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tables/table4.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0.xml" ContentType="application/vnd.ms-office.chartstyle+xml"/>
  <Override PartName="/xl/charts/colors10.xml" ContentType="application/vnd.ms-office.chartcolorstyle+xml"/>
  <Override PartName="/xl/charts/chart2.xml" ContentType="application/vnd.openxmlformats-officedocument.drawingml.chart+xml"/>
  <Override PartName="/xl/charts/style11.xml" ContentType="application/vnd.ms-office.chartstyle+xml"/>
  <Override PartName="/xl/charts/colors11.xml" ContentType="application/vnd.ms-office.chartcolorstyle+xml"/>
  <Override PartName="/xl/charts/chart3.xml" ContentType="application/vnd.openxmlformats-officedocument.drawingml.chart+xml"/>
  <Override PartName="/xl/charts/style12.xml" ContentType="application/vnd.ms-office.chartstyle+xml"/>
  <Override PartName="/xl/charts/colors12.xml" ContentType="application/vnd.ms-office.chartcolorstyle+xml"/>
  <Override PartName="/xl/charts/chart4.xml" ContentType="application/vnd.openxmlformats-officedocument.drawingml.chart+xml"/>
  <Override PartName="/xl/charts/style13.xml" ContentType="application/vnd.ms-office.chartstyle+xml"/>
  <Override PartName="/xl/charts/colors13.xml" ContentType="application/vnd.ms-office.chartcolorstyle+xml"/>
  <Override PartName="/xl/charts/chart5.xml" ContentType="application/vnd.openxmlformats-officedocument.drawingml.chart+xml"/>
  <Override PartName="/xl/charts/style14.xml" ContentType="application/vnd.ms-office.chartstyle+xml"/>
  <Override PartName="/xl/charts/colors14.xml" ContentType="application/vnd.ms-office.chartcolorstyle+xml"/>
  <Override PartName="/xl/charts/chart6.xml" ContentType="application/vnd.openxmlformats-officedocument.drawingml.chart+xml"/>
  <Override PartName="/xl/charts/style15.xml" ContentType="application/vnd.ms-office.chartstyle+xml"/>
  <Override PartName="/xl/charts/colors15.xml" ContentType="application/vnd.ms-office.chartcolorstyle+xml"/>
  <Override PartName="/xl/charts/chart7.xml" ContentType="application/vnd.openxmlformats-officedocument.drawingml.chart+xml"/>
  <Override PartName="/xl/charts/style16.xml" ContentType="application/vnd.ms-office.chartstyle+xml"/>
  <Override PartName="/xl/charts/colors16.xml" ContentType="application/vnd.ms-office.chartcolorstyle+xml"/>
  <Override PartName="/xl/charts/chart8.xml" ContentType="application/vnd.openxmlformats-officedocument.drawingml.chart+xml"/>
  <Override PartName="/xl/charts/style17.xml" ContentType="application/vnd.ms-office.chartstyle+xml"/>
  <Override PartName="/xl/charts/colors17.xml" ContentType="application/vnd.ms-office.chartcolorstyle+xml"/>
  <Override PartName="/xl/charts/chart9.xml" ContentType="application/vnd.openxmlformats-officedocument.drawingml.chart+xml"/>
  <Override PartName="/xl/charts/style18.xml" ContentType="application/vnd.ms-office.chartstyle+xml"/>
  <Override PartName="/xl/charts/colors18.xml" ContentType="application/vnd.ms-office.chartcolorstyle+xml"/>
  <Override PartName="/xl/charts/chart10.xml" ContentType="application/vnd.openxmlformats-officedocument.drawingml.chart+xml"/>
  <Override PartName="/xl/charts/style19.xml" ContentType="application/vnd.ms-office.chartstyle+xml"/>
  <Override PartName="/xl/charts/colors19.xml" ContentType="application/vnd.ms-office.chartcolorstyle+xml"/>
  <Override PartName="/xl/charts/chart11.xml" ContentType="application/vnd.openxmlformats-officedocument.drawingml.chart+xml"/>
  <Override PartName="/xl/charts/style20.xml" ContentType="application/vnd.ms-office.chartstyle+xml"/>
  <Override PartName="/xl/charts/colors20.xml" ContentType="application/vnd.ms-office.chartcolorstyle+xml"/>
  <Override PartName="/xl/charts/chart12.xml" ContentType="application/vnd.openxmlformats-officedocument.drawingml.chart+xml"/>
  <Override PartName="/xl/charts/style21.xml" ContentType="application/vnd.ms-office.chartstyle+xml"/>
  <Override PartName="/xl/charts/colors21.xml" ContentType="application/vnd.ms-office.chartcolorstyle+xml"/>
  <Override PartName="/xl/charts/chart13.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5.xml" ContentType="application/vnd.openxmlformats-officedocument.drawing+xml"/>
  <Override PartName="/xl/charts/chartEx10.xml" ContentType="application/vnd.ms-office.chartex+xml"/>
  <Override PartName="/xl/charts/style23.xml" ContentType="application/vnd.ms-office.chartstyle+xml"/>
  <Override PartName="/xl/charts/colors23.xml" ContentType="application/vnd.ms-office.chartcolorstyle+xml"/>
  <Override PartName="/xl/charts/chartEx11.xml" ContentType="application/vnd.ms-office.chartex+xml"/>
  <Override PartName="/xl/charts/style24.xml" ContentType="application/vnd.ms-office.chartstyle+xml"/>
  <Override PartName="/xl/charts/colors24.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25.xml" ContentType="application/vnd.ms-office.chartstyle+xml"/>
  <Override PartName="/xl/charts/colors25.xml" ContentType="application/vnd.ms-office.chartcolorstyle+xml"/>
  <Override PartName="/xl/charts/chart15.xml" ContentType="application/vnd.openxmlformats-officedocument.drawingml.chart+xml"/>
  <Override PartName="/xl/charts/style26.xml" ContentType="application/vnd.ms-office.chartstyle+xml"/>
  <Override PartName="/xl/charts/colors26.xml" ContentType="application/vnd.ms-office.chartcolorstyle+xml"/>
  <Override PartName="/xl/charts/chart16.xml" ContentType="application/vnd.openxmlformats-officedocument.drawingml.chart+xml"/>
  <Override PartName="/xl/charts/style27.xml" ContentType="application/vnd.ms-office.chartstyle+xml"/>
  <Override PartName="/xl/charts/colors27.xml" ContentType="application/vnd.ms-office.chartcolorstyle+xml"/>
  <Override PartName="/xl/charts/chart17.xml" ContentType="application/vnd.openxmlformats-officedocument.drawingml.chart+xml"/>
  <Override PartName="/xl/charts/style28.xml" ContentType="application/vnd.ms-office.chartstyle+xml"/>
  <Override PartName="/xl/charts/colors28.xml" ContentType="application/vnd.ms-office.chartcolorstyle+xml"/>
  <Override PartName="/xl/charts/chart18.xml" ContentType="application/vnd.openxmlformats-officedocument.drawingml.chart+xml"/>
  <Override PartName="/xl/charts/style29.xml" ContentType="application/vnd.ms-office.chartstyle+xml"/>
  <Override PartName="/xl/charts/colors29.xml" ContentType="application/vnd.ms-office.chartcolorstyle+xml"/>
  <Override PartName="/xl/charts/chart19.xml" ContentType="application/vnd.openxmlformats-officedocument.drawingml.chart+xml"/>
  <Override PartName="/xl/charts/style30.xml" ContentType="application/vnd.ms-office.chartstyle+xml"/>
  <Override PartName="/xl/charts/colors30.xml" ContentType="application/vnd.ms-office.chartcolorstyle+xml"/>
  <Override PartName="/xl/charts/chart20.xml" ContentType="application/vnd.openxmlformats-officedocument.drawingml.chart+xml"/>
  <Override PartName="/xl/charts/style31.xml" ContentType="application/vnd.ms-office.chartstyle+xml"/>
  <Override PartName="/xl/charts/colors31.xml" ContentType="application/vnd.ms-office.chartcolorstyle+xml"/>
  <Override PartName="/xl/charts/chart21.xml" ContentType="application/vnd.openxmlformats-officedocument.drawingml.chart+xml"/>
  <Override PartName="/xl/charts/style32.xml" ContentType="application/vnd.ms-office.chartstyle+xml"/>
  <Override PartName="/xl/charts/colors32.xml" ContentType="application/vnd.ms-office.chartcolorstyle+xml"/>
  <Override PartName="/xl/charts/chart22.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7.xml" ContentType="application/vnd.openxmlformats-officedocument.drawingml.chartshapes+xml"/>
  <Override PartName="/xl/charts/chart23.xml" ContentType="application/vnd.openxmlformats-officedocument.drawingml.chart+xml"/>
  <Override PartName="/xl/charts/style34.xml" ContentType="application/vnd.ms-office.chartstyle+xml"/>
  <Override PartName="/xl/charts/colors3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E:\1Virtual Internships\banking field\JPMorgan Chase &amp; Co. Corporate Analyst Development Program (CADP) virtual experience program\module1 Data Analysis and Simple Visualization in Excel\dataset\"/>
    </mc:Choice>
  </mc:AlternateContent>
  <xr:revisionPtr revIDLastSave="0" documentId="13_ncr:1_{87348883-7AFF-49AF-A94F-1ED012ED4234}" xr6:coauthVersionLast="47" xr6:coauthVersionMax="47" xr10:uidLastSave="{00000000-0000-0000-0000-000000000000}"/>
  <bookViews>
    <workbookView xWindow="-120" yWindow="-120" windowWidth="20730" windowHeight="11160" firstSheet="5" activeTab="6" xr2:uid="{00000000-000D-0000-FFFF-FFFF00000000}"/>
  </bookViews>
  <sheets>
    <sheet name="Sheet1" sheetId="2" state="hidden" r:id="rId1"/>
    <sheet name="dataset" sheetId="3" state="hidden" r:id="rId2"/>
    <sheet name="geo data" sheetId="4" r:id="rId3"/>
    <sheet name="Borrower Data" sheetId="5" r:id="rId4"/>
    <sheet name="Mortgage Data" sheetId="6" r:id="rId5"/>
    <sheet name="The_Borrowers_Data" sheetId="7" r:id="rId6"/>
    <sheet name="borrowersAnalysis" sheetId="8" r:id="rId7"/>
    <sheet name="normally distributed !!" sheetId="9" r:id="rId8"/>
    <sheet name="The Formal Analysis" sheetId="10" r:id="rId9"/>
  </sheets>
  <definedNames>
    <definedName name="_xlnm._FilterDatabase" localSheetId="1" hidden="1">dataset!$A$8:$O$8</definedName>
    <definedName name="_xlchart.v1.0" hidden="1">'geo data'!$E$3</definedName>
    <definedName name="_xlchart.v1.1" hidden="1">'geo data'!$E$4:$E$503</definedName>
    <definedName name="_xlchart.v1.10" hidden="1">'Borrower Data'!$H$3</definedName>
    <definedName name="_xlchart.v1.11" hidden="1">'Borrower Data'!$H$4:$H$503</definedName>
    <definedName name="_xlchart.v1.12" hidden="1">'Borrower Data'!$D$3</definedName>
    <definedName name="_xlchart.v1.13" hidden="1">'Borrower Data'!$D$4:$D$503</definedName>
    <definedName name="_xlchart.v1.14" hidden="1">'Mortgage Data'!$F$3</definedName>
    <definedName name="_xlchart.v1.15" hidden="1">'Mortgage Data'!$F$4:$F$503</definedName>
    <definedName name="_xlchart.v1.16" hidden="1">'Mortgage Data'!$D$3</definedName>
    <definedName name="_xlchart.v1.17" hidden="1">'Mortgage Data'!$D$4:$D$503</definedName>
    <definedName name="_xlchart.v1.18" hidden="1">'Mortgage Data'!$B$3</definedName>
    <definedName name="_xlchart.v1.19" hidden="1">'Mortgage Data'!$B$4:$B$503</definedName>
    <definedName name="_xlchart.v1.2" hidden="1">'geo data'!$C$3</definedName>
    <definedName name="_xlchart.v1.20" hidden="1">'Mortgage Data'!$B$3</definedName>
    <definedName name="_xlchart.v1.21" hidden="1">'Mortgage Data'!$B$4:$B$503</definedName>
    <definedName name="_xlchart.v1.22" hidden="1">'Borrower Data'!$B$3</definedName>
    <definedName name="_xlchart.v1.23" hidden="1">'Borrower Data'!$B$4:$B$503</definedName>
    <definedName name="_xlchart.v1.3" hidden="1">'geo data'!$C$4:$C$503</definedName>
    <definedName name="_xlchart.v1.4" hidden="1">'geo data'!$C$3</definedName>
    <definedName name="_xlchart.v1.5" hidden="1">'geo data'!$C$4:$C$503</definedName>
    <definedName name="_xlchart.v1.6" hidden="1">'geo data'!$E$3</definedName>
    <definedName name="_xlchart.v1.7" hidden="1">'geo data'!$E$4:$E$503</definedName>
    <definedName name="_xlchart.v1.8" hidden="1">'Borrower Data'!$B$3</definedName>
    <definedName name="_xlchart.v1.9" hidden="1">'Borrower Data'!$B$4:$B$503</definedName>
    <definedName name="Age_of_Borrower">'Borrower Data'!$G$4:$G$503</definedName>
    <definedName name="Amount_Borrowed">'Mortgage Data'!$D$4:$D$503</definedName>
    <definedName name="Appraised_Value_of_Home">'Mortgage Data'!$B$4:$B$503</definedName>
    <definedName name="Borrower_Annual_Income">'Borrower Data'!$B$4:$B$503</definedName>
    <definedName name="Borrower_Debt_to_Income_Ratio">'Borrower Data'!$H$4:$H$503</definedName>
    <definedName name="Borrower_ID_Number" localSheetId="3">'Borrower Data'!$A$4:$A$503</definedName>
    <definedName name="Borrower_ID_Number" localSheetId="4">'Mortgage Data'!$A$4:$A$503</definedName>
    <definedName name="Borrower_ID_Number">'geo data'!$A$4:$A$503</definedName>
    <definedName name="Borrower_Income_Ratio">'Borrower Data'!$D$4:$D$503</definedName>
    <definedName name="ExternalData_1" localSheetId="5" hidden="1">The_Borrowers_Data!$A$1:$W$501</definedName>
    <definedName name="First_Time_Buyer?__1_Yes__2_No">'Borrower Data'!$F$4:$F$503</definedName>
    <definedName name="Length_of_Mortgage_in_Months">'Mortgage Data'!$H$4:$H$503</definedName>
    <definedName name="Length_of_Mortgage_in_Years">'Mortgage Data'!$I$4:$I$503</definedName>
    <definedName name="LTV_ratio">'Mortgage Data'!$F$4:$F$503</definedName>
    <definedName name="Median_Family_Income_in_Local_Area">'geo data'!$E$4:$E$503</definedName>
    <definedName name="Minority_in_Local_Area">'geo data'!$C$4:$C$503</definedName>
    <definedName name="Mortgage_Interest_Rate">'Mortgage Data'!$J$4:$J$503</definedName>
    <definedName name="Slicer_Length_of_Mortgage_in_Months">#N/A</definedName>
    <definedName name="Wide_Area_Location_Code">'geo data'!$B$4:$B$503</definedName>
  </definedNames>
  <calcPr calcId="191029"/>
  <pivotCaches>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geo_data_731eee93-4d1c-487a-a818-f52d38143220" name="geo_data" connection="Query - geo_data"/>
          <x15:modelTable id="borrower_data_bbf961cf-8697-4e00-a70e-52705f02aff1" name="borrower_data" connection="Query - borrower_data"/>
          <x15:modelTable id="mortage_data_0b481981-87ec-4dd4-afe8-0a9068cb0005" name="mortage_data" connection="Query - mortage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E12" i="10" l="1"/>
  <c r="BE13" i="10"/>
  <c r="BE14" i="10"/>
  <c r="BE15" i="10"/>
  <c r="BE16" i="10"/>
  <c r="BE17" i="10"/>
  <c r="BE18" i="10"/>
  <c r="BE19" i="10"/>
  <c r="BE20" i="10"/>
  <c r="BE21" i="10"/>
  <c r="BE22" i="10"/>
  <c r="BE23" i="10"/>
  <c r="BE24" i="10"/>
  <c r="BE25" i="10"/>
  <c r="BE26" i="10"/>
  <c r="BE27" i="10"/>
  <c r="BE28" i="10"/>
  <c r="BE29" i="10"/>
  <c r="BE30" i="10"/>
  <c r="BE31" i="10"/>
  <c r="BE32" i="10"/>
  <c r="BE33" i="10"/>
  <c r="BE34" i="10"/>
  <c r="BE35" i="10"/>
  <c r="BE36" i="10"/>
  <c r="BE37" i="10"/>
  <c r="BE38" i="10"/>
  <c r="BE39" i="10"/>
  <c r="BE40" i="10"/>
  <c r="BE41" i="10"/>
  <c r="BE42" i="10"/>
  <c r="BE43" i="10"/>
  <c r="BE44" i="10"/>
  <c r="BE45" i="10"/>
  <c r="BE46" i="10"/>
  <c r="BE47" i="10"/>
  <c r="BE48" i="10"/>
  <c r="BE49" i="10"/>
  <c r="BE50" i="10"/>
  <c r="BE51" i="10"/>
  <c r="BE52" i="10"/>
  <c r="BE53" i="10"/>
  <c r="BE54" i="10"/>
  <c r="BE55" i="10"/>
  <c r="BE56" i="10"/>
  <c r="BE57" i="10"/>
  <c r="BE58" i="10"/>
  <c r="BE59" i="10"/>
  <c r="BE60" i="10"/>
  <c r="BE61" i="10"/>
  <c r="BE62" i="10"/>
  <c r="BE63" i="10"/>
  <c r="BE64" i="10"/>
  <c r="BE65" i="10"/>
  <c r="BE66" i="10"/>
  <c r="BE67" i="10"/>
  <c r="BE68" i="10"/>
  <c r="BE69" i="10"/>
  <c r="BE70" i="10"/>
  <c r="BE71" i="10"/>
  <c r="BE72" i="10"/>
  <c r="BE73" i="10"/>
  <c r="BE74" i="10"/>
  <c r="BE75" i="10"/>
  <c r="BE76" i="10"/>
  <c r="BE77" i="10"/>
  <c r="BE78" i="10"/>
  <c r="BE79" i="10"/>
  <c r="BE80" i="10"/>
  <c r="BE81" i="10"/>
  <c r="BE82" i="10"/>
  <c r="BE83" i="10"/>
  <c r="BE84" i="10"/>
  <c r="BE85" i="10"/>
  <c r="BE86" i="10"/>
  <c r="BE87" i="10"/>
  <c r="BE88" i="10"/>
  <c r="BE89" i="10"/>
  <c r="BE90" i="10"/>
  <c r="BE91" i="10"/>
  <c r="BE92" i="10"/>
  <c r="BE93" i="10"/>
  <c r="BE94" i="10"/>
  <c r="BE95" i="10"/>
  <c r="BE96" i="10"/>
  <c r="BE97" i="10"/>
  <c r="BE98" i="10"/>
  <c r="BE99" i="10"/>
  <c r="BE100" i="10"/>
  <c r="BE101" i="10"/>
  <c r="BE102" i="10"/>
  <c r="BE103" i="10"/>
  <c r="BE104" i="10"/>
  <c r="BE105" i="10"/>
  <c r="BE106" i="10"/>
  <c r="BE107" i="10"/>
  <c r="BE108" i="10"/>
  <c r="BE109" i="10"/>
  <c r="BE110" i="10"/>
  <c r="BE111" i="10"/>
  <c r="BE112" i="10"/>
  <c r="BE113" i="10"/>
  <c r="BE114" i="10"/>
  <c r="BE115" i="10"/>
  <c r="BE116" i="10"/>
  <c r="BE117" i="10"/>
  <c r="BE118" i="10"/>
  <c r="BE119" i="10"/>
  <c r="BE120" i="10"/>
  <c r="BE121" i="10"/>
  <c r="BE122" i="10"/>
  <c r="BE123" i="10"/>
  <c r="BE124" i="10"/>
  <c r="BE125" i="10"/>
  <c r="BE126" i="10"/>
  <c r="BE127" i="10"/>
  <c r="BE128" i="10"/>
  <c r="BE129" i="10"/>
  <c r="BE130" i="10"/>
  <c r="BE131" i="10"/>
  <c r="BE132" i="10"/>
  <c r="BE133" i="10"/>
  <c r="BE134" i="10"/>
  <c r="BE135" i="10"/>
  <c r="BE136" i="10"/>
  <c r="BE137" i="10"/>
  <c r="BE138" i="10"/>
  <c r="BE139" i="10"/>
  <c r="BE140" i="10"/>
  <c r="BE141" i="10"/>
  <c r="BE142" i="10"/>
  <c r="BE143" i="10"/>
  <c r="BE144" i="10"/>
  <c r="BE145" i="10"/>
  <c r="BE146" i="10"/>
  <c r="BE147" i="10"/>
  <c r="BE148" i="10"/>
  <c r="BE149" i="10"/>
  <c r="BE150" i="10"/>
  <c r="BE151" i="10"/>
  <c r="BE152" i="10"/>
  <c r="BE153" i="10"/>
  <c r="BE154" i="10"/>
  <c r="BE155" i="10"/>
  <c r="BE156" i="10"/>
  <c r="BE157" i="10"/>
  <c r="BE158" i="10"/>
  <c r="BE159" i="10"/>
  <c r="BE160" i="10"/>
  <c r="BE161" i="10"/>
  <c r="BE162" i="10"/>
  <c r="BE163" i="10"/>
  <c r="BE164" i="10"/>
  <c r="BE165" i="10"/>
  <c r="BE166" i="10"/>
  <c r="BE167" i="10"/>
  <c r="BE168" i="10"/>
  <c r="BE169" i="10"/>
  <c r="BE170" i="10"/>
  <c r="BE171" i="10"/>
  <c r="BE172" i="10"/>
  <c r="BE173" i="10"/>
  <c r="BE174" i="10"/>
  <c r="BE175" i="10"/>
  <c r="BE176" i="10"/>
  <c r="BE177" i="10"/>
  <c r="BE178" i="10"/>
  <c r="BE179" i="10"/>
  <c r="BE180" i="10"/>
  <c r="BE181" i="10"/>
  <c r="BE182" i="10"/>
  <c r="BE183" i="10"/>
  <c r="BE184" i="10"/>
  <c r="BE185" i="10"/>
  <c r="BE186" i="10"/>
  <c r="BE187" i="10"/>
  <c r="BE188" i="10"/>
  <c r="BE189" i="10"/>
  <c r="BE190" i="10"/>
  <c r="BE191" i="10"/>
  <c r="BE192" i="10"/>
  <c r="BE193" i="10"/>
  <c r="BE194" i="10"/>
  <c r="BE195" i="10"/>
  <c r="BE196" i="10"/>
  <c r="BE197" i="10"/>
  <c r="BE198" i="10"/>
  <c r="BE199" i="10"/>
  <c r="BE200" i="10"/>
  <c r="BE201" i="10"/>
  <c r="BE202" i="10"/>
  <c r="BE203" i="10"/>
  <c r="BE204" i="10"/>
  <c r="BE205" i="10"/>
  <c r="BE206" i="10"/>
  <c r="BE207" i="10"/>
  <c r="BE208" i="10"/>
  <c r="BE209" i="10"/>
  <c r="BE210" i="10"/>
  <c r="BE211" i="10"/>
  <c r="BE212" i="10"/>
  <c r="BE213" i="10"/>
  <c r="BE214" i="10"/>
  <c r="BE215" i="10"/>
  <c r="BE216" i="10"/>
  <c r="BE217" i="10"/>
  <c r="BE218" i="10"/>
  <c r="BE219" i="10"/>
  <c r="BE220" i="10"/>
  <c r="BE221" i="10"/>
  <c r="BE222" i="10"/>
  <c r="BE223" i="10"/>
  <c r="BE224" i="10"/>
  <c r="BE225" i="10"/>
  <c r="BE226" i="10"/>
  <c r="BE227" i="10"/>
  <c r="BE228" i="10"/>
  <c r="BE229" i="10"/>
  <c r="BE230" i="10"/>
  <c r="BE231" i="10"/>
  <c r="BE232" i="10"/>
  <c r="BE233" i="10"/>
  <c r="BE234" i="10"/>
  <c r="BE235" i="10"/>
  <c r="BE236" i="10"/>
  <c r="BE237" i="10"/>
  <c r="BE238" i="10"/>
  <c r="BE239" i="10"/>
  <c r="BE240" i="10"/>
  <c r="BE241" i="10"/>
  <c r="BE242" i="10"/>
  <c r="BE243" i="10"/>
  <c r="BE244" i="10"/>
  <c r="BE245" i="10"/>
  <c r="BE246" i="10"/>
  <c r="BE247" i="10"/>
  <c r="BE248" i="10"/>
  <c r="BE249" i="10"/>
  <c r="BE250" i="10"/>
  <c r="BE251" i="10"/>
  <c r="BE252" i="10"/>
  <c r="BE253" i="10"/>
  <c r="BE254" i="10"/>
  <c r="BE255" i="10"/>
  <c r="BE256" i="10"/>
  <c r="BE257" i="10"/>
  <c r="BE258" i="10"/>
  <c r="BE259" i="10"/>
  <c r="BE260" i="10"/>
  <c r="BE261" i="10"/>
  <c r="BE262" i="10"/>
  <c r="BE263" i="10"/>
  <c r="BE264" i="10"/>
  <c r="BE265" i="10"/>
  <c r="BE266" i="10"/>
  <c r="BE267" i="10"/>
  <c r="BE268" i="10"/>
  <c r="BE269" i="10"/>
  <c r="BE270" i="10"/>
  <c r="BE271" i="10"/>
  <c r="BE272" i="10"/>
  <c r="BE273" i="10"/>
  <c r="BE274" i="10"/>
  <c r="BE275" i="10"/>
  <c r="BE276" i="10"/>
  <c r="BE277" i="10"/>
  <c r="BE278" i="10"/>
  <c r="BE279" i="10"/>
  <c r="BE280" i="10"/>
  <c r="BE281" i="10"/>
  <c r="BE282" i="10"/>
  <c r="BE283" i="10"/>
  <c r="BE284" i="10"/>
  <c r="BE285" i="10"/>
  <c r="BE286" i="10"/>
  <c r="BE287" i="10"/>
  <c r="BE288" i="10"/>
  <c r="BE289" i="10"/>
  <c r="BE290" i="10"/>
  <c r="BE291" i="10"/>
  <c r="BE292" i="10"/>
  <c r="BE293" i="10"/>
  <c r="BE294" i="10"/>
  <c r="BE295" i="10"/>
  <c r="BE296" i="10"/>
  <c r="BE297" i="10"/>
  <c r="BE298" i="10"/>
  <c r="BE299" i="10"/>
  <c r="BE300" i="10"/>
  <c r="BE301" i="10"/>
  <c r="BE302" i="10"/>
  <c r="BE303" i="10"/>
  <c r="BE304" i="10"/>
  <c r="BE305" i="10"/>
  <c r="BE306" i="10"/>
  <c r="BE307" i="10"/>
  <c r="BE308" i="10"/>
  <c r="BE309" i="10"/>
  <c r="BE310" i="10"/>
  <c r="BE311" i="10"/>
  <c r="BE312" i="10"/>
  <c r="BE313" i="10"/>
  <c r="BE314" i="10"/>
  <c r="BE315" i="10"/>
  <c r="BE316" i="10"/>
  <c r="BE317" i="10"/>
  <c r="BE318" i="10"/>
  <c r="BE319" i="10"/>
  <c r="BE320" i="10"/>
  <c r="BE321" i="10"/>
  <c r="BE322" i="10"/>
  <c r="BE323" i="10"/>
  <c r="BE324" i="10"/>
  <c r="BE325" i="10"/>
  <c r="BE326" i="10"/>
  <c r="BE327" i="10"/>
  <c r="BE328" i="10"/>
  <c r="BE329" i="10"/>
  <c r="BE330" i="10"/>
  <c r="BE331" i="10"/>
  <c r="BE332" i="10"/>
  <c r="BE333" i="10"/>
  <c r="BE334" i="10"/>
  <c r="BE335" i="10"/>
  <c r="BE336" i="10"/>
  <c r="BE337" i="10"/>
  <c r="BE338" i="10"/>
  <c r="BE339" i="10"/>
  <c r="BE340" i="10"/>
  <c r="BE341" i="10"/>
  <c r="BE342" i="10"/>
  <c r="BE343" i="10"/>
  <c r="BE344" i="10"/>
  <c r="BE345" i="10"/>
  <c r="BE346" i="10"/>
  <c r="BE347" i="10"/>
  <c r="BE348" i="10"/>
  <c r="BE349" i="10"/>
  <c r="BE350" i="10"/>
  <c r="BE351" i="10"/>
  <c r="BE352" i="10"/>
  <c r="BE353" i="10"/>
  <c r="BE354" i="10"/>
  <c r="BE355" i="10"/>
  <c r="BE356" i="10"/>
  <c r="BE357" i="10"/>
  <c r="BE358" i="10"/>
  <c r="BE359" i="10"/>
  <c r="BE360" i="10"/>
  <c r="BE361" i="10"/>
  <c r="BE362" i="10"/>
  <c r="BE363" i="10"/>
  <c r="BE364" i="10"/>
  <c r="BE365" i="10"/>
  <c r="BE366" i="10"/>
  <c r="BE367" i="10"/>
  <c r="BE368" i="10"/>
  <c r="BE369" i="10"/>
  <c r="BE370" i="10"/>
  <c r="BE371" i="10"/>
  <c r="BE372" i="10"/>
  <c r="BE373" i="10"/>
  <c r="BE374" i="10"/>
  <c r="BE375" i="10"/>
  <c r="BE376" i="10"/>
  <c r="BE377" i="10"/>
  <c r="BE378" i="10"/>
  <c r="BE379" i="10"/>
  <c r="BE380" i="10"/>
  <c r="BE381" i="10"/>
  <c r="BE382" i="10"/>
  <c r="BE383" i="10"/>
  <c r="BE384" i="10"/>
  <c r="BE385" i="10"/>
  <c r="BE386" i="10"/>
  <c r="BE387" i="10"/>
  <c r="BE388" i="10"/>
  <c r="BE389" i="10"/>
  <c r="BE390" i="10"/>
  <c r="BE391" i="10"/>
  <c r="BE392" i="10"/>
  <c r="BE393" i="10"/>
  <c r="BE394" i="10"/>
  <c r="BE395" i="10"/>
  <c r="BE396" i="10"/>
  <c r="BE397" i="10"/>
  <c r="BE398" i="10"/>
  <c r="BE399" i="10"/>
  <c r="BE400" i="10"/>
  <c r="BE401" i="10"/>
  <c r="BE402" i="10"/>
  <c r="BE403" i="10"/>
  <c r="BE404" i="10"/>
  <c r="BE405" i="10"/>
  <c r="BE406" i="10"/>
  <c r="BE407" i="10"/>
  <c r="BE408" i="10"/>
  <c r="BE409" i="10"/>
  <c r="BE410" i="10"/>
  <c r="BE411" i="10"/>
  <c r="BE412" i="10"/>
  <c r="BE413" i="10"/>
  <c r="BE414" i="10"/>
  <c r="BE415" i="10"/>
  <c r="BE416" i="10"/>
  <c r="BE417" i="10"/>
  <c r="BE418" i="10"/>
  <c r="BE419" i="10"/>
  <c r="BE420" i="10"/>
  <c r="BE421" i="10"/>
  <c r="BE422" i="10"/>
  <c r="BE423" i="10"/>
  <c r="BE424" i="10"/>
  <c r="BE425" i="10"/>
  <c r="BE426" i="10"/>
  <c r="BE427" i="10"/>
  <c r="BE428" i="10"/>
  <c r="BE429" i="10"/>
  <c r="BE430" i="10"/>
  <c r="BE431" i="10"/>
  <c r="BE432" i="10"/>
  <c r="BE433" i="10"/>
  <c r="BE434" i="10"/>
  <c r="BE435" i="10"/>
  <c r="BE436" i="10"/>
  <c r="BE437" i="10"/>
  <c r="BE438" i="10"/>
  <c r="BE439" i="10"/>
  <c r="BE440" i="10"/>
  <c r="BE441" i="10"/>
  <c r="BE442" i="10"/>
  <c r="BE443" i="10"/>
  <c r="BE444" i="10"/>
  <c r="BE445" i="10"/>
  <c r="BE446" i="10"/>
  <c r="BE447" i="10"/>
  <c r="BE448" i="10"/>
  <c r="BE449" i="10"/>
  <c r="BE450" i="10"/>
  <c r="BE451" i="10"/>
  <c r="BE452" i="10"/>
  <c r="BE453" i="10"/>
  <c r="BE454" i="10"/>
  <c r="BE455" i="10"/>
  <c r="BE456" i="10"/>
  <c r="BE457" i="10"/>
  <c r="BE458" i="10"/>
  <c r="BE459" i="10"/>
  <c r="BE460" i="10"/>
  <c r="BE461" i="10"/>
  <c r="BE462" i="10"/>
  <c r="BE463" i="10"/>
  <c r="BE464" i="10"/>
  <c r="BE465" i="10"/>
  <c r="BE466" i="10"/>
  <c r="BE467" i="10"/>
  <c r="BE468" i="10"/>
  <c r="BE469" i="10"/>
  <c r="BE470" i="10"/>
  <c r="BE471" i="10"/>
  <c r="BE472" i="10"/>
  <c r="BE473" i="10"/>
  <c r="BE474" i="10"/>
  <c r="BE475" i="10"/>
  <c r="BE476" i="10"/>
  <c r="BE477" i="10"/>
  <c r="BE478" i="10"/>
  <c r="BE479" i="10"/>
  <c r="BE480" i="10"/>
  <c r="BE481" i="10"/>
  <c r="BE482" i="10"/>
  <c r="BE483" i="10"/>
  <c r="BE484" i="10"/>
  <c r="BE485" i="10"/>
  <c r="BE486" i="10"/>
  <c r="BE487" i="10"/>
  <c r="BE488" i="10"/>
  <c r="BE489" i="10"/>
  <c r="BE490" i="10"/>
  <c r="BE491" i="10"/>
  <c r="BE492" i="10"/>
  <c r="BE493" i="10"/>
  <c r="BE494" i="10"/>
  <c r="BE495" i="10"/>
  <c r="BE496" i="10"/>
  <c r="BE497" i="10"/>
  <c r="BE498" i="10"/>
  <c r="BE499" i="10"/>
  <c r="BE500" i="10"/>
  <c r="BE501" i="10"/>
  <c r="BE502" i="10"/>
  <c r="BE503" i="10"/>
  <c r="BE504" i="10"/>
  <c r="BE505" i="10"/>
  <c r="BE506" i="10"/>
  <c r="BE507" i="10"/>
  <c r="BE508" i="10"/>
  <c r="BE509" i="10"/>
  <c r="BE510" i="10"/>
  <c r="BE11" i="10"/>
  <c r="Q10" i="6"/>
  <c r="P10" i="6"/>
  <c r="O10" i="6"/>
  <c r="Q5" i="6"/>
  <c r="Q6" i="6"/>
  <c r="Q7" i="6"/>
  <c r="Q8" i="6"/>
  <c r="Q4" i="6"/>
  <c r="P5" i="6"/>
  <c r="P6" i="6"/>
  <c r="P7" i="6"/>
  <c r="P8" i="6"/>
  <c r="P4" i="6"/>
  <c r="O5" i="6"/>
  <c r="O6" i="6"/>
  <c r="O7" i="6"/>
  <c r="O8" i="6"/>
  <c r="O4" i="6"/>
  <c r="L8" i="5"/>
  <c r="L7" i="5"/>
  <c r="L6" i="5"/>
  <c r="L5" i="5"/>
  <c r="L4" i="5"/>
  <c r="M8" i="5"/>
  <c r="M7" i="5"/>
  <c r="M6" i="5"/>
  <c r="M5" i="5"/>
  <c r="M4" i="5"/>
  <c r="N10" i="5"/>
  <c r="M10" i="5"/>
  <c r="L10" i="5"/>
  <c r="N5" i="5"/>
  <c r="N6" i="5"/>
  <c r="N7" i="5"/>
  <c r="N8" i="5"/>
  <c r="N4" i="5"/>
  <c r="J10" i="4"/>
  <c r="I10" i="4"/>
  <c r="J8" i="4"/>
  <c r="J7" i="4"/>
  <c r="J6" i="4"/>
  <c r="J5" i="4"/>
  <c r="J4" i="4"/>
  <c r="I8" i="4"/>
  <c r="I7" i="4"/>
  <c r="I6" i="4"/>
  <c r="I5" i="4"/>
  <c r="I4" i="4"/>
  <c r="I503" i="6"/>
  <c r="I502" i="6"/>
  <c r="I501" i="6"/>
  <c r="I500" i="6"/>
  <c r="I499" i="6"/>
  <c r="I498" i="6"/>
  <c r="I497" i="6"/>
  <c r="I496" i="6"/>
  <c r="I495" i="6"/>
  <c r="I494" i="6"/>
  <c r="I493" i="6"/>
  <c r="I492" i="6"/>
  <c r="I491" i="6"/>
  <c r="I490" i="6"/>
  <c r="I489" i="6"/>
  <c r="I488" i="6"/>
  <c r="I487" i="6"/>
  <c r="I486" i="6"/>
  <c r="I485" i="6"/>
  <c r="I484" i="6"/>
  <c r="I483" i="6"/>
  <c r="I482" i="6"/>
  <c r="I481" i="6"/>
  <c r="I480" i="6"/>
  <c r="I479" i="6"/>
  <c r="I478" i="6"/>
  <c r="I477" i="6"/>
  <c r="I476" i="6"/>
  <c r="I475" i="6"/>
  <c r="I474" i="6"/>
  <c r="I473" i="6"/>
  <c r="I472" i="6"/>
  <c r="I471" i="6"/>
  <c r="I470" i="6"/>
  <c r="I469" i="6"/>
  <c r="I468" i="6"/>
  <c r="I467" i="6"/>
  <c r="I466" i="6"/>
  <c r="I465" i="6"/>
  <c r="I464" i="6"/>
  <c r="I463" i="6"/>
  <c r="I462" i="6"/>
  <c r="I461" i="6"/>
  <c r="I460" i="6"/>
  <c r="I459" i="6"/>
  <c r="I458" i="6"/>
  <c r="I457" i="6"/>
  <c r="I456" i="6"/>
  <c r="I455" i="6"/>
  <c r="I454" i="6"/>
  <c r="I453" i="6"/>
  <c r="I452" i="6"/>
  <c r="I451" i="6"/>
  <c r="I450" i="6"/>
  <c r="I449" i="6"/>
  <c r="I448" i="6"/>
  <c r="I447" i="6"/>
  <c r="I446" i="6"/>
  <c r="I445" i="6"/>
  <c r="I444" i="6"/>
  <c r="I443" i="6"/>
  <c r="I442" i="6"/>
  <c r="I441" i="6"/>
  <c r="I440" i="6"/>
  <c r="I439" i="6"/>
  <c r="I438" i="6"/>
  <c r="I437" i="6"/>
  <c r="I436" i="6"/>
  <c r="I435" i="6"/>
  <c r="I434" i="6"/>
  <c r="I433" i="6"/>
  <c r="I432" i="6"/>
  <c r="I431" i="6"/>
  <c r="I430" i="6"/>
  <c r="I429" i="6"/>
  <c r="I428" i="6"/>
  <c r="I427" i="6"/>
  <c r="I426" i="6"/>
  <c r="I425" i="6"/>
  <c r="I424" i="6"/>
  <c r="I423" i="6"/>
  <c r="I422" i="6"/>
  <c r="I421" i="6"/>
  <c r="I420" i="6"/>
  <c r="I419" i="6"/>
  <c r="I418" i="6"/>
  <c r="I417" i="6"/>
  <c r="I416" i="6"/>
  <c r="I415" i="6"/>
  <c r="I414" i="6"/>
  <c r="I413" i="6"/>
  <c r="I412" i="6"/>
  <c r="I411" i="6"/>
  <c r="I410" i="6"/>
  <c r="I409" i="6"/>
  <c r="I408" i="6"/>
  <c r="I407" i="6"/>
  <c r="I406" i="6"/>
  <c r="I405" i="6"/>
  <c r="I404" i="6"/>
  <c r="I403" i="6"/>
  <c r="I402" i="6"/>
  <c r="I401" i="6"/>
  <c r="I400" i="6"/>
  <c r="I399" i="6"/>
  <c r="I398" i="6"/>
  <c r="I397" i="6"/>
  <c r="I396" i="6"/>
  <c r="I395" i="6"/>
  <c r="I394" i="6"/>
  <c r="I393" i="6"/>
  <c r="I392" i="6"/>
  <c r="I391" i="6"/>
  <c r="I390" i="6"/>
  <c r="I389" i="6"/>
  <c r="I388" i="6"/>
  <c r="I387" i="6"/>
  <c r="I386" i="6"/>
  <c r="I385" i="6"/>
  <c r="I384" i="6"/>
  <c r="I383" i="6"/>
  <c r="I382" i="6"/>
  <c r="I381" i="6"/>
  <c r="I380" i="6"/>
  <c r="I379" i="6"/>
  <c r="I378" i="6"/>
  <c r="I377" i="6"/>
  <c r="I376" i="6"/>
  <c r="I375" i="6"/>
  <c r="I374" i="6"/>
  <c r="I373" i="6"/>
  <c r="I372" i="6"/>
  <c r="I371" i="6"/>
  <c r="I370" i="6"/>
  <c r="I369" i="6"/>
  <c r="I368" i="6"/>
  <c r="I367" i="6"/>
  <c r="I366" i="6"/>
  <c r="I365" i="6"/>
  <c r="I364" i="6"/>
  <c r="I363" i="6"/>
  <c r="I362" i="6"/>
  <c r="I361" i="6"/>
  <c r="I360" i="6"/>
  <c r="I359" i="6"/>
  <c r="I358" i="6"/>
  <c r="I357" i="6"/>
  <c r="I356" i="6"/>
  <c r="I355" i="6"/>
  <c r="I354" i="6"/>
  <c r="I353" i="6"/>
  <c r="I352" i="6"/>
  <c r="I351" i="6"/>
  <c r="I350" i="6"/>
  <c r="I349" i="6"/>
  <c r="I348" i="6"/>
  <c r="I347" i="6"/>
  <c r="I346" i="6"/>
  <c r="I345" i="6"/>
  <c r="I344" i="6"/>
  <c r="I343" i="6"/>
  <c r="I342" i="6"/>
  <c r="I341" i="6"/>
  <c r="I340" i="6"/>
  <c r="I339" i="6"/>
  <c r="I338" i="6"/>
  <c r="I337" i="6"/>
  <c r="I336" i="6"/>
  <c r="I335" i="6"/>
  <c r="I334" i="6"/>
  <c r="I333" i="6"/>
  <c r="I332" i="6"/>
  <c r="I331" i="6"/>
  <c r="I330" i="6"/>
  <c r="I329" i="6"/>
  <c r="I328" i="6"/>
  <c r="I327" i="6"/>
  <c r="I326" i="6"/>
  <c r="I325" i="6"/>
  <c r="I324" i="6"/>
  <c r="I323" i="6"/>
  <c r="I322" i="6"/>
  <c r="I321" i="6"/>
  <c r="I320" i="6"/>
  <c r="I319" i="6"/>
  <c r="I318" i="6"/>
  <c r="I317" i="6"/>
  <c r="I316" i="6"/>
  <c r="I315" i="6"/>
  <c r="I314" i="6"/>
  <c r="I313" i="6"/>
  <c r="I312" i="6"/>
  <c r="I311" i="6"/>
  <c r="I310" i="6"/>
  <c r="I309" i="6"/>
  <c r="I308" i="6"/>
  <c r="I307" i="6"/>
  <c r="I306" i="6"/>
  <c r="I305" i="6"/>
  <c r="I304" i="6"/>
  <c r="I303" i="6"/>
  <c r="I302" i="6"/>
  <c r="I301" i="6"/>
  <c r="I300" i="6"/>
  <c r="I299" i="6"/>
  <c r="I298" i="6"/>
  <c r="I297" i="6"/>
  <c r="I296" i="6"/>
  <c r="I295" i="6"/>
  <c r="I294" i="6"/>
  <c r="I293" i="6"/>
  <c r="I292" i="6"/>
  <c r="I291" i="6"/>
  <c r="I290" i="6"/>
  <c r="I289" i="6"/>
  <c r="I288" i="6"/>
  <c r="I287" i="6"/>
  <c r="I286" i="6"/>
  <c r="I285" i="6"/>
  <c r="I284" i="6"/>
  <c r="I283" i="6"/>
  <c r="I282" i="6"/>
  <c r="I281" i="6"/>
  <c r="I280" i="6"/>
  <c r="I279" i="6"/>
  <c r="I278" i="6"/>
  <c r="I277" i="6"/>
  <c r="I276" i="6"/>
  <c r="I275" i="6"/>
  <c r="I274" i="6"/>
  <c r="I273" i="6"/>
  <c r="I272" i="6"/>
  <c r="I271" i="6"/>
  <c r="I270" i="6"/>
  <c r="I269" i="6"/>
  <c r="I268" i="6"/>
  <c r="I267" i="6"/>
  <c r="I266" i="6"/>
  <c r="I265" i="6"/>
  <c r="I264" i="6"/>
  <c r="I263" i="6"/>
  <c r="I262" i="6"/>
  <c r="I261" i="6"/>
  <c r="I260" i="6"/>
  <c r="I259" i="6"/>
  <c r="I258" i="6"/>
  <c r="I257" i="6"/>
  <c r="I256" i="6"/>
  <c r="I255" i="6"/>
  <c r="I254" i="6"/>
  <c r="I253" i="6"/>
  <c r="I252" i="6"/>
  <c r="I251" i="6"/>
  <c r="I250" i="6"/>
  <c r="I249" i="6"/>
  <c r="I248" i="6"/>
  <c r="I247" i="6"/>
  <c r="I246" i="6"/>
  <c r="I245" i="6"/>
  <c r="I244" i="6"/>
  <c r="I243" i="6"/>
  <c r="I242" i="6"/>
  <c r="I241" i="6"/>
  <c r="I240" i="6"/>
  <c r="I239" i="6"/>
  <c r="I238" i="6"/>
  <c r="I237" i="6"/>
  <c r="I236" i="6"/>
  <c r="I235" i="6"/>
  <c r="I234" i="6"/>
  <c r="I233" i="6"/>
  <c r="I232" i="6"/>
  <c r="I231" i="6"/>
  <c r="I230" i="6"/>
  <c r="I229" i="6"/>
  <c r="I228" i="6"/>
  <c r="I227" i="6"/>
  <c r="I226" i="6"/>
  <c r="I225" i="6"/>
  <c r="I224" i="6"/>
  <c r="I223" i="6"/>
  <c r="I222" i="6"/>
  <c r="I221" i="6"/>
  <c r="I220" i="6"/>
  <c r="I219" i="6"/>
  <c r="I218" i="6"/>
  <c r="I217" i="6"/>
  <c r="I216" i="6"/>
  <c r="I215" i="6"/>
  <c r="I214" i="6"/>
  <c r="I213" i="6"/>
  <c r="I212" i="6"/>
  <c r="I211" i="6"/>
  <c r="I210" i="6"/>
  <c r="I209" i="6"/>
  <c r="I208" i="6"/>
  <c r="I207" i="6"/>
  <c r="I206" i="6"/>
  <c r="I205" i="6"/>
  <c r="I204" i="6"/>
  <c r="I203" i="6"/>
  <c r="I202" i="6"/>
  <c r="I201" i="6"/>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N473" i="3"/>
  <c r="N105" i="3"/>
  <c r="N358" i="3"/>
  <c r="N272" i="3"/>
  <c r="N476" i="3"/>
  <c r="N368" i="3"/>
  <c r="N502" i="3"/>
  <c r="N80" i="3"/>
  <c r="N401" i="3"/>
  <c r="N422" i="3"/>
  <c r="N106" i="3"/>
  <c r="N200" i="3"/>
  <c r="N505" i="3"/>
  <c r="N487" i="3"/>
  <c r="N447" i="3"/>
  <c r="N453" i="3"/>
  <c r="N152" i="3"/>
  <c r="N486" i="3"/>
  <c r="N496" i="3"/>
  <c r="N460" i="3"/>
  <c r="N221" i="3"/>
  <c r="N462" i="3"/>
  <c r="N426" i="3"/>
  <c r="N266" i="3"/>
  <c r="N66" i="3"/>
  <c r="N12" i="3"/>
  <c r="N433" i="3"/>
  <c r="N250" i="3"/>
  <c r="N406" i="3"/>
  <c r="N153" i="3"/>
  <c r="N315" i="3"/>
  <c r="N248" i="3"/>
  <c r="N437" i="3"/>
  <c r="N214" i="3"/>
  <c r="N138" i="3"/>
  <c r="N465" i="3"/>
  <c r="N388" i="3"/>
  <c r="N439" i="3"/>
  <c r="N361" i="3"/>
  <c r="N387" i="3"/>
  <c r="N466" i="3"/>
  <c r="N393" i="3"/>
  <c r="N22" i="3"/>
  <c r="N88" i="3"/>
  <c r="N349" i="3"/>
  <c r="N461" i="3"/>
  <c r="N410" i="3"/>
  <c r="N370" i="3"/>
  <c r="N76" i="3"/>
  <c r="N215" i="3"/>
  <c r="N319" i="3"/>
  <c r="N371" i="3"/>
  <c r="N167" i="3"/>
  <c r="N285" i="3"/>
  <c r="N432" i="3"/>
  <c r="N64" i="3"/>
  <c r="N249" i="3"/>
  <c r="N146" i="3"/>
  <c r="N112" i="3"/>
  <c r="N97" i="3"/>
  <c r="N335" i="3"/>
  <c r="N434" i="3"/>
  <c r="N314" i="3"/>
  <c r="N357" i="3"/>
  <c r="N446" i="3"/>
  <c r="N154" i="3"/>
  <c r="N501" i="3"/>
  <c r="N233" i="3"/>
  <c r="N382" i="3"/>
  <c r="N490" i="3"/>
  <c r="N440" i="3"/>
  <c r="N323" i="3"/>
  <c r="N350" i="3"/>
  <c r="N478" i="3"/>
  <c r="N259" i="3"/>
  <c r="N451" i="3"/>
  <c r="N41" i="3"/>
  <c r="N291" i="3"/>
  <c r="N308" i="3"/>
  <c r="N159" i="3"/>
  <c r="N143" i="3"/>
  <c r="N288" i="3"/>
  <c r="N144" i="3"/>
  <c r="N424" i="3"/>
  <c r="N94" i="3"/>
  <c r="N336" i="3"/>
  <c r="N355" i="3"/>
  <c r="N173" i="3"/>
  <c r="N373" i="3"/>
  <c r="N251" i="3"/>
  <c r="N454" i="3"/>
  <c r="N396" i="3"/>
  <c r="N472" i="3"/>
  <c r="N56" i="3"/>
  <c r="N503" i="3"/>
  <c r="N170" i="3"/>
  <c r="N104" i="3"/>
  <c r="N298" i="3"/>
  <c r="N201" i="3"/>
  <c r="N127" i="3"/>
  <c r="N277" i="3"/>
  <c r="N174" i="3"/>
  <c r="N202" i="3"/>
  <c r="N16" i="3"/>
  <c r="N339" i="3"/>
  <c r="N175" i="3"/>
  <c r="N394" i="3"/>
  <c r="N303" i="3"/>
  <c r="N24" i="3"/>
  <c r="N299" i="3"/>
  <c r="N267" i="3"/>
  <c r="N25" i="3"/>
  <c r="N390" i="3"/>
  <c r="N463" i="3"/>
  <c r="N337" i="3"/>
  <c r="N485" i="3"/>
  <c r="N455" i="3"/>
  <c r="N191" i="3"/>
  <c r="N120" i="3"/>
  <c r="N286" i="3"/>
  <c r="N414" i="3"/>
  <c r="N216" i="3"/>
  <c r="N192" i="3"/>
  <c r="N328" i="3"/>
  <c r="N98" i="3"/>
  <c r="N72" i="3"/>
  <c r="N121" i="3"/>
  <c r="N128" i="3"/>
  <c r="N499" i="3"/>
  <c r="N489" i="3"/>
  <c r="N457" i="3"/>
  <c r="N395" i="3"/>
  <c r="N14" i="3"/>
  <c r="N482" i="3"/>
  <c r="N224" i="3"/>
  <c r="N69" i="3"/>
  <c r="N362" i="3"/>
  <c r="N183" i="3"/>
  <c r="N292" i="3"/>
  <c r="N282" i="3"/>
  <c r="N441" i="3"/>
  <c r="N320" i="3"/>
  <c r="N198" i="3"/>
  <c r="N228" i="3"/>
  <c r="N331" i="3"/>
  <c r="N246" i="3"/>
  <c r="N417" i="3"/>
  <c r="N419" i="3"/>
  <c r="N54" i="3"/>
  <c r="N412" i="3"/>
  <c r="N492" i="3"/>
  <c r="N73" i="3"/>
  <c r="N332" i="3"/>
  <c r="N306" i="3"/>
  <c r="N293" i="3"/>
  <c r="N356" i="3"/>
  <c r="N340" i="3"/>
  <c r="N47" i="3"/>
  <c r="N429" i="3"/>
  <c r="N162" i="3"/>
  <c r="N234" i="3"/>
  <c r="N176" i="3"/>
  <c r="N287" i="3"/>
  <c r="N416" i="3"/>
  <c r="N235" i="3"/>
  <c r="N20" i="3"/>
  <c r="N470" i="3"/>
  <c r="N160" i="3"/>
  <c r="N137" i="3"/>
  <c r="N268" i="3"/>
  <c r="N468" i="3"/>
  <c r="N415" i="3"/>
  <c r="N309" i="3"/>
  <c r="N442" i="3"/>
  <c r="N294" i="3"/>
  <c r="N418" i="3"/>
  <c r="N341" i="3"/>
  <c r="N494" i="3"/>
  <c r="N363" i="3"/>
  <c r="N142" i="3"/>
  <c r="N325" i="3"/>
  <c r="N45" i="3"/>
  <c r="N184" i="3"/>
  <c r="N260" i="3"/>
  <c r="N351" i="3"/>
  <c r="N177" i="3"/>
  <c r="N374" i="3"/>
  <c r="N295" i="3"/>
  <c r="N300" i="3"/>
  <c r="N225" i="3"/>
  <c r="N89" i="3"/>
  <c r="N329" i="3"/>
  <c r="N402" i="3"/>
  <c r="N347" i="3"/>
  <c r="N30" i="3"/>
  <c r="N423" i="3"/>
  <c r="N278" i="3"/>
  <c r="N222" i="3"/>
  <c r="N398" i="3"/>
  <c r="N70" i="3"/>
  <c r="N147" i="3"/>
  <c r="N261" i="3"/>
  <c r="N262" i="3"/>
  <c r="N31" i="3"/>
  <c r="N255" i="3"/>
  <c r="N379" i="3"/>
  <c r="N397" i="3"/>
  <c r="N316" i="3"/>
  <c r="N139" i="3"/>
  <c r="N134" i="3"/>
  <c r="N310" i="3"/>
  <c r="N471" i="3"/>
  <c r="N129" i="3"/>
  <c r="N435" i="3"/>
  <c r="N427" i="3"/>
  <c r="N474" i="3"/>
  <c r="N155" i="3"/>
  <c r="N444" i="3"/>
  <c r="N464" i="3"/>
  <c r="N57" i="3"/>
  <c r="N195" i="3"/>
  <c r="N352" i="3"/>
  <c r="N210" i="3"/>
  <c r="N74" i="3"/>
  <c r="N289" i="3"/>
  <c r="N483" i="3"/>
  <c r="N353" i="3"/>
  <c r="N366" i="3"/>
  <c r="N220" i="3"/>
  <c r="N491" i="3"/>
  <c r="N495" i="3"/>
  <c r="N364" i="3"/>
  <c r="N226" i="3"/>
  <c r="N196" i="3"/>
  <c r="N475" i="3"/>
  <c r="N384" i="3"/>
  <c r="N403" i="3"/>
  <c r="N283" i="3"/>
  <c r="N488" i="3"/>
  <c r="N71" i="3"/>
  <c r="N386" i="3"/>
  <c r="N484" i="3"/>
  <c r="N90" i="3"/>
  <c r="N130" i="3"/>
  <c r="N193" i="3"/>
  <c r="N148" i="3"/>
  <c r="N430" i="3"/>
  <c r="N156" i="3"/>
  <c r="N477" i="3"/>
  <c r="N296" i="3"/>
  <c r="N123" i="3"/>
  <c r="N445" i="3"/>
  <c r="N203" i="3"/>
  <c r="N279" i="3"/>
  <c r="N199" i="3"/>
  <c r="N204" i="3"/>
  <c r="N59" i="3"/>
  <c r="N9" i="3"/>
  <c r="N178" i="3"/>
  <c r="N240" i="3"/>
  <c r="N500" i="3"/>
  <c r="N99" i="3"/>
  <c r="N140" i="3"/>
  <c r="N185" i="3"/>
  <c r="N372" i="3"/>
  <c r="N205" i="3"/>
  <c r="N321" i="3"/>
  <c r="N28" i="3"/>
  <c r="N375" i="3"/>
  <c r="N311" i="3"/>
  <c r="N95" i="3"/>
  <c r="N81" i="3"/>
  <c r="N75" i="3"/>
  <c r="N343" i="3"/>
  <c r="N82" i="3"/>
  <c r="N452" i="3"/>
  <c r="N280" i="3"/>
  <c r="N497" i="3"/>
  <c r="N333" i="3"/>
  <c r="N13" i="3"/>
  <c r="N301" i="3"/>
  <c r="N236" i="3"/>
  <c r="N253" i="3"/>
  <c r="N29" i="3"/>
  <c r="N36" i="3"/>
  <c r="N229" i="3"/>
  <c r="N157" i="3"/>
  <c r="N479" i="3"/>
  <c r="N163" i="3"/>
  <c r="N312" i="3"/>
  <c r="N32" i="3"/>
  <c r="N383" i="3"/>
  <c r="N60" i="3"/>
  <c r="N141" i="3"/>
  <c r="N345" i="3"/>
  <c r="N171" i="3"/>
  <c r="N342" i="3"/>
  <c r="N179" i="3"/>
  <c r="N158" i="3"/>
  <c r="N227" i="3"/>
  <c r="N186" i="3"/>
  <c r="N459" i="3"/>
  <c r="N380" i="3"/>
  <c r="N273" i="3"/>
  <c r="N124" i="3"/>
  <c r="N21" i="3"/>
  <c r="N263" i="3"/>
  <c r="N269" i="3"/>
  <c r="N15" i="3"/>
  <c r="N180" i="3"/>
  <c r="N334" i="3"/>
  <c r="N317" i="3"/>
  <c r="N107" i="3"/>
  <c r="N113" i="3"/>
  <c r="N85" i="3"/>
  <c r="N378" i="3"/>
  <c r="N125" i="3"/>
  <c r="N58" i="3"/>
  <c r="N114" i="3"/>
  <c r="N206" i="3"/>
  <c r="N264" i="3"/>
  <c r="N326" i="3"/>
  <c r="N42" i="3"/>
  <c r="N338" i="3"/>
  <c r="N86" i="3"/>
  <c r="N207" i="3"/>
  <c r="N256" i="3"/>
  <c r="N458" i="3"/>
  <c r="N241" i="3"/>
  <c r="N223" i="3"/>
  <c r="N194" i="3"/>
  <c r="N50" i="3"/>
  <c r="N217" i="3"/>
  <c r="N324" i="3"/>
  <c r="N55" i="3"/>
  <c r="N381" i="3"/>
  <c r="N117" i="3"/>
  <c r="N122" i="3"/>
  <c r="N43" i="3"/>
  <c r="N420" i="3"/>
  <c r="N77" i="3"/>
  <c r="N33" i="3"/>
  <c r="N365" i="3"/>
  <c r="N304" i="3"/>
  <c r="N274" i="3"/>
  <c r="N480" i="3"/>
  <c r="N44" i="3"/>
  <c r="N399" i="3"/>
  <c r="N359" i="3"/>
  <c r="N126" i="3"/>
  <c r="N218" i="3"/>
  <c r="N26" i="3"/>
  <c r="N504" i="3"/>
  <c r="N377" i="3"/>
  <c r="N237" i="3"/>
  <c r="N17" i="3"/>
  <c r="N290" i="3"/>
  <c r="N498" i="3"/>
  <c r="N61" i="3"/>
  <c r="N78" i="3"/>
  <c r="N131" i="3"/>
  <c r="N48" i="3"/>
  <c r="N307" i="3"/>
  <c r="N34" i="3"/>
  <c r="N456" i="3"/>
  <c r="N344" i="3"/>
  <c r="N62" i="3"/>
  <c r="N270" i="3"/>
  <c r="N302" i="3"/>
  <c r="N67" i="3"/>
  <c r="N443" i="3"/>
  <c r="N508" i="3"/>
  <c r="N449" i="3"/>
  <c r="N87" i="3"/>
  <c r="N450" i="3"/>
  <c r="N39" i="3"/>
  <c r="N172" i="3"/>
  <c r="N448" i="3"/>
  <c r="N275" i="3"/>
  <c r="N391" i="3"/>
  <c r="N467" i="3"/>
  <c r="N242" i="3"/>
  <c r="N208" i="3"/>
  <c r="N132" i="3"/>
  <c r="N83" i="3"/>
  <c r="N281" i="3"/>
  <c r="N40" i="3"/>
  <c r="N354" i="3"/>
  <c r="N118" i="3"/>
  <c r="N411" i="3"/>
  <c r="N389" i="3"/>
  <c r="N119" i="3"/>
  <c r="N243" i="3"/>
  <c r="N385" i="3"/>
  <c r="N400" i="3"/>
  <c r="N297" i="3"/>
  <c r="N469" i="3"/>
  <c r="N404" i="3"/>
  <c r="N164" i="3"/>
  <c r="N149" i="3"/>
  <c r="N408" i="3"/>
  <c r="N431" i="3"/>
  <c r="N211" i="3"/>
  <c r="N197" i="3"/>
  <c r="N322" i="3"/>
  <c r="N265" i="3"/>
  <c r="N91" i="3"/>
  <c r="N100" i="3"/>
  <c r="N376" i="3"/>
  <c r="N330" i="3"/>
  <c r="N212" i="3"/>
  <c r="N238" i="3"/>
  <c r="N346" i="3"/>
  <c r="N108" i="3"/>
  <c r="N436" i="3"/>
  <c r="N348" i="3"/>
  <c r="N63" i="3"/>
  <c r="N79" i="3"/>
  <c r="N168" i="3"/>
  <c r="N109" i="3"/>
  <c r="N115" i="3"/>
  <c r="N219" i="3"/>
  <c r="N37" i="3"/>
  <c r="N133" i="3"/>
  <c r="N507" i="3"/>
  <c r="N188" i="3"/>
  <c r="N145" i="3"/>
  <c r="N101" i="3"/>
  <c r="N257" i="3"/>
  <c r="N230" i="3"/>
  <c r="N369" i="3"/>
  <c r="N84" i="3"/>
  <c r="N189" i="3"/>
  <c r="N247" i="3"/>
  <c r="N506" i="3"/>
  <c r="N284" i="3"/>
  <c r="N49" i="3"/>
  <c r="N102" i="3"/>
  <c r="N110" i="3"/>
  <c r="N19" i="3"/>
  <c r="N425" i="3"/>
  <c r="N96" i="3"/>
  <c r="N150" i="3"/>
  <c r="N135" i="3"/>
  <c r="N51" i="3"/>
  <c r="N38" i="3"/>
  <c r="N52" i="3"/>
  <c r="N209" i="3"/>
  <c r="N181" i="3"/>
  <c r="N11" i="3"/>
  <c r="N116" i="3"/>
  <c r="N367" i="3"/>
  <c r="N165" i="3"/>
  <c r="N421" i="3"/>
  <c r="N407" i="3"/>
  <c r="N23" i="3"/>
  <c r="N413" i="3"/>
  <c r="N18" i="3"/>
  <c r="N35" i="3"/>
  <c r="N327" i="3"/>
  <c r="N92" i="3"/>
  <c r="N53" i="3"/>
  <c r="N10" i="3"/>
  <c r="N244" i="3"/>
  <c r="N161" i="3"/>
  <c r="N405" i="3"/>
  <c r="N493" i="3"/>
  <c r="N252" i="3"/>
  <c r="N68" i="3"/>
  <c r="N231" i="3"/>
  <c r="N65" i="3"/>
  <c r="N245" i="3"/>
  <c r="N305" i="3"/>
  <c r="N187" i="3"/>
  <c r="N166" i="3"/>
  <c r="N438" i="3"/>
  <c r="N258" i="3"/>
  <c r="N313" i="3"/>
  <c r="N27" i="3"/>
  <c r="N190" i="3"/>
  <c r="N271" i="3"/>
  <c r="N182" i="3"/>
  <c r="N392" i="3"/>
  <c r="N46" i="3"/>
  <c r="N111" i="3"/>
  <c r="N103" i="3"/>
  <c r="N213" i="3"/>
  <c r="N360" i="3"/>
  <c r="N151" i="3"/>
  <c r="N239" i="3"/>
  <c r="N232" i="3"/>
  <c r="N136" i="3"/>
  <c r="N254" i="3"/>
  <c r="N409" i="3"/>
  <c r="N481" i="3"/>
  <c r="N169" i="3"/>
  <c r="N428" i="3"/>
  <c r="N276" i="3"/>
  <c r="N93" i="3"/>
  <c r="N318" i="3"/>
  <c r="N13" i="5" l="1"/>
  <c r="N14" i="5" s="1"/>
  <c r="N15" i="5" s="1"/>
  <c r="M16" i="5"/>
  <c r="N16" i="5"/>
  <c r="P13" i="6"/>
  <c r="P14" i="6" s="1"/>
  <c r="P15" i="6" s="1"/>
  <c r="P11" i="6"/>
  <c r="Q11" i="6"/>
  <c r="Q13" i="6"/>
  <c r="Q14" i="6" s="1"/>
  <c r="Q15" i="6" s="1"/>
  <c r="O11" i="6"/>
  <c r="O13" i="6"/>
  <c r="O14" i="6" s="1"/>
  <c r="O16" i="6" s="1"/>
  <c r="L11" i="5"/>
  <c r="L13" i="5"/>
  <c r="L14" i="5" s="1"/>
  <c r="L15" i="5" s="1"/>
  <c r="M13" i="5"/>
  <c r="M14" i="5" s="1"/>
  <c r="M15" i="5" s="1"/>
  <c r="N11" i="5"/>
  <c r="M11" i="5"/>
  <c r="J13" i="4"/>
  <c r="J14" i="4" s="1"/>
  <c r="J16" i="4" s="1"/>
  <c r="J11" i="4"/>
  <c r="I11" i="4"/>
  <c r="I13" i="4"/>
  <c r="I14" i="4" s="1"/>
  <c r="I15" i="4" s="1"/>
  <c r="L16" i="5" l="1"/>
  <c r="Q16" i="6"/>
  <c r="P16" i="6"/>
  <c r="G6" i="6"/>
  <c r="G10" i="6"/>
  <c r="G14" i="6"/>
  <c r="G18" i="6"/>
  <c r="G22" i="6"/>
  <c r="G26" i="6"/>
  <c r="G30" i="6"/>
  <c r="G34" i="6"/>
  <c r="G38" i="6"/>
  <c r="G42" i="6"/>
  <c r="G46" i="6"/>
  <c r="G50" i="6"/>
  <c r="G54" i="6"/>
  <c r="G58" i="6"/>
  <c r="G62" i="6"/>
  <c r="G66" i="6"/>
  <c r="G70" i="6"/>
  <c r="G74" i="6"/>
  <c r="G78" i="6"/>
  <c r="G82" i="6"/>
  <c r="G86" i="6"/>
  <c r="G90" i="6"/>
  <c r="G94" i="6"/>
  <c r="G98" i="6"/>
  <c r="G102" i="6"/>
  <c r="G106" i="6"/>
  <c r="G110" i="6"/>
  <c r="G114" i="6"/>
  <c r="G118" i="6"/>
  <c r="G122" i="6"/>
  <c r="G126" i="6"/>
  <c r="G130" i="6"/>
  <c r="G134" i="6"/>
  <c r="G138" i="6"/>
  <c r="G142" i="6"/>
  <c r="G146" i="6"/>
  <c r="G150" i="6"/>
  <c r="G154" i="6"/>
  <c r="G158" i="6"/>
  <c r="G162" i="6"/>
  <c r="G166" i="6"/>
  <c r="G170" i="6"/>
  <c r="G174" i="6"/>
  <c r="G178" i="6"/>
  <c r="G182" i="6"/>
  <c r="G186" i="6"/>
  <c r="G190" i="6"/>
  <c r="G194" i="6"/>
  <c r="G198" i="6"/>
  <c r="G202" i="6"/>
  <c r="G206" i="6"/>
  <c r="G210" i="6"/>
  <c r="G214" i="6"/>
  <c r="G218" i="6"/>
  <c r="G222" i="6"/>
  <c r="G226" i="6"/>
  <c r="G230" i="6"/>
  <c r="G234" i="6"/>
  <c r="G238" i="6"/>
  <c r="G242" i="6"/>
  <c r="G246" i="6"/>
  <c r="G250" i="6"/>
  <c r="G254" i="6"/>
  <c r="G258" i="6"/>
  <c r="G262" i="6"/>
  <c r="G266" i="6"/>
  <c r="G270" i="6"/>
  <c r="G274" i="6"/>
  <c r="G278" i="6"/>
  <c r="G282" i="6"/>
  <c r="G286" i="6"/>
  <c r="G290" i="6"/>
  <c r="G294" i="6"/>
  <c r="G298" i="6"/>
  <c r="G302" i="6"/>
  <c r="G306" i="6"/>
  <c r="G310" i="6"/>
  <c r="G314" i="6"/>
  <c r="G318" i="6"/>
  <c r="G322" i="6"/>
  <c r="G326" i="6"/>
  <c r="G330" i="6"/>
  <c r="G334" i="6"/>
  <c r="G338" i="6"/>
  <c r="G7" i="6"/>
  <c r="G11" i="6"/>
  <c r="G15" i="6"/>
  <c r="G19" i="6"/>
  <c r="G23" i="6"/>
  <c r="G27" i="6"/>
  <c r="G31" i="6"/>
  <c r="G35" i="6"/>
  <c r="G39" i="6"/>
  <c r="G43" i="6"/>
  <c r="G47" i="6"/>
  <c r="G51" i="6"/>
  <c r="G55" i="6"/>
  <c r="G59" i="6"/>
  <c r="G63" i="6"/>
  <c r="G67" i="6"/>
  <c r="G71" i="6"/>
  <c r="G75" i="6"/>
  <c r="G79" i="6"/>
  <c r="G83" i="6"/>
  <c r="G87" i="6"/>
  <c r="G91" i="6"/>
  <c r="G95" i="6"/>
  <c r="G99" i="6"/>
  <c r="G103" i="6"/>
  <c r="G107" i="6"/>
  <c r="G111" i="6"/>
  <c r="G115" i="6"/>
  <c r="G119" i="6"/>
  <c r="G123" i="6"/>
  <c r="G127" i="6"/>
  <c r="G131" i="6"/>
  <c r="G135" i="6"/>
  <c r="G139" i="6"/>
  <c r="G143" i="6"/>
  <c r="G147" i="6"/>
  <c r="G151" i="6"/>
  <c r="G155" i="6"/>
  <c r="G159" i="6"/>
  <c r="G163" i="6"/>
  <c r="G167" i="6"/>
  <c r="G171" i="6"/>
  <c r="G175" i="6"/>
  <c r="G179" i="6"/>
  <c r="G183" i="6"/>
  <c r="G187" i="6"/>
  <c r="G191" i="6"/>
  <c r="G195" i="6"/>
  <c r="G199" i="6"/>
  <c r="G203" i="6"/>
  <c r="G207" i="6"/>
  <c r="G211" i="6"/>
  <c r="G215" i="6"/>
  <c r="G219" i="6"/>
  <c r="G223" i="6"/>
  <c r="G227" i="6"/>
  <c r="G231" i="6"/>
  <c r="G235" i="6"/>
  <c r="G239" i="6"/>
  <c r="G243" i="6"/>
  <c r="G247" i="6"/>
  <c r="G251" i="6"/>
  <c r="G255" i="6"/>
  <c r="G259" i="6"/>
  <c r="G263" i="6"/>
  <c r="G267" i="6"/>
  <c r="G271" i="6"/>
  <c r="G275" i="6"/>
  <c r="G279" i="6"/>
  <c r="G283" i="6"/>
  <c r="G9" i="6"/>
  <c r="G17" i="6"/>
  <c r="G25" i="6"/>
  <c r="G33" i="6"/>
  <c r="G41" i="6"/>
  <c r="G49" i="6"/>
  <c r="G57" i="6"/>
  <c r="G65" i="6"/>
  <c r="G73" i="6"/>
  <c r="G81" i="6"/>
  <c r="G89" i="6"/>
  <c r="G97" i="6"/>
  <c r="G105" i="6"/>
  <c r="G113" i="6"/>
  <c r="G121" i="6"/>
  <c r="G129" i="6"/>
  <c r="G137" i="6"/>
  <c r="G145" i="6"/>
  <c r="G153" i="6"/>
  <c r="G161" i="6"/>
  <c r="G169" i="6"/>
  <c r="G177" i="6"/>
  <c r="G185" i="6"/>
  <c r="G193" i="6"/>
  <c r="G201" i="6"/>
  <c r="G209" i="6"/>
  <c r="G217" i="6"/>
  <c r="G225" i="6"/>
  <c r="G233" i="6"/>
  <c r="G241" i="6"/>
  <c r="G249" i="6"/>
  <c r="G257" i="6"/>
  <c r="G265" i="6"/>
  <c r="G273" i="6"/>
  <c r="G281" i="6"/>
  <c r="G288" i="6"/>
  <c r="G293" i="6"/>
  <c r="G299" i="6"/>
  <c r="G304" i="6"/>
  <c r="G309" i="6"/>
  <c r="G315" i="6"/>
  <c r="G320" i="6"/>
  <c r="G325" i="6"/>
  <c r="G331" i="6"/>
  <c r="G336" i="6"/>
  <c r="G341" i="6"/>
  <c r="G345" i="6"/>
  <c r="G349" i="6"/>
  <c r="G353" i="6"/>
  <c r="G357" i="6"/>
  <c r="G361" i="6"/>
  <c r="G365" i="6"/>
  <c r="G369" i="6"/>
  <c r="G373" i="6"/>
  <c r="G377" i="6"/>
  <c r="G381" i="6"/>
  <c r="G385" i="6"/>
  <c r="G389" i="6"/>
  <c r="G393" i="6"/>
  <c r="G397" i="6"/>
  <c r="G401" i="6"/>
  <c r="G405" i="6"/>
  <c r="G409" i="6"/>
  <c r="G413" i="6"/>
  <c r="G417" i="6"/>
  <c r="G421" i="6"/>
  <c r="G425" i="6"/>
  <c r="G429" i="6"/>
  <c r="G433" i="6"/>
  <c r="G437" i="6"/>
  <c r="G441" i="6"/>
  <c r="G445" i="6"/>
  <c r="G449" i="6"/>
  <c r="G453" i="6"/>
  <c r="G457" i="6"/>
  <c r="G461" i="6"/>
  <c r="G465" i="6"/>
  <c r="G469" i="6"/>
  <c r="G473" i="6"/>
  <c r="G477" i="6"/>
  <c r="G481" i="6"/>
  <c r="G485" i="6"/>
  <c r="G489" i="6"/>
  <c r="G493" i="6"/>
  <c r="G4" i="6"/>
  <c r="G13" i="6"/>
  <c r="G24" i="6"/>
  <c r="G36" i="6"/>
  <c r="G45" i="6"/>
  <c r="G56" i="6"/>
  <c r="G68" i="6"/>
  <c r="G77" i="6"/>
  <c r="G88" i="6"/>
  <c r="G100" i="6"/>
  <c r="G109" i="6"/>
  <c r="G120" i="6"/>
  <c r="G132" i="6"/>
  <c r="G141" i="6"/>
  <c r="G152" i="6"/>
  <c r="G164" i="6"/>
  <c r="G173" i="6"/>
  <c r="G184" i="6"/>
  <c r="G196" i="6"/>
  <c r="G205" i="6"/>
  <c r="G216" i="6"/>
  <c r="G228" i="6"/>
  <c r="G237" i="6"/>
  <c r="G248" i="6"/>
  <c r="G260" i="6"/>
  <c r="G269" i="6"/>
  <c r="G280" i="6"/>
  <c r="G289" i="6"/>
  <c r="G296" i="6"/>
  <c r="G303" i="6"/>
  <c r="G311" i="6"/>
  <c r="G317" i="6"/>
  <c r="G324" i="6"/>
  <c r="G332" i="6"/>
  <c r="G339" i="6"/>
  <c r="G344" i="6"/>
  <c r="G350" i="6"/>
  <c r="G355" i="6"/>
  <c r="G360" i="6"/>
  <c r="G366" i="6"/>
  <c r="G371" i="6"/>
  <c r="G376" i="6"/>
  <c r="G382" i="6"/>
  <c r="G387" i="6"/>
  <c r="G392" i="6"/>
  <c r="G398" i="6"/>
  <c r="G403" i="6"/>
  <c r="G408" i="6"/>
  <c r="G414" i="6"/>
  <c r="G419" i="6"/>
  <c r="G424" i="6"/>
  <c r="G430" i="6"/>
  <c r="G435" i="6"/>
  <c r="G440" i="6"/>
  <c r="G446" i="6"/>
  <c r="G451" i="6"/>
  <c r="G456" i="6"/>
  <c r="G462" i="6"/>
  <c r="G467" i="6"/>
  <c r="G472" i="6"/>
  <c r="G478" i="6"/>
  <c r="G483" i="6"/>
  <c r="G488" i="6"/>
  <c r="G494" i="6"/>
  <c r="G498" i="6"/>
  <c r="G502" i="6"/>
  <c r="G5" i="6"/>
  <c r="G20" i="6"/>
  <c r="G32" i="6"/>
  <c r="G48" i="6"/>
  <c r="G61" i="6"/>
  <c r="G76" i="6"/>
  <c r="G92" i="6"/>
  <c r="G104" i="6"/>
  <c r="G117" i="6"/>
  <c r="G133" i="6"/>
  <c r="G148" i="6"/>
  <c r="G160" i="6"/>
  <c r="G176" i="6"/>
  <c r="G189" i="6"/>
  <c r="G204" i="6"/>
  <c r="G220" i="6"/>
  <c r="G232" i="6"/>
  <c r="G245" i="6"/>
  <c r="G261" i="6"/>
  <c r="G276" i="6"/>
  <c r="G287" i="6"/>
  <c r="G297" i="6"/>
  <c r="G307" i="6"/>
  <c r="G316" i="6"/>
  <c r="G327" i="6"/>
  <c r="G335" i="6"/>
  <c r="G343" i="6"/>
  <c r="G351" i="6"/>
  <c r="G358" i="6"/>
  <c r="G364" i="6"/>
  <c r="G372" i="6"/>
  <c r="G379" i="6"/>
  <c r="G386" i="6"/>
  <c r="G394" i="6"/>
  <c r="G400" i="6"/>
  <c r="G407" i="6"/>
  <c r="G415" i="6"/>
  <c r="G422" i="6"/>
  <c r="G428" i="6"/>
  <c r="G436" i="6"/>
  <c r="G443" i="6"/>
  <c r="G450" i="6"/>
  <c r="G458" i="6"/>
  <c r="G464" i="6"/>
  <c r="G471" i="6"/>
  <c r="G479" i="6"/>
  <c r="G486" i="6"/>
  <c r="G492" i="6"/>
  <c r="G499" i="6"/>
  <c r="G8" i="6"/>
  <c r="G21" i="6"/>
  <c r="G37" i="6"/>
  <c r="G52" i="6"/>
  <c r="G64" i="6"/>
  <c r="G80" i="6"/>
  <c r="G93" i="6"/>
  <c r="G108" i="6"/>
  <c r="G124" i="6"/>
  <c r="G136" i="6"/>
  <c r="G149" i="6"/>
  <c r="G165" i="6"/>
  <c r="G180" i="6"/>
  <c r="G192" i="6"/>
  <c r="G208" i="6"/>
  <c r="G221" i="6"/>
  <c r="G236" i="6"/>
  <c r="G252" i="6"/>
  <c r="G264" i="6"/>
  <c r="G277" i="6"/>
  <c r="G291" i="6"/>
  <c r="G300" i="6"/>
  <c r="G308" i="6"/>
  <c r="G319" i="6"/>
  <c r="G328" i="6"/>
  <c r="G337" i="6"/>
  <c r="G346" i="6"/>
  <c r="G352" i="6"/>
  <c r="G359" i="6"/>
  <c r="G367" i="6"/>
  <c r="G374" i="6"/>
  <c r="G380" i="6"/>
  <c r="G388" i="6"/>
  <c r="G395" i="6"/>
  <c r="G402" i="6"/>
  <c r="G410" i="6"/>
  <c r="G416" i="6"/>
  <c r="G423" i="6"/>
  <c r="G431" i="6"/>
  <c r="G438" i="6"/>
  <c r="G444" i="6"/>
  <c r="G452" i="6"/>
  <c r="G459" i="6"/>
  <c r="G466" i="6"/>
  <c r="G474" i="6"/>
  <c r="G480" i="6"/>
  <c r="G487" i="6"/>
  <c r="G495" i="6"/>
  <c r="G500" i="6"/>
  <c r="G12" i="6"/>
  <c r="G40" i="6"/>
  <c r="G69" i="6"/>
  <c r="G96" i="6"/>
  <c r="G125" i="6"/>
  <c r="G156" i="6"/>
  <c r="G181" i="6"/>
  <c r="G212" i="6"/>
  <c r="G240" i="6"/>
  <c r="G268" i="6"/>
  <c r="G292" i="6"/>
  <c r="G312" i="6"/>
  <c r="G329" i="6"/>
  <c r="G347" i="6"/>
  <c r="G362" i="6"/>
  <c r="G375" i="6"/>
  <c r="G390" i="6"/>
  <c r="G404" i="6"/>
  <c r="G418" i="6"/>
  <c r="G432" i="6"/>
  <c r="G447" i="6"/>
  <c r="G460" i="6"/>
  <c r="G475" i="6"/>
  <c r="G490" i="6"/>
  <c r="G501" i="6"/>
  <c r="G28" i="6"/>
  <c r="G84" i="6"/>
  <c r="G112" i="6"/>
  <c r="G140" i="6"/>
  <c r="G168" i="6"/>
  <c r="G197" i="6"/>
  <c r="G224" i="6"/>
  <c r="G253" i="6"/>
  <c r="G284" i="6"/>
  <c r="G301" i="6"/>
  <c r="G321" i="6"/>
  <c r="G340" i="6"/>
  <c r="G354" i="6"/>
  <c r="G368" i="6"/>
  <c r="G383" i="6"/>
  <c r="G396" i="6"/>
  <c r="G411" i="6"/>
  <c r="G426" i="6"/>
  <c r="G439" i="6"/>
  <c r="G454" i="6"/>
  <c r="G468" i="6"/>
  <c r="G482" i="6"/>
  <c r="G496" i="6"/>
  <c r="G60" i="6"/>
  <c r="G384" i="6"/>
  <c r="G442" i="6"/>
  <c r="G484" i="6"/>
  <c r="G16" i="6"/>
  <c r="G44" i="6"/>
  <c r="G72" i="6"/>
  <c r="G101" i="6"/>
  <c r="G128" i="6"/>
  <c r="G157" i="6"/>
  <c r="G188" i="6"/>
  <c r="G213" i="6"/>
  <c r="G244" i="6"/>
  <c r="G272" i="6"/>
  <c r="G295" i="6"/>
  <c r="G313" i="6"/>
  <c r="G333" i="6"/>
  <c r="G348" i="6"/>
  <c r="G363" i="6"/>
  <c r="G378" i="6"/>
  <c r="G391" i="6"/>
  <c r="G406" i="6"/>
  <c r="G420" i="6"/>
  <c r="G434" i="6"/>
  <c r="G448" i="6"/>
  <c r="G463" i="6"/>
  <c r="G476" i="6"/>
  <c r="G491" i="6"/>
  <c r="G503" i="6"/>
  <c r="G53" i="6"/>
  <c r="G29" i="6"/>
  <c r="G85" i="6"/>
  <c r="G116" i="6"/>
  <c r="G144" i="6"/>
  <c r="G172" i="6"/>
  <c r="G200" i="6"/>
  <c r="G229" i="6"/>
  <c r="G256" i="6"/>
  <c r="G285" i="6"/>
  <c r="G305" i="6"/>
  <c r="G323" i="6"/>
  <c r="G342" i="6"/>
  <c r="G356" i="6"/>
  <c r="G370" i="6"/>
  <c r="G399" i="6"/>
  <c r="G412" i="6"/>
  <c r="G427" i="6"/>
  <c r="G455" i="6"/>
  <c r="G470" i="6"/>
  <c r="G497" i="6"/>
  <c r="E6" i="6"/>
  <c r="E10" i="6"/>
  <c r="E14" i="6"/>
  <c r="E18" i="6"/>
  <c r="E22" i="6"/>
  <c r="E26" i="6"/>
  <c r="E30" i="6"/>
  <c r="E34" i="6"/>
  <c r="E38" i="6"/>
  <c r="E42" i="6"/>
  <c r="E46" i="6"/>
  <c r="E50" i="6"/>
  <c r="E54" i="6"/>
  <c r="E58" i="6"/>
  <c r="E62" i="6"/>
  <c r="E66" i="6"/>
  <c r="E70" i="6"/>
  <c r="E74" i="6"/>
  <c r="E78" i="6"/>
  <c r="E82" i="6"/>
  <c r="E86" i="6"/>
  <c r="E90" i="6"/>
  <c r="E94" i="6"/>
  <c r="E98" i="6"/>
  <c r="E102" i="6"/>
  <c r="E106" i="6"/>
  <c r="E110" i="6"/>
  <c r="E114" i="6"/>
  <c r="E118" i="6"/>
  <c r="E122" i="6"/>
  <c r="E126" i="6"/>
  <c r="E130" i="6"/>
  <c r="E134" i="6"/>
  <c r="E138" i="6"/>
  <c r="E142" i="6"/>
  <c r="E146" i="6"/>
  <c r="E150" i="6"/>
  <c r="E154" i="6"/>
  <c r="E158" i="6"/>
  <c r="E162" i="6"/>
  <c r="E166" i="6"/>
  <c r="E170" i="6"/>
  <c r="E174" i="6"/>
  <c r="E178" i="6"/>
  <c r="E182" i="6"/>
  <c r="E186" i="6"/>
  <c r="E190" i="6"/>
  <c r="E194" i="6"/>
  <c r="E198" i="6"/>
  <c r="E202" i="6"/>
  <c r="E206" i="6"/>
  <c r="E210" i="6"/>
  <c r="E214" i="6"/>
  <c r="E218" i="6"/>
  <c r="E222" i="6"/>
  <c r="E226" i="6"/>
  <c r="E230" i="6"/>
  <c r="E234" i="6"/>
  <c r="E238" i="6"/>
  <c r="E242" i="6"/>
  <c r="E246" i="6"/>
  <c r="E250" i="6"/>
  <c r="E254" i="6"/>
  <c r="E258" i="6"/>
  <c r="E262" i="6"/>
  <c r="E266" i="6"/>
  <c r="E270" i="6"/>
  <c r="E274" i="6"/>
  <c r="E278" i="6"/>
  <c r="E282" i="6"/>
  <c r="E286" i="6"/>
  <c r="E290" i="6"/>
  <c r="E294" i="6"/>
  <c r="E298" i="6"/>
  <c r="E302" i="6"/>
  <c r="E306" i="6"/>
  <c r="E310" i="6"/>
  <c r="E314" i="6"/>
  <c r="E318" i="6"/>
  <c r="E322" i="6"/>
  <c r="E326" i="6"/>
  <c r="E330" i="6"/>
  <c r="E334" i="6"/>
  <c r="E338" i="6"/>
  <c r="E342" i="6"/>
  <c r="E346" i="6"/>
  <c r="E350" i="6"/>
  <c r="E354" i="6"/>
  <c r="E358" i="6"/>
  <c r="E362" i="6"/>
  <c r="E366" i="6"/>
  <c r="E370" i="6"/>
  <c r="E374" i="6"/>
  <c r="E378" i="6"/>
  <c r="E382" i="6"/>
  <c r="E386" i="6"/>
  <c r="E390" i="6"/>
  <c r="E394" i="6"/>
  <c r="E398" i="6"/>
  <c r="E402" i="6"/>
  <c r="E406" i="6"/>
  <c r="E410" i="6"/>
  <c r="E414" i="6"/>
  <c r="E418" i="6"/>
  <c r="E4" i="6"/>
  <c r="E9" i="6"/>
  <c r="E15" i="6"/>
  <c r="E20" i="6"/>
  <c r="E25" i="6"/>
  <c r="E31" i="6"/>
  <c r="E36" i="6"/>
  <c r="E41" i="6"/>
  <c r="E47" i="6"/>
  <c r="E52" i="6"/>
  <c r="E57" i="6"/>
  <c r="E63" i="6"/>
  <c r="E68" i="6"/>
  <c r="E73" i="6"/>
  <c r="E79" i="6"/>
  <c r="E84" i="6"/>
  <c r="E89" i="6"/>
  <c r="E95" i="6"/>
  <c r="E100" i="6"/>
  <c r="E105" i="6"/>
  <c r="E111" i="6"/>
  <c r="E116" i="6"/>
  <c r="E121" i="6"/>
  <c r="E127" i="6"/>
  <c r="E132" i="6"/>
  <c r="E137" i="6"/>
  <c r="E143" i="6"/>
  <c r="E148" i="6"/>
  <c r="E153" i="6"/>
  <c r="E159" i="6"/>
  <c r="E164" i="6"/>
  <c r="E169" i="6"/>
  <c r="E175" i="6"/>
  <c r="E180" i="6"/>
  <c r="E185" i="6"/>
  <c r="E191" i="6"/>
  <c r="E196" i="6"/>
  <c r="E201" i="6"/>
  <c r="E207" i="6"/>
  <c r="E212" i="6"/>
  <c r="E217" i="6"/>
  <c r="E223" i="6"/>
  <c r="E228" i="6"/>
  <c r="E233" i="6"/>
  <c r="E239" i="6"/>
  <c r="E244" i="6"/>
  <c r="E249" i="6"/>
  <c r="E255" i="6"/>
  <c r="E260" i="6"/>
  <c r="E265" i="6"/>
  <c r="E271" i="6"/>
  <c r="E276" i="6"/>
  <c r="E281" i="6"/>
  <c r="E287" i="6"/>
  <c r="E292" i="6"/>
  <c r="E297" i="6"/>
  <c r="E303" i="6"/>
  <c r="E308" i="6"/>
  <c r="E313" i="6"/>
  <c r="E319" i="6"/>
  <c r="E324" i="6"/>
  <c r="E329" i="6"/>
  <c r="E335" i="6"/>
  <c r="E340" i="6"/>
  <c r="E345" i="6"/>
  <c r="E351" i="6"/>
  <c r="E356" i="6"/>
  <c r="E361" i="6"/>
  <c r="E367" i="6"/>
  <c r="E372" i="6"/>
  <c r="E377" i="6"/>
  <c r="E383" i="6"/>
  <c r="E388" i="6"/>
  <c r="E393" i="6"/>
  <c r="E399" i="6"/>
  <c r="E404" i="6"/>
  <c r="E409" i="6"/>
  <c r="E415" i="6"/>
  <c r="E420" i="6"/>
  <c r="E424" i="6"/>
  <c r="E428" i="6"/>
  <c r="E432" i="6"/>
  <c r="E436" i="6"/>
  <c r="E440" i="6"/>
  <c r="E444" i="6"/>
  <c r="E448" i="6"/>
  <c r="E452" i="6"/>
  <c r="E456" i="6"/>
  <c r="E460" i="6"/>
  <c r="E464" i="6"/>
  <c r="E468" i="6"/>
  <c r="E472" i="6"/>
  <c r="E476" i="6"/>
  <c r="E480" i="6"/>
  <c r="E484" i="6"/>
  <c r="E488" i="6"/>
  <c r="E492" i="6"/>
  <c r="E496" i="6"/>
  <c r="E500" i="6"/>
  <c r="E5" i="6"/>
  <c r="E11" i="6"/>
  <c r="E16" i="6"/>
  <c r="E21" i="6"/>
  <c r="E27" i="6"/>
  <c r="E32" i="6"/>
  <c r="E37" i="6"/>
  <c r="E43" i="6"/>
  <c r="E48" i="6"/>
  <c r="E53" i="6"/>
  <c r="E59" i="6"/>
  <c r="E64" i="6"/>
  <c r="E69" i="6"/>
  <c r="E75" i="6"/>
  <c r="E80" i="6"/>
  <c r="E85" i="6"/>
  <c r="E91" i="6"/>
  <c r="E96" i="6"/>
  <c r="E101" i="6"/>
  <c r="E107" i="6"/>
  <c r="E112" i="6"/>
  <c r="E117" i="6"/>
  <c r="E123" i="6"/>
  <c r="E128" i="6"/>
  <c r="E133" i="6"/>
  <c r="E139" i="6"/>
  <c r="E144" i="6"/>
  <c r="E149" i="6"/>
  <c r="E155" i="6"/>
  <c r="E160" i="6"/>
  <c r="E165" i="6"/>
  <c r="E171" i="6"/>
  <c r="E176" i="6"/>
  <c r="E181" i="6"/>
  <c r="E187" i="6"/>
  <c r="E192" i="6"/>
  <c r="E197" i="6"/>
  <c r="E203" i="6"/>
  <c r="E208" i="6"/>
  <c r="E213" i="6"/>
  <c r="E219" i="6"/>
  <c r="E224" i="6"/>
  <c r="E229" i="6"/>
  <c r="E235" i="6"/>
  <c r="E240" i="6"/>
  <c r="E245" i="6"/>
  <c r="E251" i="6"/>
  <c r="E256" i="6"/>
  <c r="E261" i="6"/>
  <c r="E267" i="6"/>
  <c r="E272" i="6"/>
  <c r="E277" i="6"/>
  <c r="E283" i="6"/>
  <c r="E288" i="6"/>
  <c r="E293" i="6"/>
  <c r="E299" i="6"/>
  <c r="E304" i="6"/>
  <c r="E309" i="6"/>
  <c r="E315" i="6"/>
  <c r="E320" i="6"/>
  <c r="E325" i="6"/>
  <c r="E331" i="6"/>
  <c r="E336" i="6"/>
  <c r="E341" i="6"/>
  <c r="E347" i="6"/>
  <c r="E352" i="6"/>
  <c r="E357" i="6"/>
  <c r="E363" i="6"/>
  <c r="E368" i="6"/>
  <c r="E373" i="6"/>
  <c r="E379" i="6"/>
  <c r="E384" i="6"/>
  <c r="E389" i="6"/>
  <c r="E395" i="6"/>
  <c r="E400" i="6"/>
  <c r="E405" i="6"/>
  <c r="E411" i="6"/>
  <c r="E416" i="6"/>
  <c r="E421" i="6"/>
  <c r="E425" i="6"/>
  <c r="E429" i="6"/>
  <c r="E433" i="6"/>
  <c r="E437" i="6"/>
  <c r="E441" i="6"/>
  <c r="E445" i="6"/>
  <c r="E449" i="6"/>
  <c r="E453" i="6"/>
  <c r="E457" i="6"/>
  <c r="E461" i="6"/>
  <c r="E465" i="6"/>
  <c r="E469" i="6"/>
  <c r="E473" i="6"/>
  <c r="E477" i="6"/>
  <c r="E481" i="6"/>
  <c r="E485" i="6"/>
  <c r="E489" i="6"/>
  <c r="E493" i="6"/>
  <c r="E497" i="6"/>
  <c r="E501" i="6"/>
  <c r="E12" i="6"/>
  <c r="E23" i="6"/>
  <c r="E33" i="6"/>
  <c r="E44" i="6"/>
  <c r="E55" i="6"/>
  <c r="E65" i="6"/>
  <c r="E76" i="6"/>
  <c r="E87" i="6"/>
  <c r="E97" i="6"/>
  <c r="E108" i="6"/>
  <c r="E119" i="6"/>
  <c r="E129" i="6"/>
  <c r="E140" i="6"/>
  <c r="E151" i="6"/>
  <c r="E161" i="6"/>
  <c r="E172" i="6"/>
  <c r="E183" i="6"/>
  <c r="E193" i="6"/>
  <c r="E204" i="6"/>
  <c r="E215" i="6"/>
  <c r="E225" i="6"/>
  <c r="E236" i="6"/>
  <c r="E247" i="6"/>
  <c r="E257" i="6"/>
  <c r="E268" i="6"/>
  <c r="E279" i="6"/>
  <c r="E289" i="6"/>
  <c r="E300" i="6"/>
  <c r="E311" i="6"/>
  <c r="E321" i="6"/>
  <c r="E332" i="6"/>
  <c r="E343" i="6"/>
  <c r="E353" i="6"/>
  <c r="E364" i="6"/>
  <c r="E375" i="6"/>
  <c r="E385" i="6"/>
  <c r="E396" i="6"/>
  <c r="E407" i="6"/>
  <c r="E417" i="6"/>
  <c r="E426" i="6"/>
  <c r="E434" i="6"/>
  <c r="E442" i="6"/>
  <c r="E450" i="6"/>
  <c r="E458" i="6"/>
  <c r="E466" i="6"/>
  <c r="E474" i="6"/>
  <c r="E482" i="6"/>
  <c r="E490" i="6"/>
  <c r="E498" i="6"/>
  <c r="E7" i="6"/>
  <c r="E17" i="6"/>
  <c r="E28" i="6"/>
  <c r="E39" i="6"/>
  <c r="E49" i="6"/>
  <c r="E60" i="6"/>
  <c r="E71" i="6"/>
  <c r="E81" i="6"/>
  <c r="E92" i="6"/>
  <c r="E103" i="6"/>
  <c r="E113" i="6"/>
  <c r="E124" i="6"/>
  <c r="E135" i="6"/>
  <c r="E145" i="6"/>
  <c r="E156" i="6"/>
  <c r="E167" i="6"/>
  <c r="E177" i="6"/>
  <c r="E188" i="6"/>
  <c r="E199" i="6"/>
  <c r="E209" i="6"/>
  <c r="E220" i="6"/>
  <c r="E231" i="6"/>
  <c r="E241" i="6"/>
  <c r="E252" i="6"/>
  <c r="E263" i="6"/>
  <c r="E273" i="6"/>
  <c r="E284" i="6"/>
  <c r="E295" i="6"/>
  <c r="E305" i="6"/>
  <c r="E316" i="6"/>
  <c r="E327" i="6"/>
  <c r="E337" i="6"/>
  <c r="E348" i="6"/>
  <c r="E359" i="6"/>
  <c r="E369" i="6"/>
  <c r="E380" i="6"/>
  <c r="E391" i="6"/>
  <c r="E401" i="6"/>
  <c r="E412" i="6"/>
  <c r="E422" i="6"/>
  <c r="E430" i="6"/>
  <c r="E446" i="6"/>
  <c r="E454" i="6"/>
  <c r="E462" i="6"/>
  <c r="E470" i="6"/>
  <c r="E478" i="6"/>
  <c r="E486" i="6"/>
  <c r="E502" i="6"/>
  <c r="E8" i="6"/>
  <c r="E29" i="6"/>
  <c r="E51" i="6"/>
  <c r="E72" i="6"/>
  <c r="E93" i="6"/>
  <c r="E136" i="6"/>
  <c r="E157" i="6"/>
  <c r="E189" i="6"/>
  <c r="E211" i="6"/>
  <c r="E243" i="6"/>
  <c r="E285" i="6"/>
  <c r="E317" i="6"/>
  <c r="E360" i="6"/>
  <c r="E392" i="6"/>
  <c r="E423" i="6"/>
  <c r="E455" i="6"/>
  <c r="E479" i="6"/>
  <c r="E13" i="6"/>
  <c r="E24" i="6"/>
  <c r="E35" i="6"/>
  <c r="E45" i="6"/>
  <c r="E56" i="6"/>
  <c r="E67" i="6"/>
  <c r="E77" i="6"/>
  <c r="E88" i="6"/>
  <c r="E99" i="6"/>
  <c r="E109" i="6"/>
  <c r="E120" i="6"/>
  <c r="E131" i="6"/>
  <c r="E141" i="6"/>
  <c r="E152" i="6"/>
  <c r="E163" i="6"/>
  <c r="E173" i="6"/>
  <c r="E184" i="6"/>
  <c r="E195" i="6"/>
  <c r="E205" i="6"/>
  <c r="E216" i="6"/>
  <c r="E227" i="6"/>
  <c r="E237" i="6"/>
  <c r="E248" i="6"/>
  <c r="E259" i="6"/>
  <c r="E269" i="6"/>
  <c r="E280" i="6"/>
  <c r="E291" i="6"/>
  <c r="E301" i="6"/>
  <c r="E312" i="6"/>
  <c r="E323" i="6"/>
  <c r="E333" i="6"/>
  <c r="E344" i="6"/>
  <c r="E355" i="6"/>
  <c r="E365" i="6"/>
  <c r="E376" i="6"/>
  <c r="E387" i="6"/>
  <c r="E397" i="6"/>
  <c r="E408" i="6"/>
  <c r="E419" i="6"/>
  <c r="E427" i="6"/>
  <c r="E435" i="6"/>
  <c r="E443" i="6"/>
  <c r="E451" i="6"/>
  <c r="E459" i="6"/>
  <c r="E467" i="6"/>
  <c r="E475" i="6"/>
  <c r="E483" i="6"/>
  <c r="E491" i="6"/>
  <c r="E499" i="6"/>
  <c r="E438" i="6"/>
  <c r="E494" i="6"/>
  <c r="E19" i="6"/>
  <c r="E40" i="6"/>
  <c r="E61" i="6"/>
  <c r="E83" i="6"/>
  <c r="E104" i="6"/>
  <c r="E115" i="6"/>
  <c r="E125" i="6"/>
  <c r="E147" i="6"/>
  <c r="E168" i="6"/>
  <c r="E179" i="6"/>
  <c r="E200" i="6"/>
  <c r="E221" i="6"/>
  <c r="E232" i="6"/>
  <c r="E253" i="6"/>
  <c r="E264" i="6"/>
  <c r="E275" i="6"/>
  <c r="E296" i="6"/>
  <c r="E307" i="6"/>
  <c r="E328" i="6"/>
  <c r="E339" i="6"/>
  <c r="E349" i="6"/>
  <c r="E371" i="6"/>
  <c r="E381" i="6"/>
  <c r="E403" i="6"/>
  <c r="E413" i="6"/>
  <c r="E431" i="6"/>
  <c r="E439" i="6"/>
  <c r="E447" i="6"/>
  <c r="E463" i="6"/>
  <c r="E471" i="6"/>
  <c r="E487" i="6"/>
  <c r="E495" i="6"/>
  <c r="E503" i="6"/>
  <c r="O15" i="6"/>
  <c r="C4" i="6" s="1"/>
  <c r="C6" i="5"/>
  <c r="C10" i="5"/>
  <c r="C14" i="5"/>
  <c r="C439" i="5"/>
  <c r="C471" i="5"/>
  <c r="C26" i="5"/>
  <c r="C30" i="5"/>
  <c r="C34" i="5"/>
  <c r="C38" i="5"/>
  <c r="C42" i="5"/>
  <c r="C46" i="5"/>
  <c r="C50" i="5"/>
  <c r="C54" i="5"/>
  <c r="C58" i="5"/>
  <c r="C62" i="5"/>
  <c r="C66" i="5"/>
  <c r="C70" i="5"/>
  <c r="C357" i="5"/>
  <c r="C78" i="5"/>
  <c r="C82" i="5"/>
  <c r="C86" i="5"/>
  <c r="C90" i="5"/>
  <c r="C94" i="5"/>
  <c r="C98" i="5"/>
  <c r="C102" i="5"/>
  <c r="C106" i="5"/>
  <c r="C110" i="5"/>
  <c r="C114" i="5"/>
  <c r="C118" i="5"/>
  <c r="C122" i="5"/>
  <c r="C126" i="5"/>
  <c r="C130" i="5"/>
  <c r="C376" i="5"/>
  <c r="C138" i="5"/>
  <c r="C142" i="5"/>
  <c r="C7" i="5"/>
  <c r="C74" i="5"/>
  <c r="C15" i="5"/>
  <c r="C19" i="5"/>
  <c r="C234" i="5"/>
  <c r="C27" i="5"/>
  <c r="C31" i="5"/>
  <c r="C35" i="5"/>
  <c r="C39" i="5"/>
  <c r="C43" i="5"/>
  <c r="C47" i="5"/>
  <c r="C51" i="5"/>
  <c r="C55" i="5"/>
  <c r="C59" i="5"/>
  <c r="C63" i="5"/>
  <c r="C67" i="5"/>
  <c r="C99" i="5"/>
  <c r="C75" i="5"/>
  <c r="C79" i="5"/>
  <c r="C83" i="5"/>
  <c r="C87" i="5"/>
  <c r="C91" i="5"/>
  <c r="C95" i="5"/>
  <c r="C71" i="5"/>
  <c r="C103" i="5"/>
  <c r="C107" i="5"/>
  <c r="C111" i="5"/>
  <c r="C115" i="5"/>
  <c r="C119" i="5"/>
  <c r="C123" i="5"/>
  <c r="C127" i="5"/>
  <c r="C131" i="5"/>
  <c r="C135" i="5"/>
  <c r="C139" i="5"/>
  <c r="C143" i="5"/>
  <c r="C147" i="5"/>
  <c r="C151" i="5"/>
  <c r="C282" i="5"/>
  <c r="C159" i="5"/>
  <c r="C163" i="5"/>
  <c r="C167" i="5"/>
  <c r="C171" i="5"/>
  <c r="C175" i="5"/>
  <c r="C179" i="5"/>
  <c r="C183" i="5"/>
  <c r="C187" i="5"/>
  <c r="C191" i="5"/>
  <c r="C195" i="5"/>
  <c r="C199" i="5"/>
  <c r="C203" i="5"/>
  <c r="C207" i="5"/>
  <c r="C211" i="5"/>
  <c r="C215" i="5"/>
  <c r="C219" i="5"/>
  <c r="C223" i="5"/>
  <c r="C227" i="5"/>
  <c r="C231" i="5"/>
  <c r="C235" i="5"/>
  <c r="C239" i="5"/>
  <c r="C429" i="5"/>
  <c r="C247" i="5"/>
  <c r="C251" i="5"/>
  <c r="C255" i="5"/>
  <c r="C259" i="5"/>
  <c r="C263" i="5"/>
  <c r="C267" i="5"/>
  <c r="C271" i="5"/>
  <c r="C275" i="5"/>
  <c r="C279" i="5"/>
  <c r="C283" i="5"/>
  <c r="C287" i="5"/>
  <c r="C291" i="5"/>
  <c r="C295" i="5"/>
  <c r="C299" i="5"/>
  <c r="C303" i="5"/>
  <c r="C307" i="5"/>
  <c r="C311" i="5"/>
  <c r="C315" i="5"/>
  <c r="C319" i="5"/>
  <c r="C323" i="5"/>
  <c r="C327" i="5"/>
  <c r="C331" i="5"/>
  <c r="C335" i="5"/>
  <c r="C339" i="5"/>
  <c r="C343" i="5"/>
  <c r="C4" i="5"/>
  <c r="C8" i="5"/>
  <c r="C12" i="5"/>
  <c r="C16" i="5"/>
  <c r="C20" i="5"/>
  <c r="C24" i="5"/>
  <c r="C28" i="5"/>
  <c r="C32" i="5"/>
  <c r="C36" i="5"/>
  <c r="C40" i="5"/>
  <c r="C44" i="5"/>
  <c r="C48" i="5"/>
  <c r="C52" i="5"/>
  <c r="C56" i="5"/>
  <c r="C60" i="5"/>
  <c r="C64" i="5"/>
  <c r="C68" i="5"/>
  <c r="C72" i="5"/>
  <c r="C76" i="5"/>
  <c r="C80" i="5"/>
  <c r="C84" i="5"/>
  <c r="C88" i="5"/>
  <c r="C92" i="5"/>
  <c r="C96" i="5"/>
  <c r="C100" i="5"/>
  <c r="C104" i="5"/>
  <c r="C108" i="5"/>
  <c r="C112" i="5"/>
  <c r="C116" i="5"/>
  <c r="C120" i="5"/>
  <c r="C124" i="5"/>
  <c r="C128" i="5"/>
  <c r="C132" i="5"/>
  <c r="C136" i="5"/>
  <c r="C140" i="5"/>
  <c r="C144" i="5"/>
  <c r="C148" i="5"/>
  <c r="C152" i="5"/>
  <c r="C156" i="5"/>
  <c r="C160" i="5"/>
  <c r="C164" i="5"/>
  <c r="C168" i="5"/>
  <c r="C172" i="5"/>
  <c r="C176" i="5"/>
  <c r="C180" i="5"/>
  <c r="C184" i="5"/>
  <c r="C188" i="5"/>
  <c r="C192" i="5"/>
  <c r="C196" i="5"/>
  <c r="C200" i="5"/>
  <c r="C204" i="5"/>
  <c r="C208" i="5"/>
  <c r="C212" i="5"/>
  <c r="C216" i="5"/>
  <c r="C220" i="5"/>
  <c r="C224" i="5"/>
  <c r="C228" i="5"/>
  <c r="C232" i="5"/>
  <c r="C236" i="5"/>
  <c r="C240" i="5"/>
  <c r="C244" i="5"/>
  <c r="C248" i="5"/>
  <c r="C252" i="5"/>
  <c r="C256" i="5"/>
  <c r="C260" i="5"/>
  <c r="C264" i="5"/>
  <c r="C268" i="5"/>
  <c r="C272" i="5"/>
  <c r="C276" i="5"/>
  <c r="C280" i="5"/>
  <c r="C284" i="5"/>
  <c r="C288" i="5"/>
  <c r="C292" i="5"/>
  <c r="C296" i="5"/>
  <c r="C300" i="5"/>
  <c r="C304" i="5"/>
  <c r="C5" i="5"/>
  <c r="C9" i="5"/>
  <c r="C13" i="5"/>
  <c r="C22" i="5"/>
  <c r="C21" i="5"/>
  <c r="C25" i="5"/>
  <c r="C29" i="5"/>
  <c r="C33" i="5"/>
  <c r="C37" i="5"/>
  <c r="C41" i="5"/>
  <c r="C45" i="5"/>
  <c r="C49" i="5"/>
  <c r="C53" i="5"/>
  <c r="C57" i="5"/>
  <c r="C61" i="5"/>
  <c r="C65" i="5"/>
  <c r="C69" i="5"/>
  <c r="C73" i="5"/>
  <c r="C77" i="5"/>
  <c r="C81" i="5"/>
  <c r="C85" i="5"/>
  <c r="C89" i="5"/>
  <c r="C93" i="5"/>
  <c r="C97" i="5"/>
  <c r="C101" i="5"/>
  <c r="C105" i="5"/>
  <c r="C109" i="5"/>
  <c r="C113" i="5"/>
  <c r="C117" i="5"/>
  <c r="C121" i="5"/>
  <c r="C125" i="5"/>
  <c r="C129" i="5"/>
  <c r="C134" i="5"/>
  <c r="C137" i="5"/>
  <c r="C141" i="5"/>
  <c r="C145" i="5"/>
  <c r="C149" i="5"/>
  <c r="C153" i="5"/>
  <c r="C157" i="5"/>
  <c r="C161" i="5"/>
  <c r="C165" i="5"/>
  <c r="C169" i="5"/>
  <c r="C173" i="5"/>
  <c r="C177" i="5"/>
  <c r="C181" i="5"/>
  <c r="C185" i="5"/>
  <c r="C189" i="5"/>
  <c r="C193" i="5"/>
  <c r="C197" i="5"/>
  <c r="C201" i="5"/>
  <c r="C205" i="5"/>
  <c r="C209" i="5"/>
  <c r="C213" i="5"/>
  <c r="C217" i="5"/>
  <c r="C221" i="5"/>
  <c r="C225" i="5"/>
  <c r="C229" i="5"/>
  <c r="C233" i="5"/>
  <c r="C237" i="5"/>
  <c r="C241" i="5"/>
  <c r="C245" i="5"/>
  <c r="C249" i="5"/>
  <c r="C253" i="5"/>
  <c r="C257" i="5"/>
  <c r="C261" i="5"/>
  <c r="C133" i="5"/>
  <c r="C269" i="5"/>
  <c r="C273" i="5"/>
  <c r="C277" i="5"/>
  <c r="C281" i="5"/>
  <c r="C285" i="5"/>
  <c r="C289" i="5"/>
  <c r="C293" i="5"/>
  <c r="C297" i="5"/>
  <c r="C301" i="5"/>
  <c r="C305" i="5"/>
  <c r="C309" i="5"/>
  <c r="C313" i="5"/>
  <c r="C317" i="5"/>
  <c r="C321" i="5"/>
  <c r="C325" i="5"/>
  <c r="C329" i="5"/>
  <c r="C333" i="5"/>
  <c r="C337" i="5"/>
  <c r="C341" i="5"/>
  <c r="C154" i="5"/>
  <c r="C170" i="5"/>
  <c r="C186" i="5"/>
  <c r="C202" i="5"/>
  <c r="C218" i="5"/>
  <c r="C362" i="5"/>
  <c r="C250" i="5"/>
  <c r="C266" i="5"/>
  <c r="C182" i="5"/>
  <c r="C298" i="5"/>
  <c r="C310" i="5"/>
  <c r="C318" i="5"/>
  <c r="C326" i="5"/>
  <c r="C334" i="5"/>
  <c r="C342" i="5"/>
  <c r="C347" i="5"/>
  <c r="C351" i="5"/>
  <c r="C355" i="5"/>
  <c r="C359" i="5"/>
  <c r="C363" i="5"/>
  <c r="C367" i="5"/>
  <c r="C371" i="5"/>
  <c r="C375" i="5"/>
  <c r="C379" i="5"/>
  <c r="C383" i="5"/>
  <c r="C387" i="5"/>
  <c r="C391" i="5"/>
  <c r="C395" i="5"/>
  <c r="C399" i="5"/>
  <c r="C403" i="5"/>
  <c r="C407" i="5"/>
  <c r="C411" i="5"/>
  <c r="C415" i="5"/>
  <c r="C419" i="5"/>
  <c r="C423" i="5"/>
  <c r="C427" i="5"/>
  <c r="C431" i="5"/>
  <c r="C435" i="5"/>
  <c r="C18" i="5"/>
  <c r="C443" i="5"/>
  <c r="C447" i="5"/>
  <c r="C451" i="5"/>
  <c r="C455" i="5"/>
  <c r="C459" i="5"/>
  <c r="C463" i="5"/>
  <c r="C467" i="5"/>
  <c r="C265" i="5"/>
  <c r="C475" i="5"/>
  <c r="C479" i="5"/>
  <c r="C483" i="5"/>
  <c r="C487" i="5"/>
  <c r="C491" i="5"/>
  <c r="C495" i="5"/>
  <c r="C499" i="5"/>
  <c r="C503" i="5"/>
  <c r="C448" i="5"/>
  <c r="C460" i="5"/>
  <c r="C468" i="5"/>
  <c r="C472" i="5"/>
  <c r="C480" i="5"/>
  <c r="C484" i="5"/>
  <c r="C492" i="5"/>
  <c r="C496" i="5"/>
  <c r="C354" i="5"/>
  <c r="C390" i="5"/>
  <c r="C398" i="5"/>
  <c r="C406" i="5"/>
  <c r="C414" i="5"/>
  <c r="C422" i="5"/>
  <c r="C430" i="5"/>
  <c r="C438" i="5"/>
  <c r="C158" i="5"/>
  <c r="C174" i="5"/>
  <c r="C190" i="5"/>
  <c r="C206" i="5"/>
  <c r="C222" i="5"/>
  <c r="C238" i="5"/>
  <c r="C254" i="5"/>
  <c r="C270" i="5"/>
  <c r="C286" i="5"/>
  <c r="C302" i="5"/>
  <c r="C312" i="5"/>
  <c r="C320" i="5"/>
  <c r="C328" i="5"/>
  <c r="C336" i="5"/>
  <c r="C344" i="5"/>
  <c r="C348" i="5"/>
  <c r="C352" i="5"/>
  <c r="C356" i="5"/>
  <c r="C360" i="5"/>
  <c r="C364" i="5"/>
  <c r="C368" i="5"/>
  <c r="C372" i="5"/>
  <c r="C11" i="5"/>
  <c r="C380" i="5"/>
  <c r="C384" i="5"/>
  <c r="C388" i="5"/>
  <c r="C392" i="5"/>
  <c r="C396" i="5"/>
  <c r="C400" i="5"/>
  <c r="C404" i="5"/>
  <c r="C408" i="5"/>
  <c r="C412" i="5"/>
  <c r="C416" i="5"/>
  <c r="C420" i="5"/>
  <c r="C424" i="5"/>
  <c r="C428" i="5"/>
  <c r="C432" i="5"/>
  <c r="C436" i="5"/>
  <c r="C440" i="5"/>
  <c r="C444" i="5"/>
  <c r="C452" i="5"/>
  <c r="C456" i="5"/>
  <c r="C464" i="5"/>
  <c r="C476" i="5"/>
  <c r="C488" i="5"/>
  <c r="C500" i="5"/>
  <c r="C370" i="5"/>
  <c r="C146" i="5"/>
  <c r="C162" i="5"/>
  <c r="C178" i="5"/>
  <c r="C194" i="5"/>
  <c r="C210" i="5"/>
  <c r="C226" i="5"/>
  <c r="C242" i="5"/>
  <c r="C258" i="5"/>
  <c r="C274" i="5"/>
  <c r="C290" i="5"/>
  <c r="C306" i="5"/>
  <c r="C314" i="5"/>
  <c r="C322" i="5"/>
  <c r="C330" i="5"/>
  <c r="C338" i="5"/>
  <c r="C345" i="5"/>
  <c r="C349" i="5"/>
  <c r="C353" i="5"/>
  <c r="C23" i="5"/>
  <c r="C361" i="5"/>
  <c r="C365" i="5"/>
  <c r="C369" i="5"/>
  <c r="C373" i="5"/>
  <c r="C377" i="5"/>
  <c r="C381" i="5"/>
  <c r="C385" i="5"/>
  <c r="C389" i="5"/>
  <c r="C393" i="5"/>
  <c r="C397" i="5"/>
  <c r="C401" i="5"/>
  <c r="C405" i="5"/>
  <c r="C409" i="5"/>
  <c r="C413" i="5"/>
  <c r="C417" i="5"/>
  <c r="C421" i="5"/>
  <c r="C425" i="5"/>
  <c r="C17" i="5"/>
  <c r="C433" i="5"/>
  <c r="C437" i="5"/>
  <c r="C441" i="5"/>
  <c r="C445" i="5"/>
  <c r="C449" i="5"/>
  <c r="C453" i="5"/>
  <c r="C457" i="5"/>
  <c r="C461" i="5"/>
  <c r="C465" i="5"/>
  <c r="C469" i="5"/>
  <c r="C473" i="5"/>
  <c r="C477" i="5"/>
  <c r="C481" i="5"/>
  <c r="C485" i="5"/>
  <c r="C489" i="5"/>
  <c r="C493" i="5"/>
  <c r="C497" i="5"/>
  <c r="C501" i="5"/>
  <c r="C150" i="5"/>
  <c r="C166" i="5"/>
  <c r="C243" i="5"/>
  <c r="C198" i="5"/>
  <c r="C214" i="5"/>
  <c r="C230" i="5"/>
  <c r="C246" i="5"/>
  <c r="C262" i="5"/>
  <c r="C278" i="5"/>
  <c r="C294" i="5"/>
  <c r="C308" i="5"/>
  <c r="C316" i="5"/>
  <c r="C324" i="5"/>
  <c r="C332" i="5"/>
  <c r="C340" i="5"/>
  <c r="C346" i="5"/>
  <c r="C350" i="5"/>
  <c r="C358" i="5"/>
  <c r="C155" i="5"/>
  <c r="C366" i="5"/>
  <c r="C374" i="5"/>
  <c r="C378" i="5"/>
  <c r="C382" i="5"/>
  <c r="C386" i="5"/>
  <c r="C394" i="5"/>
  <c r="C402" i="5"/>
  <c r="C410" i="5"/>
  <c r="C418" i="5"/>
  <c r="C426" i="5"/>
  <c r="C434" i="5"/>
  <c r="C450" i="5"/>
  <c r="C466" i="5"/>
  <c r="C482" i="5"/>
  <c r="C498" i="5"/>
  <c r="C462" i="5"/>
  <c r="C454" i="5"/>
  <c r="C470" i="5"/>
  <c r="C486" i="5"/>
  <c r="C502" i="5"/>
  <c r="C494" i="5"/>
  <c r="C442" i="5"/>
  <c r="C458" i="5"/>
  <c r="C474" i="5"/>
  <c r="C490" i="5"/>
  <c r="C446" i="5"/>
  <c r="C478" i="5"/>
  <c r="I4" i="5"/>
  <c r="I8" i="5"/>
  <c r="I12" i="5"/>
  <c r="I16" i="5"/>
  <c r="I20" i="5"/>
  <c r="I24" i="5"/>
  <c r="I28" i="5"/>
  <c r="I32" i="5"/>
  <c r="I36" i="5"/>
  <c r="I40" i="5"/>
  <c r="I44" i="5"/>
  <c r="I48" i="5"/>
  <c r="I52" i="5"/>
  <c r="I56" i="5"/>
  <c r="I60" i="5"/>
  <c r="I64" i="5"/>
  <c r="I68" i="5"/>
  <c r="I72" i="5"/>
  <c r="I76" i="5"/>
  <c r="I80" i="5"/>
  <c r="I84" i="5"/>
  <c r="I88" i="5"/>
  <c r="I92" i="5"/>
  <c r="I96" i="5"/>
  <c r="I100" i="5"/>
  <c r="I104" i="5"/>
  <c r="I108" i="5"/>
  <c r="I112" i="5"/>
  <c r="I116" i="5"/>
  <c r="I120" i="5"/>
  <c r="I124" i="5"/>
  <c r="I128" i="5"/>
  <c r="I132" i="5"/>
  <c r="I136" i="5"/>
  <c r="I140" i="5"/>
  <c r="I144" i="5"/>
  <c r="I148" i="5"/>
  <c r="I152" i="5"/>
  <c r="I156" i="5"/>
  <c r="I160" i="5"/>
  <c r="I164" i="5"/>
  <c r="I168" i="5"/>
  <c r="I172" i="5"/>
  <c r="I176" i="5"/>
  <c r="I180" i="5"/>
  <c r="I184" i="5"/>
  <c r="I188" i="5"/>
  <c r="I192" i="5"/>
  <c r="I196" i="5"/>
  <c r="I200" i="5"/>
  <c r="I204" i="5"/>
  <c r="I208" i="5"/>
  <c r="I212" i="5"/>
  <c r="I216" i="5"/>
  <c r="I220" i="5"/>
  <c r="I224" i="5"/>
  <c r="I228" i="5"/>
  <c r="I232" i="5"/>
  <c r="I236" i="5"/>
  <c r="I240" i="5"/>
  <c r="I244" i="5"/>
  <c r="I248" i="5"/>
  <c r="I252" i="5"/>
  <c r="I256" i="5"/>
  <c r="I260" i="5"/>
  <c r="I264" i="5"/>
  <c r="I268" i="5"/>
  <c r="I272" i="5"/>
  <c r="I276" i="5"/>
  <c r="I280" i="5"/>
  <c r="I284" i="5"/>
  <c r="I288" i="5"/>
  <c r="I292" i="5"/>
  <c r="I296" i="5"/>
  <c r="I300" i="5"/>
  <c r="I304" i="5"/>
  <c r="I308" i="5"/>
  <c r="I312" i="5"/>
  <c r="I316" i="5"/>
  <c r="I320" i="5"/>
  <c r="I324" i="5"/>
  <c r="I328" i="5"/>
  <c r="I332" i="5"/>
  <c r="I336" i="5"/>
  <c r="I340" i="5"/>
  <c r="I5" i="5"/>
  <c r="I9" i="5"/>
  <c r="I13" i="5"/>
  <c r="I22" i="5"/>
  <c r="I21" i="5"/>
  <c r="I25" i="5"/>
  <c r="I29" i="5"/>
  <c r="I33" i="5"/>
  <c r="I37" i="5"/>
  <c r="I41" i="5"/>
  <c r="I45" i="5"/>
  <c r="I49" i="5"/>
  <c r="I53" i="5"/>
  <c r="I57" i="5"/>
  <c r="I61" i="5"/>
  <c r="I65" i="5"/>
  <c r="I69" i="5"/>
  <c r="I73" i="5"/>
  <c r="I77" i="5"/>
  <c r="I81" i="5"/>
  <c r="I85" i="5"/>
  <c r="I89" i="5"/>
  <c r="I93" i="5"/>
  <c r="I97" i="5"/>
  <c r="I101" i="5"/>
  <c r="I105" i="5"/>
  <c r="I109" i="5"/>
  <c r="I113" i="5"/>
  <c r="I117" i="5"/>
  <c r="I121" i="5"/>
  <c r="I125" i="5"/>
  <c r="I129" i="5"/>
  <c r="I134" i="5"/>
  <c r="I137" i="5"/>
  <c r="I141" i="5"/>
  <c r="I145" i="5"/>
  <c r="I149" i="5"/>
  <c r="I153" i="5"/>
  <c r="I157" i="5"/>
  <c r="I161" i="5"/>
  <c r="I165" i="5"/>
  <c r="I169" i="5"/>
  <c r="I173" i="5"/>
  <c r="I177" i="5"/>
  <c r="I181" i="5"/>
  <c r="I185" i="5"/>
  <c r="I189" i="5"/>
  <c r="I193" i="5"/>
  <c r="I197" i="5"/>
  <c r="I201" i="5"/>
  <c r="I205" i="5"/>
  <c r="I209" i="5"/>
  <c r="I213" i="5"/>
  <c r="I217" i="5"/>
  <c r="I221" i="5"/>
  <c r="I225" i="5"/>
  <c r="I229" i="5"/>
  <c r="I233" i="5"/>
  <c r="I237" i="5"/>
  <c r="I241" i="5"/>
  <c r="I245" i="5"/>
  <c r="I249" i="5"/>
  <c r="I253" i="5"/>
  <c r="I257" i="5"/>
  <c r="I261" i="5"/>
  <c r="I133" i="5"/>
  <c r="I269" i="5"/>
  <c r="I273" i="5"/>
  <c r="I277" i="5"/>
  <c r="I281" i="5"/>
  <c r="I285" i="5"/>
  <c r="I289" i="5"/>
  <c r="I293" i="5"/>
  <c r="I297" i="5"/>
  <c r="I301" i="5"/>
  <c r="I305" i="5"/>
  <c r="I309" i="5"/>
  <c r="I313" i="5"/>
  <c r="I317" i="5"/>
  <c r="I321" i="5"/>
  <c r="I325" i="5"/>
  <c r="I329" i="5"/>
  <c r="I333" i="5"/>
  <c r="I337" i="5"/>
  <c r="I341" i="5"/>
  <c r="I6" i="5"/>
  <c r="I14" i="5"/>
  <c r="I471" i="5"/>
  <c r="I30" i="5"/>
  <c r="I38" i="5"/>
  <c r="I46" i="5"/>
  <c r="I54" i="5"/>
  <c r="I62" i="5"/>
  <c r="I70" i="5"/>
  <c r="I78" i="5"/>
  <c r="I86" i="5"/>
  <c r="I94" i="5"/>
  <c r="I102" i="5"/>
  <c r="I110" i="5"/>
  <c r="I118" i="5"/>
  <c r="I126" i="5"/>
  <c r="I376" i="5"/>
  <c r="I142" i="5"/>
  <c r="I150" i="5"/>
  <c r="I158" i="5"/>
  <c r="I166" i="5"/>
  <c r="I174" i="5"/>
  <c r="I243" i="5"/>
  <c r="I190" i="5"/>
  <c r="I198" i="5"/>
  <c r="I206" i="5"/>
  <c r="I214" i="5"/>
  <c r="I222" i="5"/>
  <c r="I230" i="5"/>
  <c r="I238" i="5"/>
  <c r="I246" i="5"/>
  <c r="I254" i="5"/>
  <c r="I262" i="5"/>
  <c r="I270" i="5"/>
  <c r="I278" i="5"/>
  <c r="I286" i="5"/>
  <c r="I294" i="5"/>
  <c r="I302" i="5"/>
  <c r="I310" i="5"/>
  <c r="I318" i="5"/>
  <c r="I326" i="5"/>
  <c r="I334" i="5"/>
  <c r="I342" i="5"/>
  <c r="I346" i="5"/>
  <c r="I350" i="5"/>
  <c r="I354" i="5"/>
  <c r="I358" i="5"/>
  <c r="I155" i="5"/>
  <c r="I366" i="5"/>
  <c r="I370" i="5"/>
  <c r="I374" i="5"/>
  <c r="I378" i="5"/>
  <c r="I382" i="5"/>
  <c r="I386" i="5"/>
  <c r="I390" i="5"/>
  <c r="I394" i="5"/>
  <c r="I398" i="5"/>
  <c r="I402" i="5"/>
  <c r="I406" i="5"/>
  <c r="I410" i="5"/>
  <c r="I414" i="5"/>
  <c r="I418" i="5"/>
  <c r="I422" i="5"/>
  <c r="I426" i="5"/>
  <c r="I430" i="5"/>
  <c r="I434" i="5"/>
  <c r="I438" i="5"/>
  <c r="I442" i="5"/>
  <c r="I446" i="5"/>
  <c r="I450" i="5"/>
  <c r="I454" i="5"/>
  <c r="I458" i="5"/>
  <c r="I462" i="5"/>
  <c r="I466" i="5"/>
  <c r="I470" i="5"/>
  <c r="I474" i="5"/>
  <c r="I478" i="5"/>
  <c r="I482" i="5"/>
  <c r="I486" i="5"/>
  <c r="I490" i="5"/>
  <c r="I494" i="5"/>
  <c r="I498" i="5"/>
  <c r="I502" i="5"/>
  <c r="I7" i="5"/>
  <c r="I15" i="5"/>
  <c r="I234" i="5"/>
  <c r="I31" i="5"/>
  <c r="I39" i="5"/>
  <c r="I47" i="5"/>
  <c r="I55" i="5"/>
  <c r="I63" i="5"/>
  <c r="I99" i="5"/>
  <c r="I79" i="5"/>
  <c r="I87" i="5"/>
  <c r="I95" i="5"/>
  <c r="I103" i="5"/>
  <c r="I111" i="5"/>
  <c r="I119" i="5"/>
  <c r="I127" i="5"/>
  <c r="I135" i="5"/>
  <c r="I143" i="5"/>
  <c r="I151" i="5"/>
  <c r="I159" i="5"/>
  <c r="I167" i="5"/>
  <c r="I175" i="5"/>
  <c r="I183" i="5"/>
  <c r="I191" i="5"/>
  <c r="I199" i="5"/>
  <c r="I207" i="5"/>
  <c r="I215" i="5"/>
  <c r="I223" i="5"/>
  <c r="I231" i="5"/>
  <c r="I239" i="5"/>
  <c r="I247" i="5"/>
  <c r="I255" i="5"/>
  <c r="I263" i="5"/>
  <c r="I271" i="5"/>
  <c r="I279" i="5"/>
  <c r="I287" i="5"/>
  <c r="I295" i="5"/>
  <c r="I303" i="5"/>
  <c r="I311" i="5"/>
  <c r="I319" i="5"/>
  <c r="I327" i="5"/>
  <c r="I335" i="5"/>
  <c r="I343" i="5"/>
  <c r="I347" i="5"/>
  <c r="I351" i="5"/>
  <c r="I355" i="5"/>
  <c r="I359" i="5"/>
  <c r="I363" i="5"/>
  <c r="I367" i="5"/>
  <c r="I371" i="5"/>
  <c r="I375" i="5"/>
  <c r="I379" i="5"/>
  <c r="I383" i="5"/>
  <c r="I387" i="5"/>
  <c r="I391" i="5"/>
  <c r="I395" i="5"/>
  <c r="I399" i="5"/>
  <c r="I403" i="5"/>
  <c r="I407" i="5"/>
  <c r="I411" i="5"/>
  <c r="I415" i="5"/>
  <c r="I419" i="5"/>
  <c r="I423" i="5"/>
  <c r="I427" i="5"/>
  <c r="I431" i="5"/>
  <c r="I435" i="5"/>
  <c r="I18" i="5"/>
  <c r="I443" i="5"/>
  <c r="I447" i="5"/>
  <c r="I451" i="5"/>
  <c r="I455" i="5"/>
  <c r="I459" i="5"/>
  <c r="I463" i="5"/>
  <c r="I467" i="5"/>
  <c r="I265" i="5"/>
  <c r="I475" i="5"/>
  <c r="I479" i="5"/>
  <c r="I483" i="5"/>
  <c r="I487" i="5"/>
  <c r="I491" i="5"/>
  <c r="I495" i="5"/>
  <c r="I499" i="5"/>
  <c r="I503" i="5"/>
  <c r="I10" i="5"/>
  <c r="I74" i="5"/>
  <c r="I27" i="5"/>
  <c r="I43" i="5"/>
  <c r="I59" i="5"/>
  <c r="I75" i="5"/>
  <c r="I91" i="5"/>
  <c r="I107" i="5"/>
  <c r="I123" i="5"/>
  <c r="I139" i="5"/>
  <c r="I282" i="5"/>
  <c r="I171" i="5"/>
  <c r="I187" i="5"/>
  <c r="I203" i="5"/>
  <c r="I219" i="5"/>
  <c r="I235" i="5"/>
  <c r="I251" i="5"/>
  <c r="I267" i="5"/>
  <c r="I283" i="5"/>
  <c r="I299" i="5"/>
  <c r="I315" i="5"/>
  <c r="I331" i="5"/>
  <c r="I345" i="5"/>
  <c r="I353" i="5"/>
  <c r="I361" i="5"/>
  <c r="I369" i="5"/>
  <c r="I377" i="5"/>
  <c r="I385" i="5"/>
  <c r="I393" i="5"/>
  <c r="I401" i="5"/>
  <c r="I409" i="5"/>
  <c r="I417" i="5"/>
  <c r="I425" i="5"/>
  <c r="I433" i="5"/>
  <c r="I441" i="5"/>
  <c r="I449" i="5"/>
  <c r="I457" i="5"/>
  <c r="I465" i="5"/>
  <c r="I473" i="5"/>
  <c r="I481" i="5"/>
  <c r="I489" i="5"/>
  <c r="I497" i="5"/>
  <c r="I439" i="5"/>
  <c r="I34" i="5"/>
  <c r="I50" i="5"/>
  <c r="I66" i="5"/>
  <c r="I82" i="5"/>
  <c r="I98" i="5"/>
  <c r="I114" i="5"/>
  <c r="I130" i="5"/>
  <c r="I146" i="5"/>
  <c r="I162" i="5"/>
  <c r="I178" i="5"/>
  <c r="I194" i="5"/>
  <c r="I210" i="5"/>
  <c r="I226" i="5"/>
  <c r="I242" i="5"/>
  <c r="I258" i="5"/>
  <c r="I274" i="5"/>
  <c r="I290" i="5"/>
  <c r="I306" i="5"/>
  <c r="I322" i="5"/>
  <c r="I338" i="5"/>
  <c r="I348" i="5"/>
  <c r="I356" i="5"/>
  <c r="I364" i="5"/>
  <c r="I372" i="5"/>
  <c r="I380" i="5"/>
  <c r="I388" i="5"/>
  <c r="I396" i="5"/>
  <c r="I404" i="5"/>
  <c r="I412" i="5"/>
  <c r="I420" i="5"/>
  <c r="I428" i="5"/>
  <c r="I436" i="5"/>
  <c r="I444" i="5"/>
  <c r="I452" i="5"/>
  <c r="I460" i="5"/>
  <c r="I468" i="5"/>
  <c r="I476" i="5"/>
  <c r="I484" i="5"/>
  <c r="I492" i="5"/>
  <c r="I500" i="5"/>
  <c r="I19" i="5"/>
  <c r="I35" i="5"/>
  <c r="I51" i="5"/>
  <c r="I67" i="5"/>
  <c r="I83" i="5"/>
  <c r="I71" i="5"/>
  <c r="I115" i="5"/>
  <c r="I131" i="5"/>
  <c r="I147" i="5"/>
  <c r="I163" i="5"/>
  <c r="I179" i="5"/>
  <c r="I195" i="5"/>
  <c r="I211" i="5"/>
  <c r="I227" i="5"/>
  <c r="I429" i="5"/>
  <c r="I259" i="5"/>
  <c r="I275" i="5"/>
  <c r="I291" i="5"/>
  <c r="I307" i="5"/>
  <c r="I323" i="5"/>
  <c r="I339" i="5"/>
  <c r="I349" i="5"/>
  <c r="I23" i="5"/>
  <c r="I365" i="5"/>
  <c r="I373" i="5"/>
  <c r="I381" i="5"/>
  <c r="I389" i="5"/>
  <c r="I397" i="5"/>
  <c r="I405" i="5"/>
  <c r="I413" i="5"/>
  <c r="I421" i="5"/>
  <c r="I17" i="5"/>
  <c r="I437" i="5"/>
  <c r="I445" i="5"/>
  <c r="I453" i="5"/>
  <c r="I461" i="5"/>
  <c r="I469" i="5"/>
  <c r="I477" i="5"/>
  <c r="I485" i="5"/>
  <c r="I493" i="5"/>
  <c r="I501" i="5"/>
  <c r="I26" i="5"/>
  <c r="I42" i="5"/>
  <c r="I58" i="5"/>
  <c r="I122" i="5"/>
  <c r="I186" i="5"/>
  <c r="I250" i="5"/>
  <c r="I314" i="5"/>
  <c r="I360" i="5"/>
  <c r="I392" i="5"/>
  <c r="I424" i="5"/>
  <c r="I456" i="5"/>
  <c r="I488" i="5"/>
  <c r="I90" i="5"/>
  <c r="I218" i="5"/>
  <c r="I344" i="5"/>
  <c r="I408" i="5"/>
  <c r="I472" i="5"/>
  <c r="I106" i="5"/>
  <c r="I170" i="5"/>
  <c r="I362" i="5"/>
  <c r="I298" i="5"/>
  <c r="I384" i="5"/>
  <c r="I416" i="5"/>
  <c r="I448" i="5"/>
  <c r="I480" i="5"/>
  <c r="I357" i="5"/>
  <c r="I138" i="5"/>
  <c r="I202" i="5"/>
  <c r="I266" i="5"/>
  <c r="I330" i="5"/>
  <c r="I368" i="5"/>
  <c r="I400" i="5"/>
  <c r="I432" i="5"/>
  <c r="I464" i="5"/>
  <c r="I496" i="5"/>
  <c r="I154" i="5"/>
  <c r="I182" i="5"/>
  <c r="I11" i="5"/>
  <c r="I440" i="5"/>
  <c r="I352" i="5"/>
  <c r="J15" i="4"/>
  <c r="F32" i="4" s="1"/>
  <c r="F469" i="4"/>
  <c r="F314" i="4"/>
  <c r="I16" i="4"/>
  <c r="D56" i="4" s="1"/>
  <c r="C505" i="5" l="1"/>
  <c r="F460" i="4"/>
  <c r="F455" i="4"/>
  <c r="F310" i="4"/>
  <c r="F59" i="4"/>
  <c r="F365" i="4"/>
  <c r="F348" i="4"/>
  <c r="F441" i="4"/>
  <c r="F301" i="4"/>
  <c r="F93" i="4"/>
  <c r="F220" i="4"/>
  <c r="F330" i="4"/>
  <c r="F290" i="4"/>
  <c r="F75" i="4"/>
  <c r="F227" i="4"/>
  <c r="F360" i="4"/>
  <c r="F298" i="4"/>
  <c r="F385" i="4"/>
  <c r="F395" i="4"/>
  <c r="F474" i="4"/>
  <c r="F214" i="4"/>
  <c r="F241" i="4"/>
  <c r="F45" i="4"/>
  <c r="F172" i="4"/>
  <c r="F440" i="4"/>
  <c r="F476" i="4"/>
  <c r="F439" i="4"/>
  <c r="F143" i="4"/>
  <c r="F465" i="4"/>
  <c r="F170" i="4"/>
  <c r="F266" i="4"/>
  <c r="F340" i="4"/>
  <c r="F430" i="4"/>
  <c r="F102" i="4"/>
  <c r="F193" i="4"/>
  <c r="F320" i="4"/>
  <c r="F112" i="4"/>
  <c r="F259" i="4"/>
  <c r="F489" i="4"/>
  <c r="F367" i="4"/>
  <c r="F74" i="4"/>
  <c r="F408" i="4"/>
  <c r="F11" i="4"/>
  <c r="F95" i="4"/>
  <c r="F199" i="4"/>
  <c r="F378" i="4"/>
  <c r="F14" i="4"/>
  <c r="F153" i="4"/>
  <c r="F260" i="4"/>
  <c r="F64" i="4"/>
  <c r="F362" i="4"/>
  <c r="F412" i="4"/>
  <c r="F425" i="4"/>
  <c r="F361" i="4"/>
  <c r="F303" i="4"/>
  <c r="F424" i="4"/>
  <c r="F287" i="4"/>
  <c r="F215" i="4"/>
  <c r="F130" i="4"/>
  <c r="F431" i="4"/>
  <c r="F159" i="4"/>
  <c r="F451" i="4"/>
  <c r="F401" i="4"/>
  <c r="F351" i="4"/>
  <c r="F255" i="4"/>
  <c r="F111" i="4"/>
  <c r="F499" i="4"/>
  <c r="F428" i="4"/>
  <c r="F207" i="4"/>
  <c r="F453" i="4"/>
  <c r="F306" i="4"/>
  <c r="F466" i="4"/>
  <c r="F302" i="4"/>
  <c r="F86" i="4"/>
  <c r="F281" i="4"/>
  <c r="F189" i="4"/>
  <c r="F81" i="4"/>
  <c r="F41" i="4"/>
  <c r="F256" i="4"/>
  <c r="F204" i="4"/>
  <c r="F148" i="4"/>
  <c r="F52" i="4"/>
  <c r="F106" i="4"/>
  <c r="F355" i="4"/>
  <c r="F90" i="4"/>
  <c r="F397" i="4"/>
  <c r="F119" i="4"/>
  <c r="F275" i="4"/>
  <c r="F433" i="4"/>
  <c r="F191" i="4"/>
  <c r="F481" i="4"/>
  <c r="F409" i="4"/>
  <c r="F338" i="4"/>
  <c r="F271" i="4"/>
  <c r="F202" i="4"/>
  <c r="F99" i="4"/>
  <c r="F15" i="4"/>
  <c r="F417" i="4"/>
  <c r="F487" i="4"/>
  <c r="F436" i="4"/>
  <c r="F393" i="4"/>
  <c r="F335" i="4"/>
  <c r="F226" i="4"/>
  <c r="F83" i="4"/>
  <c r="F477" i="4"/>
  <c r="F399" i="4"/>
  <c r="F343" i="4"/>
  <c r="F194" i="4"/>
  <c r="F496" i="4"/>
  <c r="F432" i="4"/>
  <c r="F373" i="4"/>
  <c r="F263" i="4"/>
  <c r="F135" i="4"/>
  <c r="F7" i="4"/>
  <c r="F446" i="4"/>
  <c r="F402" i="4"/>
  <c r="F354" i="4"/>
  <c r="F262" i="4"/>
  <c r="F166" i="4"/>
  <c r="F78" i="4"/>
  <c r="F321" i="4"/>
  <c r="F273" i="4"/>
  <c r="F221" i="4"/>
  <c r="F169" i="4"/>
  <c r="F125" i="4"/>
  <c r="F73" i="4"/>
  <c r="F17" i="4"/>
  <c r="F288" i="4"/>
  <c r="F244" i="4"/>
  <c r="F192" i="4"/>
  <c r="F140" i="4"/>
  <c r="F92" i="4"/>
  <c r="F28" i="4"/>
  <c r="F218" i="4"/>
  <c r="F147" i="4"/>
  <c r="F234" i="4"/>
  <c r="F461" i="4"/>
  <c r="F495" i="4"/>
  <c r="F353" i="4"/>
  <c r="F31" i="4"/>
  <c r="F356" i="4"/>
  <c r="F51" i="4"/>
  <c r="F384" i="4"/>
  <c r="F146" i="4"/>
  <c r="F27" i="4"/>
  <c r="F410" i="4"/>
  <c r="F182" i="4"/>
  <c r="F337" i="4"/>
  <c r="F237" i="4"/>
  <c r="F129" i="4"/>
  <c r="F304" i="4"/>
  <c r="F108" i="4"/>
  <c r="F447" i="4"/>
  <c r="F468" i="4"/>
  <c r="F319" i="4"/>
  <c r="F34" i="4"/>
  <c r="F339" i="4"/>
  <c r="F63" i="4"/>
  <c r="F162" i="4"/>
  <c r="F376" i="4"/>
  <c r="F131" i="4"/>
  <c r="F467" i="4"/>
  <c r="F381" i="4"/>
  <c r="F328" i="4"/>
  <c r="F258" i="4"/>
  <c r="F171" i="4"/>
  <c r="F87" i="4"/>
  <c r="F488" i="4"/>
  <c r="F375" i="4"/>
  <c r="F479" i="4"/>
  <c r="F429" i="4"/>
  <c r="F372" i="4"/>
  <c r="F311" i="4"/>
  <c r="F183" i="4"/>
  <c r="F67" i="4"/>
  <c r="F456" i="4"/>
  <c r="F392" i="4"/>
  <c r="F322" i="4"/>
  <c r="F107" i="4"/>
  <c r="F491" i="4"/>
  <c r="F427" i="4"/>
  <c r="F347" i="4"/>
  <c r="F231" i="4"/>
  <c r="F114" i="4"/>
  <c r="F490" i="4"/>
  <c r="F442" i="4"/>
  <c r="F386" i="4"/>
  <c r="F331" i="4"/>
  <c r="F246" i="4"/>
  <c r="F142" i="4"/>
  <c r="F38" i="4"/>
  <c r="F305" i="4"/>
  <c r="F265" i="4"/>
  <c r="F209" i="4"/>
  <c r="F157" i="4"/>
  <c r="F109" i="4"/>
  <c r="F49" i="4"/>
  <c r="F9" i="4"/>
  <c r="F284" i="4"/>
  <c r="F224" i="4"/>
  <c r="F176" i="4"/>
  <c r="F132" i="4"/>
  <c r="F76" i="4"/>
  <c r="F4" i="4"/>
  <c r="C219" i="6"/>
  <c r="C497" i="6"/>
  <c r="C342" i="6"/>
  <c r="C182" i="6"/>
  <c r="C469" i="6"/>
  <c r="C271" i="6"/>
  <c r="C309" i="6"/>
  <c r="C459" i="6"/>
  <c r="C426" i="6"/>
  <c r="C379" i="6"/>
  <c r="C43" i="6"/>
  <c r="C305" i="6"/>
  <c r="C134" i="6"/>
  <c r="C422" i="6"/>
  <c r="C257" i="6"/>
  <c r="C97" i="6"/>
  <c r="C373" i="6"/>
  <c r="C491" i="6"/>
  <c r="C454" i="6"/>
  <c r="C406" i="6"/>
  <c r="C369" i="6"/>
  <c r="C331" i="6"/>
  <c r="C289" i="6"/>
  <c r="C251" i="6"/>
  <c r="C214" i="6"/>
  <c r="C166" i="6"/>
  <c r="C129" i="6"/>
  <c r="C83" i="6"/>
  <c r="C19" i="6"/>
  <c r="C458" i="6"/>
  <c r="C415" i="6"/>
  <c r="C357" i="6"/>
  <c r="C303" i="6"/>
  <c r="C261" i="6"/>
  <c r="C207" i="6"/>
  <c r="C138" i="6"/>
  <c r="C42" i="6"/>
  <c r="C478" i="6"/>
  <c r="C435" i="6"/>
  <c r="C393" i="6"/>
  <c r="C350" i="6"/>
  <c r="C307" i="6"/>
  <c r="C265" i="6"/>
  <c r="C222" i="6"/>
  <c r="C179" i="6"/>
  <c r="C137" i="6"/>
  <c r="C94" i="6"/>
  <c r="C31" i="6"/>
  <c r="C427" i="6"/>
  <c r="C283" i="6"/>
  <c r="C139" i="6"/>
  <c r="C485" i="6"/>
  <c r="C394" i="6"/>
  <c r="C298" i="6"/>
  <c r="C165" i="6"/>
  <c r="C74" i="6"/>
  <c r="C477" i="6"/>
  <c r="C434" i="6"/>
  <c r="C391" i="6"/>
  <c r="C349" i="6"/>
  <c r="C306" i="6"/>
  <c r="C263" i="6"/>
  <c r="C221" i="6"/>
  <c r="C178" i="6"/>
  <c r="C135" i="6"/>
  <c r="C93" i="6"/>
  <c r="C30" i="6"/>
  <c r="C73" i="6"/>
  <c r="C41" i="6"/>
  <c r="C9" i="6"/>
  <c r="C476" i="6"/>
  <c r="C444" i="6"/>
  <c r="C412" i="6"/>
  <c r="C380" i="6"/>
  <c r="C348" i="6"/>
  <c r="C316" i="6"/>
  <c r="C284" i="6"/>
  <c r="C252" i="6"/>
  <c r="C220" i="6"/>
  <c r="C188" i="6"/>
  <c r="C156" i="6"/>
  <c r="C124" i="6"/>
  <c r="C92" i="6"/>
  <c r="C60" i="6"/>
  <c r="C28" i="6"/>
  <c r="C486" i="6"/>
  <c r="C438" i="6"/>
  <c r="C401" i="6"/>
  <c r="C363" i="6"/>
  <c r="C321" i="6"/>
  <c r="C278" i="6"/>
  <c r="C246" i="6"/>
  <c r="C198" i="6"/>
  <c r="C155" i="6"/>
  <c r="C118" i="6"/>
  <c r="C59" i="6"/>
  <c r="C495" i="6"/>
  <c r="C453" i="6"/>
  <c r="C389" i="6"/>
  <c r="C346" i="6"/>
  <c r="C293" i="6"/>
  <c r="C250" i="6"/>
  <c r="C186" i="6"/>
  <c r="C111" i="6"/>
  <c r="C10" i="6"/>
  <c r="C462" i="6"/>
  <c r="C419" i="6"/>
  <c r="C377" i="6"/>
  <c r="C334" i="6"/>
  <c r="C291" i="6"/>
  <c r="C249" i="6"/>
  <c r="C206" i="6"/>
  <c r="C163" i="6"/>
  <c r="C121" i="6"/>
  <c r="C71" i="6"/>
  <c r="C7" i="6"/>
  <c r="C374" i="6"/>
  <c r="C225" i="6"/>
  <c r="C91" i="6"/>
  <c r="C447" i="6"/>
  <c r="C351" i="6"/>
  <c r="C245" i="6"/>
  <c r="C127" i="6"/>
  <c r="C503" i="6"/>
  <c r="C461" i="6"/>
  <c r="C418" i="6"/>
  <c r="C375" i="6"/>
  <c r="C333" i="6"/>
  <c r="C290" i="6"/>
  <c r="C247" i="6"/>
  <c r="C205" i="6"/>
  <c r="C162" i="6"/>
  <c r="C119" i="6"/>
  <c r="C70" i="6"/>
  <c r="C6" i="6"/>
  <c r="C61" i="6"/>
  <c r="C29" i="6"/>
  <c r="C496" i="6"/>
  <c r="C464" i="6"/>
  <c r="C432" i="6"/>
  <c r="C400" i="6"/>
  <c r="C368" i="6"/>
  <c r="C336" i="6"/>
  <c r="C304" i="6"/>
  <c r="C272" i="6"/>
  <c r="C240" i="6"/>
  <c r="C208" i="6"/>
  <c r="C176" i="6"/>
  <c r="C144" i="6"/>
  <c r="C112" i="6"/>
  <c r="C80" i="6"/>
  <c r="C48" i="6"/>
  <c r="C16" i="6"/>
  <c r="C470" i="6"/>
  <c r="C433" i="6"/>
  <c r="C395" i="6"/>
  <c r="C347" i="6"/>
  <c r="C310" i="6"/>
  <c r="C273" i="6"/>
  <c r="C230" i="6"/>
  <c r="C187" i="6"/>
  <c r="C150" i="6"/>
  <c r="C102" i="6"/>
  <c r="C51" i="6"/>
  <c r="C490" i="6"/>
  <c r="C437" i="6"/>
  <c r="C378" i="6"/>
  <c r="C330" i="6"/>
  <c r="C277" i="6"/>
  <c r="C239" i="6"/>
  <c r="C181" i="6"/>
  <c r="C101" i="6"/>
  <c r="C499" i="6"/>
  <c r="C457" i="6"/>
  <c r="C414" i="6"/>
  <c r="C371" i="6"/>
  <c r="C329" i="6"/>
  <c r="C286" i="6"/>
  <c r="C243" i="6"/>
  <c r="C201" i="6"/>
  <c r="C158" i="6"/>
  <c r="C115" i="6"/>
  <c r="C63" i="6"/>
  <c r="C502" i="6"/>
  <c r="C353" i="6"/>
  <c r="C209" i="6"/>
  <c r="C67" i="6"/>
  <c r="C431" i="6"/>
  <c r="C341" i="6"/>
  <c r="C229" i="6"/>
  <c r="C117" i="6"/>
  <c r="C498" i="6"/>
  <c r="C455" i="6"/>
  <c r="C413" i="6"/>
  <c r="C370" i="6"/>
  <c r="C327" i="6"/>
  <c r="C285" i="6"/>
  <c r="C242" i="6"/>
  <c r="C199" i="6"/>
  <c r="C157" i="6"/>
  <c r="C114" i="6"/>
  <c r="C62" i="6"/>
  <c r="C89" i="6"/>
  <c r="C57" i="6"/>
  <c r="C25" i="6"/>
  <c r="C492" i="6"/>
  <c r="C460" i="6"/>
  <c r="C428" i="6"/>
  <c r="C396" i="6"/>
  <c r="C364" i="6"/>
  <c r="C332" i="6"/>
  <c r="C300" i="6"/>
  <c r="C268" i="6"/>
  <c r="C236" i="6"/>
  <c r="C204" i="6"/>
  <c r="C172" i="6"/>
  <c r="C140" i="6"/>
  <c r="C108" i="6"/>
  <c r="C76" i="6"/>
  <c r="C44" i="6"/>
  <c r="C12" i="6"/>
  <c r="C218" i="6"/>
  <c r="C149" i="6"/>
  <c r="C58" i="6"/>
  <c r="C483" i="6"/>
  <c r="C441" i="6"/>
  <c r="C398" i="6"/>
  <c r="C355" i="6"/>
  <c r="C313" i="6"/>
  <c r="C270" i="6"/>
  <c r="C227" i="6"/>
  <c r="C185" i="6"/>
  <c r="C142" i="6"/>
  <c r="C99" i="6"/>
  <c r="C39" i="6"/>
  <c r="C443" i="6"/>
  <c r="C299" i="6"/>
  <c r="C161" i="6"/>
  <c r="C501" i="6"/>
  <c r="C399" i="6"/>
  <c r="C314" i="6"/>
  <c r="C175" i="6"/>
  <c r="C90" i="6"/>
  <c r="C482" i="6"/>
  <c r="C439" i="6"/>
  <c r="C397" i="6"/>
  <c r="C354" i="6"/>
  <c r="C311" i="6"/>
  <c r="C269" i="6"/>
  <c r="C226" i="6"/>
  <c r="C183" i="6"/>
  <c r="C141" i="6"/>
  <c r="C98" i="6"/>
  <c r="C38" i="6"/>
  <c r="C77" i="6"/>
  <c r="C45" i="6"/>
  <c r="C13" i="6"/>
  <c r="C480" i="6"/>
  <c r="C448" i="6"/>
  <c r="C416" i="6"/>
  <c r="C384" i="6"/>
  <c r="C352" i="6"/>
  <c r="C320" i="6"/>
  <c r="C288" i="6"/>
  <c r="C256" i="6"/>
  <c r="C224" i="6"/>
  <c r="C192" i="6"/>
  <c r="C160" i="6"/>
  <c r="C128" i="6"/>
  <c r="C96" i="6"/>
  <c r="C64" i="6"/>
  <c r="C32" i="6"/>
  <c r="G505" i="6"/>
  <c r="C234" i="6"/>
  <c r="C202" i="6"/>
  <c r="C170" i="6"/>
  <c r="C133" i="6"/>
  <c r="C82" i="6"/>
  <c r="C34" i="6"/>
  <c r="C494" i="6"/>
  <c r="C473" i="6"/>
  <c r="C451" i="6"/>
  <c r="C430" i="6"/>
  <c r="C409" i="6"/>
  <c r="C387" i="6"/>
  <c r="C366" i="6"/>
  <c r="C345" i="6"/>
  <c r="C323" i="6"/>
  <c r="C302" i="6"/>
  <c r="C281" i="6"/>
  <c r="C259" i="6"/>
  <c r="C238" i="6"/>
  <c r="C217" i="6"/>
  <c r="C195" i="6"/>
  <c r="C174" i="6"/>
  <c r="C153" i="6"/>
  <c r="C131" i="6"/>
  <c r="C110" i="6"/>
  <c r="C87" i="6"/>
  <c r="C55" i="6"/>
  <c r="C23" i="6"/>
  <c r="C481" i="6"/>
  <c r="C411" i="6"/>
  <c r="C337" i="6"/>
  <c r="C262" i="6"/>
  <c r="C193" i="6"/>
  <c r="C123" i="6"/>
  <c r="C35" i="6"/>
  <c r="C474" i="6"/>
  <c r="C421" i="6"/>
  <c r="C383" i="6"/>
  <c r="C335" i="6"/>
  <c r="C282" i="6"/>
  <c r="C213" i="6"/>
  <c r="C154" i="6"/>
  <c r="C106" i="6"/>
  <c r="C50" i="6"/>
  <c r="C493" i="6"/>
  <c r="C471" i="6"/>
  <c r="C450" i="6"/>
  <c r="C429" i="6"/>
  <c r="C407" i="6"/>
  <c r="C386" i="6"/>
  <c r="C365" i="6"/>
  <c r="C343" i="6"/>
  <c r="C322" i="6"/>
  <c r="C301" i="6"/>
  <c r="C279" i="6"/>
  <c r="C258" i="6"/>
  <c r="C237" i="6"/>
  <c r="C215" i="6"/>
  <c r="C194" i="6"/>
  <c r="C173" i="6"/>
  <c r="C151" i="6"/>
  <c r="C130" i="6"/>
  <c r="C109" i="6"/>
  <c r="C86" i="6"/>
  <c r="C54" i="6"/>
  <c r="C22" i="6"/>
  <c r="C85" i="6"/>
  <c r="C69" i="6"/>
  <c r="C53" i="6"/>
  <c r="C37" i="6"/>
  <c r="C21" i="6"/>
  <c r="C5" i="6"/>
  <c r="C488" i="6"/>
  <c r="C472" i="6"/>
  <c r="C456" i="6"/>
  <c r="C440" i="6"/>
  <c r="C424" i="6"/>
  <c r="C408" i="6"/>
  <c r="C392" i="6"/>
  <c r="C376" i="6"/>
  <c r="C360" i="6"/>
  <c r="C344" i="6"/>
  <c r="C328" i="6"/>
  <c r="C312" i="6"/>
  <c r="C296" i="6"/>
  <c r="C280" i="6"/>
  <c r="C264" i="6"/>
  <c r="C248" i="6"/>
  <c r="C232" i="6"/>
  <c r="C216" i="6"/>
  <c r="C200" i="6"/>
  <c r="C184" i="6"/>
  <c r="C168" i="6"/>
  <c r="C152" i="6"/>
  <c r="C136" i="6"/>
  <c r="C120" i="6"/>
  <c r="C104" i="6"/>
  <c r="C88" i="6"/>
  <c r="C72" i="6"/>
  <c r="C56" i="6"/>
  <c r="C40" i="6"/>
  <c r="C24" i="6"/>
  <c r="C8" i="6"/>
  <c r="C475" i="6"/>
  <c r="C449" i="6"/>
  <c r="C417" i="6"/>
  <c r="C385" i="6"/>
  <c r="C358" i="6"/>
  <c r="C326" i="6"/>
  <c r="C294" i="6"/>
  <c r="C267" i="6"/>
  <c r="C235" i="6"/>
  <c r="C203" i="6"/>
  <c r="C171" i="6"/>
  <c r="C145" i="6"/>
  <c r="C113" i="6"/>
  <c r="C75" i="6"/>
  <c r="C27" i="6"/>
  <c r="C479" i="6"/>
  <c r="C442" i="6"/>
  <c r="C405" i="6"/>
  <c r="C362" i="6"/>
  <c r="C319" i="6"/>
  <c r="C287" i="6"/>
  <c r="C255" i="6"/>
  <c r="C223" i="6"/>
  <c r="C197" i="6"/>
  <c r="C159" i="6"/>
  <c r="C122" i="6"/>
  <c r="C66" i="6"/>
  <c r="C18" i="6"/>
  <c r="C489" i="6"/>
  <c r="C467" i="6"/>
  <c r="C446" i="6"/>
  <c r="C425" i="6"/>
  <c r="C403" i="6"/>
  <c r="C382" i="6"/>
  <c r="C361" i="6"/>
  <c r="C339" i="6"/>
  <c r="C318" i="6"/>
  <c r="C297" i="6"/>
  <c r="C275" i="6"/>
  <c r="C254" i="6"/>
  <c r="C233" i="6"/>
  <c r="C211" i="6"/>
  <c r="C190" i="6"/>
  <c r="C169" i="6"/>
  <c r="C147" i="6"/>
  <c r="C126" i="6"/>
  <c r="C105" i="6"/>
  <c r="C79" i="6"/>
  <c r="C47" i="6"/>
  <c r="C15" i="6"/>
  <c r="C465" i="6"/>
  <c r="C390" i="6"/>
  <c r="C315" i="6"/>
  <c r="C241" i="6"/>
  <c r="C177" i="6"/>
  <c r="C107" i="6"/>
  <c r="C11" i="6"/>
  <c r="C463" i="6"/>
  <c r="C410" i="6"/>
  <c r="C367" i="6"/>
  <c r="C325" i="6"/>
  <c r="C266" i="6"/>
  <c r="C191" i="6"/>
  <c r="C143" i="6"/>
  <c r="C95" i="6"/>
  <c r="C26" i="6"/>
  <c r="C487" i="6"/>
  <c r="C466" i="6"/>
  <c r="C445" i="6"/>
  <c r="C423" i="6"/>
  <c r="C402" i="6"/>
  <c r="C381" i="6"/>
  <c r="C359" i="6"/>
  <c r="C338" i="6"/>
  <c r="C317" i="6"/>
  <c r="C295" i="6"/>
  <c r="C274" i="6"/>
  <c r="C253" i="6"/>
  <c r="C231" i="6"/>
  <c r="C210" i="6"/>
  <c r="C189" i="6"/>
  <c r="C167" i="6"/>
  <c r="C146" i="6"/>
  <c r="C125" i="6"/>
  <c r="C103" i="6"/>
  <c r="C78" i="6"/>
  <c r="C46" i="6"/>
  <c r="C14" i="6"/>
  <c r="C81" i="6"/>
  <c r="C65" i="6"/>
  <c r="C49" i="6"/>
  <c r="C33" i="6"/>
  <c r="C17" i="6"/>
  <c r="C500" i="6"/>
  <c r="C484" i="6"/>
  <c r="C468" i="6"/>
  <c r="C452" i="6"/>
  <c r="C436" i="6"/>
  <c r="C420" i="6"/>
  <c r="C404" i="6"/>
  <c r="C388" i="6"/>
  <c r="C372" i="6"/>
  <c r="C356" i="6"/>
  <c r="C340" i="6"/>
  <c r="C324" i="6"/>
  <c r="C308" i="6"/>
  <c r="C292" i="6"/>
  <c r="C276" i="6"/>
  <c r="C260" i="6"/>
  <c r="C244" i="6"/>
  <c r="C228" i="6"/>
  <c r="C212" i="6"/>
  <c r="C196" i="6"/>
  <c r="C180" i="6"/>
  <c r="C164" i="6"/>
  <c r="C148" i="6"/>
  <c r="C132" i="6"/>
  <c r="C116" i="6"/>
  <c r="C100" i="6"/>
  <c r="C84" i="6"/>
  <c r="C68" i="6"/>
  <c r="C52" i="6"/>
  <c r="C36" i="6"/>
  <c r="C20" i="6"/>
  <c r="E505" i="6"/>
  <c r="E4" i="5"/>
  <c r="E8" i="5"/>
  <c r="E12" i="5"/>
  <c r="E16" i="5"/>
  <c r="E20" i="5"/>
  <c r="E24" i="5"/>
  <c r="E28" i="5"/>
  <c r="E32" i="5"/>
  <c r="E36" i="5"/>
  <c r="E40" i="5"/>
  <c r="E44" i="5"/>
  <c r="E48" i="5"/>
  <c r="E52" i="5"/>
  <c r="E56" i="5"/>
  <c r="E60" i="5"/>
  <c r="E64" i="5"/>
  <c r="E68" i="5"/>
  <c r="E72" i="5"/>
  <c r="E76" i="5"/>
  <c r="E80" i="5"/>
  <c r="E84" i="5"/>
  <c r="E88" i="5"/>
  <c r="E92" i="5"/>
  <c r="E96" i="5"/>
  <c r="E100" i="5"/>
  <c r="E104" i="5"/>
  <c r="E108" i="5"/>
  <c r="E112" i="5"/>
  <c r="E116" i="5"/>
  <c r="E120" i="5"/>
  <c r="E124" i="5"/>
  <c r="E128" i="5"/>
  <c r="E132" i="5"/>
  <c r="E136" i="5"/>
  <c r="E140" i="5"/>
  <c r="E144" i="5"/>
  <c r="E148" i="5"/>
  <c r="E152" i="5"/>
  <c r="E156" i="5"/>
  <c r="E160" i="5"/>
  <c r="E164" i="5"/>
  <c r="E168" i="5"/>
  <c r="E172" i="5"/>
  <c r="E176" i="5"/>
  <c r="E180" i="5"/>
  <c r="E184" i="5"/>
  <c r="E188" i="5"/>
  <c r="E192" i="5"/>
  <c r="E196" i="5"/>
  <c r="E200" i="5"/>
  <c r="E204" i="5"/>
  <c r="E208" i="5"/>
  <c r="E212" i="5"/>
  <c r="E216" i="5"/>
  <c r="E220" i="5"/>
  <c r="E224" i="5"/>
  <c r="E228" i="5"/>
  <c r="E232" i="5"/>
  <c r="E236" i="5"/>
  <c r="E240" i="5"/>
  <c r="E244" i="5"/>
  <c r="E248" i="5"/>
  <c r="E252" i="5"/>
  <c r="E256" i="5"/>
  <c r="E260" i="5"/>
  <c r="E264" i="5"/>
  <c r="E268" i="5"/>
  <c r="E272" i="5"/>
  <c r="E276" i="5"/>
  <c r="E280" i="5"/>
  <c r="E284" i="5"/>
  <c r="E288" i="5"/>
  <c r="E292" i="5"/>
  <c r="E296" i="5"/>
  <c r="E300" i="5"/>
  <c r="E304" i="5"/>
  <c r="E308" i="5"/>
  <c r="E312" i="5"/>
  <c r="E316" i="5"/>
  <c r="E320" i="5"/>
  <c r="E324" i="5"/>
  <c r="E328" i="5"/>
  <c r="E332" i="5"/>
  <c r="E336" i="5"/>
  <c r="E340" i="5"/>
  <c r="E5" i="5"/>
  <c r="E9" i="5"/>
  <c r="E13" i="5"/>
  <c r="E22" i="5"/>
  <c r="E21" i="5"/>
  <c r="E25" i="5"/>
  <c r="E29" i="5"/>
  <c r="E33" i="5"/>
  <c r="E37" i="5"/>
  <c r="E41" i="5"/>
  <c r="E45" i="5"/>
  <c r="E49" i="5"/>
  <c r="E53" i="5"/>
  <c r="E57" i="5"/>
  <c r="E61" i="5"/>
  <c r="E65" i="5"/>
  <c r="E69" i="5"/>
  <c r="E73" i="5"/>
  <c r="E77" i="5"/>
  <c r="E81" i="5"/>
  <c r="E85" i="5"/>
  <c r="E89" i="5"/>
  <c r="E93" i="5"/>
  <c r="E97" i="5"/>
  <c r="E101" i="5"/>
  <c r="E105" i="5"/>
  <c r="E109" i="5"/>
  <c r="E113" i="5"/>
  <c r="E117" i="5"/>
  <c r="E121" i="5"/>
  <c r="E125" i="5"/>
  <c r="E129" i="5"/>
  <c r="E134" i="5"/>
  <c r="E137" i="5"/>
  <c r="E141" i="5"/>
  <c r="E145" i="5"/>
  <c r="E149" i="5"/>
  <c r="E153" i="5"/>
  <c r="E157" i="5"/>
  <c r="E161" i="5"/>
  <c r="E165" i="5"/>
  <c r="E169" i="5"/>
  <c r="E173" i="5"/>
  <c r="E177" i="5"/>
  <c r="E181" i="5"/>
  <c r="E185" i="5"/>
  <c r="E189" i="5"/>
  <c r="E193" i="5"/>
  <c r="E197" i="5"/>
  <c r="E201" i="5"/>
  <c r="E205" i="5"/>
  <c r="E209" i="5"/>
  <c r="E213" i="5"/>
  <c r="E217" i="5"/>
  <c r="E221" i="5"/>
  <c r="E225" i="5"/>
  <c r="E229" i="5"/>
  <c r="E233" i="5"/>
  <c r="E237" i="5"/>
  <c r="E241" i="5"/>
  <c r="E245" i="5"/>
  <c r="E249" i="5"/>
  <c r="E253" i="5"/>
  <c r="E257" i="5"/>
  <c r="E261" i="5"/>
  <c r="E133" i="5"/>
  <c r="E269" i="5"/>
  <c r="E273" i="5"/>
  <c r="E277" i="5"/>
  <c r="E281" i="5"/>
  <c r="E285" i="5"/>
  <c r="E289" i="5"/>
  <c r="E293" i="5"/>
  <c r="E297" i="5"/>
  <c r="E301" i="5"/>
  <c r="E305" i="5"/>
  <c r="E309" i="5"/>
  <c r="E313" i="5"/>
  <c r="E317" i="5"/>
  <c r="E321" i="5"/>
  <c r="E325" i="5"/>
  <c r="E329" i="5"/>
  <c r="E333" i="5"/>
  <c r="E337" i="5"/>
  <c r="E341" i="5"/>
  <c r="E6" i="5"/>
  <c r="E14" i="5"/>
  <c r="E471" i="5"/>
  <c r="E30" i="5"/>
  <c r="E38" i="5"/>
  <c r="E46" i="5"/>
  <c r="E54" i="5"/>
  <c r="E62" i="5"/>
  <c r="E70" i="5"/>
  <c r="E78" i="5"/>
  <c r="E86" i="5"/>
  <c r="E94" i="5"/>
  <c r="E102" i="5"/>
  <c r="E110" i="5"/>
  <c r="E118" i="5"/>
  <c r="E126" i="5"/>
  <c r="E376" i="5"/>
  <c r="E142" i="5"/>
  <c r="E150" i="5"/>
  <c r="E158" i="5"/>
  <c r="E166" i="5"/>
  <c r="E174" i="5"/>
  <c r="E243" i="5"/>
  <c r="E190" i="5"/>
  <c r="E198" i="5"/>
  <c r="E206" i="5"/>
  <c r="E214" i="5"/>
  <c r="E222" i="5"/>
  <c r="E230" i="5"/>
  <c r="E238" i="5"/>
  <c r="E246" i="5"/>
  <c r="E254" i="5"/>
  <c r="E262" i="5"/>
  <c r="E270" i="5"/>
  <c r="E278" i="5"/>
  <c r="E286" i="5"/>
  <c r="E294" i="5"/>
  <c r="E302" i="5"/>
  <c r="E310" i="5"/>
  <c r="E318" i="5"/>
  <c r="E326" i="5"/>
  <c r="E334" i="5"/>
  <c r="E342" i="5"/>
  <c r="E346" i="5"/>
  <c r="E350" i="5"/>
  <c r="E354" i="5"/>
  <c r="E358" i="5"/>
  <c r="E155" i="5"/>
  <c r="E366" i="5"/>
  <c r="E370" i="5"/>
  <c r="E374" i="5"/>
  <c r="E378" i="5"/>
  <c r="E382" i="5"/>
  <c r="E386" i="5"/>
  <c r="E390" i="5"/>
  <c r="E394" i="5"/>
  <c r="E398" i="5"/>
  <c r="E402" i="5"/>
  <c r="E406" i="5"/>
  <c r="E410" i="5"/>
  <c r="E414" i="5"/>
  <c r="E418" i="5"/>
  <c r="E422" i="5"/>
  <c r="E426" i="5"/>
  <c r="E430" i="5"/>
  <c r="E434" i="5"/>
  <c r="E438" i="5"/>
  <c r="E442" i="5"/>
  <c r="E446" i="5"/>
  <c r="E450" i="5"/>
  <c r="E454" i="5"/>
  <c r="E458" i="5"/>
  <c r="E462" i="5"/>
  <c r="E466" i="5"/>
  <c r="E470" i="5"/>
  <c r="E474" i="5"/>
  <c r="E478" i="5"/>
  <c r="E482" i="5"/>
  <c r="E486" i="5"/>
  <c r="E490" i="5"/>
  <c r="E494" i="5"/>
  <c r="E498" i="5"/>
  <c r="E502" i="5"/>
  <c r="E10" i="5"/>
  <c r="E7" i="5"/>
  <c r="E15" i="5"/>
  <c r="E234" i="5"/>
  <c r="E31" i="5"/>
  <c r="E39" i="5"/>
  <c r="E47" i="5"/>
  <c r="E55" i="5"/>
  <c r="E63" i="5"/>
  <c r="E99" i="5"/>
  <c r="E79" i="5"/>
  <c r="E87" i="5"/>
  <c r="E95" i="5"/>
  <c r="E103" i="5"/>
  <c r="E111" i="5"/>
  <c r="E119" i="5"/>
  <c r="E127" i="5"/>
  <c r="E135" i="5"/>
  <c r="E143" i="5"/>
  <c r="E151" i="5"/>
  <c r="E159" i="5"/>
  <c r="E167" i="5"/>
  <c r="E175" i="5"/>
  <c r="E183" i="5"/>
  <c r="E191" i="5"/>
  <c r="E199" i="5"/>
  <c r="E207" i="5"/>
  <c r="E215" i="5"/>
  <c r="E223" i="5"/>
  <c r="E231" i="5"/>
  <c r="E239" i="5"/>
  <c r="E247" i="5"/>
  <c r="E255" i="5"/>
  <c r="E263" i="5"/>
  <c r="E271" i="5"/>
  <c r="E279" i="5"/>
  <c r="E287" i="5"/>
  <c r="E295" i="5"/>
  <c r="E303" i="5"/>
  <c r="E311" i="5"/>
  <c r="E319" i="5"/>
  <c r="E327" i="5"/>
  <c r="E335" i="5"/>
  <c r="E343" i="5"/>
  <c r="E347" i="5"/>
  <c r="E351" i="5"/>
  <c r="E355" i="5"/>
  <c r="E359" i="5"/>
  <c r="E363" i="5"/>
  <c r="E367" i="5"/>
  <c r="E371" i="5"/>
  <c r="E375" i="5"/>
  <c r="E379" i="5"/>
  <c r="E383" i="5"/>
  <c r="E387" i="5"/>
  <c r="E391" i="5"/>
  <c r="E395" i="5"/>
  <c r="E399" i="5"/>
  <c r="E403" i="5"/>
  <c r="E407" i="5"/>
  <c r="E411" i="5"/>
  <c r="E415" i="5"/>
  <c r="E419" i="5"/>
  <c r="E423" i="5"/>
  <c r="E427" i="5"/>
  <c r="E431" i="5"/>
  <c r="E435" i="5"/>
  <c r="E18" i="5"/>
  <c r="E443" i="5"/>
  <c r="E447" i="5"/>
  <c r="E451" i="5"/>
  <c r="E455" i="5"/>
  <c r="E459" i="5"/>
  <c r="E463" i="5"/>
  <c r="E467" i="5"/>
  <c r="E265" i="5"/>
  <c r="E475" i="5"/>
  <c r="E479" i="5"/>
  <c r="E483" i="5"/>
  <c r="E487" i="5"/>
  <c r="E491" i="5"/>
  <c r="E495" i="5"/>
  <c r="E499" i="5"/>
  <c r="E503" i="5"/>
  <c r="E439" i="5"/>
  <c r="E26" i="5"/>
  <c r="E74" i="5"/>
  <c r="E35" i="5"/>
  <c r="E51" i="5"/>
  <c r="E67" i="5"/>
  <c r="E83" i="5"/>
  <c r="E71" i="5"/>
  <c r="E115" i="5"/>
  <c r="E131" i="5"/>
  <c r="E147" i="5"/>
  <c r="E163" i="5"/>
  <c r="E179" i="5"/>
  <c r="E195" i="5"/>
  <c r="E211" i="5"/>
  <c r="E227" i="5"/>
  <c r="E429" i="5"/>
  <c r="E259" i="5"/>
  <c r="E275" i="5"/>
  <c r="E291" i="5"/>
  <c r="E307" i="5"/>
  <c r="E323" i="5"/>
  <c r="E339" i="5"/>
  <c r="E349" i="5"/>
  <c r="E23" i="5"/>
  <c r="E365" i="5"/>
  <c r="E373" i="5"/>
  <c r="E381" i="5"/>
  <c r="E389" i="5"/>
  <c r="E397" i="5"/>
  <c r="E405" i="5"/>
  <c r="E413" i="5"/>
  <c r="E421" i="5"/>
  <c r="E17" i="5"/>
  <c r="E437" i="5"/>
  <c r="E445" i="5"/>
  <c r="E453" i="5"/>
  <c r="E461" i="5"/>
  <c r="E469" i="5"/>
  <c r="E477" i="5"/>
  <c r="E485" i="5"/>
  <c r="E493" i="5"/>
  <c r="E501" i="5"/>
  <c r="E19" i="5"/>
  <c r="E42" i="5"/>
  <c r="E58" i="5"/>
  <c r="E357" i="5"/>
  <c r="E90" i="5"/>
  <c r="E106" i="5"/>
  <c r="E122" i="5"/>
  <c r="E138" i="5"/>
  <c r="E154" i="5"/>
  <c r="E170" i="5"/>
  <c r="E186" i="5"/>
  <c r="E202" i="5"/>
  <c r="E218" i="5"/>
  <c r="E362" i="5"/>
  <c r="E250" i="5"/>
  <c r="E266" i="5"/>
  <c r="E182" i="5"/>
  <c r="E298" i="5"/>
  <c r="E314" i="5"/>
  <c r="E330" i="5"/>
  <c r="E344" i="5"/>
  <c r="E352" i="5"/>
  <c r="E360" i="5"/>
  <c r="E368" i="5"/>
  <c r="E11" i="5"/>
  <c r="E384" i="5"/>
  <c r="E392" i="5"/>
  <c r="E400" i="5"/>
  <c r="E408" i="5"/>
  <c r="E416" i="5"/>
  <c r="E424" i="5"/>
  <c r="E432" i="5"/>
  <c r="E440" i="5"/>
  <c r="E448" i="5"/>
  <c r="E456" i="5"/>
  <c r="E464" i="5"/>
  <c r="E472" i="5"/>
  <c r="E480" i="5"/>
  <c r="E488" i="5"/>
  <c r="E496" i="5"/>
  <c r="E27" i="5"/>
  <c r="E43" i="5"/>
  <c r="E59" i="5"/>
  <c r="E75" i="5"/>
  <c r="E91" i="5"/>
  <c r="E107" i="5"/>
  <c r="E123" i="5"/>
  <c r="E139" i="5"/>
  <c r="E282" i="5"/>
  <c r="E171" i="5"/>
  <c r="E187" i="5"/>
  <c r="E203" i="5"/>
  <c r="E219" i="5"/>
  <c r="E235" i="5"/>
  <c r="E251" i="5"/>
  <c r="E267" i="5"/>
  <c r="E283" i="5"/>
  <c r="E299" i="5"/>
  <c r="E315" i="5"/>
  <c r="E331" i="5"/>
  <c r="E345" i="5"/>
  <c r="E353" i="5"/>
  <c r="E361" i="5"/>
  <c r="E369" i="5"/>
  <c r="E377" i="5"/>
  <c r="E385" i="5"/>
  <c r="E393" i="5"/>
  <c r="E401" i="5"/>
  <c r="E409" i="5"/>
  <c r="E417" i="5"/>
  <c r="E425" i="5"/>
  <c r="E433" i="5"/>
  <c r="E441" i="5"/>
  <c r="E449" i="5"/>
  <c r="E457" i="5"/>
  <c r="E465" i="5"/>
  <c r="E473" i="5"/>
  <c r="E481" i="5"/>
  <c r="E489" i="5"/>
  <c r="E497" i="5"/>
  <c r="E34" i="5"/>
  <c r="E50" i="5"/>
  <c r="E66" i="5"/>
  <c r="E82" i="5"/>
  <c r="E98" i="5"/>
  <c r="E114" i="5"/>
  <c r="E130" i="5"/>
  <c r="E146" i="5"/>
  <c r="E162" i="5"/>
  <c r="E178" i="5"/>
  <c r="E194" i="5"/>
  <c r="E210" i="5"/>
  <c r="E226" i="5"/>
  <c r="E242" i="5"/>
  <c r="E258" i="5"/>
  <c r="E274" i="5"/>
  <c r="E290" i="5"/>
  <c r="E306" i="5"/>
  <c r="E322" i="5"/>
  <c r="E338" i="5"/>
  <c r="E348" i="5"/>
  <c r="E356" i="5"/>
  <c r="E364" i="5"/>
  <c r="E372" i="5"/>
  <c r="E380" i="5"/>
  <c r="E388" i="5"/>
  <c r="E396" i="5"/>
  <c r="E404" i="5"/>
  <c r="E412" i="5"/>
  <c r="E420" i="5"/>
  <c r="E428" i="5"/>
  <c r="E436" i="5"/>
  <c r="E444" i="5"/>
  <c r="E452" i="5"/>
  <c r="E460" i="5"/>
  <c r="E468" i="5"/>
  <c r="E476" i="5"/>
  <c r="E484" i="5"/>
  <c r="E492" i="5"/>
  <c r="E500" i="5"/>
  <c r="F239" i="4"/>
  <c r="F139" i="4"/>
  <c r="F26" i="4"/>
  <c r="F471" i="4"/>
  <c r="F420" i="4"/>
  <c r="F364" i="4"/>
  <c r="F279" i="4"/>
  <c r="F163" i="4"/>
  <c r="F23" i="4"/>
  <c r="F459" i="4"/>
  <c r="F411" i="4"/>
  <c r="F352" i="4"/>
  <c r="F283" i="4"/>
  <c r="F187" i="4"/>
  <c r="F71" i="4"/>
  <c r="F494" i="4"/>
  <c r="F462" i="4"/>
  <c r="F418" i="4"/>
  <c r="F382" i="4"/>
  <c r="F346" i="4"/>
  <c r="F270" i="4"/>
  <c r="F206" i="4"/>
  <c r="F134" i="4"/>
  <c r="F46" i="4"/>
  <c r="F329" i="4"/>
  <c r="F297" i="4"/>
  <c r="F253" i="4"/>
  <c r="F217" i="4"/>
  <c r="F177" i="4"/>
  <c r="F137" i="4"/>
  <c r="F105" i="4"/>
  <c r="F65" i="4"/>
  <c r="F25" i="4"/>
  <c r="F308" i="4"/>
  <c r="F276" i="4"/>
  <c r="F236" i="4"/>
  <c r="F196" i="4"/>
  <c r="F160" i="4"/>
  <c r="F116" i="4"/>
  <c r="F84" i="4"/>
  <c r="F16" i="4"/>
  <c r="F36" i="4"/>
  <c r="F60" i="4"/>
  <c r="F80" i="4"/>
  <c r="F100" i="4"/>
  <c r="F124" i="4"/>
  <c r="F144" i="4"/>
  <c r="F164" i="4"/>
  <c r="F188" i="4"/>
  <c r="F208" i="4"/>
  <c r="F228" i="4"/>
  <c r="F252" i="4"/>
  <c r="F272" i="4"/>
  <c r="F292" i="4"/>
  <c r="F316" i="4"/>
  <c r="F13" i="4"/>
  <c r="F33" i="4"/>
  <c r="F57" i="4"/>
  <c r="F77" i="4"/>
  <c r="F97" i="4"/>
  <c r="F121" i="4"/>
  <c r="F141" i="4"/>
  <c r="F161" i="4"/>
  <c r="F185" i="4"/>
  <c r="F205" i="4"/>
  <c r="F225" i="4"/>
  <c r="F249" i="4"/>
  <c r="F269" i="4"/>
  <c r="F289" i="4"/>
  <c r="F313" i="4"/>
  <c r="F333" i="4"/>
  <c r="F22" i="4"/>
  <c r="F70" i="4"/>
  <c r="F110" i="4"/>
  <c r="F150" i="4"/>
  <c r="F198" i="4"/>
  <c r="F238" i="4"/>
  <c r="F278" i="4"/>
  <c r="F326" i="4"/>
  <c r="F350" i="4"/>
  <c r="F370" i="4"/>
  <c r="F394" i="4"/>
  <c r="F414" i="4"/>
  <c r="F434" i="4"/>
  <c r="F458" i="4"/>
  <c r="F478" i="4"/>
  <c r="F498" i="4"/>
  <c r="F50" i="4"/>
  <c r="F103" i="4"/>
  <c r="F155" i="4"/>
  <c r="F219" i="4"/>
  <c r="F274" i="4"/>
  <c r="F327" i="4"/>
  <c r="F363" i="4"/>
  <c r="F389" i="4"/>
  <c r="F416" i="4"/>
  <c r="F448" i="4"/>
  <c r="F475" i="4"/>
  <c r="F501" i="4"/>
  <c r="F79" i="4"/>
  <c r="F151" i="4"/>
  <c r="F223" i="4"/>
  <c r="F307" i="4"/>
  <c r="F349" i="4"/>
  <c r="F377" i="4"/>
  <c r="F407" i="4"/>
  <c r="F435" i="4"/>
  <c r="F463" i="4"/>
  <c r="F492" i="4"/>
  <c r="F42" i="4"/>
  <c r="F98" i="4"/>
  <c r="F154" i="4"/>
  <c r="F211" i="4"/>
  <c r="F267" i="4"/>
  <c r="F323" i="4"/>
  <c r="F359" i="4"/>
  <c r="F387" i="4"/>
  <c r="F415" i="4"/>
  <c r="F444" i="4"/>
  <c r="F472" i="4"/>
  <c r="F500" i="4"/>
  <c r="F388" i="4"/>
  <c r="F445" i="4"/>
  <c r="F503" i="4"/>
  <c r="F58" i="4"/>
  <c r="F12" i="4"/>
  <c r="F44" i="4"/>
  <c r="F68" i="4"/>
  <c r="F96" i="4"/>
  <c r="F128" i="4"/>
  <c r="F156" i="4"/>
  <c r="F180" i="4"/>
  <c r="F212" i="4"/>
  <c r="F240" i="4"/>
  <c r="F268" i="4"/>
  <c r="F300" i="4"/>
  <c r="F324" i="4"/>
  <c r="F29" i="4"/>
  <c r="F61" i="4"/>
  <c r="F89" i="4"/>
  <c r="F113" i="4"/>
  <c r="F145" i="4"/>
  <c r="F173" i="4"/>
  <c r="F201" i="4"/>
  <c r="F233" i="4"/>
  <c r="F257" i="4"/>
  <c r="F285" i="4"/>
  <c r="F317" i="4"/>
  <c r="F6" i="4"/>
  <c r="F54" i="4"/>
  <c r="F118" i="4"/>
  <c r="F174" i="4"/>
  <c r="F230" i="4"/>
  <c r="F294" i="4"/>
  <c r="F336" i="4"/>
  <c r="F366" i="4"/>
  <c r="F398" i="4"/>
  <c r="F426" i="4"/>
  <c r="F450" i="4"/>
  <c r="F482" i="4"/>
  <c r="F18" i="4"/>
  <c r="F91" i="4"/>
  <c r="F178" i="4"/>
  <c r="F242" i="4"/>
  <c r="F315" i="4"/>
  <c r="F368" i="4"/>
  <c r="F405" i="4"/>
  <c r="F437" i="4"/>
  <c r="F480" i="4"/>
  <c r="F35" i="4"/>
  <c r="F138" i="4"/>
  <c r="F250" i="4"/>
  <c r="F332" i="4"/>
  <c r="F371" i="4"/>
  <c r="F413" i="4"/>
  <c r="F449" i="4"/>
  <c r="F484" i="4"/>
  <c r="F55" i="4"/>
  <c r="F127" i="4"/>
  <c r="F195" i="4"/>
  <c r="F282" i="4"/>
  <c r="F344" i="4"/>
  <c r="F380" i="4"/>
  <c r="F423" i="4"/>
  <c r="F457" i="4"/>
  <c r="F493" i="4"/>
  <c r="F403" i="4"/>
  <c r="F473" i="4"/>
  <c r="F43" i="4"/>
  <c r="F115" i="4"/>
  <c r="F186" i="4"/>
  <c r="F243" i="4"/>
  <c r="F299" i="4"/>
  <c r="F345" i="4"/>
  <c r="F396" i="4"/>
  <c r="F452" i="4"/>
  <c r="F19" i="4"/>
  <c r="F247" i="4"/>
  <c r="F404" i="4"/>
  <c r="F47" i="4"/>
  <c r="F419" i="4"/>
  <c r="F175" i="4"/>
  <c r="F369" i="4"/>
  <c r="F483" i="4"/>
  <c r="F203" i="4"/>
  <c r="F383" i="4"/>
  <c r="F497" i="4"/>
  <c r="F391" i="4"/>
  <c r="F20" i="4"/>
  <c r="F48" i="4"/>
  <c r="D488" i="4"/>
  <c r="D491" i="4"/>
  <c r="D95" i="4"/>
  <c r="D397" i="4"/>
  <c r="F8" i="4"/>
  <c r="F24" i="4"/>
  <c r="F40" i="4"/>
  <c r="F56" i="4"/>
  <c r="F72" i="4"/>
  <c r="F88" i="4"/>
  <c r="F104" i="4"/>
  <c r="F120" i="4"/>
  <c r="F136" i="4"/>
  <c r="F152" i="4"/>
  <c r="F168" i="4"/>
  <c r="F184" i="4"/>
  <c r="F200" i="4"/>
  <c r="F216" i="4"/>
  <c r="F232" i="4"/>
  <c r="F248" i="4"/>
  <c r="F264" i="4"/>
  <c r="F280" i="4"/>
  <c r="F296" i="4"/>
  <c r="F312" i="4"/>
  <c r="F5" i="4"/>
  <c r="F21" i="4"/>
  <c r="F37" i="4"/>
  <c r="F53" i="4"/>
  <c r="F69" i="4"/>
  <c r="F85" i="4"/>
  <c r="F101" i="4"/>
  <c r="F117" i="4"/>
  <c r="F133" i="4"/>
  <c r="F149" i="4"/>
  <c r="F165" i="4"/>
  <c r="F181" i="4"/>
  <c r="F197" i="4"/>
  <c r="F213" i="4"/>
  <c r="F229" i="4"/>
  <c r="F245" i="4"/>
  <c r="F261" i="4"/>
  <c r="F277" i="4"/>
  <c r="F293" i="4"/>
  <c r="F309" i="4"/>
  <c r="F325" i="4"/>
  <c r="F341" i="4"/>
  <c r="F30" i="4"/>
  <c r="F62" i="4"/>
  <c r="F94" i="4"/>
  <c r="F126" i="4"/>
  <c r="F158" i="4"/>
  <c r="F190" i="4"/>
  <c r="F222" i="4"/>
  <c r="F254" i="4"/>
  <c r="F286" i="4"/>
  <c r="F318" i="4"/>
  <c r="F342" i="4"/>
  <c r="F358" i="4"/>
  <c r="F374" i="4"/>
  <c r="F390" i="4"/>
  <c r="F406" i="4"/>
  <c r="F422" i="4"/>
  <c r="F438" i="4"/>
  <c r="F454" i="4"/>
  <c r="F470" i="4"/>
  <c r="F486" i="4"/>
  <c r="F502" i="4"/>
  <c r="F39" i="4"/>
  <c r="F82" i="4"/>
  <c r="F123" i="4"/>
  <c r="F167" i="4"/>
  <c r="F210" i="4"/>
  <c r="F251" i="4"/>
  <c r="F295" i="4"/>
  <c r="F334" i="4"/>
  <c r="F357" i="4"/>
  <c r="F379" i="4"/>
  <c r="F400" i="4"/>
  <c r="F421" i="4"/>
  <c r="F443" i="4"/>
  <c r="F464" i="4"/>
  <c r="F485" i="4"/>
  <c r="F10" i="4"/>
  <c r="F66" i="4"/>
  <c r="F122" i="4"/>
  <c r="F179" i="4"/>
  <c r="F235" i="4"/>
  <c r="F291" i="4"/>
  <c r="D265" i="4"/>
  <c r="D108" i="4"/>
  <c r="D410" i="4"/>
  <c r="D249" i="4"/>
  <c r="D48" i="4"/>
  <c r="D330" i="4"/>
  <c r="D357" i="4"/>
  <c r="D169" i="4"/>
  <c r="D121" i="4"/>
  <c r="D312" i="4"/>
  <c r="D477" i="4"/>
  <c r="D383" i="4"/>
  <c r="D405" i="4"/>
  <c r="D96" i="4"/>
  <c r="D165" i="4"/>
  <c r="D46" i="4"/>
  <c r="D502" i="4"/>
  <c r="D226" i="4"/>
  <c r="D406" i="4"/>
  <c r="D255" i="4"/>
  <c r="D170" i="4"/>
  <c r="D447" i="4"/>
  <c r="D382" i="4"/>
  <c r="D345" i="4"/>
  <c r="D466" i="4"/>
  <c r="D141" i="4"/>
  <c r="D278" i="4"/>
  <c r="D127" i="4"/>
  <c r="D368" i="4"/>
  <c r="D484" i="4"/>
  <c r="D341" i="4"/>
  <c r="D149" i="4"/>
  <c r="D456" i="4"/>
  <c r="D266" i="4"/>
  <c r="D74" i="4"/>
  <c r="D304" i="4"/>
  <c r="D467" i="4"/>
  <c r="D336" i="4"/>
  <c r="D80" i="4"/>
  <c r="D350" i="4"/>
  <c r="D254" i="4"/>
  <c r="D126" i="4"/>
  <c r="D9" i="4"/>
  <c r="D334" i="4"/>
  <c r="D206" i="4"/>
  <c r="D84" i="4"/>
  <c r="D498" i="4"/>
  <c r="D450" i="4"/>
  <c r="D392" i="4"/>
  <c r="D306" i="4"/>
  <c r="D221" i="4"/>
  <c r="D136" i="4"/>
  <c r="D50" i="4"/>
  <c r="D473" i="4"/>
  <c r="D401" i="4"/>
  <c r="D236" i="4"/>
  <c r="D65" i="4"/>
  <c r="D351" i="4"/>
  <c r="D223" i="4"/>
  <c r="D6" i="4"/>
  <c r="D11" i="4"/>
  <c r="D43" i="4"/>
  <c r="D75" i="4"/>
  <c r="D107" i="4"/>
  <c r="D139" i="4"/>
  <c r="D171" i="4"/>
  <c r="D203" i="4"/>
  <c r="D235" i="4"/>
  <c r="D267" i="4"/>
  <c r="D299" i="4"/>
  <c r="D331" i="4"/>
  <c r="D363" i="4"/>
  <c r="D395" i="4"/>
  <c r="D427" i="4"/>
  <c r="D38" i="4"/>
  <c r="D81" i="4"/>
  <c r="D124" i="4"/>
  <c r="D166" i="4"/>
  <c r="D209" i="4"/>
  <c r="D252" i="4"/>
  <c r="D294" i="4"/>
  <c r="D337" i="4"/>
  <c r="D380" i="4"/>
  <c r="D422" i="4"/>
  <c r="D457" i="4"/>
  <c r="D489" i="4"/>
  <c r="D29" i="4"/>
  <c r="D72" i="4"/>
  <c r="D114" i="4"/>
  <c r="D157" i="4"/>
  <c r="D200" i="4"/>
  <c r="D242" i="4"/>
  <c r="D285" i="4"/>
  <c r="D328" i="4"/>
  <c r="D370" i="4"/>
  <c r="D413" i="4"/>
  <c r="D15" i="4"/>
  <c r="D47" i="4"/>
  <c r="D79" i="4"/>
  <c r="D111" i="4"/>
  <c r="D143" i="4"/>
  <c r="D175" i="4"/>
  <c r="D207" i="4"/>
  <c r="D239" i="4"/>
  <c r="D271" i="4"/>
  <c r="D303" i="4"/>
  <c r="D335" i="4"/>
  <c r="D367" i="4"/>
  <c r="D399" i="4"/>
  <c r="D431" i="4"/>
  <c r="D44" i="4"/>
  <c r="D86" i="4"/>
  <c r="D129" i="4"/>
  <c r="D172" i="4"/>
  <c r="D214" i="4"/>
  <c r="D257" i="4"/>
  <c r="D300" i="4"/>
  <c r="D342" i="4"/>
  <c r="D385" i="4"/>
  <c r="D428" i="4"/>
  <c r="D461" i="4"/>
  <c r="D493" i="4"/>
  <c r="D34" i="4"/>
  <c r="D77" i="4"/>
  <c r="D120" i="4"/>
  <c r="D162" i="4"/>
  <c r="D205" i="4"/>
  <c r="D248" i="4"/>
  <c r="D290" i="4"/>
  <c r="D333" i="4"/>
  <c r="D376" i="4"/>
  <c r="D418" i="4"/>
  <c r="D454" i="4"/>
  <c r="D486" i="4"/>
  <c r="D41" i="4"/>
  <c r="D132" i="4"/>
  <c r="D222" i="4"/>
  <c r="D302" i="4"/>
  <c r="D388" i="4"/>
  <c r="D57" i="4"/>
  <c r="D137" i="4"/>
  <c r="D217" i="4"/>
  <c r="D308" i="4"/>
  <c r="D393" i="4"/>
  <c r="D101" i="4"/>
  <c r="D272" i="4"/>
  <c r="D435" i="4"/>
  <c r="D499" i="4"/>
  <c r="D346" i="4"/>
  <c r="D10" i="4"/>
  <c r="D181" i="4"/>
  <c r="D352" i="4"/>
  <c r="D464" i="4"/>
  <c r="D85" i="4"/>
  <c r="D256" i="4"/>
  <c r="D426" i="4"/>
  <c r="D492" i="4"/>
  <c r="D240" i="4"/>
  <c r="D495" i="4"/>
  <c r="D27" i="4"/>
  <c r="D59" i="4"/>
  <c r="D91" i="4"/>
  <c r="D123" i="4"/>
  <c r="D155" i="4"/>
  <c r="D187" i="4"/>
  <c r="D219" i="4"/>
  <c r="D251" i="4"/>
  <c r="D283" i="4"/>
  <c r="D315" i="4"/>
  <c r="D347" i="4"/>
  <c r="D379" i="4"/>
  <c r="D411" i="4"/>
  <c r="D17" i="4"/>
  <c r="D60" i="4"/>
  <c r="D102" i="4"/>
  <c r="D145" i="4"/>
  <c r="D188" i="4"/>
  <c r="D230" i="4"/>
  <c r="D273" i="4"/>
  <c r="D316" i="4"/>
  <c r="D358" i="4"/>
  <c r="D218" i="4"/>
  <c r="D460" i="4"/>
  <c r="D320" i="4"/>
  <c r="D64" i="4"/>
  <c r="D432" i="4"/>
  <c r="D245" i="4"/>
  <c r="D503" i="4"/>
  <c r="D154" i="4"/>
  <c r="D459" i="4"/>
  <c r="D250" i="4"/>
  <c r="D16" i="4"/>
  <c r="D340" i="4"/>
  <c r="D212" i="4"/>
  <c r="D100" i="4"/>
  <c r="D420" i="4"/>
  <c r="D292" i="4"/>
  <c r="D174" i="4"/>
  <c r="D73" i="4"/>
  <c r="D482" i="4"/>
  <c r="D438" i="4"/>
  <c r="D354" i="4"/>
  <c r="D269" i="4"/>
  <c r="D184" i="4"/>
  <c r="D98" i="4"/>
  <c r="D13" i="4"/>
  <c r="D445" i="4"/>
  <c r="D364" i="4"/>
  <c r="D193" i="4"/>
  <c r="D22" i="4"/>
  <c r="D319" i="4"/>
  <c r="D191" i="4"/>
  <c r="D63" i="4"/>
  <c r="D479" i="4"/>
  <c r="D90" i="4"/>
  <c r="D452" i="4"/>
  <c r="D234" i="4"/>
  <c r="D496" i="4"/>
  <c r="D416" i="4"/>
  <c r="D160" i="4"/>
  <c r="D463" i="4"/>
  <c r="D112" i="4"/>
  <c r="D421" i="4"/>
  <c r="D186" i="4"/>
  <c r="D425" i="4"/>
  <c r="D297" i="4"/>
  <c r="D180" i="4"/>
  <c r="D89" i="4"/>
  <c r="D377" i="4"/>
  <c r="D260" i="4"/>
  <c r="D164" i="4"/>
  <c r="D30" i="4"/>
  <c r="D470" i="4"/>
  <c r="D434" i="4"/>
  <c r="D349" i="4"/>
  <c r="D264" i="4"/>
  <c r="D178" i="4"/>
  <c r="D93" i="4"/>
  <c r="D8" i="4"/>
  <c r="D441" i="4"/>
  <c r="D321" i="4"/>
  <c r="D150" i="4"/>
  <c r="D415" i="4"/>
  <c r="D287" i="4"/>
  <c r="D159" i="4"/>
  <c r="D31" i="4"/>
  <c r="D455" i="4"/>
  <c r="D325" i="4"/>
  <c r="D176" i="4"/>
  <c r="D4" i="4"/>
  <c r="D476" i="4"/>
  <c r="D444" i="4"/>
  <c r="D384" i="4"/>
  <c r="D298" i="4"/>
  <c r="D213" i="4"/>
  <c r="D128" i="4"/>
  <c r="D42" i="4"/>
  <c r="D480" i="4"/>
  <c r="D448" i="4"/>
  <c r="D394" i="4"/>
  <c r="D309" i="4"/>
  <c r="D224" i="4"/>
  <c r="D138" i="4"/>
  <c r="D53" i="4"/>
  <c r="D487" i="4"/>
  <c r="D430" i="4"/>
  <c r="D261" i="4"/>
  <c r="D69" i="4"/>
  <c r="D483" i="4"/>
  <c r="D451" i="4"/>
  <c r="D400" i="4"/>
  <c r="D314" i="4"/>
  <c r="D229" i="4"/>
  <c r="D144" i="4"/>
  <c r="D58" i="4"/>
  <c r="D414" i="4"/>
  <c r="D372" i="4"/>
  <c r="D329" i="4"/>
  <c r="D286" i="4"/>
  <c r="D244" i="4"/>
  <c r="D201" i="4"/>
  <c r="D158" i="4"/>
  <c r="D116" i="4"/>
  <c r="D78" i="4"/>
  <c r="D36" i="4"/>
  <c r="D409" i="4"/>
  <c r="D366" i="4"/>
  <c r="D324" i="4"/>
  <c r="D281" i="4"/>
  <c r="D238" i="4"/>
  <c r="D196" i="4"/>
  <c r="D153" i="4"/>
  <c r="D105" i="4"/>
  <c r="D62" i="4"/>
  <c r="D25" i="4"/>
  <c r="D494" i="4"/>
  <c r="D478" i="4"/>
  <c r="D462" i="4"/>
  <c r="D446" i="4"/>
  <c r="D429" i="4"/>
  <c r="D408" i="4"/>
  <c r="D386" i="4"/>
  <c r="D365" i="4"/>
  <c r="D344" i="4"/>
  <c r="D322" i="4"/>
  <c r="D301" i="4"/>
  <c r="D280" i="4"/>
  <c r="D258" i="4"/>
  <c r="D237" i="4"/>
  <c r="D216" i="4"/>
  <c r="D194" i="4"/>
  <c r="D173" i="4"/>
  <c r="D152" i="4"/>
  <c r="D130" i="4"/>
  <c r="D109" i="4"/>
  <c r="D88" i="4"/>
  <c r="D66" i="4"/>
  <c r="D45" i="4"/>
  <c r="D24" i="4"/>
  <c r="D501" i="4"/>
  <c r="D485" i="4"/>
  <c r="D469" i="4"/>
  <c r="D453" i="4"/>
  <c r="D437" i="4"/>
  <c r="D417" i="4"/>
  <c r="D396" i="4"/>
  <c r="D374" i="4"/>
  <c r="D353" i="4"/>
  <c r="D332" i="4"/>
  <c r="D310" i="4"/>
  <c r="D289" i="4"/>
  <c r="D268" i="4"/>
  <c r="D246" i="4"/>
  <c r="D225" i="4"/>
  <c r="D204" i="4"/>
  <c r="D182" i="4"/>
  <c r="D161" i="4"/>
  <c r="D140" i="4"/>
  <c r="D118" i="4"/>
  <c r="D97" i="4"/>
  <c r="D76" i="4"/>
  <c r="D54" i="4"/>
  <c r="D33" i="4"/>
  <c r="D12" i="4"/>
  <c r="D423" i="4"/>
  <c r="D407" i="4"/>
  <c r="D391" i="4"/>
  <c r="D375" i="4"/>
  <c r="D359" i="4"/>
  <c r="D343" i="4"/>
  <c r="D327" i="4"/>
  <c r="D311" i="4"/>
  <c r="D295" i="4"/>
  <c r="D279" i="4"/>
  <c r="D263" i="4"/>
  <c r="D247" i="4"/>
  <c r="D231" i="4"/>
  <c r="D215" i="4"/>
  <c r="D199" i="4"/>
  <c r="D183" i="4"/>
  <c r="D167" i="4"/>
  <c r="D151" i="4"/>
  <c r="D135" i="4"/>
  <c r="D119" i="4"/>
  <c r="D103" i="4"/>
  <c r="D87" i="4"/>
  <c r="D71" i="4"/>
  <c r="D55" i="4"/>
  <c r="D39" i="4"/>
  <c r="D23" i="4"/>
  <c r="D7" i="4"/>
  <c r="D439" i="4"/>
  <c r="D282" i="4"/>
  <c r="D133" i="4"/>
  <c r="D500" i="4"/>
  <c r="D468" i="4"/>
  <c r="D436" i="4"/>
  <c r="D362" i="4"/>
  <c r="D277" i="4"/>
  <c r="D192" i="4"/>
  <c r="D106" i="4"/>
  <c r="D21" i="4"/>
  <c r="D472" i="4"/>
  <c r="D440" i="4"/>
  <c r="D373" i="4"/>
  <c r="D288" i="4"/>
  <c r="D202" i="4"/>
  <c r="D117" i="4"/>
  <c r="D32" i="4"/>
  <c r="D471" i="4"/>
  <c r="D389" i="4"/>
  <c r="D197" i="4"/>
  <c r="D26" i="4"/>
  <c r="D475" i="4"/>
  <c r="D443" i="4"/>
  <c r="D378" i="4"/>
  <c r="D293" i="4"/>
  <c r="D208" i="4"/>
  <c r="D122" i="4"/>
  <c r="D37" i="4"/>
  <c r="D404" i="4"/>
  <c r="D361" i="4"/>
  <c r="D318" i="4"/>
  <c r="D276" i="4"/>
  <c r="D228" i="4"/>
  <c r="D190" i="4"/>
  <c r="D148" i="4"/>
  <c r="D110" i="4"/>
  <c r="D68" i="4"/>
  <c r="D20" i="4"/>
  <c r="D398" i="4"/>
  <c r="D356" i="4"/>
  <c r="D313" i="4"/>
  <c r="D270" i="4"/>
  <c r="D233" i="4"/>
  <c r="D185" i="4"/>
  <c r="D142" i="4"/>
  <c r="D94" i="4"/>
  <c r="D52" i="4"/>
  <c r="D14" i="4"/>
  <c r="D490" i="4"/>
  <c r="D474" i="4"/>
  <c r="D458" i="4"/>
  <c r="D442" i="4"/>
  <c r="D424" i="4"/>
  <c r="D402" i="4"/>
  <c r="D381" i="4"/>
  <c r="D360" i="4"/>
  <c r="D338" i="4"/>
  <c r="D317" i="4"/>
  <c r="D296" i="4"/>
  <c r="D274" i="4"/>
  <c r="D253" i="4"/>
  <c r="D232" i="4"/>
  <c r="D210" i="4"/>
  <c r="D189" i="4"/>
  <c r="D168" i="4"/>
  <c r="D146" i="4"/>
  <c r="D125" i="4"/>
  <c r="D104" i="4"/>
  <c r="D82" i="4"/>
  <c r="D61" i="4"/>
  <c r="D40" i="4"/>
  <c r="D18" i="4"/>
  <c r="D497" i="4"/>
  <c r="D481" i="4"/>
  <c r="D465" i="4"/>
  <c r="D449" i="4"/>
  <c r="D433" i="4"/>
  <c r="D412" i="4"/>
  <c r="D390" i="4"/>
  <c r="D369" i="4"/>
  <c r="D348" i="4"/>
  <c r="D326" i="4"/>
  <c r="D305" i="4"/>
  <c r="D284" i="4"/>
  <c r="D262" i="4"/>
  <c r="D241" i="4"/>
  <c r="D220" i="4"/>
  <c r="D198" i="4"/>
  <c r="D177" i="4"/>
  <c r="D156" i="4"/>
  <c r="D134" i="4"/>
  <c r="D113" i="4"/>
  <c r="D92" i="4"/>
  <c r="D70" i="4"/>
  <c r="D49" i="4"/>
  <c r="D28" i="4"/>
  <c r="D5" i="4"/>
  <c r="D419" i="4"/>
  <c r="D403" i="4"/>
  <c r="D387" i="4"/>
  <c r="D371" i="4"/>
  <c r="D355" i="4"/>
  <c r="D339" i="4"/>
  <c r="D323" i="4"/>
  <c r="D307" i="4"/>
  <c r="D291" i="4"/>
  <c r="D275" i="4"/>
  <c r="D259" i="4"/>
  <c r="D243" i="4"/>
  <c r="D227" i="4"/>
  <c r="D211" i="4"/>
  <c r="D195" i="4"/>
  <c r="D179" i="4"/>
  <c r="D163" i="4"/>
  <c r="D147" i="4"/>
  <c r="D131" i="4"/>
  <c r="D115" i="4"/>
  <c r="D99" i="4"/>
  <c r="D83" i="4"/>
  <c r="D67" i="4"/>
  <c r="D51" i="4"/>
  <c r="D35" i="4"/>
  <c r="D19" i="4"/>
  <c r="E505" i="5" l="1"/>
  <c r="C505" i="6"/>
  <c r="F505" i="4"/>
  <c r="D50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11F8AC-BD32-4FDE-97DD-47260DD1BC3E}" name="Query - borrower_data" description="Connection to the 'borrower_data' query in the workbook." type="100" refreshedVersion="8" minRefreshableVersion="5">
    <extLst>
      <ext xmlns:x15="http://schemas.microsoft.com/office/spreadsheetml/2010/11/main" uri="{DE250136-89BD-433C-8126-D09CA5730AF9}">
        <x15:connection id="1fde58f4-1e0e-4701-b76d-0d317d641ca6"/>
      </ext>
    </extLst>
  </connection>
  <connection id="2" xr16:uid="{22B64C01-ABA3-47BA-9EB3-31554F0CB5B6}" keepAlive="1" name="Query - BorrowerData" description="Connection to the 'BorrowerData' query in the workbook." type="5" refreshedVersion="8" background="1" saveData="1">
    <dbPr connection="Provider=Microsoft.Mashup.OleDb.1;Data Source=$Workbook$;Location=BorrowerData;Extended Properties=&quot;&quot;" command="SELECT * FROM [BorrowerData]"/>
  </connection>
  <connection id="3" xr16:uid="{49632C58-1EBC-46FB-A7E5-91AEE1300FB3}" name="Query - geo_data" description="Connection to the 'geo_data' query in the workbook." type="100" refreshedVersion="8" minRefreshableVersion="5">
    <extLst>
      <ext xmlns:x15="http://schemas.microsoft.com/office/spreadsheetml/2010/11/main" uri="{DE250136-89BD-433C-8126-D09CA5730AF9}">
        <x15:connection id="85fd75e6-979f-4305-b7cc-21f7d2ce205e"/>
      </ext>
    </extLst>
  </connection>
  <connection id="4" xr16:uid="{C9FC6CB6-60B3-4E9C-96B8-F92245EE70A8}" name="Query - mortage_data" description="Connection to the 'mortage_data' query in the workbook." type="100" refreshedVersion="8" minRefreshableVersion="5">
    <extLst>
      <ext xmlns:x15="http://schemas.microsoft.com/office/spreadsheetml/2010/11/main" uri="{DE250136-89BD-433C-8126-D09CA5730AF9}">
        <x15:connection id="ea21223f-0c48-43f9-b26d-db21ef701b38"/>
      </ext>
    </extLst>
  </connection>
  <connection id="5" xr16:uid="{F5ED4B6A-8DDF-4871-88AE-9C959908171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<sst xmlns="http://schemas.openxmlformats.org/spreadsheetml/2006/main" count="2438" uniqueCount="157">
  <si>
    <t>LTV ratio</t>
  </si>
  <si>
    <t>Hypothetical Home Mortgage Data</t>
  </si>
  <si>
    <t>% Minority in Local Area</t>
  </si>
  <si>
    <t>Borrower Annual Income</t>
  </si>
  <si>
    <t>Borrower Income Ratio</t>
  </si>
  <si>
    <t>Amount Borrowed</t>
  </si>
  <si>
    <t>First Time Buyer? (1=Yes, 2=No)</t>
  </si>
  <si>
    <t>Age of Borrower</t>
  </si>
  <si>
    <t>Geographic Data</t>
  </si>
  <si>
    <t>Borrower Data</t>
  </si>
  <si>
    <t>Appraised Value of Home</t>
  </si>
  <si>
    <t>Borrower Debt to Income Ratio</t>
  </si>
  <si>
    <t>Length of Mortgage in Months</t>
  </si>
  <si>
    <t>Mortgage Interest Rate</t>
  </si>
  <si>
    <t>Mortgage Data</t>
  </si>
  <si>
    <t>Median Family Income in Local Area</t>
  </si>
  <si>
    <t>Wide Area Location Code</t>
  </si>
  <si>
    <t>&lt; 25</t>
  </si>
  <si>
    <t>25 to 34</t>
  </si>
  <si>
    <t>35 to 44</t>
  </si>
  <si>
    <t>45 to 54</t>
  </si>
  <si>
    <t>55 to 64</t>
  </si>
  <si>
    <t>65 to 74</t>
  </si>
  <si>
    <t>&gt; 74</t>
  </si>
  <si>
    <t>Borrower ID Number</t>
  </si>
  <si>
    <t>JPMC CADP Virtual Experience Program</t>
  </si>
  <si>
    <t>Task 1 - Data Analysis</t>
  </si>
  <si>
    <t>Length of Mortgage in Years</t>
  </si>
  <si>
    <t>min</t>
  </si>
  <si>
    <t>q1</t>
  </si>
  <si>
    <t>median</t>
  </si>
  <si>
    <t>q3</t>
  </si>
  <si>
    <t>max</t>
  </si>
  <si>
    <t>mean</t>
  </si>
  <si>
    <t>range</t>
  </si>
  <si>
    <t>iqr</t>
  </si>
  <si>
    <t>iqr x 1.5</t>
  </si>
  <si>
    <t>lower limit</t>
  </si>
  <si>
    <t>upper limit</t>
  </si>
  <si>
    <t>% Minority in Local Area outlire</t>
  </si>
  <si>
    <t>Median Family Income in Local Area outlire</t>
  </si>
  <si>
    <t>Borrower Debt to Income Ratio outlire</t>
  </si>
  <si>
    <t>Borrower Income Ratio outlire</t>
  </si>
  <si>
    <t>Borrower Annual Income outlire</t>
  </si>
  <si>
    <t>Appraised Value of Home outlire</t>
  </si>
  <si>
    <t>Amount Borrowed outlire</t>
  </si>
  <si>
    <t>LTV ratio outlire</t>
  </si>
  <si>
    <t>outlires</t>
  </si>
  <si>
    <t>Row Labels</t>
  </si>
  <si>
    <t>Grand Total</t>
  </si>
  <si>
    <t>Sum of LTV ratio</t>
  </si>
  <si>
    <t>TRUE</t>
  </si>
  <si>
    <t>LTV less than 80</t>
  </si>
  <si>
    <t>LTV bigger than 80</t>
  </si>
  <si>
    <t>LTV outlires</t>
  </si>
  <si>
    <t>LTV</t>
  </si>
  <si>
    <t>Sum of % Minority in Local Area</t>
  </si>
  <si>
    <t>Count of Borrower ID Number</t>
  </si>
  <si>
    <t>high minority population</t>
  </si>
  <si>
    <t>Sum of Borrower Annual Income</t>
  </si>
  <si>
    <t>the average</t>
  </si>
  <si>
    <t>annual income over a certain threshold</t>
  </si>
  <si>
    <t>Borrower ID</t>
  </si>
  <si>
    <t>(All)</t>
  </si>
  <si>
    <t>Sum of Borrower Annual Income2</t>
  </si>
  <si>
    <t>Sum of Appraised Value of Home</t>
  </si>
  <si>
    <t>Area Code</t>
  </si>
  <si>
    <t>FALSE</t>
  </si>
  <si>
    <t>the average 416740</t>
  </si>
  <si>
    <t>Homes amount  over a certain threshold</t>
  </si>
  <si>
    <t>Sum of Appraised Value of Home2</t>
  </si>
  <si>
    <t>age category</t>
  </si>
  <si>
    <t>Sum of Median Family Income in Local Area</t>
  </si>
  <si>
    <t>median family income per local area</t>
  </si>
  <si>
    <t>YES</t>
  </si>
  <si>
    <t>NO</t>
  </si>
  <si>
    <t>Outliers</t>
  </si>
  <si>
    <t>Average</t>
  </si>
  <si>
    <t>the outliers</t>
  </si>
  <si>
    <t>First time buyer or no and their annual income</t>
  </si>
  <si>
    <t>Mean</t>
  </si>
  <si>
    <t>Standard Error</t>
  </si>
  <si>
    <t>Median</t>
  </si>
  <si>
    <t>Mode</t>
  </si>
  <si>
    <t>Standard Deviation</t>
  </si>
  <si>
    <t>Sample Variance</t>
  </si>
  <si>
    <t>Kurtosis</t>
  </si>
  <si>
    <t>Skewness</t>
  </si>
  <si>
    <t>Range</t>
  </si>
  <si>
    <t>Minimum</t>
  </si>
  <si>
    <t>Maximum</t>
  </si>
  <si>
    <t>Sum</t>
  </si>
  <si>
    <t>Count</t>
  </si>
  <si>
    <t xml:space="preserve">difference between mean &amp; median </t>
  </si>
  <si>
    <t>difference between mean &amp; median</t>
  </si>
  <si>
    <t>Appraised Value of Home With Outliers</t>
  </si>
  <si>
    <t>Annual Income With Outliers</t>
  </si>
  <si>
    <t>Annual Income Without Outliers</t>
  </si>
  <si>
    <t>Appraised Value of Home Without Outliers</t>
  </si>
  <si>
    <t>LTV Ratio</t>
  </si>
  <si>
    <t>12-22</t>
  </si>
  <si>
    <t>22-32</t>
  </si>
  <si>
    <t>32-42</t>
  </si>
  <si>
    <t>42-52</t>
  </si>
  <si>
    <t>52-62</t>
  </si>
  <si>
    <t>62-72</t>
  </si>
  <si>
    <t>72-82</t>
  </si>
  <si>
    <t>82-92</t>
  </si>
  <si>
    <t>92-102</t>
  </si>
  <si>
    <t>Number Of Borrowers</t>
  </si>
  <si>
    <t>&lt;1.5</t>
  </si>
  <si>
    <t>1.5-11.5</t>
  </si>
  <si>
    <t>11.5-21.5</t>
  </si>
  <si>
    <t>21.5-31.5</t>
  </si>
  <si>
    <t>31.5-41.5</t>
  </si>
  <si>
    <t>41.5-51.5</t>
  </si>
  <si>
    <t>51.5-61.5</t>
  </si>
  <si>
    <t>61.5-71.5</t>
  </si>
  <si>
    <t>71.5-81.5</t>
  </si>
  <si>
    <t>81.5-91.5</t>
  </si>
  <si>
    <t>91.5-101.5</t>
  </si>
  <si>
    <t>% minority</t>
  </si>
  <si>
    <t>18000-117999</t>
  </si>
  <si>
    <t>118000-217999</t>
  </si>
  <si>
    <t>218000-317999</t>
  </si>
  <si>
    <t>318000-417999</t>
  </si>
  <si>
    <t>418000-517999</t>
  </si>
  <si>
    <t>518000-617999</t>
  </si>
  <si>
    <t>618000-717999</t>
  </si>
  <si>
    <t>1518000-1617999</t>
  </si>
  <si>
    <t>annual income</t>
  </si>
  <si>
    <t>35000-234999</t>
  </si>
  <si>
    <t>235000-434999</t>
  </si>
  <si>
    <t>435000-634999</t>
  </si>
  <si>
    <t>635000-834999</t>
  </si>
  <si>
    <t>835000-1034999</t>
  </si>
  <si>
    <t>1035000-1234999</t>
  </si>
  <si>
    <t>1235000-1434999</t>
  </si>
  <si>
    <t>1435000-1634999</t>
  </si>
  <si>
    <t>1835000-2034999</t>
  </si>
  <si>
    <t>Sum of Mortgage Interest Rate</t>
  </si>
  <si>
    <t>area code</t>
  </si>
  <si>
    <t>Sum of Amount Borrowed</t>
  </si>
  <si>
    <t xml:space="preserve"> Mortgage Interest Rate</t>
  </si>
  <si>
    <t xml:space="preserve"> Amount Borrowed</t>
  </si>
  <si>
    <t>average</t>
  </si>
  <si>
    <t>id</t>
  </si>
  <si>
    <t>borrower id</t>
  </si>
  <si>
    <t>Column Labels</t>
  </si>
  <si>
    <t>Total Count of Borrower ID Number</t>
  </si>
  <si>
    <t>Total Sum of Amount Borrowed</t>
  </si>
  <si>
    <t>Home Values</t>
  </si>
  <si>
    <t>Count of Age of Borrower</t>
  </si>
  <si>
    <t>Debit To Income</t>
  </si>
  <si>
    <t>Debit To Income Ratio</t>
  </si>
  <si>
    <t>The Analysis Shows The Dataset Is Positively Skewed With the Outliers Or Without Them, So This Indicates That The Original Dataset Is Positively Skewed</t>
  </si>
  <si>
    <t>This Analysis Will Be Presented In A Tableau Dashboard. But there is no harm to do it here first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</si>
</sst>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4"/>
      <color theme="0"/>
      <name val="Calibri"/>
      <family val="2"/>
      <scheme val="minor"/>
    </font>
    <font>
      <sz val="8"/>
      <name val="Calibri"/>
      <family val="2"/>
      <scheme val="minor"/>
    </font>
    <font>
      <b/>
      <sz val="11"/>
      <color rgb="FF002060"/>
      <name val="Calibri"/>
      <family val="2"/>
      <scheme val="minor"/>
    </font>
    <font>
      <b/>
      <sz val="12"/>
      <color theme="0"/>
      <name val="Calibri"/>
      <family val="2"/>
      <scheme val="minor"/>
    </font>
    <font>
      <b/>
      <sz val="16"/>
      <color theme="0"/>
      <name val="Calibri"/>
      <family val="2"/>
      <scheme val="minor"/>
    </font>
    <font>
      <b/>
      <sz val="20"/>
      <color theme="0"/>
      <name val="Calibri"/>
      <family val="2"/>
      <scheme val="minor"/>
    </font>
    <font>
      <b/>
      <sz val="11"/>
      <color theme="1" tint="4.9989318521683403E-2"/>
      <name val="Calibri"/>
      <family val="2"/>
      <scheme val="minor"/>
    </font>
    <font>
      <b/>
      <i/>
      <sz val="14"/>
      <color theme="0"/>
      <name val="Calibri"/>
      <family val="2"/>
      <scheme val="minor"/>
    </font>
    <font>
      <b/>
      <sz val="12"/>
      <color theme="1"/>
      <name val="Calibri"/>
      <family val="2"/>
      <scheme val="minor"/>
    </font>
  </fonts>
  <fills count="6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9" tint="-0.499984740745262"/>
        <bgColor indexed="64"/>
      </patternFill>
    </fill>
    <fill>
      <patternFill patternType="solid">
        <fgColor rgb="FF7030A0"/>
        <bgColor indexed="64"/>
      </patternFill>
    </fill>
    <fill>
      <patternFill patternType="solid">
        <fgColor theme="4"/>
        <bgColor theme="4"/>
      </patternFill>
    </fill>
    <fill>
      <patternFill patternType="solid">
        <fgColor rgb="FF7030A0"/>
        <bgColor theme="4"/>
      </patternFill>
    </fill>
    <fill>
      <patternFill patternType="solid">
        <fgColor rgb="FFC00000"/>
        <bgColor theme="4"/>
      </patternFill>
    </fill>
    <fill>
      <patternFill patternType="solid">
        <fgColor theme="9"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5"/>
        <bgColor indexed="64"/>
      </patternFill>
    </fill>
    <fill>
      <patternFill patternType="solid">
        <fgColor rgb="FFFFC000"/>
        <bgColor indexed="64"/>
      </patternFill>
    </fill>
    <fill>
      <patternFill patternType="solid">
        <fgColor rgb="FFC00000"/>
        <bgColor indexed="64"/>
      </patternFill>
    </fill>
    <fill>
      <patternFill patternType="solid">
        <fgColor rgb="FF00B050"/>
        <bgColor indexed="64"/>
      </patternFill>
    </fill>
    <fill>
      <patternFill patternType="solid">
        <fgColor theme="8"/>
        <bgColor indexed="64"/>
      </patternFill>
    </fill>
    <fill>
      <patternFill patternType="solid">
        <fgColor theme="0"/>
        <bgColor indexed="64"/>
      </patternFill>
    </fill>
    <fill>
      <patternFill patternType="solid">
        <fgColor rgb="FF00B0F0"/>
        <bgColor indexed="64"/>
      </patternFill>
    </fill>
    <fill>
      <patternFill patternType="solid">
        <fgColor theme="4"/>
        <bgColor indexed="64"/>
      </patternFill>
    </fill>
    <fill>
      <patternFill patternType="solid">
        <fgColor theme="4" tint="0.79998168889431442"/>
        <bgColor theme="4" tint="0.79998168889431442"/>
      </patternFill>
    </fill>
    <fill>
      <patternFill patternType="solid">
        <fgColor rgb="FFFF4B4B"/>
        <bgColor indexed="64"/>
      </patternFill>
    </fill>
    <fill>
      <patternFill patternType="solid">
        <fgColor theme="6"/>
        <bgColor indexed="64"/>
      </patternFill>
    </fill>
    <fill>
      <patternFill patternType="solid">
        <fgColor theme="7" tint="0.59999389629810485"/>
        <bgColor indexed="64"/>
      </patternFill>
    </fill>
    <fill>
      <patternFill patternType="solid">
        <fgColor theme="9"/>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1"/>
      </left>
      <right/>
      <top/>
      <bottom/>
      <diagonal/>
    </border>
    <border>
      <left/>
      <right style="thick">
        <color theme="1"/>
      </right>
      <top/>
      <bottom/>
      <diagonal/>
    </border>
    <border>
      <left style="thick">
        <color theme="1"/>
      </left>
      <right/>
      <top/>
      <bottom/>
      <diagonal/>
    </border>
    <border>
      <left style="thin">
        <color indexed="64"/>
      </left>
      <right/>
      <top/>
      <bottom/>
      <diagonal/>
    </border>
    <border>
      <left/>
      <right style="medium">
        <color indexed="64"/>
      </right>
      <top/>
      <bottom/>
      <diagonal/>
    </border>
    <border>
      <left style="medium">
        <color indexed="64"/>
      </left>
      <right/>
      <top/>
      <bottom/>
      <diagonal/>
    </border>
    <border>
      <left/>
      <right/>
      <top/>
      <bottom style="thin">
        <color theme="4" tint="0.39997558519241921"/>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8">
    <xf numFmtId="0" fontId="0" fillId="0" borderId="0" xfId="0"/>
    <xf numFmtId="0" fontId="0" fillId="0" borderId="0" xfId="0" applyAlignment="1">
      <alignment wrapText="1"/>
    </xf>
    <xf numFmtId="0" fontId="18" fillId="0" borderId="0" xfId="0" applyFont="1"/>
    <xf numFmtId="0" fontId="19" fillId="33" borderId="0" xfId="0" applyFont="1" applyFill="1"/>
    <xf numFmtId="0" fontId="17" fillId="33" borderId="0" xfId="0" applyFont="1" applyFill="1"/>
    <xf numFmtId="0" fontId="0" fillId="34" borderId="0" xfId="0" applyFill="1"/>
    <xf numFmtId="0" fontId="19" fillId="34" borderId="0" xfId="0" applyFont="1" applyFill="1"/>
    <xf numFmtId="0" fontId="17" fillId="34" borderId="0" xfId="0" applyFont="1" applyFill="1"/>
    <xf numFmtId="0" fontId="13" fillId="35" borderId="0" xfId="0" applyFont="1" applyFill="1"/>
    <xf numFmtId="0" fontId="19" fillId="35" borderId="0" xfId="0" applyFont="1" applyFill="1"/>
    <xf numFmtId="0" fontId="13" fillId="37" borderId="11" xfId="0" applyFont="1" applyFill="1" applyBorder="1" applyAlignment="1">
      <alignment wrapText="1"/>
    </xf>
    <xf numFmtId="0" fontId="13" fillId="38" borderId="10" xfId="0" applyFont="1" applyFill="1" applyBorder="1" applyAlignment="1">
      <alignment wrapText="1"/>
    </xf>
    <xf numFmtId="0" fontId="0" fillId="39" borderId="0" xfId="0" applyFill="1"/>
    <xf numFmtId="0" fontId="13" fillId="39" borderId="0" xfId="0" applyFont="1"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5" borderId="0" xfId="0" applyFill="1"/>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applyAlignment="1">
      <alignment wrapText="1"/>
    </xf>
    <xf numFmtId="0" fontId="17" fillId="0" borderId="0" xfId="0" applyFont="1"/>
    <xf numFmtId="0" fontId="13" fillId="37" borderId="10" xfId="0" applyFont="1" applyFill="1" applyBorder="1" applyAlignment="1">
      <alignment wrapText="1"/>
    </xf>
    <xf numFmtId="0" fontId="21" fillId="36" borderId="11" xfId="0" applyFont="1" applyFill="1" applyBorder="1" applyAlignment="1">
      <alignment wrapText="1"/>
    </xf>
    <xf numFmtId="0" fontId="0" fillId="52" borderId="0" xfId="0" applyFill="1"/>
    <xf numFmtId="0" fontId="0" fillId="53" borderId="0" xfId="0" applyFill="1"/>
    <xf numFmtId="0" fontId="0" fillId="35" borderId="0" xfId="0" applyFill="1"/>
    <xf numFmtId="0" fontId="17" fillId="52" borderId="0" xfId="0" applyFont="1" applyFill="1"/>
    <xf numFmtId="0" fontId="13" fillId="51" borderId="0" xfId="0" applyFont="1" applyFill="1"/>
    <xf numFmtId="0" fontId="13" fillId="52" borderId="0" xfId="0" applyFont="1" applyFill="1"/>
    <xf numFmtId="0" fontId="0" fillId="0" borderId="0" xfId="0" pivotButton="1"/>
    <xf numFmtId="0" fontId="0" fillId="0" borderId="0" xfId="0" applyAlignment="1">
      <alignment horizontal="left"/>
    </xf>
    <xf numFmtId="0" fontId="16" fillId="0" borderId="0" xfId="0" applyFont="1"/>
    <xf numFmtId="0" fontId="16" fillId="0" borderId="12" xfId="0" applyFont="1" applyBorder="1"/>
    <xf numFmtId="0" fontId="0" fillId="0" borderId="13" xfId="0" applyBorder="1"/>
    <xf numFmtId="0" fontId="16" fillId="0" borderId="14" xfId="0" applyFont="1" applyBorder="1"/>
    <xf numFmtId="0" fontId="17" fillId="0" borderId="13" xfId="0" applyFont="1" applyBorder="1"/>
    <xf numFmtId="0" fontId="13" fillId="0" borderId="0" xfId="0" applyFont="1"/>
    <xf numFmtId="0" fontId="13" fillId="55" borderId="0" xfId="0" applyFont="1" applyFill="1" applyAlignment="1">
      <alignment horizontal="center" vertical="center"/>
    </xf>
    <xf numFmtId="0" fontId="0" fillId="0" borderId="14" xfId="0" applyBorder="1"/>
    <xf numFmtId="0" fontId="17" fillId="0" borderId="14" xfId="0" applyFont="1" applyBorder="1"/>
    <xf numFmtId="0" fontId="22" fillId="56" borderId="0" xfId="0" applyFont="1" applyFill="1"/>
    <xf numFmtId="0" fontId="19" fillId="50" borderId="0" xfId="0" applyFont="1" applyFill="1" applyAlignment="1">
      <alignment horizontal="center" vertical="center"/>
    </xf>
    <xf numFmtId="0" fontId="0" fillId="0" borderId="15" xfId="0" applyBorder="1"/>
    <xf numFmtId="0" fontId="0" fillId="0" borderId="16" xfId="0" applyBorder="1"/>
    <xf numFmtId="0" fontId="17" fillId="0" borderId="16" xfId="0" applyFont="1" applyBorder="1"/>
    <xf numFmtId="0" fontId="0" fillId="0" borderId="17" xfId="0" applyBorder="1"/>
    <xf numFmtId="0" fontId="19" fillId="55" borderId="0" xfId="0" applyFont="1" applyFill="1" applyAlignment="1">
      <alignment vertical="center"/>
    </xf>
    <xf numFmtId="0" fontId="17" fillId="55" borderId="0" xfId="0" applyFont="1" applyFill="1"/>
    <xf numFmtId="0" fontId="17" fillId="0" borderId="17" xfId="0" applyFont="1" applyBorder="1"/>
    <xf numFmtId="0" fontId="0" fillId="0" borderId="20" xfId="0" applyBorder="1"/>
    <xf numFmtId="0" fontId="25" fillId="0" borderId="0" xfId="0" applyFont="1" applyAlignment="1">
      <alignment horizontal="center" vertical="center"/>
    </xf>
    <xf numFmtId="0" fontId="25" fillId="58" borderId="18" xfId="0" applyFont="1" applyFill="1" applyBorder="1"/>
    <xf numFmtId="0" fontId="0" fillId="0" borderId="19" xfId="0" applyBorder="1"/>
    <xf numFmtId="0" fontId="16" fillId="59" borderId="0" xfId="0" applyFont="1" applyFill="1"/>
    <xf numFmtId="0" fontId="27" fillId="56" borderId="0" xfId="0" applyFont="1" applyFill="1"/>
    <xf numFmtId="0" fontId="27" fillId="61" borderId="0" xfId="0" applyFont="1" applyFill="1"/>
    <xf numFmtId="0" fontId="16" fillId="58" borderId="18" xfId="0" applyFont="1" applyFill="1" applyBorder="1"/>
    <xf numFmtId="0" fontId="19" fillId="50" borderId="0" xfId="0" applyFont="1" applyFill="1" applyAlignment="1">
      <alignment horizontal="center" vertical="center"/>
    </xf>
    <xf numFmtId="0" fontId="19" fillId="50" borderId="0" xfId="0" applyFont="1" applyFill="1" applyAlignment="1">
      <alignment horizontal="center"/>
    </xf>
    <xf numFmtId="0" fontId="13" fillId="54" borderId="0" xfId="0" applyFont="1" applyFill="1" applyAlignment="1">
      <alignment horizontal="center" vertical="center"/>
    </xf>
    <xf numFmtId="0" fontId="24" fillId="50" borderId="0" xfId="0" applyFont="1" applyFill="1" applyAlignment="1">
      <alignment horizontal="center" vertical="center"/>
    </xf>
    <xf numFmtId="0" fontId="23" fillId="50" borderId="0" xfId="0" applyFont="1" applyFill="1" applyAlignment="1">
      <alignment horizontal="center" vertical="center"/>
    </xf>
    <xf numFmtId="0" fontId="22" fillId="50" borderId="0" xfId="0" applyFont="1" applyFill="1" applyAlignment="1">
      <alignment horizontal="center" vertical="center"/>
    </xf>
    <xf numFmtId="0" fontId="19" fillId="57" borderId="0" xfId="0" applyFont="1" applyFill="1" applyAlignment="1">
      <alignment horizontal="center" vertical="center"/>
    </xf>
    <xf numFmtId="0" fontId="26" fillId="57" borderId="21" xfId="0" applyFont="1" applyFill="1" applyBorder="1" applyAlignment="1">
      <alignment horizontal="center"/>
    </xf>
    <xf numFmtId="0" fontId="27" fillId="60" borderId="0" xfId="0" applyFont="1" applyFill="1" applyAlignment="1">
      <alignment horizontal="center" vertical="center"/>
    </xf>
    <xf numFmtId="0" fontId="23" fillId="62" borderId="0" xfId="0" applyFont="1" applyFill="1" applyAlignment="1">
      <alignment horizontal="center" vertical="center" wrapText="1"/>
    </xf>
    <xf numFmtId="0" fontId="26" fillId="57" borderId="21" xfId="0" applyFont="1" applyFill="1" applyBorder="1" applyAlignment="1">
      <alignment horizontal="center" vertical="top"/>
    </xf>
    <xf numFmtId="0" fontId="0" fillId="60" borderId="0" xfId="0" applyFill="1" applyAlignment="1">
      <alignment horizontal="center" vertical="center"/>
    </xf>
    <xf numFmtId="0" fontId="16" fillId="60" borderId="0" xfId="0" applyFont="1" applyFill="1" applyAlignment="1">
      <alignment horizontal="center" vertical="center"/>
    </xf>
    <xf numFmtId="0" fontId="0" fillId="0" borderId="0" xfId="0" applyNumberFormat="1"/>
    <xf numFmtId="0" fontId="13" fillId="50" borderId="0" xfId="0" applyFont="1" applyFill="1" applyAlignment="1">
      <alignment horizontal="center" vertical="center"/>
    </xf>
    <xf numFmtId="0" fontId="13" fillId="50"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tint="4.9989318521683403E-2"/>
        <name val="Calibri"/>
        <family val="2"/>
        <scheme val="minor"/>
      </font>
      <fill>
        <patternFill patternType="solid">
          <fgColor theme="4" tint="0.79998168889431442"/>
          <bgColor theme="4" tint="0.79998168889431442"/>
        </patternFill>
      </fil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0" formatCode="General"/>
    </dxf>
    <dxf>
      <alignment horizontal="general" vertical="bottom" textRotation="0" wrapText="1" indent="0" justifyLastLine="0" shrinkToFit="0" readingOrder="0"/>
    </dxf>
  </dxfs>
  <tableStyles count="0" defaultTableStyle="TableStyleMedium2" defaultPivotStyle="PivotStyleLight16"/>
  <colors>
    <mruColors>
      <color rgb="FFFF4B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1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1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1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1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19.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0.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1.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3.xml"/><Relationship Id="rId1" Type="http://schemas.microsoft.com/office/2011/relationships/chartStyle" Target="style33.xml"/></Relationships>
</file>

<file path=xl/charts/_rels/chart23.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1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Loan Data for Analysis (version 1).xlsx]borrowersAnalysis!borrowers_analysis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LTV less than</a:t>
            </a:r>
            <a:r>
              <a:rPr lang="en-US" baseline="0"/>
              <a:t> 80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borrowersAnalysis!$B$12</c:f>
              <c:strCache>
                <c:ptCount val="1"/>
                <c:pt idx="0">
                  <c:v>Total</c:v>
                </c:pt>
              </c:strCache>
            </c:strRef>
          </c:tx>
          <c:spPr>
            <a:ln w="28575" cap="rnd">
              <a:solidFill>
                <a:srgbClr val="7030A0"/>
              </a:solidFill>
              <a:round/>
            </a:ln>
            <a:effectLst/>
          </c:spPr>
          <c:marker>
            <c:symbol val="none"/>
          </c:marker>
          <c:cat>
            <c:strRef>
              <c:f>borrowersAnalysis!$A$13:$A$315</c:f>
              <c:strCache>
                <c:ptCount val="302"/>
                <c:pt idx="0">
                  <c:v>323</c:v>
                </c:pt>
                <c:pt idx="1">
                  <c:v>491</c:v>
                </c:pt>
                <c:pt idx="2">
                  <c:v>473</c:v>
                </c:pt>
                <c:pt idx="3">
                  <c:v>128</c:v>
                </c:pt>
                <c:pt idx="4">
                  <c:v>120</c:v>
                </c:pt>
                <c:pt idx="5">
                  <c:v>271</c:v>
                </c:pt>
                <c:pt idx="6">
                  <c:v>22</c:v>
                </c:pt>
                <c:pt idx="7">
                  <c:v>35</c:v>
                </c:pt>
                <c:pt idx="8">
                  <c:v>82</c:v>
                </c:pt>
                <c:pt idx="9">
                  <c:v>166</c:v>
                </c:pt>
                <c:pt idx="10">
                  <c:v>294</c:v>
                </c:pt>
                <c:pt idx="11">
                  <c:v>36</c:v>
                </c:pt>
                <c:pt idx="12">
                  <c:v>334</c:v>
                </c:pt>
                <c:pt idx="13">
                  <c:v>460</c:v>
                </c:pt>
                <c:pt idx="14">
                  <c:v>423</c:v>
                </c:pt>
                <c:pt idx="15">
                  <c:v>443</c:v>
                </c:pt>
                <c:pt idx="16">
                  <c:v>432</c:v>
                </c:pt>
                <c:pt idx="17">
                  <c:v>452</c:v>
                </c:pt>
                <c:pt idx="18">
                  <c:v>152</c:v>
                </c:pt>
                <c:pt idx="19">
                  <c:v>462</c:v>
                </c:pt>
                <c:pt idx="20">
                  <c:v>121</c:v>
                </c:pt>
                <c:pt idx="21">
                  <c:v>37</c:v>
                </c:pt>
                <c:pt idx="22">
                  <c:v>84</c:v>
                </c:pt>
                <c:pt idx="23">
                  <c:v>387</c:v>
                </c:pt>
                <c:pt idx="24">
                  <c:v>401</c:v>
                </c:pt>
                <c:pt idx="25">
                  <c:v>269</c:v>
                </c:pt>
                <c:pt idx="26">
                  <c:v>194</c:v>
                </c:pt>
                <c:pt idx="27">
                  <c:v>207</c:v>
                </c:pt>
                <c:pt idx="28">
                  <c:v>419</c:v>
                </c:pt>
                <c:pt idx="29">
                  <c:v>198</c:v>
                </c:pt>
                <c:pt idx="30">
                  <c:v>390</c:v>
                </c:pt>
                <c:pt idx="31">
                  <c:v>153</c:v>
                </c:pt>
                <c:pt idx="32">
                  <c:v>415</c:v>
                </c:pt>
                <c:pt idx="33">
                  <c:v>389</c:v>
                </c:pt>
                <c:pt idx="34">
                  <c:v>475</c:v>
                </c:pt>
                <c:pt idx="35">
                  <c:v>468</c:v>
                </c:pt>
                <c:pt idx="36">
                  <c:v>417</c:v>
                </c:pt>
                <c:pt idx="37">
                  <c:v>430</c:v>
                </c:pt>
                <c:pt idx="38">
                  <c:v>196</c:v>
                </c:pt>
                <c:pt idx="39">
                  <c:v>277</c:v>
                </c:pt>
                <c:pt idx="40">
                  <c:v>463</c:v>
                </c:pt>
                <c:pt idx="41">
                  <c:v>72</c:v>
                </c:pt>
                <c:pt idx="42">
                  <c:v>359</c:v>
                </c:pt>
                <c:pt idx="43">
                  <c:v>14</c:v>
                </c:pt>
                <c:pt idx="44">
                  <c:v>453</c:v>
                </c:pt>
                <c:pt idx="45">
                  <c:v>279</c:v>
                </c:pt>
                <c:pt idx="46">
                  <c:v>66</c:v>
                </c:pt>
                <c:pt idx="47">
                  <c:v>21</c:v>
                </c:pt>
                <c:pt idx="48">
                  <c:v>215</c:v>
                </c:pt>
                <c:pt idx="49">
                  <c:v>68</c:v>
                </c:pt>
                <c:pt idx="50">
                  <c:v>309</c:v>
                </c:pt>
                <c:pt idx="51">
                  <c:v>46</c:v>
                </c:pt>
                <c:pt idx="52">
                  <c:v>24</c:v>
                </c:pt>
                <c:pt idx="53">
                  <c:v>272</c:v>
                </c:pt>
                <c:pt idx="54">
                  <c:v>375</c:v>
                </c:pt>
                <c:pt idx="55">
                  <c:v>263</c:v>
                </c:pt>
                <c:pt idx="56">
                  <c:v>349</c:v>
                </c:pt>
                <c:pt idx="57">
                  <c:v>61</c:v>
                </c:pt>
                <c:pt idx="58">
                  <c:v>185</c:v>
                </c:pt>
                <c:pt idx="59">
                  <c:v>227</c:v>
                </c:pt>
                <c:pt idx="60">
                  <c:v>96</c:v>
                </c:pt>
                <c:pt idx="61">
                  <c:v>286</c:v>
                </c:pt>
                <c:pt idx="62">
                  <c:v>350</c:v>
                </c:pt>
                <c:pt idx="63">
                  <c:v>295</c:v>
                </c:pt>
                <c:pt idx="64">
                  <c:v>379</c:v>
                </c:pt>
                <c:pt idx="65">
                  <c:v>193</c:v>
                </c:pt>
                <c:pt idx="66">
                  <c:v>471</c:v>
                </c:pt>
                <c:pt idx="67">
                  <c:v>406</c:v>
                </c:pt>
                <c:pt idx="68">
                  <c:v>497</c:v>
                </c:pt>
                <c:pt idx="69">
                  <c:v>150</c:v>
                </c:pt>
                <c:pt idx="70">
                  <c:v>147</c:v>
                </c:pt>
                <c:pt idx="71">
                  <c:v>488</c:v>
                </c:pt>
                <c:pt idx="72">
                  <c:v>108</c:v>
                </c:pt>
                <c:pt idx="73">
                  <c:v>62</c:v>
                </c:pt>
                <c:pt idx="74">
                  <c:v>129</c:v>
                </c:pt>
                <c:pt idx="75">
                  <c:v>127</c:v>
                </c:pt>
                <c:pt idx="76">
                  <c:v>371</c:v>
                </c:pt>
                <c:pt idx="77">
                  <c:v>209</c:v>
                </c:pt>
                <c:pt idx="78">
                  <c:v>214</c:v>
                </c:pt>
                <c:pt idx="79">
                  <c:v>499</c:v>
                </c:pt>
                <c:pt idx="80">
                  <c:v>86</c:v>
                </c:pt>
                <c:pt idx="81">
                  <c:v>104</c:v>
                </c:pt>
                <c:pt idx="82">
                  <c:v>245</c:v>
                </c:pt>
                <c:pt idx="83">
                  <c:v>312</c:v>
                </c:pt>
                <c:pt idx="84">
                  <c:v>270</c:v>
                </c:pt>
                <c:pt idx="85">
                  <c:v>203</c:v>
                </c:pt>
                <c:pt idx="86">
                  <c:v>216</c:v>
                </c:pt>
                <c:pt idx="87">
                  <c:v>391</c:v>
                </c:pt>
                <c:pt idx="88">
                  <c:v>76</c:v>
                </c:pt>
                <c:pt idx="89">
                  <c:v>413</c:v>
                </c:pt>
                <c:pt idx="90">
                  <c:v>118</c:v>
                </c:pt>
                <c:pt idx="91">
                  <c:v>92</c:v>
                </c:pt>
                <c:pt idx="92">
                  <c:v>30</c:v>
                </c:pt>
                <c:pt idx="93">
                  <c:v>54</c:v>
                </c:pt>
                <c:pt idx="94">
                  <c:v>442</c:v>
                </c:pt>
                <c:pt idx="95">
                  <c:v>67</c:v>
                </c:pt>
                <c:pt idx="96">
                  <c:v>161</c:v>
                </c:pt>
                <c:pt idx="97">
                  <c:v>6</c:v>
                </c:pt>
                <c:pt idx="98">
                  <c:v>174</c:v>
                </c:pt>
                <c:pt idx="99">
                  <c:v>143</c:v>
                </c:pt>
                <c:pt idx="100">
                  <c:v>257</c:v>
                </c:pt>
                <c:pt idx="101">
                  <c:v>326</c:v>
                </c:pt>
                <c:pt idx="102">
                  <c:v>290</c:v>
                </c:pt>
                <c:pt idx="103">
                  <c:v>110</c:v>
                </c:pt>
                <c:pt idx="104">
                  <c:v>229</c:v>
                </c:pt>
                <c:pt idx="105">
                  <c:v>136</c:v>
                </c:pt>
                <c:pt idx="106">
                  <c:v>184</c:v>
                </c:pt>
                <c:pt idx="107">
                  <c:v>244</c:v>
                </c:pt>
                <c:pt idx="108">
                  <c:v>495</c:v>
                </c:pt>
                <c:pt idx="109">
                  <c:v>149</c:v>
                </c:pt>
                <c:pt idx="110">
                  <c:v>78</c:v>
                </c:pt>
                <c:pt idx="111">
                  <c:v>392</c:v>
                </c:pt>
                <c:pt idx="112">
                  <c:v>29</c:v>
                </c:pt>
                <c:pt idx="113">
                  <c:v>481</c:v>
                </c:pt>
                <c:pt idx="114">
                  <c:v>60</c:v>
                </c:pt>
                <c:pt idx="115">
                  <c:v>160</c:v>
                </c:pt>
                <c:pt idx="116">
                  <c:v>252</c:v>
                </c:pt>
                <c:pt idx="117">
                  <c:v>205</c:v>
                </c:pt>
                <c:pt idx="118">
                  <c:v>40</c:v>
                </c:pt>
                <c:pt idx="119">
                  <c:v>268</c:v>
                </c:pt>
                <c:pt idx="120">
                  <c:v>373</c:v>
                </c:pt>
                <c:pt idx="121">
                  <c:v>89</c:v>
                </c:pt>
                <c:pt idx="122">
                  <c:v>219</c:v>
                </c:pt>
                <c:pt idx="123">
                  <c:v>478</c:v>
                </c:pt>
                <c:pt idx="124">
                  <c:v>293</c:v>
                </c:pt>
                <c:pt idx="125">
                  <c:v>388</c:v>
                </c:pt>
                <c:pt idx="126">
                  <c:v>180</c:v>
                </c:pt>
                <c:pt idx="127">
                  <c:v>275</c:v>
                </c:pt>
                <c:pt idx="128">
                  <c:v>141</c:v>
                </c:pt>
                <c:pt idx="129">
                  <c:v>176</c:v>
                </c:pt>
                <c:pt idx="130">
                  <c:v>369</c:v>
                </c:pt>
                <c:pt idx="131">
                  <c:v>218</c:v>
                </c:pt>
                <c:pt idx="132">
                  <c:v>237</c:v>
                </c:pt>
                <c:pt idx="133">
                  <c:v>122</c:v>
                </c:pt>
                <c:pt idx="134">
                  <c:v>479</c:v>
                </c:pt>
                <c:pt idx="135">
                  <c:v>355</c:v>
                </c:pt>
                <c:pt idx="136">
                  <c:v>482</c:v>
                </c:pt>
                <c:pt idx="137">
                  <c:v>414</c:v>
                </c:pt>
                <c:pt idx="138">
                  <c:v>20</c:v>
                </c:pt>
                <c:pt idx="139">
                  <c:v>211</c:v>
                </c:pt>
                <c:pt idx="140">
                  <c:v>484</c:v>
                </c:pt>
                <c:pt idx="141">
                  <c:v>243</c:v>
                </c:pt>
                <c:pt idx="142">
                  <c:v>93</c:v>
                </c:pt>
                <c:pt idx="143">
                  <c:v>210</c:v>
                </c:pt>
                <c:pt idx="144">
                  <c:v>247</c:v>
                </c:pt>
                <c:pt idx="145">
                  <c:v>17</c:v>
                </c:pt>
                <c:pt idx="146">
                  <c:v>119</c:v>
                </c:pt>
                <c:pt idx="147">
                  <c:v>223</c:v>
                </c:pt>
                <c:pt idx="148">
                  <c:v>231</c:v>
                </c:pt>
                <c:pt idx="149">
                  <c:v>178</c:v>
                </c:pt>
                <c:pt idx="150">
                  <c:v>47</c:v>
                </c:pt>
                <c:pt idx="151">
                  <c:v>445</c:v>
                </c:pt>
                <c:pt idx="152">
                  <c:v>77</c:v>
                </c:pt>
                <c:pt idx="153">
                  <c:v>10</c:v>
                </c:pt>
                <c:pt idx="154">
                  <c:v>282</c:v>
                </c:pt>
                <c:pt idx="155">
                  <c:v>356</c:v>
                </c:pt>
                <c:pt idx="156">
                  <c:v>64</c:v>
                </c:pt>
                <c:pt idx="157">
                  <c:v>395</c:v>
                </c:pt>
                <c:pt idx="158">
                  <c:v>16</c:v>
                </c:pt>
                <c:pt idx="159">
                  <c:v>311</c:v>
                </c:pt>
                <c:pt idx="160">
                  <c:v>71</c:v>
                </c:pt>
                <c:pt idx="161">
                  <c:v>132</c:v>
                </c:pt>
                <c:pt idx="162">
                  <c:v>213</c:v>
                </c:pt>
                <c:pt idx="163">
                  <c:v>87</c:v>
                </c:pt>
                <c:pt idx="164">
                  <c:v>383</c:v>
                </c:pt>
                <c:pt idx="165">
                  <c:v>256</c:v>
                </c:pt>
                <c:pt idx="166">
                  <c:v>400</c:v>
                </c:pt>
                <c:pt idx="167">
                  <c:v>372</c:v>
                </c:pt>
                <c:pt idx="168">
                  <c:v>351</c:v>
                </c:pt>
                <c:pt idx="169">
                  <c:v>410</c:v>
                </c:pt>
                <c:pt idx="170">
                  <c:v>162</c:v>
                </c:pt>
                <c:pt idx="171">
                  <c:v>113</c:v>
                </c:pt>
                <c:pt idx="172">
                  <c:v>381</c:v>
                </c:pt>
                <c:pt idx="173">
                  <c:v>98</c:v>
                </c:pt>
                <c:pt idx="174">
                  <c:v>234</c:v>
                </c:pt>
                <c:pt idx="175">
                  <c:v>394</c:v>
                </c:pt>
                <c:pt idx="176">
                  <c:v>217</c:v>
                </c:pt>
                <c:pt idx="177">
                  <c:v>399</c:v>
                </c:pt>
                <c:pt idx="178">
                  <c:v>70</c:v>
                </c:pt>
                <c:pt idx="179">
                  <c:v>157</c:v>
                </c:pt>
                <c:pt idx="180">
                  <c:v>489</c:v>
                </c:pt>
                <c:pt idx="181">
                  <c:v>328</c:v>
                </c:pt>
                <c:pt idx="182">
                  <c:v>407</c:v>
                </c:pt>
                <c:pt idx="183">
                  <c:v>39</c:v>
                </c:pt>
                <c:pt idx="184">
                  <c:v>195</c:v>
                </c:pt>
                <c:pt idx="185">
                  <c:v>63</c:v>
                </c:pt>
                <c:pt idx="186">
                  <c:v>100</c:v>
                </c:pt>
                <c:pt idx="187">
                  <c:v>8</c:v>
                </c:pt>
                <c:pt idx="188">
                  <c:v>34</c:v>
                </c:pt>
                <c:pt idx="189">
                  <c:v>374</c:v>
                </c:pt>
                <c:pt idx="190">
                  <c:v>288</c:v>
                </c:pt>
                <c:pt idx="191">
                  <c:v>366</c:v>
                </c:pt>
                <c:pt idx="192">
                  <c:v>283</c:v>
                </c:pt>
                <c:pt idx="193">
                  <c:v>158</c:v>
                </c:pt>
                <c:pt idx="194">
                  <c:v>409</c:v>
                </c:pt>
                <c:pt idx="195">
                  <c:v>376</c:v>
                </c:pt>
                <c:pt idx="196">
                  <c:v>74</c:v>
                </c:pt>
                <c:pt idx="197">
                  <c:v>332</c:v>
                </c:pt>
                <c:pt idx="198">
                  <c:v>322</c:v>
                </c:pt>
                <c:pt idx="199">
                  <c:v>170</c:v>
                </c:pt>
                <c:pt idx="200">
                  <c:v>41</c:v>
                </c:pt>
                <c:pt idx="201">
                  <c:v>233</c:v>
                </c:pt>
                <c:pt idx="202">
                  <c:v>18</c:v>
                </c:pt>
                <c:pt idx="203">
                  <c:v>144</c:v>
                </c:pt>
                <c:pt idx="204">
                  <c:v>165</c:v>
                </c:pt>
                <c:pt idx="205">
                  <c:v>49</c:v>
                </c:pt>
                <c:pt idx="206">
                  <c:v>73</c:v>
                </c:pt>
                <c:pt idx="207">
                  <c:v>164</c:v>
                </c:pt>
                <c:pt idx="208">
                  <c:v>411</c:v>
                </c:pt>
                <c:pt idx="209">
                  <c:v>476</c:v>
                </c:pt>
                <c:pt idx="210">
                  <c:v>339</c:v>
                </c:pt>
                <c:pt idx="211">
                  <c:v>341</c:v>
                </c:pt>
                <c:pt idx="212">
                  <c:v>55</c:v>
                </c:pt>
                <c:pt idx="213">
                  <c:v>179</c:v>
                </c:pt>
                <c:pt idx="214">
                  <c:v>79</c:v>
                </c:pt>
                <c:pt idx="215">
                  <c:v>251</c:v>
                </c:pt>
                <c:pt idx="216">
                  <c:v>131</c:v>
                </c:pt>
                <c:pt idx="217">
                  <c:v>201</c:v>
                </c:pt>
                <c:pt idx="218">
                  <c:v>169</c:v>
                </c:pt>
                <c:pt idx="219">
                  <c:v>364</c:v>
                </c:pt>
                <c:pt idx="220">
                  <c:v>197</c:v>
                </c:pt>
                <c:pt idx="221">
                  <c:v>140</c:v>
                </c:pt>
                <c:pt idx="222">
                  <c:v>358</c:v>
                </c:pt>
                <c:pt idx="223">
                  <c:v>187</c:v>
                </c:pt>
                <c:pt idx="224">
                  <c:v>58</c:v>
                </c:pt>
                <c:pt idx="225">
                  <c:v>189</c:v>
                </c:pt>
                <c:pt idx="226">
                  <c:v>183</c:v>
                </c:pt>
                <c:pt idx="227">
                  <c:v>368</c:v>
                </c:pt>
                <c:pt idx="228">
                  <c:v>90</c:v>
                </c:pt>
                <c:pt idx="229">
                  <c:v>278</c:v>
                </c:pt>
                <c:pt idx="230">
                  <c:v>206</c:v>
                </c:pt>
                <c:pt idx="231">
                  <c:v>226</c:v>
                </c:pt>
                <c:pt idx="232">
                  <c:v>447</c:v>
                </c:pt>
                <c:pt idx="233">
                  <c:v>316</c:v>
                </c:pt>
                <c:pt idx="234">
                  <c:v>80</c:v>
                </c:pt>
                <c:pt idx="235">
                  <c:v>44</c:v>
                </c:pt>
                <c:pt idx="236">
                  <c:v>235</c:v>
                </c:pt>
                <c:pt idx="237">
                  <c:v>151</c:v>
                </c:pt>
                <c:pt idx="238">
                  <c:v>446</c:v>
                </c:pt>
                <c:pt idx="239">
                  <c:v>4</c:v>
                </c:pt>
                <c:pt idx="240">
                  <c:v>85</c:v>
                </c:pt>
                <c:pt idx="241">
                  <c:v>230</c:v>
                </c:pt>
                <c:pt idx="242">
                  <c:v>464</c:v>
                </c:pt>
                <c:pt idx="243">
                  <c:v>1</c:v>
                </c:pt>
                <c:pt idx="244">
                  <c:v>458</c:v>
                </c:pt>
                <c:pt idx="245">
                  <c:v>13</c:v>
                </c:pt>
                <c:pt idx="246">
                  <c:v>469</c:v>
                </c:pt>
                <c:pt idx="247">
                  <c:v>304</c:v>
                </c:pt>
                <c:pt idx="248">
                  <c:v>145</c:v>
                </c:pt>
                <c:pt idx="249">
                  <c:v>405</c:v>
                </c:pt>
                <c:pt idx="250">
                  <c:v>431</c:v>
                </c:pt>
                <c:pt idx="251">
                  <c:v>181</c:v>
                </c:pt>
                <c:pt idx="252">
                  <c:v>148</c:v>
                </c:pt>
                <c:pt idx="253">
                  <c:v>59</c:v>
                </c:pt>
                <c:pt idx="254">
                  <c:v>367</c:v>
                </c:pt>
                <c:pt idx="255">
                  <c:v>307</c:v>
                </c:pt>
                <c:pt idx="256">
                  <c:v>291</c:v>
                </c:pt>
                <c:pt idx="257">
                  <c:v>303</c:v>
                </c:pt>
                <c:pt idx="258">
                  <c:v>139</c:v>
                </c:pt>
                <c:pt idx="259">
                  <c:v>347</c:v>
                </c:pt>
                <c:pt idx="260">
                  <c:v>186</c:v>
                </c:pt>
                <c:pt idx="261">
                  <c:v>421</c:v>
                </c:pt>
                <c:pt idx="262">
                  <c:v>321</c:v>
                </c:pt>
                <c:pt idx="263">
                  <c:v>361</c:v>
                </c:pt>
                <c:pt idx="264">
                  <c:v>159</c:v>
                </c:pt>
                <c:pt idx="265">
                  <c:v>265</c:v>
                </c:pt>
                <c:pt idx="266">
                  <c:v>483</c:v>
                </c:pt>
                <c:pt idx="267">
                  <c:v>436</c:v>
                </c:pt>
                <c:pt idx="268">
                  <c:v>103</c:v>
                </c:pt>
                <c:pt idx="269">
                  <c:v>204</c:v>
                </c:pt>
                <c:pt idx="270">
                  <c:v>137</c:v>
                </c:pt>
                <c:pt idx="271">
                  <c:v>377</c:v>
                </c:pt>
                <c:pt idx="272">
                  <c:v>382</c:v>
                </c:pt>
                <c:pt idx="273">
                  <c:v>192</c:v>
                </c:pt>
                <c:pt idx="274">
                  <c:v>441</c:v>
                </c:pt>
                <c:pt idx="275">
                  <c:v>427</c:v>
                </c:pt>
                <c:pt idx="276">
                  <c:v>498</c:v>
                </c:pt>
                <c:pt idx="277">
                  <c:v>199</c:v>
                </c:pt>
                <c:pt idx="278">
                  <c:v>494</c:v>
                </c:pt>
                <c:pt idx="279">
                  <c:v>208</c:v>
                </c:pt>
                <c:pt idx="280">
                  <c:v>402</c:v>
                </c:pt>
                <c:pt idx="281">
                  <c:v>477</c:v>
                </c:pt>
                <c:pt idx="282">
                  <c:v>81</c:v>
                </c:pt>
                <c:pt idx="283">
                  <c:v>168</c:v>
                </c:pt>
                <c:pt idx="284">
                  <c:v>9</c:v>
                </c:pt>
                <c:pt idx="285">
                  <c:v>238</c:v>
                </c:pt>
                <c:pt idx="286">
                  <c:v>134</c:v>
                </c:pt>
                <c:pt idx="287">
                  <c:v>331</c:v>
                </c:pt>
                <c:pt idx="288">
                  <c:v>232</c:v>
                </c:pt>
                <c:pt idx="289">
                  <c:v>314</c:v>
                </c:pt>
                <c:pt idx="290">
                  <c:v>485</c:v>
                </c:pt>
                <c:pt idx="291">
                  <c:v>101</c:v>
                </c:pt>
                <c:pt idx="292">
                  <c:v>182</c:v>
                </c:pt>
                <c:pt idx="293">
                  <c:v>115</c:v>
                </c:pt>
                <c:pt idx="294">
                  <c:v>262</c:v>
                </c:pt>
                <c:pt idx="295">
                  <c:v>267</c:v>
                </c:pt>
                <c:pt idx="296">
                  <c:v>324</c:v>
                </c:pt>
                <c:pt idx="297">
                  <c:v>425</c:v>
                </c:pt>
                <c:pt idx="298">
                  <c:v>370</c:v>
                </c:pt>
                <c:pt idx="299">
                  <c:v>335</c:v>
                </c:pt>
                <c:pt idx="300">
                  <c:v>123</c:v>
                </c:pt>
                <c:pt idx="301">
                  <c:v>163</c:v>
                </c:pt>
              </c:strCache>
            </c:strRef>
          </c:cat>
          <c:val>
            <c:numRef>
              <c:f>borrowersAnalysis!$B$13:$B$315</c:f>
              <c:numCache>
                <c:formatCode>General</c:formatCode>
                <c:ptCount val="302"/>
                <c:pt idx="0">
                  <c:v>79</c:v>
                </c:pt>
                <c:pt idx="1">
                  <c:v>79</c:v>
                </c:pt>
                <c:pt idx="2">
                  <c:v>79</c:v>
                </c:pt>
                <c:pt idx="3">
                  <c:v>79</c:v>
                </c:pt>
                <c:pt idx="4">
                  <c:v>78.94</c:v>
                </c:pt>
                <c:pt idx="5">
                  <c:v>78.94</c:v>
                </c:pt>
                <c:pt idx="6">
                  <c:v>78.83</c:v>
                </c:pt>
                <c:pt idx="7">
                  <c:v>78.78</c:v>
                </c:pt>
                <c:pt idx="8">
                  <c:v>78.650000000000006</c:v>
                </c:pt>
                <c:pt idx="9">
                  <c:v>78.55</c:v>
                </c:pt>
                <c:pt idx="10">
                  <c:v>78.34</c:v>
                </c:pt>
                <c:pt idx="11">
                  <c:v>78.23</c:v>
                </c:pt>
                <c:pt idx="12">
                  <c:v>78.180000000000007</c:v>
                </c:pt>
                <c:pt idx="13">
                  <c:v>78.12</c:v>
                </c:pt>
                <c:pt idx="14">
                  <c:v>78.040000000000006</c:v>
                </c:pt>
                <c:pt idx="15">
                  <c:v>78</c:v>
                </c:pt>
                <c:pt idx="16">
                  <c:v>77.98</c:v>
                </c:pt>
                <c:pt idx="17">
                  <c:v>77.77</c:v>
                </c:pt>
                <c:pt idx="18">
                  <c:v>77.709999999999994</c:v>
                </c:pt>
                <c:pt idx="19">
                  <c:v>77.650000000000006</c:v>
                </c:pt>
                <c:pt idx="20">
                  <c:v>77.64</c:v>
                </c:pt>
                <c:pt idx="21">
                  <c:v>77.63</c:v>
                </c:pt>
                <c:pt idx="22">
                  <c:v>77.56</c:v>
                </c:pt>
                <c:pt idx="23">
                  <c:v>77.540000000000006</c:v>
                </c:pt>
                <c:pt idx="24">
                  <c:v>77.22</c:v>
                </c:pt>
                <c:pt idx="25">
                  <c:v>76.92</c:v>
                </c:pt>
                <c:pt idx="26">
                  <c:v>76.92</c:v>
                </c:pt>
                <c:pt idx="27">
                  <c:v>76.81</c:v>
                </c:pt>
                <c:pt idx="28">
                  <c:v>76.739999999999995</c:v>
                </c:pt>
                <c:pt idx="29">
                  <c:v>76.510000000000005</c:v>
                </c:pt>
                <c:pt idx="30">
                  <c:v>76.19</c:v>
                </c:pt>
                <c:pt idx="31">
                  <c:v>75.88</c:v>
                </c:pt>
                <c:pt idx="32">
                  <c:v>75.86</c:v>
                </c:pt>
                <c:pt idx="33">
                  <c:v>75.38</c:v>
                </c:pt>
                <c:pt idx="34">
                  <c:v>75.319999999999993</c:v>
                </c:pt>
                <c:pt idx="35">
                  <c:v>75</c:v>
                </c:pt>
                <c:pt idx="36">
                  <c:v>75</c:v>
                </c:pt>
                <c:pt idx="37">
                  <c:v>75</c:v>
                </c:pt>
                <c:pt idx="38">
                  <c:v>75</c:v>
                </c:pt>
                <c:pt idx="39">
                  <c:v>75</c:v>
                </c:pt>
                <c:pt idx="40">
                  <c:v>75</c:v>
                </c:pt>
                <c:pt idx="41">
                  <c:v>75</c:v>
                </c:pt>
                <c:pt idx="42">
                  <c:v>75</c:v>
                </c:pt>
                <c:pt idx="43">
                  <c:v>75</c:v>
                </c:pt>
                <c:pt idx="44">
                  <c:v>75</c:v>
                </c:pt>
                <c:pt idx="45">
                  <c:v>75</c:v>
                </c:pt>
                <c:pt idx="46">
                  <c:v>74.989999999999995</c:v>
                </c:pt>
                <c:pt idx="47">
                  <c:v>74.95</c:v>
                </c:pt>
                <c:pt idx="48">
                  <c:v>74.95</c:v>
                </c:pt>
                <c:pt idx="49">
                  <c:v>74.92</c:v>
                </c:pt>
                <c:pt idx="50">
                  <c:v>74.900000000000006</c:v>
                </c:pt>
                <c:pt idx="51">
                  <c:v>74.83</c:v>
                </c:pt>
                <c:pt idx="52">
                  <c:v>74.790000000000006</c:v>
                </c:pt>
                <c:pt idx="53">
                  <c:v>74.78</c:v>
                </c:pt>
                <c:pt idx="54">
                  <c:v>74.650000000000006</c:v>
                </c:pt>
                <c:pt idx="55">
                  <c:v>74.63</c:v>
                </c:pt>
                <c:pt idx="56">
                  <c:v>74.599999999999994</c:v>
                </c:pt>
                <c:pt idx="57">
                  <c:v>74.56</c:v>
                </c:pt>
                <c:pt idx="58">
                  <c:v>74.540000000000006</c:v>
                </c:pt>
                <c:pt idx="59">
                  <c:v>74.45</c:v>
                </c:pt>
                <c:pt idx="60">
                  <c:v>74.319999999999993</c:v>
                </c:pt>
                <c:pt idx="61">
                  <c:v>74.31</c:v>
                </c:pt>
                <c:pt idx="62">
                  <c:v>74.28</c:v>
                </c:pt>
                <c:pt idx="63">
                  <c:v>74.209999999999994</c:v>
                </c:pt>
                <c:pt idx="64">
                  <c:v>74.12</c:v>
                </c:pt>
                <c:pt idx="65">
                  <c:v>74</c:v>
                </c:pt>
                <c:pt idx="66">
                  <c:v>73.97</c:v>
                </c:pt>
                <c:pt idx="67">
                  <c:v>73.94</c:v>
                </c:pt>
                <c:pt idx="68">
                  <c:v>73.849999999999994</c:v>
                </c:pt>
                <c:pt idx="69">
                  <c:v>73.84</c:v>
                </c:pt>
                <c:pt idx="70">
                  <c:v>73.78</c:v>
                </c:pt>
                <c:pt idx="71">
                  <c:v>73.680000000000007</c:v>
                </c:pt>
                <c:pt idx="72">
                  <c:v>73.599999999999994</c:v>
                </c:pt>
                <c:pt idx="73">
                  <c:v>73.58</c:v>
                </c:pt>
                <c:pt idx="74">
                  <c:v>73.53</c:v>
                </c:pt>
                <c:pt idx="75">
                  <c:v>73.53</c:v>
                </c:pt>
                <c:pt idx="76">
                  <c:v>73.52</c:v>
                </c:pt>
                <c:pt idx="77">
                  <c:v>73.5</c:v>
                </c:pt>
                <c:pt idx="78">
                  <c:v>73.48</c:v>
                </c:pt>
                <c:pt idx="79">
                  <c:v>73.459999999999994</c:v>
                </c:pt>
                <c:pt idx="80">
                  <c:v>73.42</c:v>
                </c:pt>
                <c:pt idx="81">
                  <c:v>73.400000000000006</c:v>
                </c:pt>
                <c:pt idx="82">
                  <c:v>73.33</c:v>
                </c:pt>
                <c:pt idx="83">
                  <c:v>73.260000000000005</c:v>
                </c:pt>
                <c:pt idx="84">
                  <c:v>73.08</c:v>
                </c:pt>
                <c:pt idx="85">
                  <c:v>73.069999999999993</c:v>
                </c:pt>
                <c:pt idx="86">
                  <c:v>72.41</c:v>
                </c:pt>
                <c:pt idx="87">
                  <c:v>72.37</c:v>
                </c:pt>
                <c:pt idx="88">
                  <c:v>72.3</c:v>
                </c:pt>
                <c:pt idx="89">
                  <c:v>72.209999999999994</c:v>
                </c:pt>
                <c:pt idx="90">
                  <c:v>71.900000000000006</c:v>
                </c:pt>
                <c:pt idx="91">
                  <c:v>71.86</c:v>
                </c:pt>
                <c:pt idx="92">
                  <c:v>71.78</c:v>
                </c:pt>
                <c:pt idx="93">
                  <c:v>71.72</c:v>
                </c:pt>
                <c:pt idx="94">
                  <c:v>71.66</c:v>
                </c:pt>
                <c:pt idx="95">
                  <c:v>71.64</c:v>
                </c:pt>
                <c:pt idx="96">
                  <c:v>71.48</c:v>
                </c:pt>
                <c:pt idx="97">
                  <c:v>71.44</c:v>
                </c:pt>
                <c:pt idx="98">
                  <c:v>71.42</c:v>
                </c:pt>
                <c:pt idx="99">
                  <c:v>71.27</c:v>
                </c:pt>
                <c:pt idx="100">
                  <c:v>71.19</c:v>
                </c:pt>
                <c:pt idx="101">
                  <c:v>71.12</c:v>
                </c:pt>
                <c:pt idx="102">
                  <c:v>71.08</c:v>
                </c:pt>
                <c:pt idx="103">
                  <c:v>70.94</c:v>
                </c:pt>
                <c:pt idx="104">
                  <c:v>70.8</c:v>
                </c:pt>
                <c:pt idx="105">
                  <c:v>70.45</c:v>
                </c:pt>
                <c:pt idx="106">
                  <c:v>70.44</c:v>
                </c:pt>
                <c:pt idx="107">
                  <c:v>70.12</c:v>
                </c:pt>
                <c:pt idx="108">
                  <c:v>70</c:v>
                </c:pt>
                <c:pt idx="109">
                  <c:v>70</c:v>
                </c:pt>
                <c:pt idx="110">
                  <c:v>70</c:v>
                </c:pt>
                <c:pt idx="111">
                  <c:v>70</c:v>
                </c:pt>
                <c:pt idx="112">
                  <c:v>70</c:v>
                </c:pt>
                <c:pt idx="113">
                  <c:v>70</c:v>
                </c:pt>
                <c:pt idx="114">
                  <c:v>70</c:v>
                </c:pt>
                <c:pt idx="115">
                  <c:v>69.989999999999995</c:v>
                </c:pt>
                <c:pt idx="116">
                  <c:v>69.98</c:v>
                </c:pt>
                <c:pt idx="117">
                  <c:v>69.88</c:v>
                </c:pt>
                <c:pt idx="118">
                  <c:v>69.7</c:v>
                </c:pt>
                <c:pt idx="119">
                  <c:v>69.58</c:v>
                </c:pt>
                <c:pt idx="120">
                  <c:v>69.56</c:v>
                </c:pt>
                <c:pt idx="121">
                  <c:v>69.459999999999994</c:v>
                </c:pt>
                <c:pt idx="122">
                  <c:v>69.44</c:v>
                </c:pt>
                <c:pt idx="123">
                  <c:v>69.37</c:v>
                </c:pt>
                <c:pt idx="124">
                  <c:v>69.209999999999994</c:v>
                </c:pt>
                <c:pt idx="125">
                  <c:v>69.14</c:v>
                </c:pt>
                <c:pt idx="126">
                  <c:v>69.13</c:v>
                </c:pt>
                <c:pt idx="127">
                  <c:v>68.98</c:v>
                </c:pt>
                <c:pt idx="128">
                  <c:v>68.87</c:v>
                </c:pt>
                <c:pt idx="129">
                  <c:v>68.83</c:v>
                </c:pt>
                <c:pt idx="130">
                  <c:v>68.819999999999993</c:v>
                </c:pt>
                <c:pt idx="131">
                  <c:v>68.63</c:v>
                </c:pt>
                <c:pt idx="132">
                  <c:v>68.58</c:v>
                </c:pt>
                <c:pt idx="133">
                  <c:v>68.53</c:v>
                </c:pt>
                <c:pt idx="134">
                  <c:v>68.53</c:v>
                </c:pt>
                <c:pt idx="135">
                  <c:v>68.180000000000007</c:v>
                </c:pt>
                <c:pt idx="136">
                  <c:v>68.099999999999994</c:v>
                </c:pt>
                <c:pt idx="137">
                  <c:v>68.02</c:v>
                </c:pt>
                <c:pt idx="138">
                  <c:v>68</c:v>
                </c:pt>
                <c:pt idx="139">
                  <c:v>67.77</c:v>
                </c:pt>
                <c:pt idx="140">
                  <c:v>67.569999999999993</c:v>
                </c:pt>
                <c:pt idx="141">
                  <c:v>67.56</c:v>
                </c:pt>
                <c:pt idx="142">
                  <c:v>67.38</c:v>
                </c:pt>
                <c:pt idx="143">
                  <c:v>67.239999999999995</c:v>
                </c:pt>
                <c:pt idx="144">
                  <c:v>67.099999999999994</c:v>
                </c:pt>
                <c:pt idx="145">
                  <c:v>66.87</c:v>
                </c:pt>
                <c:pt idx="146">
                  <c:v>66.66</c:v>
                </c:pt>
                <c:pt idx="147">
                  <c:v>66.36</c:v>
                </c:pt>
                <c:pt idx="148">
                  <c:v>66.33</c:v>
                </c:pt>
                <c:pt idx="149">
                  <c:v>66.28</c:v>
                </c:pt>
                <c:pt idx="150">
                  <c:v>66.27</c:v>
                </c:pt>
                <c:pt idx="151">
                  <c:v>66.12</c:v>
                </c:pt>
                <c:pt idx="152">
                  <c:v>65.62</c:v>
                </c:pt>
                <c:pt idx="153">
                  <c:v>65.599999999999994</c:v>
                </c:pt>
                <c:pt idx="154">
                  <c:v>65.56</c:v>
                </c:pt>
                <c:pt idx="155">
                  <c:v>65.44</c:v>
                </c:pt>
                <c:pt idx="156">
                  <c:v>65.33</c:v>
                </c:pt>
                <c:pt idx="157">
                  <c:v>65.290000000000006</c:v>
                </c:pt>
                <c:pt idx="158">
                  <c:v>65.11</c:v>
                </c:pt>
                <c:pt idx="159">
                  <c:v>65</c:v>
                </c:pt>
                <c:pt idx="160">
                  <c:v>64.81</c:v>
                </c:pt>
                <c:pt idx="161">
                  <c:v>64.81</c:v>
                </c:pt>
                <c:pt idx="162">
                  <c:v>64.67</c:v>
                </c:pt>
                <c:pt idx="163">
                  <c:v>64.650000000000006</c:v>
                </c:pt>
                <c:pt idx="164">
                  <c:v>64.12</c:v>
                </c:pt>
                <c:pt idx="165">
                  <c:v>64.08</c:v>
                </c:pt>
                <c:pt idx="166">
                  <c:v>64</c:v>
                </c:pt>
                <c:pt idx="167">
                  <c:v>63.8</c:v>
                </c:pt>
                <c:pt idx="168">
                  <c:v>63.72</c:v>
                </c:pt>
                <c:pt idx="169">
                  <c:v>63.64</c:v>
                </c:pt>
                <c:pt idx="170">
                  <c:v>63.49</c:v>
                </c:pt>
                <c:pt idx="171">
                  <c:v>63.33</c:v>
                </c:pt>
                <c:pt idx="172">
                  <c:v>63.29</c:v>
                </c:pt>
                <c:pt idx="173">
                  <c:v>63.13</c:v>
                </c:pt>
                <c:pt idx="174">
                  <c:v>63</c:v>
                </c:pt>
                <c:pt idx="175">
                  <c:v>62.93</c:v>
                </c:pt>
                <c:pt idx="176">
                  <c:v>62.88</c:v>
                </c:pt>
                <c:pt idx="177">
                  <c:v>62.43</c:v>
                </c:pt>
                <c:pt idx="178">
                  <c:v>62.33</c:v>
                </c:pt>
                <c:pt idx="179">
                  <c:v>62.18</c:v>
                </c:pt>
                <c:pt idx="180">
                  <c:v>61.16</c:v>
                </c:pt>
                <c:pt idx="181">
                  <c:v>60.66</c:v>
                </c:pt>
                <c:pt idx="182">
                  <c:v>60.63</c:v>
                </c:pt>
                <c:pt idx="183">
                  <c:v>60.6</c:v>
                </c:pt>
                <c:pt idx="184">
                  <c:v>60.32</c:v>
                </c:pt>
                <c:pt idx="185">
                  <c:v>60.2</c:v>
                </c:pt>
                <c:pt idx="186">
                  <c:v>60</c:v>
                </c:pt>
                <c:pt idx="187">
                  <c:v>60</c:v>
                </c:pt>
                <c:pt idx="188">
                  <c:v>60</c:v>
                </c:pt>
                <c:pt idx="189">
                  <c:v>60</c:v>
                </c:pt>
                <c:pt idx="190">
                  <c:v>60</c:v>
                </c:pt>
                <c:pt idx="191">
                  <c:v>59.93</c:v>
                </c:pt>
                <c:pt idx="192">
                  <c:v>59.86</c:v>
                </c:pt>
                <c:pt idx="193">
                  <c:v>59.84</c:v>
                </c:pt>
                <c:pt idx="194">
                  <c:v>59.76</c:v>
                </c:pt>
                <c:pt idx="195">
                  <c:v>59.71</c:v>
                </c:pt>
                <c:pt idx="196">
                  <c:v>59.57</c:v>
                </c:pt>
                <c:pt idx="197">
                  <c:v>59.46</c:v>
                </c:pt>
                <c:pt idx="198">
                  <c:v>58.88</c:v>
                </c:pt>
                <c:pt idx="199">
                  <c:v>58.84</c:v>
                </c:pt>
                <c:pt idx="200">
                  <c:v>58.7</c:v>
                </c:pt>
                <c:pt idx="201">
                  <c:v>58.48</c:v>
                </c:pt>
                <c:pt idx="202">
                  <c:v>58.39</c:v>
                </c:pt>
                <c:pt idx="203">
                  <c:v>58.36</c:v>
                </c:pt>
                <c:pt idx="204">
                  <c:v>57.89</c:v>
                </c:pt>
                <c:pt idx="205">
                  <c:v>57.83</c:v>
                </c:pt>
                <c:pt idx="206">
                  <c:v>57.66</c:v>
                </c:pt>
                <c:pt idx="207">
                  <c:v>57.52</c:v>
                </c:pt>
                <c:pt idx="208">
                  <c:v>57.11</c:v>
                </c:pt>
                <c:pt idx="209">
                  <c:v>57</c:v>
                </c:pt>
                <c:pt idx="210">
                  <c:v>56.77</c:v>
                </c:pt>
                <c:pt idx="211">
                  <c:v>56.71</c:v>
                </c:pt>
                <c:pt idx="212">
                  <c:v>56.55</c:v>
                </c:pt>
                <c:pt idx="213">
                  <c:v>56.4</c:v>
                </c:pt>
                <c:pt idx="214">
                  <c:v>56.1</c:v>
                </c:pt>
                <c:pt idx="215">
                  <c:v>56.07</c:v>
                </c:pt>
                <c:pt idx="216">
                  <c:v>55.79</c:v>
                </c:pt>
                <c:pt idx="217">
                  <c:v>55.6</c:v>
                </c:pt>
                <c:pt idx="218">
                  <c:v>55.48</c:v>
                </c:pt>
                <c:pt idx="219">
                  <c:v>55.47</c:v>
                </c:pt>
                <c:pt idx="220">
                  <c:v>55.1</c:v>
                </c:pt>
                <c:pt idx="221">
                  <c:v>55</c:v>
                </c:pt>
                <c:pt idx="222">
                  <c:v>54.85</c:v>
                </c:pt>
                <c:pt idx="223">
                  <c:v>54.75</c:v>
                </c:pt>
                <c:pt idx="224">
                  <c:v>54.66</c:v>
                </c:pt>
                <c:pt idx="225">
                  <c:v>54.36</c:v>
                </c:pt>
                <c:pt idx="226">
                  <c:v>54.28</c:v>
                </c:pt>
                <c:pt idx="227">
                  <c:v>54</c:v>
                </c:pt>
                <c:pt idx="228">
                  <c:v>53.6</c:v>
                </c:pt>
                <c:pt idx="229">
                  <c:v>53.31</c:v>
                </c:pt>
                <c:pt idx="230">
                  <c:v>52.81</c:v>
                </c:pt>
                <c:pt idx="231">
                  <c:v>52.58</c:v>
                </c:pt>
                <c:pt idx="232">
                  <c:v>52</c:v>
                </c:pt>
                <c:pt idx="233">
                  <c:v>51.84</c:v>
                </c:pt>
                <c:pt idx="234">
                  <c:v>51.82</c:v>
                </c:pt>
                <c:pt idx="235">
                  <c:v>51.73</c:v>
                </c:pt>
                <c:pt idx="236">
                  <c:v>51.69</c:v>
                </c:pt>
                <c:pt idx="237">
                  <c:v>51.63</c:v>
                </c:pt>
                <c:pt idx="238">
                  <c:v>51.52</c:v>
                </c:pt>
                <c:pt idx="239">
                  <c:v>51.51</c:v>
                </c:pt>
                <c:pt idx="240">
                  <c:v>51.04</c:v>
                </c:pt>
                <c:pt idx="241">
                  <c:v>51</c:v>
                </c:pt>
                <c:pt idx="242">
                  <c:v>50.78</c:v>
                </c:pt>
                <c:pt idx="243">
                  <c:v>50.65</c:v>
                </c:pt>
                <c:pt idx="244">
                  <c:v>50.45</c:v>
                </c:pt>
                <c:pt idx="245">
                  <c:v>50.33</c:v>
                </c:pt>
                <c:pt idx="246">
                  <c:v>50.15</c:v>
                </c:pt>
                <c:pt idx="247">
                  <c:v>50</c:v>
                </c:pt>
                <c:pt idx="248">
                  <c:v>50</c:v>
                </c:pt>
                <c:pt idx="249">
                  <c:v>49.98</c:v>
                </c:pt>
                <c:pt idx="250">
                  <c:v>49.83</c:v>
                </c:pt>
                <c:pt idx="251">
                  <c:v>49.71</c:v>
                </c:pt>
                <c:pt idx="252">
                  <c:v>49.41</c:v>
                </c:pt>
                <c:pt idx="253">
                  <c:v>49.33</c:v>
                </c:pt>
                <c:pt idx="254">
                  <c:v>48.76</c:v>
                </c:pt>
                <c:pt idx="255">
                  <c:v>48.54</c:v>
                </c:pt>
                <c:pt idx="256">
                  <c:v>48.25</c:v>
                </c:pt>
                <c:pt idx="257">
                  <c:v>48.21</c:v>
                </c:pt>
                <c:pt idx="258">
                  <c:v>48.07</c:v>
                </c:pt>
                <c:pt idx="259">
                  <c:v>47.36</c:v>
                </c:pt>
                <c:pt idx="260">
                  <c:v>47.1</c:v>
                </c:pt>
                <c:pt idx="261">
                  <c:v>47.07</c:v>
                </c:pt>
                <c:pt idx="262">
                  <c:v>46.93</c:v>
                </c:pt>
                <c:pt idx="263">
                  <c:v>46.87</c:v>
                </c:pt>
                <c:pt idx="264">
                  <c:v>46.66</c:v>
                </c:pt>
                <c:pt idx="265">
                  <c:v>46.2</c:v>
                </c:pt>
                <c:pt idx="266">
                  <c:v>45.32</c:v>
                </c:pt>
                <c:pt idx="267">
                  <c:v>45.31</c:v>
                </c:pt>
                <c:pt idx="268">
                  <c:v>44.72</c:v>
                </c:pt>
                <c:pt idx="269">
                  <c:v>44.68</c:v>
                </c:pt>
                <c:pt idx="270">
                  <c:v>44.64</c:v>
                </c:pt>
                <c:pt idx="271">
                  <c:v>44.61</c:v>
                </c:pt>
                <c:pt idx="272">
                  <c:v>44.38</c:v>
                </c:pt>
                <c:pt idx="273">
                  <c:v>44.35</c:v>
                </c:pt>
                <c:pt idx="274">
                  <c:v>44.26</c:v>
                </c:pt>
                <c:pt idx="275">
                  <c:v>44.03</c:v>
                </c:pt>
                <c:pt idx="276">
                  <c:v>43.75</c:v>
                </c:pt>
                <c:pt idx="277">
                  <c:v>43.41</c:v>
                </c:pt>
                <c:pt idx="278">
                  <c:v>43.28</c:v>
                </c:pt>
                <c:pt idx="279">
                  <c:v>42.85</c:v>
                </c:pt>
                <c:pt idx="280">
                  <c:v>42.55</c:v>
                </c:pt>
                <c:pt idx="281">
                  <c:v>42.05</c:v>
                </c:pt>
                <c:pt idx="282">
                  <c:v>41.66</c:v>
                </c:pt>
                <c:pt idx="283">
                  <c:v>41.55</c:v>
                </c:pt>
                <c:pt idx="284">
                  <c:v>40.64</c:v>
                </c:pt>
                <c:pt idx="285">
                  <c:v>39.75</c:v>
                </c:pt>
                <c:pt idx="286">
                  <c:v>38.81</c:v>
                </c:pt>
                <c:pt idx="287">
                  <c:v>38.090000000000003</c:v>
                </c:pt>
                <c:pt idx="288">
                  <c:v>37.380000000000003</c:v>
                </c:pt>
                <c:pt idx="289">
                  <c:v>36.92</c:v>
                </c:pt>
                <c:pt idx="290">
                  <c:v>36.85</c:v>
                </c:pt>
                <c:pt idx="291">
                  <c:v>35</c:v>
                </c:pt>
                <c:pt idx="292">
                  <c:v>35</c:v>
                </c:pt>
                <c:pt idx="293">
                  <c:v>34.950000000000003</c:v>
                </c:pt>
                <c:pt idx="294">
                  <c:v>34.020000000000003</c:v>
                </c:pt>
                <c:pt idx="295">
                  <c:v>33.81</c:v>
                </c:pt>
                <c:pt idx="296">
                  <c:v>32.93</c:v>
                </c:pt>
                <c:pt idx="297">
                  <c:v>32.76</c:v>
                </c:pt>
                <c:pt idx="298">
                  <c:v>32.229999999999997</c:v>
                </c:pt>
                <c:pt idx="299">
                  <c:v>31.9</c:v>
                </c:pt>
                <c:pt idx="300">
                  <c:v>31.35</c:v>
                </c:pt>
                <c:pt idx="301">
                  <c:v>31.08</c:v>
                </c:pt>
              </c:numCache>
            </c:numRef>
          </c:val>
          <c:smooth val="1"/>
          <c:extLst>
            <c:ext xmlns:c16="http://schemas.microsoft.com/office/drawing/2014/chart" uri="{C3380CC4-5D6E-409C-BE32-E72D297353CC}">
              <c16:uniqueId val="{00000000-53DA-415C-8B0A-DDFB62327BBB}"/>
            </c:ext>
          </c:extLst>
        </c:ser>
        <c:dLbls>
          <c:showLegendKey val="0"/>
          <c:showVal val="0"/>
          <c:showCatName val="0"/>
          <c:showSerName val="0"/>
          <c:showPercent val="0"/>
          <c:showBubbleSize val="0"/>
        </c:dLbls>
        <c:smooth val="0"/>
        <c:axId val="1028357359"/>
        <c:axId val="1028358191"/>
      </c:lineChart>
      <c:catAx>
        <c:axId val="1028357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Borrower</a:t>
                </a:r>
                <a:r>
                  <a:rPr lang="en-US" baseline="0"/>
                  <a:t> ID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58191"/>
        <c:crosses val="autoZero"/>
        <c:auto val="1"/>
        <c:lblAlgn val="ctr"/>
        <c:lblOffset val="100"/>
        <c:noMultiLvlLbl val="0"/>
      </c:catAx>
      <c:valAx>
        <c:axId val="1028358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LTV Ratio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5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Loan Data for Analysis (version 1).xlsx]borrowersAnalysis!PivotTable7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median family income per local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4B4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borrowersAnalysis!$CG$8</c:f>
              <c:strCache>
                <c:ptCount val="1"/>
                <c:pt idx="0">
                  <c:v>Total</c:v>
                </c:pt>
              </c:strCache>
            </c:strRef>
          </c:tx>
          <c:spPr>
            <a:solidFill>
              <a:srgbClr val="FF4B4B"/>
            </a:solidFill>
            <a:ln>
              <a:noFill/>
            </a:ln>
            <a:effectLst/>
          </c:spPr>
          <c:invertIfNegative val="0"/>
          <c:cat>
            <c:strRef>
              <c:f>borrowersAnalysis!$CF$9:$CF$56</c:f>
              <c:strCache>
                <c:ptCount val="47"/>
                <c:pt idx="0">
                  <c:v>1</c:v>
                </c:pt>
                <c:pt idx="1">
                  <c:v>2</c:v>
                </c:pt>
                <c:pt idx="2">
                  <c:v>4</c:v>
                </c:pt>
                <c:pt idx="3">
                  <c:v>5</c:v>
                </c:pt>
                <c:pt idx="4">
                  <c:v>6</c:v>
                </c:pt>
                <c:pt idx="5">
                  <c:v>8</c:v>
                </c:pt>
                <c:pt idx="6">
                  <c:v>9</c:v>
                </c:pt>
                <c:pt idx="7">
                  <c:v>10</c:v>
                </c:pt>
                <c:pt idx="8">
                  <c:v>12</c:v>
                </c:pt>
                <c:pt idx="9">
                  <c:v>13</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34</c:v>
                </c:pt>
                <c:pt idx="29">
                  <c:v>35</c:v>
                </c:pt>
                <c:pt idx="30">
                  <c:v>36</c:v>
                </c:pt>
                <c:pt idx="31">
                  <c:v>37</c:v>
                </c:pt>
                <c:pt idx="32">
                  <c:v>38</c:v>
                </c:pt>
                <c:pt idx="33">
                  <c:v>39</c:v>
                </c:pt>
                <c:pt idx="34">
                  <c:v>40</c:v>
                </c:pt>
                <c:pt idx="35">
                  <c:v>41</c:v>
                </c:pt>
                <c:pt idx="36">
                  <c:v>42</c:v>
                </c:pt>
                <c:pt idx="37">
                  <c:v>44</c:v>
                </c:pt>
                <c:pt idx="38">
                  <c:v>45</c:v>
                </c:pt>
                <c:pt idx="39">
                  <c:v>46</c:v>
                </c:pt>
                <c:pt idx="40">
                  <c:v>47</c:v>
                </c:pt>
                <c:pt idx="41">
                  <c:v>48</c:v>
                </c:pt>
                <c:pt idx="42">
                  <c:v>49</c:v>
                </c:pt>
                <c:pt idx="43">
                  <c:v>50</c:v>
                </c:pt>
                <c:pt idx="44">
                  <c:v>51</c:v>
                </c:pt>
                <c:pt idx="45">
                  <c:v>53</c:v>
                </c:pt>
                <c:pt idx="46">
                  <c:v>55</c:v>
                </c:pt>
              </c:strCache>
            </c:strRef>
          </c:cat>
          <c:val>
            <c:numRef>
              <c:f>borrowersAnalysis!$CG$9:$CG$56</c:f>
              <c:numCache>
                <c:formatCode>General</c:formatCode>
                <c:ptCount val="47"/>
                <c:pt idx="0">
                  <c:v>452100</c:v>
                </c:pt>
                <c:pt idx="1">
                  <c:v>93100</c:v>
                </c:pt>
                <c:pt idx="2">
                  <c:v>1235400</c:v>
                </c:pt>
                <c:pt idx="3">
                  <c:v>501600</c:v>
                </c:pt>
                <c:pt idx="4">
                  <c:v>7119900</c:v>
                </c:pt>
                <c:pt idx="5">
                  <c:v>2011700</c:v>
                </c:pt>
                <c:pt idx="6">
                  <c:v>492700</c:v>
                </c:pt>
                <c:pt idx="7">
                  <c:v>289800</c:v>
                </c:pt>
                <c:pt idx="8">
                  <c:v>1585000</c:v>
                </c:pt>
                <c:pt idx="9">
                  <c:v>1155300</c:v>
                </c:pt>
                <c:pt idx="10">
                  <c:v>97500</c:v>
                </c:pt>
                <c:pt idx="11">
                  <c:v>216200</c:v>
                </c:pt>
                <c:pt idx="12">
                  <c:v>1547000</c:v>
                </c:pt>
                <c:pt idx="13">
                  <c:v>1073800</c:v>
                </c:pt>
                <c:pt idx="14">
                  <c:v>373200</c:v>
                </c:pt>
                <c:pt idx="15">
                  <c:v>325200</c:v>
                </c:pt>
                <c:pt idx="16">
                  <c:v>403600</c:v>
                </c:pt>
                <c:pt idx="17">
                  <c:v>288300</c:v>
                </c:pt>
                <c:pt idx="18">
                  <c:v>170000</c:v>
                </c:pt>
                <c:pt idx="19">
                  <c:v>1408800</c:v>
                </c:pt>
                <c:pt idx="20">
                  <c:v>1429300</c:v>
                </c:pt>
                <c:pt idx="21">
                  <c:v>1342200</c:v>
                </c:pt>
                <c:pt idx="22">
                  <c:v>1534800</c:v>
                </c:pt>
                <c:pt idx="23">
                  <c:v>105400</c:v>
                </c:pt>
                <c:pt idx="24">
                  <c:v>615000</c:v>
                </c:pt>
                <c:pt idx="25">
                  <c:v>160800</c:v>
                </c:pt>
                <c:pt idx="26">
                  <c:v>343400</c:v>
                </c:pt>
                <c:pt idx="27">
                  <c:v>354000</c:v>
                </c:pt>
                <c:pt idx="28">
                  <c:v>1352800</c:v>
                </c:pt>
                <c:pt idx="29">
                  <c:v>192900</c:v>
                </c:pt>
                <c:pt idx="30">
                  <c:v>1479000</c:v>
                </c:pt>
                <c:pt idx="31">
                  <c:v>689700</c:v>
                </c:pt>
                <c:pt idx="32">
                  <c:v>89200</c:v>
                </c:pt>
                <c:pt idx="33">
                  <c:v>1481500</c:v>
                </c:pt>
                <c:pt idx="34">
                  <c:v>296000</c:v>
                </c:pt>
                <c:pt idx="35">
                  <c:v>924800</c:v>
                </c:pt>
                <c:pt idx="36">
                  <c:v>724900</c:v>
                </c:pt>
                <c:pt idx="37">
                  <c:v>178000</c:v>
                </c:pt>
                <c:pt idx="38">
                  <c:v>304800</c:v>
                </c:pt>
                <c:pt idx="39">
                  <c:v>245500</c:v>
                </c:pt>
                <c:pt idx="40">
                  <c:v>804500</c:v>
                </c:pt>
                <c:pt idx="41">
                  <c:v>2511200</c:v>
                </c:pt>
                <c:pt idx="42">
                  <c:v>487300</c:v>
                </c:pt>
                <c:pt idx="43">
                  <c:v>243600</c:v>
                </c:pt>
                <c:pt idx="44">
                  <c:v>1455700</c:v>
                </c:pt>
                <c:pt idx="45">
                  <c:v>2020700</c:v>
                </c:pt>
                <c:pt idx="46">
                  <c:v>442900</c:v>
                </c:pt>
              </c:numCache>
            </c:numRef>
          </c:val>
          <c:extLst>
            <c:ext xmlns:c16="http://schemas.microsoft.com/office/drawing/2014/chart" uri="{C3380CC4-5D6E-409C-BE32-E72D297353CC}">
              <c16:uniqueId val="{00000000-3047-441C-8969-665C59EC4336}"/>
            </c:ext>
          </c:extLst>
        </c:ser>
        <c:dLbls>
          <c:showLegendKey val="0"/>
          <c:showVal val="0"/>
          <c:showCatName val="0"/>
          <c:showSerName val="0"/>
          <c:showPercent val="0"/>
          <c:showBubbleSize val="0"/>
        </c:dLbls>
        <c:gapWidth val="219"/>
        <c:overlap val="-27"/>
        <c:axId val="1960968720"/>
        <c:axId val="1960984944"/>
      </c:barChart>
      <c:catAx>
        <c:axId val="196096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984944"/>
        <c:crosses val="autoZero"/>
        <c:auto val="1"/>
        <c:lblAlgn val="ctr"/>
        <c:lblOffset val="100"/>
        <c:noMultiLvlLbl val="0"/>
      </c:catAx>
      <c:valAx>
        <c:axId val="196098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96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Loan Data for Analysis (version 1).xlsx]borrowersAnalysis!PivotTable8</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median family income per area code excluding area 6</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borrowersAnalysis!$CJ$32</c:f>
              <c:strCache>
                <c:ptCount val="1"/>
                <c:pt idx="0">
                  <c:v>Total</c:v>
                </c:pt>
              </c:strCache>
            </c:strRef>
          </c:tx>
          <c:spPr>
            <a:solidFill>
              <a:schemeClr val="accent1"/>
            </a:solidFill>
            <a:ln>
              <a:noFill/>
            </a:ln>
            <a:effectLst/>
          </c:spPr>
          <c:invertIfNegative val="0"/>
          <c:cat>
            <c:strRef>
              <c:f>borrowersAnalysis!$CI$33:$CI$79</c:f>
              <c:strCache>
                <c:ptCount val="46"/>
                <c:pt idx="0">
                  <c:v>1</c:v>
                </c:pt>
                <c:pt idx="1">
                  <c:v>2</c:v>
                </c:pt>
                <c:pt idx="2">
                  <c:v>4</c:v>
                </c:pt>
                <c:pt idx="3">
                  <c:v>5</c:v>
                </c:pt>
                <c:pt idx="4">
                  <c:v>8</c:v>
                </c:pt>
                <c:pt idx="5">
                  <c:v>9</c:v>
                </c:pt>
                <c:pt idx="6">
                  <c:v>10</c:v>
                </c:pt>
                <c:pt idx="7">
                  <c:v>12</c:v>
                </c:pt>
                <c:pt idx="8">
                  <c:v>13</c:v>
                </c:pt>
                <c:pt idx="9">
                  <c:v>15</c:v>
                </c:pt>
                <c:pt idx="10">
                  <c:v>16</c:v>
                </c:pt>
                <c:pt idx="11">
                  <c:v>17</c:v>
                </c:pt>
                <c:pt idx="12">
                  <c:v>18</c:v>
                </c:pt>
                <c:pt idx="13">
                  <c:v>19</c:v>
                </c:pt>
                <c:pt idx="14">
                  <c:v>20</c:v>
                </c:pt>
                <c:pt idx="15">
                  <c:v>21</c:v>
                </c:pt>
                <c:pt idx="16">
                  <c:v>22</c:v>
                </c:pt>
                <c:pt idx="17">
                  <c:v>23</c:v>
                </c:pt>
                <c:pt idx="18">
                  <c:v>24</c:v>
                </c:pt>
                <c:pt idx="19">
                  <c:v>25</c:v>
                </c:pt>
                <c:pt idx="20">
                  <c:v>26</c:v>
                </c:pt>
                <c:pt idx="21">
                  <c:v>27</c:v>
                </c:pt>
                <c:pt idx="22">
                  <c:v>28</c:v>
                </c:pt>
                <c:pt idx="23">
                  <c:v>29</c:v>
                </c:pt>
                <c:pt idx="24">
                  <c:v>30</c:v>
                </c:pt>
                <c:pt idx="25">
                  <c:v>31</c:v>
                </c:pt>
                <c:pt idx="26">
                  <c:v>32</c:v>
                </c:pt>
                <c:pt idx="27">
                  <c:v>34</c:v>
                </c:pt>
                <c:pt idx="28">
                  <c:v>35</c:v>
                </c:pt>
                <c:pt idx="29">
                  <c:v>36</c:v>
                </c:pt>
                <c:pt idx="30">
                  <c:v>37</c:v>
                </c:pt>
                <c:pt idx="31">
                  <c:v>38</c:v>
                </c:pt>
                <c:pt idx="32">
                  <c:v>39</c:v>
                </c:pt>
                <c:pt idx="33">
                  <c:v>40</c:v>
                </c:pt>
                <c:pt idx="34">
                  <c:v>41</c:v>
                </c:pt>
                <c:pt idx="35">
                  <c:v>42</c:v>
                </c:pt>
                <c:pt idx="36">
                  <c:v>44</c:v>
                </c:pt>
                <c:pt idx="37">
                  <c:v>45</c:v>
                </c:pt>
                <c:pt idx="38">
                  <c:v>46</c:v>
                </c:pt>
                <c:pt idx="39">
                  <c:v>47</c:v>
                </c:pt>
                <c:pt idx="40">
                  <c:v>48</c:v>
                </c:pt>
                <c:pt idx="41">
                  <c:v>49</c:v>
                </c:pt>
                <c:pt idx="42">
                  <c:v>50</c:v>
                </c:pt>
                <c:pt idx="43">
                  <c:v>51</c:v>
                </c:pt>
                <c:pt idx="44">
                  <c:v>53</c:v>
                </c:pt>
                <c:pt idx="45">
                  <c:v>55</c:v>
                </c:pt>
              </c:strCache>
            </c:strRef>
          </c:cat>
          <c:val>
            <c:numRef>
              <c:f>borrowersAnalysis!$CJ$33:$CJ$79</c:f>
              <c:numCache>
                <c:formatCode>General</c:formatCode>
                <c:ptCount val="46"/>
                <c:pt idx="0">
                  <c:v>452100</c:v>
                </c:pt>
                <c:pt idx="1">
                  <c:v>93100</c:v>
                </c:pt>
                <c:pt idx="2">
                  <c:v>1235400</c:v>
                </c:pt>
                <c:pt idx="3">
                  <c:v>501600</c:v>
                </c:pt>
                <c:pt idx="4">
                  <c:v>2011700</c:v>
                </c:pt>
                <c:pt idx="5">
                  <c:v>492700</c:v>
                </c:pt>
                <c:pt idx="6">
                  <c:v>289800</c:v>
                </c:pt>
                <c:pt idx="7">
                  <c:v>1585000</c:v>
                </c:pt>
                <c:pt idx="8">
                  <c:v>1155300</c:v>
                </c:pt>
                <c:pt idx="9">
                  <c:v>97500</c:v>
                </c:pt>
                <c:pt idx="10">
                  <c:v>216200</c:v>
                </c:pt>
                <c:pt idx="11">
                  <c:v>1547000</c:v>
                </c:pt>
                <c:pt idx="12">
                  <c:v>1073800</c:v>
                </c:pt>
                <c:pt idx="13">
                  <c:v>373200</c:v>
                </c:pt>
                <c:pt idx="14">
                  <c:v>325200</c:v>
                </c:pt>
                <c:pt idx="15">
                  <c:v>403600</c:v>
                </c:pt>
                <c:pt idx="16">
                  <c:v>288300</c:v>
                </c:pt>
                <c:pt idx="17">
                  <c:v>170000</c:v>
                </c:pt>
                <c:pt idx="18">
                  <c:v>1408800</c:v>
                </c:pt>
                <c:pt idx="19">
                  <c:v>1429300</c:v>
                </c:pt>
                <c:pt idx="20">
                  <c:v>1342200</c:v>
                </c:pt>
                <c:pt idx="21">
                  <c:v>1534800</c:v>
                </c:pt>
                <c:pt idx="22">
                  <c:v>105400</c:v>
                </c:pt>
                <c:pt idx="23">
                  <c:v>615000</c:v>
                </c:pt>
                <c:pt idx="24">
                  <c:v>160800</c:v>
                </c:pt>
                <c:pt idx="25">
                  <c:v>343400</c:v>
                </c:pt>
                <c:pt idx="26">
                  <c:v>354000</c:v>
                </c:pt>
                <c:pt idx="27">
                  <c:v>1352800</c:v>
                </c:pt>
                <c:pt idx="28">
                  <c:v>192900</c:v>
                </c:pt>
                <c:pt idx="29">
                  <c:v>1479000</c:v>
                </c:pt>
                <c:pt idx="30">
                  <c:v>689700</c:v>
                </c:pt>
                <c:pt idx="31">
                  <c:v>89200</c:v>
                </c:pt>
                <c:pt idx="32">
                  <c:v>1481500</c:v>
                </c:pt>
                <c:pt idx="33">
                  <c:v>296000</c:v>
                </c:pt>
                <c:pt idx="34">
                  <c:v>924800</c:v>
                </c:pt>
                <c:pt idx="35">
                  <c:v>724900</c:v>
                </c:pt>
                <c:pt idx="36">
                  <c:v>178000</c:v>
                </c:pt>
                <c:pt idx="37">
                  <c:v>304800</c:v>
                </c:pt>
                <c:pt idx="38">
                  <c:v>245500</c:v>
                </c:pt>
                <c:pt idx="39">
                  <c:v>804500</c:v>
                </c:pt>
                <c:pt idx="40">
                  <c:v>2511200</c:v>
                </c:pt>
                <c:pt idx="41">
                  <c:v>487300</c:v>
                </c:pt>
                <c:pt idx="42">
                  <c:v>243600</c:v>
                </c:pt>
                <c:pt idx="43">
                  <c:v>1455700</c:v>
                </c:pt>
                <c:pt idx="44">
                  <c:v>2020700</c:v>
                </c:pt>
                <c:pt idx="45">
                  <c:v>442900</c:v>
                </c:pt>
              </c:numCache>
            </c:numRef>
          </c:val>
          <c:extLst>
            <c:ext xmlns:c16="http://schemas.microsoft.com/office/drawing/2014/chart" uri="{C3380CC4-5D6E-409C-BE32-E72D297353CC}">
              <c16:uniqueId val="{00000000-D41B-45D1-A5A4-B775D85706AB}"/>
            </c:ext>
          </c:extLst>
        </c:ser>
        <c:dLbls>
          <c:showLegendKey val="0"/>
          <c:showVal val="0"/>
          <c:showCatName val="0"/>
          <c:showSerName val="0"/>
          <c:showPercent val="0"/>
          <c:showBubbleSize val="0"/>
        </c:dLbls>
        <c:gapWidth val="219"/>
        <c:overlap val="-27"/>
        <c:axId val="1960970384"/>
        <c:axId val="1960992848"/>
      </c:barChart>
      <c:catAx>
        <c:axId val="196097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992848"/>
        <c:crosses val="autoZero"/>
        <c:auto val="1"/>
        <c:lblAlgn val="ctr"/>
        <c:lblOffset val="100"/>
        <c:noMultiLvlLbl val="0"/>
      </c:catAx>
      <c:valAx>
        <c:axId val="196099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97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Loan Data for Analysis (version 1).xlsx]borrowersAnalysis!PivotTable9</c:name>
    <c:fmtId val="17"/>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who bought once &amp; who bought twice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borrowersAnalysis!$DK$7</c:f>
              <c:strCache>
                <c:ptCount val="1"/>
                <c:pt idx="0">
                  <c:v>Total</c:v>
                </c:pt>
              </c:strCache>
            </c:strRef>
          </c:tx>
          <c:spPr>
            <a:solidFill>
              <a:schemeClr val="accent1"/>
            </a:solidFill>
            <a:ln>
              <a:noFill/>
            </a:ln>
            <a:effectLst/>
          </c:spPr>
          <c:invertIfNegative val="0"/>
          <c:cat>
            <c:strRef>
              <c:f>borrowersAnalysis!$DJ$8:$DJ$31</c:f>
              <c:strCache>
                <c:ptCount val="23"/>
                <c:pt idx="0">
                  <c:v>8</c:v>
                </c:pt>
                <c:pt idx="1">
                  <c:v>14</c:v>
                </c:pt>
                <c:pt idx="2">
                  <c:v>15</c:v>
                </c:pt>
                <c:pt idx="3">
                  <c:v>19</c:v>
                </c:pt>
                <c:pt idx="4">
                  <c:v>20</c:v>
                </c:pt>
                <c:pt idx="5">
                  <c:v>68</c:v>
                </c:pt>
                <c:pt idx="6">
                  <c:v>71</c:v>
                </c:pt>
                <c:pt idx="7">
                  <c:v>96</c:v>
                </c:pt>
                <c:pt idx="8">
                  <c:v>130</c:v>
                </c:pt>
                <c:pt idx="9">
                  <c:v>131</c:v>
                </c:pt>
                <c:pt idx="10">
                  <c:v>152</c:v>
                </c:pt>
                <c:pt idx="11">
                  <c:v>179</c:v>
                </c:pt>
                <c:pt idx="12">
                  <c:v>231</c:v>
                </c:pt>
                <c:pt idx="13">
                  <c:v>232</c:v>
                </c:pt>
                <c:pt idx="14">
                  <c:v>240</c:v>
                </c:pt>
                <c:pt idx="15">
                  <c:v>262</c:v>
                </c:pt>
                <c:pt idx="16">
                  <c:v>279</c:v>
                </c:pt>
                <c:pt idx="17">
                  <c:v>354</c:v>
                </c:pt>
                <c:pt idx="18">
                  <c:v>359</c:v>
                </c:pt>
                <c:pt idx="19">
                  <c:v>373</c:v>
                </c:pt>
                <c:pt idx="20">
                  <c:v>426</c:v>
                </c:pt>
                <c:pt idx="21">
                  <c:v>436</c:v>
                </c:pt>
                <c:pt idx="22">
                  <c:v>468</c:v>
                </c:pt>
              </c:strCache>
            </c:strRef>
          </c:cat>
          <c:val>
            <c:numRef>
              <c:f>borrowersAnalysis!$DK$8:$DK$31</c:f>
              <c:numCache>
                <c:formatCode>General</c:formatCode>
                <c:ptCount val="23"/>
                <c:pt idx="0">
                  <c:v>392000</c:v>
                </c:pt>
                <c:pt idx="1">
                  <c:v>593000</c:v>
                </c:pt>
                <c:pt idx="2">
                  <c:v>297000</c:v>
                </c:pt>
                <c:pt idx="3">
                  <c:v>287000</c:v>
                </c:pt>
                <c:pt idx="4">
                  <c:v>352000</c:v>
                </c:pt>
                <c:pt idx="5">
                  <c:v>376000</c:v>
                </c:pt>
                <c:pt idx="6">
                  <c:v>306000</c:v>
                </c:pt>
                <c:pt idx="7">
                  <c:v>475000</c:v>
                </c:pt>
                <c:pt idx="8">
                  <c:v>374000</c:v>
                </c:pt>
                <c:pt idx="9">
                  <c:v>302000</c:v>
                </c:pt>
                <c:pt idx="10">
                  <c:v>310000</c:v>
                </c:pt>
                <c:pt idx="11">
                  <c:v>320000</c:v>
                </c:pt>
                <c:pt idx="12">
                  <c:v>306000</c:v>
                </c:pt>
                <c:pt idx="13">
                  <c:v>328000</c:v>
                </c:pt>
                <c:pt idx="14">
                  <c:v>298000</c:v>
                </c:pt>
                <c:pt idx="15">
                  <c:v>375000</c:v>
                </c:pt>
                <c:pt idx="16">
                  <c:v>358000</c:v>
                </c:pt>
                <c:pt idx="17">
                  <c:v>568000</c:v>
                </c:pt>
                <c:pt idx="18">
                  <c:v>371000</c:v>
                </c:pt>
                <c:pt idx="19">
                  <c:v>1560000</c:v>
                </c:pt>
                <c:pt idx="20">
                  <c:v>700000</c:v>
                </c:pt>
                <c:pt idx="21">
                  <c:v>612000</c:v>
                </c:pt>
                <c:pt idx="22">
                  <c:v>317000</c:v>
                </c:pt>
              </c:numCache>
            </c:numRef>
          </c:val>
          <c:extLst>
            <c:ext xmlns:c16="http://schemas.microsoft.com/office/drawing/2014/chart" uri="{C3380CC4-5D6E-409C-BE32-E72D297353CC}">
              <c16:uniqueId val="{00000000-DC7B-48BD-8448-88929B78C172}"/>
            </c:ext>
          </c:extLst>
        </c:ser>
        <c:dLbls>
          <c:showLegendKey val="0"/>
          <c:showVal val="0"/>
          <c:showCatName val="0"/>
          <c:showSerName val="0"/>
          <c:showPercent val="0"/>
          <c:showBubbleSize val="0"/>
        </c:dLbls>
        <c:gapWidth val="219"/>
        <c:overlap val="-27"/>
        <c:axId val="1252848399"/>
        <c:axId val="1252843823"/>
      </c:barChart>
      <c:catAx>
        <c:axId val="125284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843823"/>
        <c:crosses val="autoZero"/>
        <c:auto val="1"/>
        <c:lblAlgn val="ctr"/>
        <c:lblOffset val="100"/>
        <c:noMultiLvlLbl val="0"/>
      </c:catAx>
      <c:valAx>
        <c:axId val="125284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8483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borrowersAnalysis!$DW$5</c:f>
              <c:strCache>
                <c:ptCount val="1"/>
                <c:pt idx="0">
                  <c:v>Sum of Borrower Annual Income</c:v>
                </c:pt>
              </c:strCache>
            </c:strRef>
          </c:tx>
          <c:spPr>
            <a:ln w="28575" cap="rnd">
              <a:solidFill>
                <a:schemeClr val="accent2"/>
              </a:solidFill>
              <a:round/>
            </a:ln>
            <a:effectLst/>
          </c:spPr>
          <c:marker>
            <c:symbol val="circle"/>
            <c:size val="8"/>
            <c:spPr>
              <a:solidFill>
                <a:schemeClr val="tx1">
                  <a:alpha val="69000"/>
                </a:schemeClr>
              </a:solidFill>
              <a:ln w="9525">
                <a:solidFill>
                  <a:schemeClr val="accent2"/>
                </a:solidFill>
              </a:ln>
              <a:effectLst/>
            </c:spPr>
          </c:marker>
          <c:cat>
            <c:numRef>
              <c:f>borrowersAnalysis!$DV$6:$DV$60</c:f>
              <c:numCache>
                <c:formatCode>General</c:formatCode>
                <c:ptCount val="55"/>
                <c:pt idx="0">
                  <c:v>5</c:v>
                </c:pt>
                <c:pt idx="1">
                  <c:v>7</c:v>
                </c:pt>
                <c:pt idx="2">
                  <c:v>28</c:v>
                </c:pt>
                <c:pt idx="3">
                  <c:v>31</c:v>
                </c:pt>
                <c:pt idx="4">
                  <c:v>34</c:v>
                </c:pt>
                <c:pt idx="5">
                  <c:v>45</c:v>
                </c:pt>
                <c:pt idx="6">
                  <c:v>50</c:v>
                </c:pt>
                <c:pt idx="7">
                  <c:v>52</c:v>
                </c:pt>
                <c:pt idx="8">
                  <c:v>69</c:v>
                </c:pt>
                <c:pt idx="9">
                  <c:v>99</c:v>
                </c:pt>
                <c:pt idx="10">
                  <c:v>100</c:v>
                </c:pt>
                <c:pt idx="11">
                  <c:v>121</c:v>
                </c:pt>
                <c:pt idx="12">
                  <c:v>126</c:v>
                </c:pt>
                <c:pt idx="13">
                  <c:v>132</c:v>
                </c:pt>
                <c:pt idx="14">
                  <c:v>154</c:v>
                </c:pt>
                <c:pt idx="15">
                  <c:v>167</c:v>
                </c:pt>
                <c:pt idx="16">
                  <c:v>173</c:v>
                </c:pt>
                <c:pt idx="17">
                  <c:v>176</c:v>
                </c:pt>
                <c:pt idx="18">
                  <c:v>191</c:v>
                </c:pt>
                <c:pt idx="19">
                  <c:v>207</c:v>
                </c:pt>
                <c:pt idx="20">
                  <c:v>212</c:v>
                </c:pt>
                <c:pt idx="21">
                  <c:v>225</c:v>
                </c:pt>
                <c:pt idx="22">
                  <c:v>241</c:v>
                </c:pt>
                <c:pt idx="23">
                  <c:v>276</c:v>
                </c:pt>
                <c:pt idx="24">
                  <c:v>280</c:v>
                </c:pt>
                <c:pt idx="25">
                  <c:v>285</c:v>
                </c:pt>
                <c:pt idx="26">
                  <c:v>292</c:v>
                </c:pt>
                <c:pt idx="27">
                  <c:v>297</c:v>
                </c:pt>
                <c:pt idx="28">
                  <c:v>300</c:v>
                </c:pt>
                <c:pt idx="29">
                  <c:v>306</c:v>
                </c:pt>
                <c:pt idx="30">
                  <c:v>315</c:v>
                </c:pt>
                <c:pt idx="31">
                  <c:v>318</c:v>
                </c:pt>
                <c:pt idx="32">
                  <c:v>325</c:v>
                </c:pt>
                <c:pt idx="33">
                  <c:v>342</c:v>
                </c:pt>
                <c:pt idx="34">
                  <c:v>345</c:v>
                </c:pt>
                <c:pt idx="35">
                  <c:v>360</c:v>
                </c:pt>
                <c:pt idx="36">
                  <c:v>384</c:v>
                </c:pt>
                <c:pt idx="37">
                  <c:v>398</c:v>
                </c:pt>
                <c:pt idx="38">
                  <c:v>403</c:v>
                </c:pt>
                <c:pt idx="39">
                  <c:v>411</c:v>
                </c:pt>
                <c:pt idx="40">
                  <c:v>415</c:v>
                </c:pt>
                <c:pt idx="41">
                  <c:v>420</c:v>
                </c:pt>
                <c:pt idx="42">
                  <c:v>433</c:v>
                </c:pt>
                <c:pt idx="43">
                  <c:v>437</c:v>
                </c:pt>
                <c:pt idx="44">
                  <c:v>439</c:v>
                </c:pt>
                <c:pt idx="45">
                  <c:v>440</c:v>
                </c:pt>
                <c:pt idx="46">
                  <c:v>448</c:v>
                </c:pt>
                <c:pt idx="47">
                  <c:v>451</c:v>
                </c:pt>
                <c:pt idx="48">
                  <c:v>457</c:v>
                </c:pt>
                <c:pt idx="49">
                  <c:v>459</c:v>
                </c:pt>
                <c:pt idx="50">
                  <c:v>470</c:v>
                </c:pt>
                <c:pt idx="51">
                  <c:v>472</c:v>
                </c:pt>
                <c:pt idx="52">
                  <c:v>480</c:v>
                </c:pt>
                <c:pt idx="53">
                  <c:v>492</c:v>
                </c:pt>
                <c:pt idx="54">
                  <c:v>500</c:v>
                </c:pt>
              </c:numCache>
            </c:numRef>
          </c:cat>
          <c:val>
            <c:numRef>
              <c:f>borrowersAnalysis!$DW$6:$DW$60</c:f>
              <c:numCache>
                <c:formatCode>General</c:formatCode>
                <c:ptCount val="55"/>
                <c:pt idx="0">
                  <c:v>109000</c:v>
                </c:pt>
                <c:pt idx="1">
                  <c:v>145000</c:v>
                </c:pt>
                <c:pt idx="2">
                  <c:v>192000</c:v>
                </c:pt>
                <c:pt idx="3">
                  <c:v>76000</c:v>
                </c:pt>
                <c:pt idx="4">
                  <c:v>196000</c:v>
                </c:pt>
                <c:pt idx="5">
                  <c:v>60000</c:v>
                </c:pt>
                <c:pt idx="6">
                  <c:v>57000</c:v>
                </c:pt>
                <c:pt idx="7">
                  <c:v>123000</c:v>
                </c:pt>
                <c:pt idx="8">
                  <c:v>96000</c:v>
                </c:pt>
                <c:pt idx="9">
                  <c:v>116000</c:v>
                </c:pt>
                <c:pt idx="10">
                  <c:v>88000</c:v>
                </c:pt>
                <c:pt idx="11">
                  <c:v>112000</c:v>
                </c:pt>
                <c:pt idx="12">
                  <c:v>62000</c:v>
                </c:pt>
                <c:pt idx="13">
                  <c:v>222000</c:v>
                </c:pt>
                <c:pt idx="14">
                  <c:v>127000</c:v>
                </c:pt>
                <c:pt idx="15">
                  <c:v>34000</c:v>
                </c:pt>
                <c:pt idx="16">
                  <c:v>176000</c:v>
                </c:pt>
                <c:pt idx="17">
                  <c:v>115000</c:v>
                </c:pt>
                <c:pt idx="18">
                  <c:v>94000</c:v>
                </c:pt>
                <c:pt idx="19">
                  <c:v>152000</c:v>
                </c:pt>
                <c:pt idx="20">
                  <c:v>120000</c:v>
                </c:pt>
                <c:pt idx="21">
                  <c:v>56000</c:v>
                </c:pt>
                <c:pt idx="22">
                  <c:v>55000</c:v>
                </c:pt>
                <c:pt idx="23">
                  <c:v>58000</c:v>
                </c:pt>
                <c:pt idx="24">
                  <c:v>127000</c:v>
                </c:pt>
                <c:pt idx="25">
                  <c:v>40000</c:v>
                </c:pt>
                <c:pt idx="26">
                  <c:v>41000</c:v>
                </c:pt>
                <c:pt idx="27">
                  <c:v>80000</c:v>
                </c:pt>
                <c:pt idx="28">
                  <c:v>76000</c:v>
                </c:pt>
                <c:pt idx="29">
                  <c:v>68000</c:v>
                </c:pt>
                <c:pt idx="30">
                  <c:v>65000</c:v>
                </c:pt>
                <c:pt idx="31">
                  <c:v>68000</c:v>
                </c:pt>
                <c:pt idx="32">
                  <c:v>130000</c:v>
                </c:pt>
                <c:pt idx="33">
                  <c:v>57000</c:v>
                </c:pt>
                <c:pt idx="34">
                  <c:v>118000</c:v>
                </c:pt>
                <c:pt idx="35">
                  <c:v>52000</c:v>
                </c:pt>
                <c:pt idx="36">
                  <c:v>88000</c:v>
                </c:pt>
                <c:pt idx="37">
                  <c:v>235000</c:v>
                </c:pt>
                <c:pt idx="38">
                  <c:v>190000</c:v>
                </c:pt>
                <c:pt idx="39">
                  <c:v>126000</c:v>
                </c:pt>
                <c:pt idx="40">
                  <c:v>64000</c:v>
                </c:pt>
                <c:pt idx="41">
                  <c:v>79000</c:v>
                </c:pt>
                <c:pt idx="42">
                  <c:v>58000</c:v>
                </c:pt>
                <c:pt idx="43">
                  <c:v>111000</c:v>
                </c:pt>
                <c:pt idx="44">
                  <c:v>62000</c:v>
                </c:pt>
                <c:pt idx="45">
                  <c:v>64000</c:v>
                </c:pt>
                <c:pt idx="46">
                  <c:v>49000</c:v>
                </c:pt>
                <c:pt idx="47">
                  <c:v>25000</c:v>
                </c:pt>
                <c:pt idx="48">
                  <c:v>36000</c:v>
                </c:pt>
                <c:pt idx="49">
                  <c:v>32000</c:v>
                </c:pt>
                <c:pt idx="50">
                  <c:v>54000</c:v>
                </c:pt>
                <c:pt idx="51">
                  <c:v>53000</c:v>
                </c:pt>
                <c:pt idx="52">
                  <c:v>38000</c:v>
                </c:pt>
                <c:pt idx="53">
                  <c:v>95000</c:v>
                </c:pt>
                <c:pt idx="54">
                  <c:v>60000</c:v>
                </c:pt>
              </c:numCache>
            </c:numRef>
          </c:val>
          <c:smooth val="0"/>
          <c:extLst>
            <c:ext xmlns:c16="http://schemas.microsoft.com/office/drawing/2014/chart" uri="{C3380CC4-5D6E-409C-BE32-E72D297353CC}">
              <c16:uniqueId val="{00000000-4901-416E-963C-F3CF2B8E22E2}"/>
            </c:ext>
          </c:extLst>
        </c:ser>
        <c:ser>
          <c:idx val="2"/>
          <c:order val="1"/>
          <c:tx>
            <c:strRef>
              <c:f>borrowersAnalysis!$DX$5</c:f>
              <c:strCache>
                <c:ptCount val="1"/>
                <c:pt idx="0">
                  <c:v>Average</c:v>
                </c:pt>
              </c:strCache>
            </c:strRef>
          </c:tx>
          <c:spPr>
            <a:ln w="28575" cap="rnd">
              <a:solidFill>
                <a:srgbClr val="FF4B4B"/>
              </a:solidFill>
              <a:round/>
            </a:ln>
            <a:effectLst/>
          </c:spPr>
          <c:marker>
            <c:symbol val="none"/>
          </c:marker>
          <c:cat>
            <c:numRef>
              <c:f>borrowersAnalysis!$DV$6:$DV$60</c:f>
              <c:numCache>
                <c:formatCode>General</c:formatCode>
                <c:ptCount val="55"/>
                <c:pt idx="0">
                  <c:v>5</c:v>
                </c:pt>
                <c:pt idx="1">
                  <c:v>7</c:v>
                </c:pt>
                <c:pt idx="2">
                  <c:v>28</c:v>
                </c:pt>
                <c:pt idx="3">
                  <c:v>31</c:v>
                </c:pt>
                <c:pt idx="4">
                  <c:v>34</c:v>
                </c:pt>
                <c:pt idx="5">
                  <c:v>45</c:v>
                </c:pt>
                <c:pt idx="6">
                  <c:v>50</c:v>
                </c:pt>
                <c:pt idx="7">
                  <c:v>52</c:v>
                </c:pt>
                <c:pt idx="8">
                  <c:v>69</c:v>
                </c:pt>
                <c:pt idx="9">
                  <c:v>99</c:v>
                </c:pt>
                <c:pt idx="10">
                  <c:v>100</c:v>
                </c:pt>
                <c:pt idx="11">
                  <c:v>121</c:v>
                </c:pt>
                <c:pt idx="12">
                  <c:v>126</c:v>
                </c:pt>
                <c:pt idx="13">
                  <c:v>132</c:v>
                </c:pt>
                <c:pt idx="14">
                  <c:v>154</c:v>
                </c:pt>
                <c:pt idx="15">
                  <c:v>167</c:v>
                </c:pt>
                <c:pt idx="16">
                  <c:v>173</c:v>
                </c:pt>
                <c:pt idx="17">
                  <c:v>176</c:v>
                </c:pt>
                <c:pt idx="18">
                  <c:v>191</c:v>
                </c:pt>
                <c:pt idx="19">
                  <c:v>207</c:v>
                </c:pt>
                <c:pt idx="20">
                  <c:v>212</c:v>
                </c:pt>
                <c:pt idx="21">
                  <c:v>225</c:v>
                </c:pt>
                <c:pt idx="22">
                  <c:v>241</c:v>
                </c:pt>
                <c:pt idx="23">
                  <c:v>276</c:v>
                </c:pt>
                <c:pt idx="24">
                  <c:v>280</c:v>
                </c:pt>
                <c:pt idx="25">
                  <c:v>285</c:v>
                </c:pt>
                <c:pt idx="26">
                  <c:v>292</c:v>
                </c:pt>
                <c:pt idx="27">
                  <c:v>297</c:v>
                </c:pt>
                <c:pt idx="28">
                  <c:v>300</c:v>
                </c:pt>
                <c:pt idx="29">
                  <c:v>306</c:v>
                </c:pt>
                <c:pt idx="30">
                  <c:v>315</c:v>
                </c:pt>
                <c:pt idx="31">
                  <c:v>318</c:v>
                </c:pt>
                <c:pt idx="32">
                  <c:v>325</c:v>
                </c:pt>
                <c:pt idx="33">
                  <c:v>342</c:v>
                </c:pt>
                <c:pt idx="34">
                  <c:v>345</c:v>
                </c:pt>
                <c:pt idx="35">
                  <c:v>360</c:v>
                </c:pt>
                <c:pt idx="36">
                  <c:v>384</c:v>
                </c:pt>
                <c:pt idx="37">
                  <c:v>398</c:v>
                </c:pt>
                <c:pt idx="38">
                  <c:v>403</c:v>
                </c:pt>
                <c:pt idx="39">
                  <c:v>411</c:v>
                </c:pt>
                <c:pt idx="40">
                  <c:v>415</c:v>
                </c:pt>
                <c:pt idx="41">
                  <c:v>420</c:v>
                </c:pt>
                <c:pt idx="42">
                  <c:v>433</c:v>
                </c:pt>
                <c:pt idx="43">
                  <c:v>437</c:v>
                </c:pt>
                <c:pt idx="44">
                  <c:v>439</c:v>
                </c:pt>
                <c:pt idx="45">
                  <c:v>440</c:v>
                </c:pt>
                <c:pt idx="46">
                  <c:v>448</c:v>
                </c:pt>
                <c:pt idx="47">
                  <c:v>451</c:v>
                </c:pt>
                <c:pt idx="48">
                  <c:v>457</c:v>
                </c:pt>
                <c:pt idx="49">
                  <c:v>459</c:v>
                </c:pt>
                <c:pt idx="50">
                  <c:v>470</c:v>
                </c:pt>
                <c:pt idx="51">
                  <c:v>472</c:v>
                </c:pt>
                <c:pt idx="52">
                  <c:v>480</c:v>
                </c:pt>
                <c:pt idx="53">
                  <c:v>492</c:v>
                </c:pt>
                <c:pt idx="54">
                  <c:v>500</c:v>
                </c:pt>
              </c:numCache>
            </c:numRef>
          </c:cat>
          <c:val>
            <c:numRef>
              <c:f>borrowersAnalysis!$DX$6:$DX$60</c:f>
              <c:numCache>
                <c:formatCode>General</c:formatCode>
                <c:ptCount val="55"/>
                <c:pt idx="0">
                  <c:v>112444</c:v>
                </c:pt>
                <c:pt idx="1">
                  <c:v>112444</c:v>
                </c:pt>
                <c:pt idx="2">
                  <c:v>112444</c:v>
                </c:pt>
                <c:pt idx="3">
                  <c:v>112444</c:v>
                </c:pt>
                <c:pt idx="4">
                  <c:v>112444</c:v>
                </c:pt>
                <c:pt idx="5">
                  <c:v>112444</c:v>
                </c:pt>
                <c:pt idx="6">
                  <c:v>112444</c:v>
                </c:pt>
                <c:pt idx="7">
                  <c:v>112444</c:v>
                </c:pt>
                <c:pt idx="8">
                  <c:v>112444</c:v>
                </c:pt>
                <c:pt idx="9">
                  <c:v>112444</c:v>
                </c:pt>
                <c:pt idx="10">
                  <c:v>112444</c:v>
                </c:pt>
                <c:pt idx="11">
                  <c:v>112444</c:v>
                </c:pt>
                <c:pt idx="12">
                  <c:v>112444</c:v>
                </c:pt>
                <c:pt idx="13">
                  <c:v>112444</c:v>
                </c:pt>
                <c:pt idx="14">
                  <c:v>112444</c:v>
                </c:pt>
                <c:pt idx="15">
                  <c:v>112444</c:v>
                </c:pt>
                <c:pt idx="16">
                  <c:v>112444</c:v>
                </c:pt>
                <c:pt idx="17">
                  <c:v>112444</c:v>
                </c:pt>
                <c:pt idx="18">
                  <c:v>112444</c:v>
                </c:pt>
                <c:pt idx="19">
                  <c:v>112444</c:v>
                </c:pt>
                <c:pt idx="20">
                  <c:v>112444</c:v>
                </c:pt>
                <c:pt idx="21">
                  <c:v>112444</c:v>
                </c:pt>
                <c:pt idx="22">
                  <c:v>112444</c:v>
                </c:pt>
                <c:pt idx="23">
                  <c:v>112444</c:v>
                </c:pt>
                <c:pt idx="24">
                  <c:v>112444</c:v>
                </c:pt>
                <c:pt idx="25">
                  <c:v>112444</c:v>
                </c:pt>
                <c:pt idx="26">
                  <c:v>112444</c:v>
                </c:pt>
                <c:pt idx="27">
                  <c:v>112444</c:v>
                </c:pt>
                <c:pt idx="28">
                  <c:v>112444</c:v>
                </c:pt>
                <c:pt idx="29">
                  <c:v>112444</c:v>
                </c:pt>
                <c:pt idx="30">
                  <c:v>112444</c:v>
                </c:pt>
                <c:pt idx="31">
                  <c:v>112444</c:v>
                </c:pt>
                <c:pt idx="32">
                  <c:v>112444</c:v>
                </c:pt>
                <c:pt idx="33">
                  <c:v>112444</c:v>
                </c:pt>
                <c:pt idx="34">
                  <c:v>112444</c:v>
                </c:pt>
                <c:pt idx="35">
                  <c:v>112444</c:v>
                </c:pt>
                <c:pt idx="36">
                  <c:v>112444</c:v>
                </c:pt>
                <c:pt idx="37">
                  <c:v>112444</c:v>
                </c:pt>
                <c:pt idx="38">
                  <c:v>112444</c:v>
                </c:pt>
                <c:pt idx="39">
                  <c:v>112444</c:v>
                </c:pt>
                <c:pt idx="40">
                  <c:v>112444</c:v>
                </c:pt>
                <c:pt idx="41">
                  <c:v>112444</c:v>
                </c:pt>
                <c:pt idx="42">
                  <c:v>112444</c:v>
                </c:pt>
                <c:pt idx="43">
                  <c:v>112444</c:v>
                </c:pt>
                <c:pt idx="44">
                  <c:v>112444</c:v>
                </c:pt>
                <c:pt idx="45">
                  <c:v>112444</c:v>
                </c:pt>
                <c:pt idx="46">
                  <c:v>112444</c:v>
                </c:pt>
                <c:pt idx="47">
                  <c:v>112444</c:v>
                </c:pt>
                <c:pt idx="48">
                  <c:v>112444</c:v>
                </c:pt>
                <c:pt idx="49">
                  <c:v>112444</c:v>
                </c:pt>
                <c:pt idx="50">
                  <c:v>112444</c:v>
                </c:pt>
                <c:pt idx="51">
                  <c:v>112444</c:v>
                </c:pt>
                <c:pt idx="52">
                  <c:v>112444</c:v>
                </c:pt>
                <c:pt idx="53">
                  <c:v>112444</c:v>
                </c:pt>
                <c:pt idx="54">
                  <c:v>112444</c:v>
                </c:pt>
              </c:numCache>
            </c:numRef>
          </c:val>
          <c:smooth val="0"/>
          <c:extLst>
            <c:ext xmlns:c16="http://schemas.microsoft.com/office/drawing/2014/chart" uri="{C3380CC4-5D6E-409C-BE32-E72D297353CC}">
              <c16:uniqueId val="{00000001-4901-416E-963C-F3CF2B8E22E2}"/>
            </c:ext>
          </c:extLst>
        </c:ser>
        <c:dLbls>
          <c:showLegendKey val="0"/>
          <c:showVal val="0"/>
          <c:showCatName val="0"/>
          <c:showSerName val="0"/>
          <c:showPercent val="0"/>
          <c:showBubbleSize val="0"/>
        </c:dLbls>
        <c:marker val="1"/>
        <c:smooth val="0"/>
        <c:axId val="2094156783"/>
        <c:axId val="2094158031"/>
      </c:lineChart>
      <c:catAx>
        <c:axId val="209415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158031"/>
        <c:crosses val="autoZero"/>
        <c:auto val="1"/>
        <c:lblAlgn val="ctr"/>
        <c:lblOffset val="100"/>
        <c:noMultiLvlLbl val="0"/>
      </c:catAx>
      <c:valAx>
        <c:axId val="209415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156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Loan Data for Analysis (version 1).xlsx]The Formal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Borrowers with LTV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'The Formal Analysis'!$C$10</c:f>
              <c:strCache>
                <c:ptCount val="1"/>
                <c:pt idx="0">
                  <c:v>Total</c:v>
                </c:pt>
              </c:strCache>
            </c:strRef>
          </c:tx>
          <c:spPr>
            <a:solidFill>
              <a:schemeClr val="accent1"/>
            </a:solidFill>
            <a:ln>
              <a:noFill/>
            </a:ln>
            <a:effectLst/>
          </c:spPr>
          <c:invertIfNegative val="0"/>
          <c:cat>
            <c:strRef>
              <c:f>'The Formal Analysis'!$B$11:$B$20</c:f>
              <c:strCache>
                <c:ptCount val="9"/>
                <c:pt idx="0">
                  <c:v>12-22</c:v>
                </c:pt>
                <c:pt idx="1">
                  <c:v>22-32</c:v>
                </c:pt>
                <c:pt idx="2">
                  <c:v>32-42</c:v>
                </c:pt>
                <c:pt idx="3">
                  <c:v>42-52</c:v>
                </c:pt>
                <c:pt idx="4">
                  <c:v>52-62</c:v>
                </c:pt>
                <c:pt idx="5">
                  <c:v>62-72</c:v>
                </c:pt>
                <c:pt idx="6">
                  <c:v>72-82</c:v>
                </c:pt>
                <c:pt idx="7">
                  <c:v>82-92</c:v>
                </c:pt>
                <c:pt idx="8">
                  <c:v>92-102</c:v>
                </c:pt>
              </c:strCache>
            </c:strRef>
          </c:cat>
          <c:val>
            <c:numRef>
              <c:f>'The Formal Analysis'!$C$11:$C$20</c:f>
              <c:numCache>
                <c:formatCode>General</c:formatCode>
                <c:ptCount val="9"/>
                <c:pt idx="0">
                  <c:v>5</c:v>
                </c:pt>
                <c:pt idx="1">
                  <c:v>8</c:v>
                </c:pt>
                <c:pt idx="2">
                  <c:v>17</c:v>
                </c:pt>
                <c:pt idx="3">
                  <c:v>49</c:v>
                </c:pt>
                <c:pt idx="4">
                  <c:v>53</c:v>
                </c:pt>
                <c:pt idx="5">
                  <c:v>90</c:v>
                </c:pt>
                <c:pt idx="6">
                  <c:v>174</c:v>
                </c:pt>
                <c:pt idx="7">
                  <c:v>59</c:v>
                </c:pt>
                <c:pt idx="8">
                  <c:v>45</c:v>
                </c:pt>
              </c:numCache>
            </c:numRef>
          </c:val>
          <c:extLst>
            <c:ext xmlns:c16="http://schemas.microsoft.com/office/drawing/2014/chart" uri="{C3380CC4-5D6E-409C-BE32-E72D297353CC}">
              <c16:uniqueId val="{00000000-E665-4129-9E9F-4245EF3F4EEB}"/>
            </c:ext>
          </c:extLst>
        </c:ser>
        <c:dLbls>
          <c:showLegendKey val="0"/>
          <c:showVal val="0"/>
          <c:showCatName val="0"/>
          <c:showSerName val="0"/>
          <c:showPercent val="0"/>
          <c:showBubbleSize val="0"/>
        </c:dLbls>
        <c:gapWidth val="219"/>
        <c:overlap val="-27"/>
        <c:axId val="1306997055"/>
        <c:axId val="1307002463"/>
      </c:barChart>
      <c:catAx>
        <c:axId val="130699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002463"/>
        <c:crosses val="autoZero"/>
        <c:auto val="1"/>
        <c:lblAlgn val="ctr"/>
        <c:lblOffset val="100"/>
        <c:noMultiLvlLbl val="0"/>
      </c:catAx>
      <c:valAx>
        <c:axId val="13070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99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Loan Data for Analysis (version 1).xlsx]The Formal Analysis!PivotTable2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 income &amp; borrowers per % minority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'The Formal Analysis'!$J$10</c:f>
              <c:strCache>
                <c:ptCount val="1"/>
                <c:pt idx="0">
                  <c:v>Count of Borrower ID Number</c:v>
                </c:pt>
              </c:strCache>
            </c:strRef>
          </c:tx>
          <c:spPr>
            <a:solidFill>
              <a:schemeClr val="accent1"/>
            </a:solidFill>
            <a:ln>
              <a:noFill/>
            </a:ln>
            <a:effectLst/>
          </c:spPr>
          <c:invertIfNegative val="0"/>
          <c:cat>
            <c:strRef>
              <c:f>'The Formal Analysis'!$I$11:$I$22</c:f>
              <c:strCache>
                <c:ptCount val="11"/>
                <c:pt idx="0">
                  <c:v>&lt;1.5</c:v>
                </c:pt>
                <c:pt idx="1">
                  <c:v>1.5-11.5</c:v>
                </c:pt>
                <c:pt idx="2">
                  <c:v>11.5-21.5</c:v>
                </c:pt>
                <c:pt idx="3">
                  <c:v>21.5-31.5</c:v>
                </c:pt>
                <c:pt idx="4">
                  <c:v>31.5-41.5</c:v>
                </c:pt>
                <c:pt idx="5">
                  <c:v>41.5-51.5</c:v>
                </c:pt>
                <c:pt idx="6">
                  <c:v>51.5-61.5</c:v>
                </c:pt>
                <c:pt idx="7">
                  <c:v>61.5-71.5</c:v>
                </c:pt>
                <c:pt idx="8">
                  <c:v>71.5-81.5</c:v>
                </c:pt>
                <c:pt idx="9">
                  <c:v>81.5-91.5</c:v>
                </c:pt>
                <c:pt idx="10">
                  <c:v>91.5-101.5</c:v>
                </c:pt>
              </c:strCache>
            </c:strRef>
          </c:cat>
          <c:val>
            <c:numRef>
              <c:f>'The Formal Analysis'!$J$11:$J$22</c:f>
              <c:numCache>
                <c:formatCode>General</c:formatCode>
                <c:ptCount val="11"/>
                <c:pt idx="0">
                  <c:v>1</c:v>
                </c:pt>
                <c:pt idx="1">
                  <c:v>139</c:v>
                </c:pt>
                <c:pt idx="2">
                  <c:v>126</c:v>
                </c:pt>
                <c:pt idx="3">
                  <c:v>66</c:v>
                </c:pt>
                <c:pt idx="4">
                  <c:v>59</c:v>
                </c:pt>
                <c:pt idx="5">
                  <c:v>27</c:v>
                </c:pt>
                <c:pt idx="6">
                  <c:v>26</c:v>
                </c:pt>
                <c:pt idx="7">
                  <c:v>12</c:v>
                </c:pt>
                <c:pt idx="8">
                  <c:v>18</c:v>
                </c:pt>
                <c:pt idx="9">
                  <c:v>18</c:v>
                </c:pt>
                <c:pt idx="10">
                  <c:v>8</c:v>
                </c:pt>
              </c:numCache>
            </c:numRef>
          </c:val>
          <c:extLst>
            <c:ext xmlns:c16="http://schemas.microsoft.com/office/drawing/2014/chart" uri="{C3380CC4-5D6E-409C-BE32-E72D297353CC}">
              <c16:uniqueId val="{00000000-7CBE-418D-A4C8-74C10A837157}"/>
            </c:ext>
          </c:extLst>
        </c:ser>
        <c:dLbls>
          <c:showLegendKey val="0"/>
          <c:showVal val="0"/>
          <c:showCatName val="0"/>
          <c:showSerName val="0"/>
          <c:showPercent val="0"/>
          <c:showBubbleSize val="0"/>
        </c:dLbls>
        <c:gapWidth val="219"/>
        <c:axId val="1307004127"/>
        <c:axId val="1307003295"/>
      </c:barChart>
      <c:lineChart>
        <c:grouping val="standard"/>
        <c:varyColors val="0"/>
        <c:ser>
          <c:idx val="1"/>
          <c:order val="1"/>
          <c:tx>
            <c:strRef>
              <c:f>'The Formal Analysis'!$K$10</c:f>
              <c:strCache>
                <c:ptCount val="1"/>
                <c:pt idx="0">
                  <c:v>Sum of Borrower Annual Income</c:v>
                </c:pt>
              </c:strCache>
            </c:strRef>
          </c:tx>
          <c:spPr>
            <a:ln w="28575" cap="rnd">
              <a:solidFill>
                <a:schemeClr val="accent2"/>
              </a:solidFill>
              <a:round/>
            </a:ln>
            <a:effectLst/>
          </c:spPr>
          <c:marker>
            <c:symbol val="none"/>
          </c:marker>
          <c:cat>
            <c:strRef>
              <c:f>'The Formal Analysis'!$I$11:$I$22</c:f>
              <c:strCache>
                <c:ptCount val="11"/>
                <c:pt idx="0">
                  <c:v>&lt;1.5</c:v>
                </c:pt>
                <c:pt idx="1">
                  <c:v>1.5-11.5</c:v>
                </c:pt>
                <c:pt idx="2">
                  <c:v>11.5-21.5</c:v>
                </c:pt>
                <c:pt idx="3">
                  <c:v>21.5-31.5</c:v>
                </c:pt>
                <c:pt idx="4">
                  <c:v>31.5-41.5</c:v>
                </c:pt>
                <c:pt idx="5">
                  <c:v>41.5-51.5</c:v>
                </c:pt>
                <c:pt idx="6">
                  <c:v>51.5-61.5</c:v>
                </c:pt>
                <c:pt idx="7">
                  <c:v>61.5-71.5</c:v>
                </c:pt>
                <c:pt idx="8">
                  <c:v>71.5-81.5</c:v>
                </c:pt>
                <c:pt idx="9">
                  <c:v>81.5-91.5</c:v>
                </c:pt>
                <c:pt idx="10">
                  <c:v>91.5-101.5</c:v>
                </c:pt>
              </c:strCache>
            </c:strRef>
          </c:cat>
          <c:val>
            <c:numRef>
              <c:f>'The Formal Analysis'!$K$11:$K$22</c:f>
              <c:numCache>
                <c:formatCode>General</c:formatCode>
                <c:ptCount val="11"/>
                <c:pt idx="0">
                  <c:v>68000</c:v>
                </c:pt>
                <c:pt idx="1">
                  <c:v>16750000</c:v>
                </c:pt>
                <c:pt idx="2">
                  <c:v>16589000</c:v>
                </c:pt>
                <c:pt idx="3">
                  <c:v>8124000</c:v>
                </c:pt>
                <c:pt idx="4">
                  <c:v>8712000</c:v>
                </c:pt>
                <c:pt idx="5">
                  <c:v>3170000</c:v>
                </c:pt>
                <c:pt idx="6">
                  <c:v>2916000</c:v>
                </c:pt>
                <c:pt idx="7">
                  <c:v>1823000</c:v>
                </c:pt>
                <c:pt idx="8">
                  <c:v>2608000</c:v>
                </c:pt>
                <c:pt idx="9">
                  <c:v>2315000</c:v>
                </c:pt>
                <c:pt idx="10">
                  <c:v>738000</c:v>
                </c:pt>
              </c:numCache>
            </c:numRef>
          </c:val>
          <c:smooth val="0"/>
          <c:extLst>
            <c:ext xmlns:c16="http://schemas.microsoft.com/office/drawing/2014/chart" uri="{C3380CC4-5D6E-409C-BE32-E72D297353CC}">
              <c16:uniqueId val="{00000001-7CBE-418D-A4C8-74C10A837157}"/>
            </c:ext>
          </c:extLst>
        </c:ser>
        <c:dLbls>
          <c:showLegendKey val="0"/>
          <c:showVal val="0"/>
          <c:showCatName val="0"/>
          <c:showSerName val="0"/>
          <c:showPercent val="0"/>
          <c:showBubbleSize val="0"/>
        </c:dLbls>
        <c:marker val="1"/>
        <c:smooth val="0"/>
        <c:axId val="1306620623"/>
        <c:axId val="1306622703"/>
      </c:lineChart>
      <c:catAx>
        <c:axId val="130700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minority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003295"/>
        <c:crosses val="autoZero"/>
        <c:auto val="1"/>
        <c:lblAlgn val="ctr"/>
        <c:lblOffset val="100"/>
        <c:noMultiLvlLbl val="0"/>
      </c:catAx>
      <c:valAx>
        <c:axId val="130700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borrowers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004127"/>
        <c:crosses val="autoZero"/>
        <c:crossBetween val="between"/>
      </c:valAx>
      <c:valAx>
        <c:axId val="130662270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620623"/>
        <c:crosses val="max"/>
        <c:crossBetween val="between"/>
      </c:valAx>
      <c:catAx>
        <c:axId val="1306620623"/>
        <c:scaling>
          <c:orientation val="minMax"/>
        </c:scaling>
        <c:delete val="1"/>
        <c:axPos val="b"/>
        <c:numFmt formatCode="General" sourceLinked="1"/>
        <c:majorTickMark val="out"/>
        <c:minorTickMark val="none"/>
        <c:tickLblPos val="nextTo"/>
        <c:crossAx val="130662270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Loan Data for Analysis (version 1).xlsx]The Formal Analysis!PivotTable3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Borrowers Per Annual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8"/>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1"/>
        <c:ser>
          <c:idx val="0"/>
          <c:order val="0"/>
          <c:tx>
            <c:strRef>
              <c:f>'The Formal Analysis'!$Q$11</c:f>
              <c:strCache>
                <c:ptCount val="1"/>
                <c:pt idx="0">
                  <c:v>Total</c:v>
                </c:pt>
              </c:strCache>
            </c:strRef>
          </c:tx>
          <c:marker>
            <c:symbol val="circle"/>
            <c:size val="8"/>
          </c:marker>
          <c:dPt>
            <c:idx val="0"/>
            <c:marker>
              <c:symbol val="circle"/>
              <c:size val="8"/>
              <c:spPr>
                <a:solidFill>
                  <a:schemeClr val="accent1"/>
                </a:solidFill>
                <a:ln w="9525">
                  <a:solidFill>
                    <a:schemeClr val="accent1"/>
                  </a:solidFill>
                </a:ln>
                <a:effectLst/>
              </c:spPr>
            </c:marker>
            <c:bubble3D val="0"/>
            <c:spPr>
              <a:ln w="28575" cap="rnd">
                <a:solidFill>
                  <a:schemeClr val="accent1"/>
                </a:solidFill>
                <a:round/>
              </a:ln>
              <a:effectLst/>
            </c:spPr>
          </c:dPt>
          <c:dPt>
            <c:idx val="1"/>
            <c:marker>
              <c:symbol val="circle"/>
              <c:size val="8"/>
              <c:spPr>
                <a:solidFill>
                  <a:schemeClr val="accent2"/>
                </a:solidFill>
                <a:ln w="9525">
                  <a:solidFill>
                    <a:schemeClr val="accent2"/>
                  </a:solidFill>
                </a:ln>
                <a:effectLst/>
              </c:spPr>
            </c:marker>
            <c:bubble3D val="0"/>
            <c:spPr>
              <a:ln w="28575" cap="rnd">
                <a:solidFill>
                  <a:schemeClr val="accent2"/>
                </a:solidFill>
                <a:round/>
              </a:ln>
              <a:effectLst/>
            </c:spPr>
          </c:dPt>
          <c:dPt>
            <c:idx val="2"/>
            <c:marker>
              <c:symbol val="circle"/>
              <c:size val="8"/>
              <c:spPr>
                <a:solidFill>
                  <a:schemeClr val="accent3"/>
                </a:solidFill>
                <a:ln w="9525">
                  <a:solidFill>
                    <a:schemeClr val="accent3"/>
                  </a:solidFill>
                </a:ln>
                <a:effectLst/>
              </c:spPr>
            </c:marker>
            <c:bubble3D val="0"/>
            <c:spPr>
              <a:ln w="28575" cap="rnd">
                <a:solidFill>
                  <a:schemeClr val="accent3"/>
                </a:solidFill>
                <a:round/>
              </a:ln>
              <a:effectLst/>
            </c:spPr>
          </c:dPt>
          <c:dPt>
            <c:idx val="3"/>
            <c:marker>
              <c:symbol val="circle"/>
              <c:size val="8"/>
              <c:spPr>
                <a:solidFill>
                  <a:schemeClr val="accent4"/>
                </a:solidFill>
                <a:ln w="9525">
                  <a:solidFill>
                    <a:schemeClr val="accent4"/>
                  </a:solidFill>
                </a:ln>
                <a:effectLst/>
              </c:spPr>
            </c:marker>
            <c:bubble3D val="0"/>
            <c:spPr>
              <a:ln w="28575" cap="rnd">
                <a:solidFill>
                  <a:schemeClr val="accent4"/>
                </a:solidFill>
                <a:round/>
              </a:ln>
              <a:effectLst/>
            </c:spPr>
          </c:dPt>
          <c:dPt>
            <c:idx val="4"/>
            <c:marker>
              <c:symbol val="circle"/>
              <c:size val="8"/>
              <c:spPr>
                <a:solidFill>
                  <a:schemeClr val="accent5"/>
                </a:solidFill>
                <a:ln w="9525">
                  <a:solidFill>
                    <a:schemeClr val="accent5"/>
                  </a:solidFill>
                </a:ln>
                <a:effectLst/>
              </c:spPr>
            </c:marker>
            <c:bubble3D val="0"/>
            <c:spPr>
              <a:ln w="28575" cap="rnd">
                <a:solidFill>
                  <a:schemeClr val="accent5"/>
                </a:solidFill>
                <a:round/>
              </a:ln>
              <a:effectLst/>
            </c:spPr>
          </c:dPt>
          <c:dPt>
            <c:idx val="5"/>
            <c:marker>
              <c:symbol val="circle"/>
              <c:size val="8"/>
              <c:spPr>
                <a:solidFill>
                  <a:schemeClr val="accent6"/>
                </a:solidFill>
                <a:ln w="9525">
                  <a:solidFill>
                    <a:schemeClr val="accent6"/>
                  </a:solidFill>
                </a:ln>
                <a:effectLst/>
              </c:spPr>
            </c:marker>
            <c:bubble3D val="0"/>
            <c:spPr>
              <a:ln w="28575" cap="rnd">
                <a:solidFill>
                  <a:schemeClr val="accent6"/>
                </a:solidFill>
                <a:round/>
              </a:ln>
              <a:effectLst/>
            </c:spPr>
          </c:dPt>
          <c:dPt>
            <c:idx val="6"/>
            <c:marker>
              <c:symbol val="circle"/>
              <c:size val="8"/>
              <c:spPr>
                <a:solidFill>
                  <a:schemeClr val="accent1">
                    <a:lumMod val="60000"/>
                  </a:schemeClr>
                </a:solidFill>
                <a:ln w="9525">
                  <a:solidFill>
                    <a:schemeClr val="accent1">
                      <a:lumMod val="60000"/>
                    </a:schemeClr>
                  </a:solidFill>
                </a:ln>
                <a:effectLst/>
              </c:spPr>
            </c:marker>
            <c:bubble3D val="0"/>
            <c:spPr>
              <a:ln w="28575" cap="rnd">
                <a:solidFill>
                  <a:schemeClr val="accent1">
                    <a:lumMod val="60000"/>
                  </a:schemeClr>
                </a:solidFill>
                <a:round/>
              </a:ln>
              <a:effectLst/>
            </c:spPr>
          </c:dPt>
          <c:dPt>
            <c:idx val="7"/>
            <c:marker>
              <c:symbol val="circle"/>
              <c:size val="8"/>
              <c:spPr>
                <a:solidFill>
                  <a:schemeClr val="accent2">
                    <a:lumMod val="60000"/>
                  </a:schemeClr>
                </a:solidFill>
                <a:ln w="9525">
                  <a:solidFill>
                    <a:schemeClr val="accent2">
                      <a:lumMod val="60000"/>
                    </a:schemeClr>
                  </a:solidFill>
                </a:ln>
                <a:effectLst/>
              </c:spPr>
            </c:marker>
            <c:bubble3D val="0"/>
            <c:spPr>
              <a:ln w="28575" cap="rnd">
                <a:solidFill>
                  <a:schemeClr val="accent2">
                    <a:lumMod val="60000"/>
                  </a:schemeClr>
                </a:solidFill>
                <a:round/>
              </a:ln>
              <a:effectLst/>
            </c:spPr>
          </c:dPt>
          <c:cat>
            <c:strRef>
              <c:f>'The Formal Analysis'!$P$12:$P$20</c:f>
              <c:strCache>
                <c:ptCount val="8"/>
                <c:pt idx="0">
                  <c:v>118000-217999</c:v>
                </c:pt>
                <c:pt idx="1">
                  <c:v>1518000-1617999</c:v>
                </c:pt>
                <c:pt idx="2">
                  <c:v>18000-117999</c:v>
                </c:pt>
                <c:pt idx="3">
                  <c:v>218000-317999</c:v>
                </c:pt>
                <c:pt idx="4">
                  <c:v>318000-417999</c:v>
                </c:pt>
                <c:pt idx="5">
                  <c:v>418000-517999</c:v>
                </c:pt>
                <c:pt idx="6">
                  <c:v>518000-617999</c:v>
                </c:pt>
                <c:pt idx="7">
                  <c:v>618000-717999</c:v>
                </c:pt>
              </c:strCache>
            </c:strRef>
          </c:cat>
          <c:val>
            <c:numRef>
              <c:f>'The Formal Analysis'!$Q$12:$Q$20</c:f>
              <c:numCache>
                <c:formatCode>General</c:formatCode>
                <c:ptCount val="8"/>
                <c:pt idx="0">
                  <c:v>151</c:v>
                </c:pt>
                <c:pt idx="1">
                  <c:v>1</c:v>
                </c:pt>
                <c:pt idx="2">
                  <c:v>294</c:v>
                </c:pt>
                <c:pt idx="3">
                  <c:v>40</c:v>
                </c:pt>
                <c:pt idx="4">
                  <c:v>9</c:v>
                </c:pt>
                <c:pt idx="5">
                  <c:v>1</c:v>
                </c:pt>
                <c:pt idx="6">
                  <c:v>3</c:v>
                </c:pt>
                <c:pt idx="7">
                  <c:v>1</c:v>
                </c:pt>
              </c:numCache>
            </c:numRef>
          </c:val>
          <c:smooth val="1"/>
          <c:extLst>
            <c:ext xmlns:c16="http://schemas.microsoft.com/office/drawing/2014/chart" uri="{C3380CC4-5D6E-409C-BE32-E72D297353CC}">
              <c16:uniqueId val="{00000000-6D95-4BC0-9BE2-0A00FC136C72}"/>
            </c:ext>
          </c:extLst>
        </c:ser>
        <c:dLbls>
          <c:showLegendKey val="0"/>
          <c:showVal val="0"/>
          <c:showCatName val="0"/>
          <c:showSerName val="0"/>
          <c:showPercent val="0"/>
          <c:showBubbleSize val="0"/>
        </c:dLbls>
        <c:marker val="1"/>
        <c:smooth val="0"/>
        <c:axId val="1238899295"/>
        <c:axId val="1238900127"/>
      </c:lineChart>
      <c:catAx>
        <c:axId val="123889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Annual 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900127"/>
        <c:crosses val="autoZero"/>
        <c:auto val="1"/>
        <c:lblAlgn val="ctr"/>
        <c:lblOffset val="100"/>
        <c:noMultiLvlLbl val="0"/>
      </c:catAx>
      <c:valAx>
        <c:axId val="1238900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Borrowers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89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Loan Data for Analysis (version 1).xlsx]The Formal Analysis!PivotTable4</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i="0">
                <a:effectLst/>
              </a:rPr>
              <a:t>Number of borrowers in appraised home value ranges</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'The Formal Analysis'!$AA$10</c:f>
              <c:strCache>
                <c:ptCount val="1"/>
                <c:pt idx="0">
                  <c:v>Total</c:v>
                </c:pt>
              </c:strCache>
            </c:strRef>
          </c:tx>
          <c:spPr>
            <a:solidFill>
              <a:schemeClr val="accent1"/>
            </a:solidFill>
            <a:ln>
              <a:noFill/>
            </a:ln>
            <a:effectLst/>
          </c:spPr>
          <c:invertIfNegative val="0"/>
          <c:cat>
            <c:strRef>
              <c:f>'The Formal Analysis'!$Z$11:$Z$20</c:f>
              <c:strCache>
                <c:ptCount val="9"/>
                <c:pt idx="0">
                  <c:v>835000-1034999</c:v>
                </c:pt>
                <c:pt idx="1">
                  <c:v>635000-834999</c:v>
                </c:pt>
                <c:pt idx="2">
                  <c:v>435000-634999</c:v>
                </c:pt>
                <c:pt idx="3">
                  <c:v>35000-234999</c:v>
                </c:pt>
                <c:pt idx="4">
                  <c:v>235000-434999</c:v>
                </c:pt>
                <c:pt idx="5">
                  <c:v>1835000-2034999</c:v>
                </c:pt>
                <c:pt idx="6">
                  <c:v>1435000-1634999</c:v>
                </c:pt>
                <c:pt idx="7">
                  <c:v>1235000-1434999</c:v>
                </c:pt>
                <c:pt idx="8">
                  <c:v>1035000-1234999</c:v>
                </c:pt>
              </c:strCache>
            </c:strRef>
          </c:cat>
          <c:val>
            <c:numRef>
              <c:f>'The Formal Analysis'!$AA$11:$AA$20</c:f>
              <c:numCache>
                <c:formatCode>General</c:formatCode>
                <c:ptCount val="9"/>
                <c:pt idx="0">
                  <c:v>21</c:v>
                </c:pt>
                <c:pt idx="1">
                  <c:v>62</c:v>
                </c:pt>
                <c:pt idx="2">
                  <c:v>101</c:v>
                </c:pt>
                <c:pt idx="3">
                  <c:v>79</c:v>
                </c:pt>
                <c:pt idx="4">
                  <c:v>224</c:v>
                </c:pt>
                <c:pt idx="5">
                  <c:v>1</c:v>
                </c:pt>
                <c:pt idx="6">
                  <c:v>4</c:v>
                </c:pt>
                <c:pt idx="7">
                  <c:v>3</c:v>
                </c:pt>
                <c:pt idx="8">
                  <c:v>5</c:v>
                </c:pt>
              </c:numCache>
            </c:numRef>
          </c:val>
          <c:extLst>
            <c:ext xmlns:c16="http://schemas.microsoft.com/office/drawing/2014/chart" uri="{C3380CC4-5D6E-409C-BE32-E72D297353CC}">
              <c16:uniqueId val="{00000000-809E-4627-8BD2-7FA3D5EEC197}"/>
            </c:ext>
          </c:extLst>
        </c:ser>
        <c:dLbls>
          <c:showLegendKey val="0"/>
          <c:showVal val="0"/>
          <c:showCatName val="0"/>
          <c:showSerName val="0"/>
          <c:showPercent val="0"/>
          <c:showBubbleSize val="0"/>
        </c:dLbls>
        <c:gapWidth val="219"/>
        <c:overlap val="-27"/>
        <c:axId val="1306729679"/>
        <c:axId val="1306727599"/>
      </c:barChart>
      <c:catAx>
        <c:axId val="1306729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 values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727599"/>
        <c:crosses val="autoZero"/>
        <c:auto val="1"/>
        <c:lblAlgn val="ctr"/>
        <c:lblOffset val="100"/>
        <c:noMultiLvlLbl val="0"/>
      </c:catAx>
      <c:valAx>
        <c:axId val="130672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borrowers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72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Loan Data for Analysis (version 1).xlsx]The Formal Analysis!PivotTable5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relation between annual income &amp; mortage interest rate per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'The Formal Analysis'!$AJ$10</c:f>
              <c:strCache>
                <c:ptCount val="1"/>
                <c:pt idx="0">
                  <c:v>Sum of Borrower Annual Income</c:v>
                </c:pt>
              </c:strCache>
            </c:strRef>
          </c:tx>
          <c:spPr>
            <a:solidFill>
              <a:schemeClr val="accent1"/>
            </a:solidFill>
            <a:ln>
              <a:noFill/>
            </a:ln>
            <a:effectLst/>
          </c:spPr>
          <c:cat>
            <c:strRef>
              <c:f>'The Formal Analysis'!$AI$11:$AI$58</c:f>
              <c:strCache>
                <c:ptCount val="47"/>
                <c:pt idx="0">
                  <c:v>1</c:v>
                </c:pt>
                <c:pt idx="1">
                  <c:v>2</c:v>
                </c:pt>
                <c:pt idx="2">
                  <c:v>4</c:v>
                </c:pt>
                <c:pt idx="3">
                  <c:v>5</c:v>
                </c:pt>
                <c:pt idx="4">
                  <c:v>6</c:v>
                </c:pt>
                <c:pt idx="5">
                  <c:v>8</c:v>
                </c:pt>
                <c:pt idx="6">
                  <c:v>9</c:v>
                </c:pt>
                <c:pt idx="7">
                  <c:v>10</c:v>
                </c:pt>
                <c:pt idx="8">
                  <c:v>12</c:v>
                </c:pt>
                <c:pt idx="9">
                  <c:v>13</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34</c:v>
                </c:pt>
                <c:pt idx="29">
                  <c:v>35</c:v>
                </c:pt>
                <c:pt idx="30">
                  <c:v>36</c:v>
                </c:pt>
                <c:pt idx="31">
                  <c:v>37</c:v>
                </c:pt>
                <c:pt idx="32">
                  <c:v>38</c:v>
                </c:pt>
                <c:pt idx="33">
                  <c:v>39</c:v>
                </c:pt>
                <c:pt idx="34">
                  <c:v>40</c:v>
                </c:pt>
                <c:pt idx="35">
                  <c:v>41</c:v>
                </c:pt>
                <c:pt idx="36">
                  <c:v>42</c:v>
                </c:pt>
                <c:pt idx="37">
                  <c:v>44</c:v>
                </c:pt>
                <c:pt idx="38">
                  <c:v>45</c:v>
                </c:pt>
                <c:pt idx="39">
                  <c:v>46</c:v>
                </c:pt>
                <c:pt idx="40">
                  <c:v>47</c:v>
                </c:pt>
                <c:pt idx="41">
                  <c:v>48</c:v>
                </c:pt>
                <c:pt idx="42">
                  <c:v>49</c:v>
                </c:pt>
                <c:pt idx="43">
                  <c:v>50</c:v>
                </c:pt>
                <c:pt idx="44">
                  <c:v>51</c:v>
                </c:pt>
                <c:pt idx="45">
                  <c:v>53</c:v>
                </c:pt>
                <c:pt idx="46">
                  <c:v>55</c:v>
                </c:pt>
              </c:strCache>
            </c:strRef>
          </c:cat>
          <c:val>
            <c:numRef>
              <c:f>'The Formal Analysis'!$AJ$11:$AJ$58</c:f>
              <c:numCache>
                <c:formatCode>General</c:formatCode>
                <c:ptCount val="47"/>
                <c:pt idx="0">
                  <c:v>781000</c:v>
                </c:pt>
                <c:pt idx="1">
                  <c:v>66000</c:v>
                </c:pt>
                <c:pt idx="2">
                  <c:v>1583000</c:v>
                </c:pt>
                <c:pt idx="3">
                  <c:v>892000</c:v>
                </c:pt>
                <c:pt idx="4">
                  <c:v>12195000</c:v>
                </c:pt>
                <c:pt idx="5">
                  <c:v>3181000</c:v>
                </c:pt>
                <c:pt idx="6">
                  <c:v>629000</c:v>
                </c:pt>
                <c:pt idx="7">
                  <c:v>351000</c:v>
                </c:pt>
                <c:pt idx="8">
                  <c:v>2593000</c:v>
                </c:pt>
                <c:pt idx="9">
                  <c:v>1528000</c:v>
                </c:pt>
                <c:pt idx="10">
                  <c:v>170000</c:v>
                </c:pt>
                <c:pt idx="11">
                  <c:v>318000</c:v>
                </c:pt>
                <c:pt idx="12">
                  <c:v>2282000</c:v>
                </c:pt>
                <c:pt idx="13">
                  <c:v>1145000</c:v>
                </c:pt>
                <c:pt idx="14">
                  <c:v>486000</c:v>
                </c:pt>
                <c:pt idx="15">
                  <c:v>587000</c:v>
                </c:pt>
                <c:pt idx="16">
                  <c:v>983000</c:v>
                </c:pt>
                <c:pt idx="17">
                  <c:v>413000</c:v>
                </c:pt>
                <c:pt idx="18">
                  <c:v>101000</c:v>
                </c:pt>
                <c:pt idx="19">
                  <c:v>1722000</c:v>
                </c:pt>
                <c:pt idx="20">
                  <c:v>1243000</c:v>
                </c:pt>
                <c:pt idx="21">
                  <c:v>1943000</c:v>
                </c:pt>
                <c:pt idx="22">
                  <c:v>2196000</c:v>
                </c:pt>
                <c:pt idx="23">
                  <c:v>266000</c:v>
                </c:pt>
                <c:pt idx="24">
                  <c:v>915000</c:v>
                </c:pt>
                <c:pt idx="25">
                  <c:v>166000</c:v>
                </c:pt>
                <c:pt idx="26">
                  <c:v>576000</c:v>
                </c:pt>
                <c:pt idx="27">
                  <c:v>413000</c:v>
                </c:pt>
                <c:pt idx="28">
                  <c:v>2089000</c:v>
                </c:pt>
                <c:pt idx="29">
                  <c:v>279000</c:v>
                </c:pt>
                <c:pt idx="30">
                  <c:v>2617000</c:v>
                </c:pt>
                <c:pt idx="31">
                  <c:v>1265000</c:v>
                </c:pt>
                <c:pt idx="32">
                  <c:v>183000</c:v>
                </c:pt>
                <c:pt idx="33">
                  <c:v>1920000</c:v>
                </c:pt>
                <c:pt idx="34">
                  <c:v>473000</c:v>
                </c:pt>
                <c:pt idx="35">
                  <c:v>1189000</c:v>
                </c:pt>
                <c:pt idx="36">
                  <c:v>1100000</c:v>
                </c:pt>
                <c:pt idx="37">
                  <c:v>183000</c:v>
                </c:pt>
                <c:pt idx="38">
                  <c:v>608000</c:v>
                </c:pt>
                <c:pt idx="39">
                  <c:v>308000</c:v>
                </c:pt>
                <c:pt idx="40">
                  <c:v>978000</c:v>
                </c:pt>
                <c:pt idx="41">
                  <c:v>4954000</c:v>
                </c:pt>
                <c:pt idx="42">
                  <c:v>453000</c:v>
                </c:pt>
                <c:pt idx="43">
                  <c:v>388000</c:v>
                </c:pt>
                <c:pt idx="44">
                  <c:v>1549000</c:v>
                </c:pt>
                <c:pt idx="45">
                  <c:v>3005000</c:v>
                </c:pt>
                <c:pt idx="46">
                  <c:v>548000</c:v>
                </c:pt>
              </c:numCache>
            </c:numRef>
          </c:val>
          <c:extLst>
            <c:ext xmlns:c16="http://schemas.microsoft.com/office/drawing/2014/chart" uri="{C3380CC4-5D6E-409C-BE32-E72D297353CC}">
              <c16:uniqueId val="{00000000-5749-4D6F-B1E7-87D012C9D1DD}"/>
            </c:ext>
          </c:extLst>
        </c:ser>
        <c:dLbls>
          <c:showLegendKey val="0"/>
          <c:showVal val="0"/>
          <c:showCatName val="0"/>
          <c:showSerName val="0"/>
          <c:showPercent val="0"/>
          <c:showBubbleSize val="0"/>
        </c:dLbls>
        <c:axId val="1314818671"/>
        <c:axId val="16971823"/>
      </c:areaChart>
      <c:lineChart>
        <c:grouping val="standard"/>
        <c:varyColors val="0"/>
        <c:ser>
          <c:idx val="1"/>
          <c:order val="1"/>
          <c:tx>
            <c:strRef>
              <c:f>'The Formal Analysis'!$AK$10</c:f>
              <c:strCache>
                <c:ptCount val="1"/>
                <c:pt idx="0">
                  <c:v>Sum of Mortgage Interest Rate</c:v>
                </c:pt>
              </c:strCache>
            </c:strRef>
          </c:tx>
          <c:spPr>
            <a:ln w="28575" cap="rnd">
              <a:solidFill>
                <a:schemeClr val="accent2"/>
              </a:solidFill>
              <a:round/>
            </a:ln>
            <a:effectLst/>
          </c:spPr>
          <c:marker>
            <c:symbol val="none"/>
          </c:marker>
          <c:cat>
            <c:strRef>
              <c:f>'The Formal Analysis'!$AI$11:$AI$58</c:f>
              <c:strCache>
                <c:ptCount val="47"/>
                <c:pt idx="0">
                  <c:v>1</c:v>
                </c:pt>
                <c:pt idx="1">
                  <c:v>2</c:v>
                </c:pt>
                <c:pt idx="2">
                  <c:v>4</c:v>
                </c:pt>
                <c:pt idx="3">
                  <c:v>5</c:v>
                </c:pt>
                <c:pt idx="4">
                  <c:v>6</c:v>
                </c:pt>
                <c:pt idx="5">
                  <c:v>8</c:v>
                </c:pt>
                <c:pt idx="6">
                  <c:v>9</c:v>
                </c:pt>
                <c:pt idx="7">
                  <c:v>10</c:v>
                </c:pt>
                <c:pt idx="8">
                  <c:v>12</c:v>
                </c:pt>
                <c:pt idx="9">
                  <c:v>13</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34</c:v>
                </c:pt>
                <c:pt idx="29">
                  <c:v>35</c:v>
                </c:pt>
                <c:pt idx="30">
                  <c:v>36</c:v>
                </c:pt>
                <c:pt idx="31">
                  <c:v>37</c:v>
                </c:pt>
                <c:pt idx="32">
                  <c:v>38</c:v>
                </c:pt>
                <c:pt idx="33">
                  <c:v>39</c:v>
                </c:pt>
                <c:pt idx="34">
                  <c:v>40</c:v>
                </c:pt>
                <c:pt idx="35">
                  <c:v>41</c:v>
                </c:pt>
                <c:pt idx="36">
                  <c:v>42</c:v>
                </c:pt>
                <c:pt idx="37">
                  <c:v>44</c:v>
                </c:pt>
                <c:pt idx="38">
                  <c:v>45</c:v>
                </c:pt>
                <c:pt idx="39">
                  <c:v>46</c:v>
                </c:pt>
                <c:pt idx="40">
                  <c:v>47</c:v>
                </c:pt>
                <c:pt idx="41">
                  <c:v>48</c:v>
                </c:pt>
                <c:pt idx="42">
                  <c:v>49</c:v>
                </c:pt>
                <c:pt idx="43">
                  <c:v>50</c:v>
                </c:pt>
                <c:pt idx="44">
                  <c:v>51</c:v>
                </c:pt>
                <c:pt idx="45">
                  <c:v>53</c:v>
                </c:pt>
                <c:pt idx="46">
                  <c:v>55</c:v>
                </c:pt>
              </c:strCache>
            </c:strRef>
          </c:cat>
          <c:val>
            <c:numRef>
              <c:f>'The Formal Analysis'!$AK$11:$AK$58</c:f>
              <c:numCache>
                <c:formatCode>General</c:formatCode>
                <c:ptCount val="47"/>
                <c:pt idx="0">
                  <c:v>19.480000000000004</c:v>
                </c:pt>
                <c:pt idx="1">
                  <c:v>3.5</c:v>
                </c:pt>
                <c:pt idx="2">
                  <c:v>51.690000000000005</c:v>
                </c:pt>
                <c:pt idx="3">
                  <c:v>25.35</c:v>
                </c:pt>
                <c:pt idx="4">
                  <c:v>251.69000000000017</c:v>
                </c:pt>
                <c:pt idx="5">
                  <c:v>69.809999999999988</c:v>
                </c:pt>
                <c:pt idx="6">
                  <c:v>17.470000000000002</c:v>
                </c:pt>
                <c:pt idx="7">
                  <c:v>10.370000000000001</c:v>
                </c:pt>
                <c:pt idx="8">
                  <c:v>74.150000000000006</c:v>
                </c:pt>
                <c:pt idx="9">
                  <c:v>53.690000000000005</c:v>
                </c:pt>
                <c:pt idx="10">
                  <c:v>3.75</c:v>
                </c:pt>
                <c:pt idx="11">
                  <c:v>9.51</c:v>
                </c:pt>
                <c:pt idx="12">
                  <c:v>56.409999999999989</c:v>
                </c:pt>
                <c:pt idx="13">
                  <c:v>46.11</c:v>
                </c:pt>
                <c:pt idx="14">
                  <c:v>10.98</c:v>
                </c:pt>
                <c:pt idx="15">
                  <c:v>11.870000000000001</c:v>
                </c:pt>
                <c:pt idx="16">
                  <c:v>17.61</c:v>
                </c:pt>
                <c:pt idx="17">
                  <c:v>15.99</c:v>
                </c:pt>
                <c:pt idx="18">
                  <c:v>6.62</c:v>
                </c:pt>
                <c:pt idx="19">
                  <c:v>41.690000000000005</c:v>
                </c:pt>
                <c:pt idx="20">
                  <c:v>42.97</c:v>
                </c:pt>
                <c:pt idx="21">
                  <c:v>57.949999999999989</c:v>
                </c:pt>
                <c:pt idx="22">
                  <c:v>48.709999999999994</c:v>
                </c:pt>
                <c:pt idx="23">
                  <c:v>6.87</c:v>
                </c:pt>
                <c:pt idx="24">
                  <c:v>27.340000000000003</c:v>
                </c:pt>
                <c:pt idx="25">
                  <c:v>6.86</c:v>
                </c:pt>
                <c:pt idx="26">
                  <c:v>12.61</c:v>
                </c:pt>
                <c:pt idx="27">
                  <c:v>17.990000000000002</c:v>
                </c:pt>
                <c:pt idx="28">
                  <c:v>41.09</c:v>
                </c:pt>
                <c:pt idx="29">
                  <c:v>10.219999999999999</c:v>
                </c:pt>
                <c:pt idx="30">
                  <c:v>56.04999999999999</c:v>
                </c:pt>
                <c:pt idx="31">
                  <c:v>23.470000000000002</c:v>
                </c:pt>
                <c:pt idx="32">
                  <c:v>2.75</c:v>
                </c:pt>
                <c:pt idx="33">
                  <c:v>59.449999999999996</c:v>
                </c:pt>
                <c:pt idx="34">
                  <c:v>12.73</c:v>
                </c:pt>
                <c:pt idx="35">
                  <c:v>33.96</c:v>
                </c:pt>
                <c:pt idx="36">
                  <c:v>29.530000000000005</c:v>
                </c:pt>
                <c:pt idx="37">
                  <c:v>6.75</c:v>
                </c:pt>
                <c:pt idx="38">
                  <c:v>12.24</c:v>
                </c:pt>
                <c:pt idx="39">
                  <c:v>8</c:v>
                </c:pt>
                <c:pt idx="40">
                  <c:v>37.97</c:v>
                </c:pt>
                <c:pt idx="41">
                  <c:v>102.24</c:v>
                </c:pt>
                <c:pt idx="42">
                  <c:v>18.98</c:v>
                </c:pt>
                <c:pt idx="43">
                  <c:v>9.11</c:v>
                </c:pt>
                <c:pt idx="44">
                  <c:v>46.20000000000001</c:v>
                </c:pt>
                <c:pt idx="45">
                  <c:v>70.8</c:v>
                </c:pt>
                <c:pt idx="46">
                  <c:v>16.990000000000002</c:v>
                </c:pt>
              </c:numCache>
            </c:numRef>
          </c:val>
          <c:smooth val="0"/>
          <c:extLst>
            <c:ext xmlns:c16="http://schemas.microsoft.com/office/drawing/2014/chart" uri="{C3380CC4-5D6E-409C-BE32-E72D297353CC}">
              <c16:uniqueId val="{00000001-5749-4D6F-B1E7-87D012C9D1DD}"/>
            </c:ext>
          </c:extLst>
        </c:ser>
        <c:dLbls>
          <c:showLegendKey val="0"/>
          <c:showVal val="0"/>
          <c:showCatName val="0"/>
          <c:showSerName val="0"/>
          <c:showPercent val="0"/>
          <c:showBubbleSize val="0"/>
        </c:dLbls>
        <c:marker val="1"/>
        <c:smooth val="0"/>
        <c:axId val="1307002879"/>
        <c:axId val="1306999967"/>
      </c:lineChart>
      <c:catAx>
        <c:axId val="130700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code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999967"/>
        <c:crosses val="autoZero"/>
        <c:auto val="1"/>
        <c:lblAlgn val="ctr"/>
        <c:lblOffset val="100"/>
        <c:noMultiLvlLbl val="0"/>
      </c:catAx>
      <c:valAx>
        <c:axId val="1306999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mortage interest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002879"/>
        <c:crosses val="autoZero"/>
        <c:crossBetween val="between"/>
      </c:valAx>
      <c:valAx>
        <c:axId val="1697182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18671"/>
        <c:crosses val="max"/>
        <c:crossBetween val="between"/>
      </c:valAx>
      <c:catAx>
        <c:axId val="1314818671"/>
        <c:scaling>
          <c:orientation val="minMax"/>
        </c:scaling>
        <c:delete val="1"/>
        <c:axPos val="b"/>
        <c:numFmt formatCode="General" sourceLinked="1"/>
        <c:majorTickMark val="out"/>
        <c:minorTickMark val="none"/>
        <c:tickLblPos val="nextTo"/>
        <c:crossAx val="1697182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relation between interest</a:t>
            </a:r>
            <a:r>
              <a:rPr lang="en-US" baseline="0"/>
              <a:t> rate &amp; amount borrowed</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'The Formal Analysis'!$BD$10</c:f>
              <c:strCache>
                <c:ptCount val="1"/>
                <c:pt idx="0">
                  <c:v> Amount Borrowed</c:v>
                </c:pt>
              </c:strCache>
            </c:strRef>
          </c:tx>
          <c:spPr>
            <a:ln w="19050" cap="rnd">
              <a:noFill/>
              <a:round/>
            </a:ln>
            <a:effectLst/>
          </c:spPr>
          <c:marker>
            <c:symbol val="circle"/>
            <c:size val="5"/>
            <c:spPr>
              <a:solidFill>
                <a:schemeClr val="accent1"/>
              </a:solidFill>
              <a:ln w="9525">
                <a:solidFill>
                  <a:schemeClr val="accent1"/>
                </a:solidFill>
              </a:ln>
              <a:effectLst/>
            </c:spPr>
          </c:marker>
          <c:xVal>
            <c:numRef>
              <c:f>'The Formal Analysis'!$BC$11:$BC$510</c:f>
              <c:numCache>
                <c:formatCode>General</c:formatCode>
                <c:ptCount val="500"/>
                <c:pt idx="0">
                  <c:v>2.75</c:v>
                </c:pt>
                <c:pt idx="1">
                  <c:v>3.5</c:v>
                </c:pt>
                <c:pt idx="2">
                  <c:v>2.5</c:v>
                </c:pt>
                <c:pt idx="3">
                  <c:v>2.25</c:v>
                </c:pt>
                <c:pt idx="4">
                  <c:v>2.87</c:v>
                </c:pt>
                <c:pt idx="5">
                  <c:v>2.86</c:v>
                </c:pt>
                <c:pt idx="6">
                  <c:v>2.12</c:v>
                </c:pt>
                <c:pt idx="7">
                  <c:v>2.99</c:v>
                </c:pt>
                <c:pt idx="8">
                  <c:v>3.62</c:v>
                </c:pt>
                <c:pt idx="9">
                  <c:v>2.37</c:v>
                </c:pt>
                <c:pt idx="10">
                  <c:v>2.5</c:v>
                </c:pt>
                <c:pt idx="11">
                  <c:v>4.62</c:v>
                </c:pt>
                <c:pt idx="12">
                  <c:v>2.87</c:v>
                </c:pt>
                <c:pt idx="13">
                  <c:v>4.75</c:v>
                </c:pt>
                <c:pt idx="14">
                  <c:v>3.5</c:v>
                </c:pt>
                <c:pt idx="15">
                  <c:v>2.87</c:v>
                </c:pt>
                <c:pt idx="16">
                  <c:v>2.5</c:v>
                </c:pt>
                <c:pt idx="17">
                  <c:v>3.5</c:v>
                </c:pt>
                <c:pt idx="18">
                  <c:v>3.37</c:v>
                </c:pt>
                <c:pt idx="19">
                  <c:v>4.12</c:v>
                </c:pt>
                <c:pt idx="20">
                  <c:v>3.62</c:v>
                </c:pt>
                <c:pt idx="21">
                  <c:v>3.37</c:v>
                </c:pt>
                <c:pt idx="22">
                  <c:v>3.75</c:v>
                </c:pt>
                <c:pt idx="23">
                  <c:v>3.5</c:v>
                </c:pt>
                <c:pt idx="24">
                  <c:v>3.62</c:v>
                </c:pt>
                <c:pt idx="25">
                  <c:v>3.25</c:v>
                </c:pt>
                <c:pt idx="26">
                  <c:v>3.87</c:v>
                </c:pt>
                <c:pt idx="27">
                  <c:v>3.87</c:v>
                </c:pt>
                <c:pt idx="28">
                  <c:v>3</c:v>
                </c:pt>
                <c:pt idx="29">
                  <c:v>2.87</c:v>
                </c:pt>
                <c:pt idx="30">
                  <c:v>3.75</c:v>
                </c:pt>
                <c:pt idx="31">
                  <c:v>3.87</c:v>
                </c:pt>
                <c:pt idx="32">
                  <c:v>3.49</c:v>
                </c:pt>
                <c:pt idx="33">
                  <c:v>2.75</c:v>
                </c:pt>
                <c:pt idx="34">
                  <c:v>3.6</c:v>
                </c:pt>
                <c:pt idx="35">
                  <c:v>3.99</c:v>
                </c:pt>
                <c:pt idx="36">
                  <c:v>2.75</c:v>
                </c:pt>
                <c:pt idx="37">
                  <c:v>3.62</c:v>
                </c:pt>
                <c:pt idx="38">
                  <c:v>2.75</c:v>
                </c:pt>
                <c:pt idx="39">
                  <c:v>2.37</c:v>
                </c:pt>
                <c:pt idx="40">
                  <c:v>2.5</c:v>
                </c:pt>
                <c:pt idx="41">
                  <c:v>3.37</c:v>
                </c:pt>
                <c:pt idx="42">
                  <c:v>2.5</c:v>
                </c:pt>
                <c:pt idx="43">
                  <c:v>3.12</c:v>
                </c:pt>
                <c:pt idx="44">
                  <c:v>3.99</c:v>
                </c:pt>
                <c:pt idx="45">
                  <c:v>3</c:v>
                </c:pt>
                <c:pt idx="46">
                  <c:v>3.37</c:v>
                </c:pt>
                <c:pt idx="47">
                  <c:v>2.87</c:v>
                </c:pt>
                <c:pt idx="48">
                  <c:v>2.87</c:v>
                </c:pt>
                <c:pt idx="49">
                  <c:v>2.87</c:v>
                </c:pt>
                <c:pt idx="50">
                  <c:v>2.99</c:v>
                </c:pt>
                <c:pt idx="51">
                  <c:v>2.99</c:v>
                </c:pt>
                <c:pt idx="52">
                  <c:v>3.5</c:v>
                </c:pt>
                <c:pt idx="53">
                  <c:v>3.75</c:v>
                </c:pt>
                <c:pt idx="54">
                  <c:v>3.25</c:v>
                </c:pt>
                <c:pt idx="55">
                  <c:v>2.87</c:v>
                </c:pt>
                <c:pt idx="56">
                  <c:v>3.37</c:v>
                </c:pt>
                <c:pt idx="57">
                  <c:v>2.87</c:v>
                </c:pt>
                <c:pt idx="58">
                  <c:v>3.25</c:v>
                </c:pt>
                <c:pt idx="59">
                  <c:v>3.99</c:v>
                </c:pt>
                <c:pt idx="60">
                  <c:v>2.62</c:v>
                </c:pt>
                <c:pt idx="61">
                  <c:v>3.25</c:v>
                </c:pt>
                <c:pt idx="62">
                  <c:v>3.37</c:v>
                </c:pt>
                <c:pt idx="63">
                  <c:v>3.25</c:v>
                </c:pt>
                <c:pt idx="64">
                  <c:v>3.25</c:v>
                </c:pt>
                <c:pt idx="65">
                  <c:v>2.75</c:v>
                </c:pt>
                <c:pt idx="66">
                  <c:v>3.12</c:v>
                </c:pt>
                <c:pt idx="67">
                  <c:v>3.12</c:v>
                </c:pt>
                <c:pt idx="68">
                  <c:v>3.12</c:v>
                </c:pt>
                <c:pt idx="69">
                  <c:v>3.75</c:v>
                </c:pt>
                <c:pt idx="70">
                  <c:v>3.25</c:v>
                </c:pt>
                <c:pt idx="71">
                  <c:v>3.5</c:v>
                </c:pt>
                <c:pt idx="72">
                  <c:v>3.5</c:v>
                </c:pt>
                <c:pt idx="73">
                  <c:v>3.25</c:v>
                </c:pt>
                <c:pt idx="74">
                  <c:v>2.62</c:v>
                </c:pt>
                <c:pt idx="75">
                  <c:v>3.99</c:v>
                </c:pt>
                <c:pt idx="76">
                  <c:v>3.5</c:v>
                </c:pt>
                <c:pt idx="77">
                  <c:v>3.37</c:v>
                </c:pt>
                <c:pt idx="78">
                  <c:v>3.37</c:v>
                </c:pt>
                <c:pt idx="79">
                  <c:v>2.75</c:v>
                </c:pt>
                <c:pt idx="80">
                  <c:v>4.25</c:v>
                </c:pt>
                <c:pt idx="81">
                  <c:v>3.37</c:v>
                </c:pt>
                <c:pt idx="82">
                  <c:v>3.62</c:v>
                </c:pt>
                <c:pt idx="83">
                  <c:v>3.37</c:v>
                </c:pt>
                <c:pt idx="84">
                  <c:v>2.5</c:v>
                </c:pt>
                <c:pt idx="85">
                  <c:v>3.25</c:v>
                </c:pt>
                <c:pt idx="86">
                  <c:v>3.25</c:v>
                </c:pt>
                <c:pt idx="87">
                  <c:v>3.75</c:v>
                </c:pt>
                <c:pt idx="88">
                  <c:v>2.84</c:v>
                </c:pt>
                <c:pt idx="89">
                  <c:v>3</c:v>
                </c:pt>
                <c:pt idx="90">
                  <c:v>3.25</c:v>
                </c:pt>
                <c:pt idx="91">
                  <c:v>3.12</c:v>
                </c:pt>
                <c:pt idx="92">
                  <c:v>1.87</c:v>
                </c:pt>
                <c:pt idx="93">
                  <c:v>3</c:v>
                </c:pt>
                <c:pt idx="94">
                  <c:v>3.62</c:v>
                </c:pt>
                <c:pt idx="95">
                  <c:v>2.99</c:v>
                </c:pt>
                <c:pt idx="96">
                  <c:v>2.62</c:v>
                </c:pt>
                <c:pt idx="97">
                  <c:v>2.75</c:v>
                </c:pt>
                <c:pt idx="98">
                  <c:v>3</c:v>
                </c:pt>
                <c:pt idx="99">
                  <c:v>3.12</c:v>
                </c:pt>
                <c:pt idx="100">
                  <c:v>2.5</c:v>
                </c:pt>
                <c:pt idx="101">
                  <c:v>2.75</c:v>
                </c:pt>
                <c:pt idx="102">
                  <c:v>2.37</c:v>
                </c:pt>
                <c:pt idx="103">
                  <c:v>3.75</c:v>
                </c:pt>
                <c:pt idx="104">
                  <c:v>3.75</c:v>
                </c:pt>
                <c:pt idx="105">
                  <c:v>2.62</c:v>
                </c:pt>
                <c:pt idx="106">
                  <c:v>2.87</c:v>
                </c:pt>
                <c:pt idx="107">
                  <c:v>3.25</c:v>
                </c:pt>
                <c:pt idx="108">
                  <c:v>2.62</c:v>
                </c:pt>
                <c:pt idx="109">
                  <c:v>3</c:v>
                </c:pt>
                <c:pt idx="110">
                  <c:v>2.87</c:v>
                </c:pt>
                <c:pt idx="111">
                  <c:v>2.87</c:v>
                </c:pt>
                <c:pt idx="112">
                  <c:v>2.87</c:v>
                </c:pt>
                <c:pt idx="113">
                  <c:v>3.12</c:v>
                </c:pt>
                <c:pt idx="114">
                  <c:v>2.99</c:v>
                </c:pt>
                <c:pt idx="115">
                  <c:v>2.99</c:v>
                </c:pt>
                <c:pt idx="116">
                  <c:v>2.75</c:v>
                </c:pt>
                <c:pt idx="117">
                  <c:v>3.25</c:v>
                </c:pt>
                <c:pt idx="118">
                  <c:v>3.37</c:v>
                </c:pt>
                <c:pt idx="119">
                  <c:v>3.99</c:v>
                </c:pt>
                <c:pt idx="120">
                  <c:v>2.37</c:v>
                </c:pt>
                <c:pt idx="121">
                  <c:v>2.87</c:v>
                </c:pt>
                <c:pt idx="122">
                  <c:v>2.75</c:v>
                </c:pt>
                <c:pt idx="123">
                  <c:v>3</c:v>
                </c:pt>
                <c:pt idx="124">
                  <c:v>3.87</c:v>
                </c:pt>
                <c:pt idx="125">
                  <c:v>2.75</c:v>
                </c:pt>
                <c:pt idx="126">
                  <c:v>2.99</c:v>
                </c:pt>
                <c:pt idx="127">
                  <c:v>4.37</c:v>
                </c:pt>
                <c:pt idx="128">
                  <c:v>3.37</c:v>
                </c:pt>
                <c:pt idx="129">
                  <c:v>4.25</c:v>
                </c:pt>
                <c:pt idx="130">
                  <c:v>3.5</c:v>
                </c:pt>
                <c:pt idx="131">
                  <c:v>3</c:v>
                </c:pt>
                <c:pt idx="132">
                  <c:v>3.37</c:v>
                </c:pt>
                <c:pt idx="133">
                  <c:v>3.62</c:v>
                </c:pt>
                <c:pt idx="134">
                  <c:v>5.12</c:v>
                </c:pt>
                <c:pt idx="135">
                  <c:v>3.37</c:v>
                </c:pt>
                <c:pt idx="136">
                  <c:v>3.75</c:v>
                </c:pt>
                <c:pt idx="137">
                  <c:v>2.87</c:v>
                </c:pt>
                <c:pt idx="138">
                  <c:v>3.62</c:v>
                </c:pt>
                <c:pt idx="139">
                  <c:v>4.5</c:v>
                </c:pt>
                <c:pt idx="140">
                  <c:v>3.87</c:v>
                </c:pt>
                <c:pt idx="141">
                  <c:v>3.62</c:v>
                </c:pt>
                <c:pt idx="142">
                  <c:v>3</c:v>
                </c:pt>
                <c:pt idx="143">
                  <c:v>2.87</c:v>
                </c:pt>
                <c:pt idx="144">
                  <c:v>2.5</c:v>
                </c:pt>
                <c:pt idx="145">
                  <c:v>3.12</c:v>
                </c:pt>
                <c:pt idx="146">
                  <c:v>3.12</c:v>
                </c:pt>
                <c:pt idx="147">
                  <c:v>2.87</c:v>
                </c:pt>
                <c:pt idx="148">
                  <c:v>3.87</c:v>
                </c:pt>
                <c:pt idx="149">
                  <c:v>2.37</c:v>
                </c:pt>
                <c:pt idx="150">
                  <c:v>3.25</c:v>
                </c:pt>
                <c:pt idx="151">
                  <c:v>4.25</c:v>
                </c:pt>
                <c:pt idx="152">
                  <c:v>2.37</c:v>
                </c:pt>
                <c:pt idx="153">
                  <c:v>2.87</c:v>
                </c:pt>
                <c:pt idx="154">
                  <c:v>2.75</c:v>
                </c:pt>
                <c:pt idx="155">
                  <c:v>3.5</c:v>
                </c:pt>
                <c:pt idx="156">
                  <c:v>3.87</c:v>
                </c:pt>
                <c:pt idx="157">
                  <c:v>3.12</c:v>
                </c:pt>
                <c:pt idx="158">
                  <c:v>3.62</c:v>
                </c:pt>
                <c:pt idx="159">
                  <c:v>3.5</c:v>
                </c:pt>
                <c:pt idx="160">
                  <c:v>2.75</c:v>
                </c:pt>
                <c:pt idx="161">
                  <c:v>3.25</c:v>
                </c:pt>
                <c:pt idx="162">
                  <c:v>2.87</c:v>
                </c:pt>
                <c:pt idx="163">
                  <c:v>2.5</c:v>
                </c:pt>
                <c:pt idx="164">
                  <c:v>2.87</c:v>
                </c:pt>
                <c:pt idx="165">
                  <c:v>3.87</c:v>
                </c:pt>
                <c:pt idx="166">
                  <c:v>4.12</c:v>
                </c:pt>
                <c:pt idx="167">
                  <c:v>3.25</c:v>
                </c:pt>
                <c:pt idx="168">
                  <c:v>2.75</c:v>
                </c:pt>
                <c:pt idx="169">
                  <c:v>3.37</c:v>
                </c:pt>
                <c:pt idx="170">
                  <c:v>3.5</c:v>
                </c:pt>
                <c:pt idx="171">
                  <c:v>3.25</c:v>
                </c:pt>
                <c:pt idx="172">
                  <c:v>2.87</c:v>
                </c:pt>
                <c:pt idx="173">
                  <c:v>3.12</c:v>
                </c:pt>
                <c:pt idx="174">
                  <c:v>3.12</c:v>
                </c:pt>
                <c:pt idx="175">
                  <c:v>2.5</c:v>
                </c:pt>
                <c:pt idx="176">
                  <c:v>3.87</c:v>
                </c:pt>
                <c:pt idx="177">
                  <c:v>3.25</c:v>
                </c:pt>
                <c:pt idx="178">
                  <c:v>3.87</c:v>
                </c:pt>
                <c:pt idx="179">
                  <c:v>3.62</c:v>
                </c:pt>
                <c:pt idx="180">
                  <c:v>3</c:v>
                </c:pt>
                <c:pt idx="181">
                  <c:v>2.5</c:v>
                </c:pt>
                <c:pt idx="182">
                  <c:v>3.12</c:v>
                </c:pt>
                <c:pt idx="183">
                  <c:v>4.37</c:v>
                </c:pt>
                <c:pt idx="184">
                  <c:v>2.99</c:v>
                </c:pt>
                <c:pt idx="185">
                  <c:v>2.99</c:v>
                </c:pt>
                <c:pt idx="186">
                  <c:v>3.99</c:v>
                </c:pt>
                <c:pt idx="187">
                  <c:v>2.99</c:v>
                </c:pt>
                <c:pt idx="188">
                  <c:v>2.5</c:v>
                </c:pt>
                <c:pt idx="189">
                  <c:v>3.12</c:v>
                </c:pt>
                <c:pt idx="190">
                  <c:v>3.37</c:v>
                </c:pt>
                <c:pt idx="191">
                  <c:v>2.87</c:v>
                </c:pt>
                <c:pt idx="192">
                  <c:v>3.75</c:v>
                </c:pt>
                <c:pt idx="193">
                  <c:v>3.48</c:v>
                </c:pt>
                <c:pt idx="194">
                  <c:v>2.62</c:v>
                </c:pt>
                <c:pt idx="195">
                  <c:v>3.87</c:v>
                </c:pt>
                <c:pt idx="196">
                  <c:v>2.75</c:v>
                </c:pt>
                <c:pt idx="197">
                  <c:v>3.62</c:v>
                </c:pt>
                <c:pt idx="198">
                  <c:v>3</c:v>
                </c:pt>
                <c:pt idx="199">
                  <c:v>3.12</c:v>
                </c:pt>
                <c:pt idx="200">
                  <c:v>2.99</c:v>
                </c:pt>
                <c:pt idx="201">
                  <c:v>5</c:v>
                </c:pt>
                <c:pt idx="202">
                  <c:v>2.5</c:v>
                </c:pt>
                <c:pt idx="203">
                  <c:v>3</c:v>
                </c:pt>
                <c:pt idx="204">
                  <c:v>2.75</c:v>
                </c:pt>
                <c:pt idx="205">
                  <c:v>3</c:v>
                </c:pt>
                <c:pt idx="206">
                  <c:v>2.99</c:v>
                </c:pt>
                <c:pt idx="207">
                  <c:v>3.12</c:v>
                </c:pt>
                <c:pt idx="208">
                  <c:v>2.87</c:v>
                </c:pt>
                <c:pt idx="209">
                  <c:v>2.87</c:v>
                </c:pt>
                <c:pt idx="210">
                  <c:v>3.12</c:v>
                </c:pt>
                <c:pt idx="211">
                  <c:v>2.75</c:v>
                </c:pt>
                <c:pt idx="212">
                  <c:v>3.12</c:v>
                </c:pt>
                <c:pt idx="213">
                  <c:v>3</c:v>
                </c:pt>
                <c:pt idx="214">
                  <c:v>2.5</c:v>
                </c:pt>
                <c:pt idx="215">
                  <c:v>2.87</c:v>
                </c:pt>
                <c:pt idx="216">
                  <c:v>3.87</c:v>
                </c:pt>
                <c:pt idx="217">
                  <c:v>2.87</c:v>
                </c:pt>
                <c:pt idx="218">
                  <c:v>2.99</c:v>
                </c:pt>
                <c:pt idx="219">
                  <c:v>2.87</c:v>
                </c:pt>
                <c:pt idx="220">
                  <c:v>2.99</c:v>
                </c:pt>
                <c:pt idx="221">
                  <c:v>2.5</c:v>
                </c:pt>
                <c:pt idx="222">
                  <c:v>2.87</c:v>
                </c:pt>
                <c:pt idx="223">
                  <c:v>3.22</c:v>
                </c:pt>
                <c:pt idx="224">
                  <c:v>2.85</c:v>
                </c:pt>
                <c:pt idx="225">
                  <c:v>2.62</c:v>
                </c:pt>
                <c:pt idx="226">
                  <c:v>3.37</c:v>
                </c:pt>
                <c:pt idx="227">
                  <c:v>3.62</c:v>
                </c:pt>
                <c:pt idx="228">
                  <c:v>3.5</c:v>
                </c:pt>
                <c:pt idx="229">
                  <c:v>3.62</c:v>
                </c:pt>
                <c:pt idx="230">
                  <c:v>2.75</c:v>
                </c:pt>
                <c:pt idx="231">
                  <c:v>2.5</c:v>
                </c:pt>
                <c:pt idx="232">
                  <c:v>2.5</c:v>
                </c:pt>
                <c:pt idx="233">
                  <c:v>3.75</c:v>
                </c:pt>
                <c:pt idx="234">
                  <c:v>2.75</c:v>
                </c:pt>
                <c:pt idx="235">
                  <c:v>2.62</c:v>
                </c:pt>
                <c:pt idx="236">
                  <c:v>2.87</c:v>
                </c:pt>
                <c:pt idx="237">
                  <c:v>2.62</c:v>
                </c:pt>
                <c:pt idx="238">
                  <c:v>2.99</c:v>
                </c:pt>
                <c:pt idx="239">
                  <c:v>3.99</c:v>
                </c:pt>
                <c:pt idx="240">
                  <c:v>3.62</c:v>
                </c:pt>
                <c:pt idx="241">
                  <c:v>2.99</c:v>
                </c:pt>
                <c:pt idx="242">
                  <c:v>2.62</c:v>
                </c:pt>
                <c:pt idx="243">
                  <c:v>3</c:v>
                </c:pt>
                <c:pt idx="244">
                  <c:v>2.87</c:v>
                </c:pt>
                <c:pt idx="245">
                  <c:v>2.99</c:v>
                </c:pt>
                <c:pt idx="246">
                  <c:v>3.12</c:v>
                </c:pt>
                <c:pt idx="247">
                  <c:v>2.62</c:v>
                </c:pt>
                <c:pt idx="248">
                  <c:v>2.62</c:v>
                </c:pt>
                <c:pt idx="249">
                  <c:v>2.75</c:v>
                </c:pt>
                <c:pt idx="250">
                  <c:v>3.37</c:v>
                </c:pt>
                <c:pt idx="251">
                  <c:v>3.56</c:v>
                </c:pt>
                <c:pt idx="252">
                  <c:v>3.62</c:v>
                </c:pt>
                <c:pt idx="253">
                  <c:v>3.12</c:v>
                </c:pt>
                <c:pt idx="254">
                  <c:v>3</c:v>
                </c:pt>
                <c:pt idx="255">
                  <c:v>2.5</c:v>
                </c:pt>
                <c:pt idx="256">
                  <c:v>2.87</c:v>
                </c:pt>
                <c:pt idx="257">
                  <c:v>3.37</c:v>
                </c:pt>
                <c:pt idx="258">
                  <c:v>3</c:v>
                </c:pt>
                <c:pt idx="259">
                  <c:v>3.37</c:v>
                </c:pt>
                <c:pt idx="260">
                  <c:v>4.87</c:v>
                </c:pt>
                <c:pt idx="261">
                  <c:v>3</c:v>
                </c:pt>
                <c:pt idx="262">
                  <c:v>3.12</c:v>
                </c:pt>
                <c:pt idx="263">
                  <c:v>4.12</c:v>
                </c:pt>
                <c:pt idx="264">
                  <c:v>3</c:v>
                </c:pt>
                <c:pt idx="265">
                  <c:v>3.12</c:v>
                </c:pt>
                <c:pt idx="266">
                  <c:v>4.37</c:v>
                </c:pt>
                <c:pt idx="267">
                  <c:v>2.87</c:v>
                </c:pt>
                <c:pt idx="268">
                  <c:v>3.37</c:v>
                </c:pt>
                <c:pt idx="269">
                  <c:v>3.37</c:v>
                </c:pt>
                <c:pt idx="270">
                  <c:v>1.99</c:v>
                </c:pt>
                <c:pt idx="271">
                  <c:v>3.12</c:v>
                </c:pt>
                <c:pt idx="272">
                  <c:v>3.87</c:v>
                </c:pt>
                <c:pt idx="273">
                  <c:v>2.75</c:v>
                </c:pt>
                <c:pt idx="274">
                  <c:v>3.12</c:v>
                </c:pt>
                <c:pt idx="275">
                  <c:v>3.62</c:v>
                </c:pt>
                <c:pt idx="276">
                  <c:v>2.75</c:v>
                </c:pt>
                <c:pt idx="277">
                  <c:v>2.87</c:v>
                </c:pt>
                <c:pt idx="278">
                  <c:v>4.37</c:v>
                </c:pt>
                <c:pt idx="279">
                  <c:v>2.87</c:v>
                </c:pt>
                <c:pt idx="280">
                  <c:v>3.87</c:v>
                </c:pt>
                <c:pt idx="281">
                  <c:v>3.37</c:v>
                </c:pt>
                <c:pt idx="282">
                  <c:v>3.62</c:v>
                </c:pt>
                <c:pt idx="283">
                  <c:v>3.12</c:v>
                </c:pt>
                <c:pt idx="284">
                  <c:v>3.87</c:v>
                </c:pt>
                <c:pt idx="285">
                  <c:v>2.87</c:v>
                </c:pt>
                <c:pt idx="286">
                  <c:v>2.87</c:v>
                </c:pt>
                <c:pt idx="287">
                  <c:v>3.37</c:v>
                </c:pt>
                <c:pt idx="288">
                  <c:v>3.62</c:v>
                </c:pt>
                <c:pt idx="289">
                  <c:v>3.25</c:v>
                </c:pt>
                <c:pt idx="290">
                  <c:v>2.75</c:v>
                </c:pt>
                <c:pt idx="291">
                  <c:v>3.25</c:v>
                </c:pt>
                <c:pt idx="292">
                  <c:v>3.25</c:v>
                </c:pt>
                <c:pt idx="293">
                  <c:v>4.62</c:v>
                </c:pt>
                <c:pt idx="294">
                  <c:v>2.99</c:v>
                </c:pt>
                <c:pt idx="295">
                  <c:v>3.5</c:v>
                </c:pt>
                <c:pt idx="296">
                  <c:v>3.75</c:v>
                </c:pt>
                <c:pt idx="297">
                  <c:v>3.37</c:v>
                </c:pt>
                <c:pt idx="298">
                  <c:v>2.62</c:v>
                </c:pt>
                <c:pt idx="299">
                  <c:v>2.87</c:v>
                </c:pt>
                <c:pt idx="300">
                  <c:v>3.25</c:v>
                </c:pt>
                <c:pt idx="301">
                  <c:v>3.5</c:v>
                </c:pt>
                <c:pt idx="302">
                  <c:v>2.75</c:v>
                </c:pt>
                <c:pt idx="303">
                  <c:v>2.75</c:v>
                </c:pt>
                <c:pt idx="304">
                  <c:v>2.62</c:v>
                </c:pt>
                <c:pt idx="305">
                  <c:v>3.75</c:v>
                </c:pt>
                <c:pt idx="306">
                  <c:v>3</c:v>
                </c:pt>
                <c:pt idx="307">
                  <c:v>3.99</c:v>
                </c:pt>
                <c:pt idx="308">
                  <c:v>3.25</c:v>
                </c:pt>
                <c:pt idx="309">
                  <c:v>4.12</c:v>
                </c:pt>
                <c:pt idx="310">
                  <c:v>3.87</c:v>
                </c:pt>
                <c:pt idx="311">
                  <c:v>3.62</c:v>
                </c:pt>
                <c:pt idx="312">
                  <c:v>2.87</c:v>
                </c:pt>
                <c:pt idx="313">
                  <c:v>4.25</c:v>
                </c:pt>
                <c:pt idx="314">
                  <c:v>2.75</c:v>
                </c:pt>
                <c:pt idx="315">
                  <c:v>2.99</c:v>
                </c:pt>
                <c:pt idx="316">
                  <c:v>6</c:v>
                </c:pt>
                <c:pt idx="317">
                  <c:v>3.5</c:v>
                </c:pt>
                <c:pt idx="318">
                  <c:v>2.87</c:v>
                </c:pt>
                <c:pt idx="319">
                  <c:v>3.75</c:v>
                </c:pt>
                <c:pt idx="320">
                  <c:v>2.37</c:v>
                </c:pt>
                <c:pt idx="321">
                  <c:v>2.75</c:v>
                </c:pt>
                <c:pt idx="322">
                  <c:v>3.25</c:v>
                </c:pt>
                <c:pt idx="323">
                  <c:v>2.62</c:v>
                </c:pt>
                <c:pt idx="324">
                  <c:v>3.5</c:v>
                </c:pt>
                <c:pt idx="325">
                  <c:v>3.5</c:v>
                </c:pt>
                <c:pt idx="326">
                  <c:v>2.87</c:v>
                </c:pt>
                <c:pt idx="327">
                  <c:v>2.62</c:v>
                </c:pt>
                <c:pt idx="328">
                  <c:v>3.87</c:v>
                </c:pt>
                <c:pt idx="329">
                  <c:v>3.12</c:v>
                </c:pt>
                <c:pt idx="330">
                  <c:v>2.62</c:v>
                </c:pt>
                <c:pt idx="331">
                  <c:v>3.37</c:v>
                </c:pt>
                <c:pt idx="332">
                  <c:v>3.5</c:v>
                </c:pt>
                <c:pt idx="333">
                  <c:v>3.25</c:v>
                </c:pt>
                <c:pt idx="334">
                  <c:v>2.5</c:v>
                </c:pt>
                <c:pt idx="335">
                  <c:v>2.75</c:v>
                </c:pt>
                <c:pt idx="336">
                  <c:v>2.87</c:v>
                </c:pt>
                <c:pt idx="337">
                  <c:v>3.25</c:v>
                </c:pt>
                <c:pt idx="338">
                  <c:v>3.25</c:v>
                </c:pt>
                <c:pt idx="339">
                  <c:v>3.25</c:v>
                </c:pt>
                <c:pt idx="340">
                  <c:v>3.37</c:v>
                </c:pt>
                <c:pt idx="341">
                  <c:v>3.25</c:v>
                </c:pt>
                <c:pt idx="342">
                  <c:v>3.25</c:v>
                </c:pt>
                <c:pt idx="343">
                  <c:v>3.37</c:v>
                </c:pt>
                <c:pt idx="344">
                  <c:v>3.99</c:v>
                </c:pt>
                <c:pt idx="345">
                  <c:v>3.27</c:v>
                </c:pt>
                <c:pt idx="346">
                  <c:v>2.87</c:v>
                </c:pt>
                <c:pt idx="347">
                  <c:v>3.37</c:v>
                </c:pt>
                <c:pt idx="348">
                  <c:v>4.87</c:v>
                </c:pt>
                <c:pt idx="349">
                  <c:v>2.87</c:v>
                </c:pt>
                <c:pt idx="350">
                  <c:v>3.25</c:v>
                </c:pt>
                <c:pt idx="351">
                  <c:v>3.37</c:v>
                </c:pt>
                <c:pt idx="352">
                  <c:v>3</c:v>
                </c:pt>
                <c:pt idx="353">
                  <c:v>2.87</c:v>
                </c:pt>
                <c:pt idx="354">
                  <c:v>2.62</c:v>
                </c:pt>
                <c:pt idx="355">
                  <c:v>3.62</c:v>
                </c:pt>
                <c:pt idx="356">
                  <c:v>4.12</c:v>
                </c:pt>
                <c:pt idx="357">
                  <c:v>3.25</c:v>
                </c:pt>
                <c:pt idx="358">
                  <c:v>2.99</c:v>
                </c:pt>
                <c:pt idx="359">
                  <c:v>3.37</c:v>
                </c:pt>
                <c:pt idx="360">
                  <c:v>3.37</c:v>
                </c:pt>
                <c:pt idx="361">
                  <c:v>4.25</c:v>
                </c:pt>
                <c:pt idx="362">
                  <c:v>4.5</c:v>
                </c:pt>
                <c:pt idx="363">
                  <c:v>2.75</c:v>
                </c:pt>
                <c:pt idx="364">
                  <c:v>2.99</c:v>
                </c:pt>
                <c:pt idx="365">
                  <c:v>3.37</c:v>
                </c:pt>
                <c:pt idx="366">
                  <c:v>3.37</c:v>
                </c:pt>
                <c:pt idx="367">
                  <c:v>3.25</c:v>
                </c:pt>
                <c:pt idx="368">
                  <c:v>3</c:v>
                </c:pt>
                <c:pt idx="369">
                  <c:v>3</c:v>
                </c:pt>
                <c:pt idx="370">
                  <c:v>3</c:v>
                </c:pt>
                <c:pt idx="371">
                  <c:v>3.25</c:v>
                </c:pt>
                <c:pt idx="372">
                  <c:v>3.58</c:v>
                </c:pt>
                <c:pt idx="373">
                  <c:v>2.5</c:v>
                </c:pt>
                <c:pt idx="374">
                  <c:v>4.25</c:v>
                </c:pt>
                <c:pt idx="375">
                  <c:v>3.37</c:v>
                </c:pt>
                <c:pt idx="376">
                  <c:v>2.62</c:v>
                </c:pt>
                <c:pt idx="377">
                  <c:v>3.25</c:v>
                </c:pt>
                <c:pt idx="378">
                  <c:v>2.99</c:v>
                </c:pt>
                <c:pt idx="379">
                  <c:v>2.5</c:v>
                </c:pt>
                <c:pt idx="380">
                  <c:v>3.37</c:v>
                </c:pt>
                <c:pt idx="381">
                  <c:v>3.5</c:v>
                </c:pt>
                <c:pt idx="382">
                  <c:v>3</c:v>
                </c:pt>
                <c:pt idx="383">
                  <c:v>3.12</c:v>
                </c:pt>
                <c:pt idx="384">
                  <c:v>3.62</c:v>
                </c:pt>
                <c:pt idx="385">
                  <c:v>2.87</c:v>
                </c:pt>
                <c:pt idx="386">
                  <c:v>3.25</c:v>
                </c:pt>
                <c:pt idx="387">
                  <c:v>3.5</c:v>
                </c:pt>
                <c:pt idx="388">
                  <c:v>2.62</c:v>
                </c:pt>
                <c:pt idx="389">
                  <c:v>3.5</c:v>
                </c:pt>
                <c:pt idx="390">
                  <c:v>3</c:v>
                </c:pt>
                <c:pt idx="391">
                  <c:v>3.37</c:v>
                </c:pt>
                <c:pt idx="392">
                  <c:v>3.87</c:v>
                </c:pt>
                <c:pt idx="393">
                  <c:v>3.12</c:v>
                </c:pt>
                <c:pt idx="394">
                  <c:v>2.75</c:v>
                </c:pt>
                <c:pt idx="395">
                  <c:v>3.5</c:v>
                </c:pt>
                <c:pt idx="396">
                  <c:v>3.25</c:v>
                </c:pt>
                <c:pt idx="397">
                  <c:v>2.4900000000000002</c:v>
                </c:pt>
                <c:pt idx="398">
                  <c:v>4</c:v>
                </c:pt>
                <c:pt idx="399">
                  <c:v>2.75</c:v>
                </c:pt>
                <c:pt idx="400">
                  <c:v>2.99</c:v>
                </c:pt>
                <c:pt idx="401">
                  <c:v>2.75</c:v>
                </c:pt>
                <c:pt idx="402">
                  <c:v>3.37</c:v>
                </c:pt>
                <c:pt idx="403">
                  <c:v>3.5</c:v>
                </c:pt>
                <c:pt idx="404">
                  <c:v>3.87</c:v>
                </c:pt>
                <c:pt idx="405">
                  <c:v>3.25</c:v>
                </c:pt>
                <c:pt idx="406">
                  <c:v>2.87</c:v>
                </c:pt>
                <c:pt idx="407">
                  <c:v>3.37</c:v>
                </c:pt>
                <c:pt idx="408">
                  <c:v>4.12</c:v>
                </c:pt>
                <c:pt idx="409">
                  <c:v>3.25</c:v>
                </c:pt>
                <c:pt idx="410">
                  <c:v>2.99</c:v>
                </c:pt>
                <c:pt idx="411">
                  <c:v>3.87</c:v>
                </c:pt>
                <c:pt idx="412">
                  <c:v>3</c:v>
                </c:pt>
                <c:pt idx="413">
                  <c:v>3.75</c:v>
                </c:pt>
                <c:pt idx="414">
                  <c:v>3.5</c:v>
                </c:pt>
                <c:pt idx="415">
                  <c:v>3.37</c:v>
                </c:pt>
                <c:pt idx="416">
                  <c:v>3.25</c:v>
                </c:pt>
                <c:pt idx="417">
                  <c:v>4.5</c:v>
                </c:pt>
                <c:pt idx="418">
                  <c:v>3.87</c:v>
                </c:pt>
                <c:pt idx="419">
                  <c:v>4</c:v>
                </c:pt>
                <c:pt idx="420">
                  <c:v>2.75</c:v>
                </c:pt>
                <c:pt idx="421">
                  <c:v>4</c:v>
                </c:pt>
                <c:pt idx="422">
                  <c:v>2.75</c:v>
                </c:pt>
                <c:pt idx="423">
                  <c:v>2.37</c:v>
                </c:pt>
                <c:pt idx="424">
                  <c:v>3.25</c:v>
                </c:pt>
                <c:pt idx="425">
                  <c:v>2.87</c:v>
                </c:pt>
                <c:pt idx="426">
                  <c:v>3.12</c:v>
                </c:pt>
                <c:pt idx="427">
                  <c:v>3.87</c:v>
                </c:pt>
                <c:pt idx="428">
                  <c:v>2.87</c:v>
                </c:pt>
                <c:pt idx="429">
                  <c:v>4.37</c:v>
                </c:pt>
                <c:pt idx="430">
                  <c:v>2.99</c:v>
                </c:pt>
                <c:pt idx="431">
                  <c:v>2.75</c:v>
                </c:pt>
                <c:pt idx="432">
                  <c:v>3.99</c:v>
                </c:pt>
                <c:pt idx="433">
                  <c:v>2.99</c:v>
                </c:pt>
                <c:pt idx="434">
                  <c:v>4.12</c:v>
                </c:pt>
                <c:pt idx="435">
                  <c:v>3.25</c:v>
                </c:pt>
                <c:pt idx="436">
                  <c:v>3</c:v>
                </c:pt>
                <c:pt idx="437">
                  <c:v>3</c:v>
                </c:pt>
                <c:pt idx="438">
                  <c:v>2.62</c:v>
                </c:pt>
                <c:pt idx="439">
                  <c:v>3.62</c:v>
                </c:pt>
                <c:pt idx="440">
                  <c:v>2.75</c:v>
                </c:pt>
                <c:pt idx="441">
                  <c:v>5.12</c:v>
                </c:pt>
                <c:pt idx="442">
                  <c:v>2.99</c:v>
                </c:pt>
                <c:pt idx="443">
                  <c:v>3</c:v>
                </c:pt>
                <c:pt idx="444">
                  <c:v>2.25</c:v>
                </c:pt>
                <c:pt idx="445">
                  <c:v>3.37</c:v>
                </c:pt>
                <c:pt idx="446">
                  <c:v>3.12</c:v>
                </c:pt>
                <c:pt idx="447">
                  <c:v>4.62</c:v>
                </c:pt>
                <c:pt idx="448">
                  <c:v>3.87</c:v>
                </c:pt>
                <c:pt idx="449">
                  <c:v>3.12</c:v>
                </c:pt>
                <c:pt idx="450">
                  <c:v>2.87</c:v>
                </c:pt>
                <c:pt idx="451">
                  <c:v>3.25</c:v>
                </c:pt>
                <c:pt idx="452">
                  <c:v>4.12</c:v>
                </c:pt>
                <c:pt idx="453">
                  <c:v>2.5</c:v>
                </c:pt>
                <c:pt idx="454">
                  <c:v>5</c:v>
                </c:pt>
                <c:pt idx="455">
                  <c:v>3.37</c:v>
                </c:pt>
                <c:pt idx="456">
                  <c:v>2.87</c:v>
                </c:pt>
                <c:pt idx="457">
                  <c:v>3.87</c:v>
                </c:pt>
                <c:pt idx="458">
                  <c:v>2.75</c:v>
                </c:pt>
                <c:pt idx="459">
                  <c:v>4.75</c:v>
                </c:pt>
                <c:pt idx="460">
                  <c:v>2.87</c:v>
                </c:pt>
                <c:pt idx="461">
                  <c:v>3.37</c:v>
                </c:pt>
                <c:pt idx="462">
                  <c:v>4.5</c:v>
                </c:pt>
                <c:pt idx="463">
                  <c:v>3.12</c:v>
                </c:pt>
                <c:pt idx="464">
                  <c:v>2.62</c:v>
                </c:pt>
                <c:pt idx="465">
                  <c:v>2.4900000000000002</c:v>
                </c:pt>
                <c:pt idx="466">
                  <c:v>3.75</c:v>
                </c:pt>
                <c:pt idx="467">
                  <c:v>3.37</c:v>
                </c:pt>
                <c:pt idx="468">
                  <c:v>3.12</c:v>
                </c:pt>
                <c:pt idx="469">
                  <c:v>3.25</c:v>
                </c:pt>
                <c:pt idx="470">
                  <c:v>3.37</c:v>
                </c:pt>
                <c:pt idx="471">
                  <c:v>2.87</c:v>
                </c:pt>
                <c:pt idx="472">
                  <c:v>3.99</c:v>
                </c:pt>
                <c:pt idx="473">
                  <c:v>3.37</c:v>
                </c:pt>
                <c:pt idx="474">
                  <c:v>3.25</c:v>
                </c:pt>
                <c:pt idx="475">
                  <c:v>3.37</c:v>
                </c:pt>
                <c:pt idx="476">
                  <c:v>2.62</c:v>
                </c:pt>
                <c:pt idx="477">
                  <c:v>2.75</c:v>
                </c:pt>
                <c:pt idx="478">
                  <c:v>3</c:v>
                </c:pt>
                <c:pt idx="479">
                  <c:v>3.99</c:v>
                </c:pt>
                <c:pt idx="480">
                  <c:v>4.75</c:v>
                </c:pt>
                <c:pt idx="481">
                  <c:v>2.75</c:v>
                </c:pt>
                <c:pt idx="482">
                  <c:v>3.25</c:v>
                </c:pt>
                <c:pt idx="483">
                  <c:v>2.62</c:v>
                </c:pt>
                <c:pt idx="484">
                  <c:v>2.87</c:v>
                </c:pt>
                <c:pt idx="485">
                  <c:v>4.37</c:v>
                </c:pt>
                <c:pt idx="486">
                  <c:v>2.75</c:v>
                </c:pt>
                <c:pt idx="487">
                  <c:v>3</c:v>
                </c:pt>
                <c:pt idx="488">
                  <c:v>3.25</c:v>
                </c:pt>
                <c:pt idx="489">
                  <c:v>3.37</c:v>
                </c:pt>
                <c:pt idx="490">
                  <c:v>2.69</c:v>
                </c:pt>
                <c:pt idx="491">
                  <c:v>2.62</c:v>
                </c:pt>
                <c:pt idx="492">
                  <c:v>2.5</c:v>
                </c:pt>
                <c:pt idx="493">
                  <c:v>2.75</c:v>
                </c:pt>
                <c:pt idx="494">
                  <c:v>3.5</c:v>
                </c:pt>
                <c:pt idx="495">
                  <c:v>2.62</c:v>
                </c:pt>
                <c:pt idx="496">
                  <c:v>3</c:v>
                </c:pt>
                <c:pt idx="497">
                  <c:v>2.87</c:v>
                </c:pt>
                <c:pt idx="498">
                  <c:v>3.62</c:v>
                </c:pt>
                <c:pt idx="499">
                  <c:v>3.5</c:v>
                </c:pt>
              </c:numCache>
            </c:numRef>
          </c:xVal>
          <c:yVal>
            <c:numRef>
              <c:f>'The Formal Analysis'!$BD$11:$BD$510</c:f>
              <c:numCache>
                <c:formatCode>General</c:formatCode>
                <c:ptCount val="500"/>
                <c:pt idx="0">
                  <c:v>195000</c:v>
                </c:pt>
                <c:pt idx="1">
                  <c:v>505000</c:v>
                </c:pt>
                <c:pt idx="2">
                  <c:v>105000</c:v>
                </c:pt>
                <c:pt idx="3">
                  <c:v>345000</c:v>
                </c:pt>
                <c:pt idx="4">
                  <c:v>325000</c:v>
                </c:pt>
                <c:pt idx="5">
                  <c:v>645000</c:v>
                </c:pt>
                <c:pt idx="6">
                  <c:v>395000</c:v>
                </c:pt>
                <c:pt idx="7">
                  <c:v>155000</c:v>
                </c:pt>
                <c:pt idx="8">
                  <c:v>185000</c:v>
                </c:pt>
                <c:pt idx="9">
                  <c:v>355000</c:v>
                </c:pt>
                <c:pt idx="10">
                  <c:v>305000</c:v>
                </c:pt>
                <c:pt idx="11">
                  <c:v>365000</c:v>
                </c:pt>
                <c:pt idx="12">
                  <c:v>385000</c:v>
                </c:pt>
                <c:pt idx="13">
                  <c:v>415000</c:v>
                </c:pt>
                <c:pt idx="14">
                  <c:v>765000</c:v>
                </c:pt>
                <c:pt idx="15">
                  <c:v>175000</c:v>
                </c:pt>
                <c:pt idx="16">
                  <c:v>415000</c:v>
                </c:pt>
                <c:pt idx="17">
                  <c:v>145000</c:v>
                </c:pt>
                <c:pt idx="18">
                  <c:v>475000</c:v>
                </c:pt>
                <c:pt idx="19">
                  <c:v>505000</c:v>
                </c:pt>
                <c:pt idx="20">
                  <c:v>155000</c:v>
                </c:pt>
                <c:pt idx="21">
                  <c:v>235000</c:v>
                </c:pt>
                <c:pt idx="22">
                  <c:v>445000</c:v>
                </c:pt>
                <c:pt idx="23">
                  <c:v>495000</c:v>
                </c:pt>
                <c:pt idx="24">
                  <c:v>435000</c:v>
                </c:pt>
                <c:pt idx="25">
                  <c:v>235000</c:v>
                </c:pt>
                <c:pt idx="26">
                  <c:v>35000</c:v>
                </c:pt>
                <c:pt idx="27">
                  <c:v>375000</c:v>
                </c:pt>
                <c:pt idx="28">
                  <c:v>215000</c:v>
                </c:pt>
                <c:pt idx="29">
                  <c:v>515000</c:v>
                </c:pt>
                <c:pt idx="30">
                  <c:v>285000</c:v>
                </c:pt>
                <c:pt idx="31">
                  <c:v>345000</c:v>
                </c:pt>
                <c:pt idx="32">
                  <c:v>245000</c:v>
                </c:pt>
                <c:pt idx="33">
                  <c:v>245000</c:v>
                </c:pt>
                <c:pt idx="34">
                  <c:v>455000</c:v>
                </c:pt>
                <c:pt idx="35">
                  <c:v>155000</c:v>
                </c:pt>
                <c:pt idx="36">
                  <c:v>345000</c:v>
                </c:pt>
                <c:pt idx="37">
                  <c:v>255000</c:v>
                </c:pt>
                <c:pt idx="38">
                  <c:v>245000</c:v>
                </c:pt>
                <c:pt idx="39">
                  <c:v>475000</c:v>
                </c:pt>
                <c:pt idx="40">
                  <c:v>195000</c:v>
                </c:pt>
                <c:pt idx="41">
                  <c:v>475000</c:v>
                </c:pt>
                <c:pt idx="42">
                  <c:v>475000</c:v>
                </c:pt>
                <c:pt idx="43">
                  <c:v>195000</c:v>
                </c:pt>
                <c:pt idx="44">
                  <c:v>145000</c:v>
                </c:pt>
                <c:pt idx="45">
                  <c:v>225000</c:v>
                </c:pt>
                <c:pt idx="46">
                  <c:v>315000</c:v>
                </c:pt>
                <c:pt idx="47">
                  <c:v>205000</c:v>
                </c:pt>
                <c:pt idx="48">
                  <c:v>175000</c:v>
                </c:pt>
                <c:pt idx="49">
                  <c:v>315000</c:v>
                </c:pt>
                <c:pt idx="50">
                  <c:v>285000</c:v>
                </c:pt>
                <c:pt idx="51">
                  <c:v>335000</c:v>
                </c:pt>
                <c:pt idx="52">
                  <c:v>305000</c:v>
                </c:pt>
                <c:pt idx="53">
                  <c:v>105000</c:v>
                </c:pt>
                <c:pt idx="54">
                  <c:v>285000</c:v>
                </c:pt>
                <c:pt idx="55">
                  <c:v>365000</c:v>
                </c:pt>
                <c:pt idx="56">
                  <c:v>265000</c:v>
                </c:pt>
                <c:pt idx="57">
                  <c:v>285000</c:v>
                </c:pt>
                <c:pt idx="58">
                  <c:v>185000</c:v>
                </c:pt>
                <c:pt idx="59">
                  <c:v>125000</c:v>
                </c:pt>
                <c:pt idx="60">
                  <c:v>175000</c:v>
                </c:pt>
                <c:pt idx="61">
                  <c:v>245000</c:v>
                </c:pt>
                <c:pt idx="62">
                  <c:v>585000</c:v>
                </c:pt>
                <c:pt idx="63">
                  <c:v>385000</c:v>
                </c:pt>
                <c:pt idx="64">
                  <c:v>195000</c:v>
                </c:pt>
                <c:pt idx="65">
                  <c:v>295000</c:v>
                </c:pt>
                <c:pt idx="66">
                  <c:v>245000</c:v>
                </c:pt>
                <c:pt idx="67">
                  <c:v>475000</c:v>
                </c:pt>
                <c:pt idx="68">
                  <c:v>285000</c:v>
                </c:pt>
                <c:pt idx="69">
                  <c:v>245000</c:v>
                </c:pt>
                <c:pt idx="70">
                  <c:v>535000</c:v>
                </c:pt>
                <c:pt idx="71">
                  <c:v>195000</c:v>
                </c:pt>
                <c:pt idx="72">
                  <c:v>495000</c:v>
                </c:pt>
                <c:pt idx="73">
                  <c:v>415000</c:v>
                </c:pt>
                <c:pt idx="74">
                  <c:v>425000</c:v>
                </c:pt>
                <c:pt idx="75">
                  <c:v>285000</c:v>
                </c:pt>
                <c:pt idx="76">
                  <c:v>545000</c:v>
                </c:pt>
                <c:pt idx="77">
                  <c:v>265000</c:v>
                </c:pt>
                <c:pt idx="78">
                  <c:v>485000</c:v>
                </c:pt>
                <c:pt idx="79">
                  <c:v>185000</c:v>
                </c:pt>
                <c:pt idx="80">
                  <c:v>195000</c:v>
                </c:pt>
                <c:pt idx="81">
                  <c:v>215000</c:v>
                </c:pt>
                <c:pt idx="82">
                  <c:v>235000</c:v>
                </c:pt>
                <c:pt idx="83">
                  <c:v>245000</c:v>
                </c:pt>
                <c:pt idx="84">
                  <c:v>505000</c:v>
                </c:pt>
                <c:pt idx="85">
                  <c:v>245000</c:v>
                </c:pt>
                <c:pt idx="86">
                  <c:v>185000</c:v>
                </c:pt>
                <c:pt idx="87">
                  <c:v>305000</c:v>
                </c:pt>
                <c:pt idx="88">
                  <c:v>325000</c:v>
                </c:pt>
                <c:pt idx="89">
                  <c:v>405000</c:v>
                </c:pt>
                <c:pt idx="90">
                  <c:v>395000</c:v>
                </c:pt>
                <c:pt idx="91">
                  <c:v>305000</c:v>
                </c:pt>
                <c:pt idx="92">
                  <c:v>285000</c:v>
                </c:pt>
                <c:pt idx="93">
                  <c:v>395000</c:v>
                </c:pt>
                <c:pt idx="94">
                  <c:v>95000</c:v>
                </c:pt>
                <c:pt idx="95">
                  <c:v>375000</c:v>
                </c:pt>
                <c:pt idx="96">
                  <c:v>125000</c:v>
                </c:pt>
                <c:pt idx="97">
                  <c:v>185000</c:v>
                </c:pt>
                <c:pt idx="98">
                  <c:v>245000</c:v>
                </c:pt>
                <c:pt idx="99">
                  <c:v>95000</c:v>
                </c:pt>
                <c:pt idx="100">
                  <c:v>105000</c:v>
                </c:pt>
                <c:pt idx="101">
                  <c:v>255000</c:v>
                </c:pt>
                <c:pt idx="102">
                  <c:v>445000</c:v>
                </c:pt>
                <c:pt idx="103">
                  <c:v>365000</c:v>
                </c:pt>
                <c:pt idx="104">
                  <c:v>75000</c:v>
                </c:pt>
                <c:pt idx="105">
                  <c:v>185000</c:v>
                </c:pt>
                <c:pt idx="106">
                  <c:v>235000</c:v>
                </c:pt>
                <c:pt idx="107">
                  <c:v>365000</c:v>
                </c:pt>
                <c:pt idx="108">
                  <c:v>325000</c:v>
                </c:pt>
                <c:pt idx="109">
                  <c:v>295000</c:v>
                </c:pt>
                <c:pt idx="110">
                  <c:v>235000</c:v>
                </c:pt>
                <c:pt idx="111">
                  <c:v>275000</c:v>
                </c:pt>
                <c:pt idx="112">
                  <c:v>195000</c:v>
                </c:pt>
                <c:pt idx="113">
                  <c:v>495000</c:v>
                </c:pt>
                <c:pt idx="114">
                  <c:v>505000</c:v>
                </c:pt>
                <c:pt idx="115">
                  <c:v>305000</c:v>
                </c:pt>
                <c:pt idx="116">
                  <c:v>425000</c:v>
                </c:pt>
                <c:pt idx="117">
                  <c:v>465000</c:v>
                </c:pt>
                <c:pt idx="118">
                  <c:v>145000</c:v>
                </c:pt>
                <c:pt idx="119">
                  <c:v>215000</c:v>
                </c:pt>
                <c:pt idx="120">
                  <c:v>445000</c:v>
                </c:pt>
                <c:pt idx="121">
                  <c:v>285000</c:v>
                </c:pt>
                <c:pt idx="122">
                  <c:v>225000</c:v>
                </c:pt>
                <c:pt idx="123">
                  <c:v>235000</c:v>
                </c:pt>
                <c:pt idx="124">
                  <c:v>165000</c:v>
                </c:pt>
                <c:pt idx="125">
                  <c:v>275000</c:v>
                </c:pt>
                <c:pt idx="126">
                  <c:v>235000</c:v>
                </c:pt>
                <c:pt idx="127">
                  <c:v>335000</c:v>
                </c:pt>
                <c:pt idx="128">
                  <c:v>325000</c:v>
                </c:pt>
                <c:pt idx="129">
                  <c:v>95000</c:v>
                </c:pt>
                <c:pt idx="130">
                  <c:v>355000</c:v>
                </c:pt>
                <c:pt idx="131">
                  <c:v>715000</c:v>
                </c:pt>
                <c:pt idx="132">
                  <c:v>395000</c:v>
                </c:pt>
                <c:pt idx="133">
                  <c:v>125000</c:v>
                </c:pt>
                <c:pt idx="134">
                  <c:v>115000</c:v>
                </c:pt>
                <c:pt idx="135">
                  <c:v>385000</c:v>
                </c:pt>
                <c:pt idx="136">
                  <c:v>125000</c:v>
                </c:pt>
                <c:pt idx="137">
                  <c:v>355000</c:v>
                </c:pt>
                <c:pt idx="138">
                  <c:v>85000</c:v>
                </c:pt>
                <c:pt idx="139">
                  <c:v>275000</c:v>
                </c:pt>
                <c:pt idx="140">
                  <c:v>485000</c:v>
                </c:pt>
                <c:pt idx="141">
                  <c:v>555000</c:v>
                </c:pt>
                <c:pt idx="142">
                  <c:v>335000</c:v>
                </c:pt>
                <c:pt idx="143">
                  <c:v>285000</c:v>
                </c:pt>
                <c:pt idx="144">
                  <c:v>75000</c:v>
                </c:pt>
                <c:pt idx="145">
                  <c:v>155000</c:v>
                </c:pt>
                <c:pt idx="146">
                  <c:v>375000</c:v>
                </c:pt>
                <c:pt idx="147">
                  <c:v>385000</c:v>
                </c:pt>
                <c:pt idx="148">
                  <c:v>495000</c:v>
                </c:pt>
                <c:pt idx="149">
                  <c:v>155000</c:v>
                </c:pt>
                <c:pt idx="150">
                  <c:v>145000</c:v>
                </c:pt>
                <c:pt idx="151">
                  <c:v>525000</c:v>
                </c:pt>
                <c:pt idx="152">
                  <c:v>125000</c:v>
                </c:pt>
                <c:pt idx="153">
                  <c:v>235000</c:v>
                </c:pt>
                <c:pt idx="154">
                  <c:v>185000</c:v>
                </c:pt>
                <c:pt idx="155">
                  <c:v>235000</c:v>
                </c:pt>
                <c:pt idx="156">
                  <c:v>165000</c:v>
                </c:pt>
                <c:pt idx="157">
                  <c:v>385000</c:v>
                </c:pt>
                <c:pt idx="158">
                  <c:v>305000</c:v>
                </c:pt>
                <c:pt idx="159">
                  <c:v>435000</c:v>
                </c:pt>
                <c:pt idx="160">
                  <c:v>165000</c:v>
                </c:pt>
                <c:pt idx="161">
                  <c:v>205000</c:v>
                </c:pt>
                <c:pt idx="162">
                  <c:v>305000</c:v>
                </c:pt>
                <c:pt idx="163">
                  <c:v>575000</c:v>
                </c:pt>
                <c:pt idx="164">
                  <c:v>225000</c:v>
                </c:pt>
                <c:pt idx="165">
                  <c:v>275000</c:v>
                </c:pt>
                <c:pt idx="166">
                  <c:v>115000</c:v>
                </c:pt>
                <c:pt idx="167">
                  <c:v>375000</c:v>
                </c:pt>
                <c:pt idx="168">
                  <c:v>135000</c:v>
                </c:pt>
                <c:pt idx="169">
                  <c:v>145000</c:v>
                </c:pt>
                <c:pt idx="170">
                  <c:v>395000</c:v>
                </c:pt>
                <c:pt idx="171">
                  <c:v>265000</c:v>
                </c:pt>
                <c:pt idx="172">
                  <c:v>355000</c:v>
                </c:pt>
                <c:pt idx="173">
                  <c:v>165000</c:v>
                </c:pt>
                <c:pt idx="174">
                  <c:v>445000</c:v>
                </c:pt>
                <c:pt idx="175">
                  <c:v>335000</c:v>
                </c:pt>
                <c:pt idx="176">
                  <c:v>235000</c:v>
                </c:pt>
                <c:pt idx="177">
                  <c:v>515000</c:v>
                </c:pt>
                <c:pt idx="178">
                  <c:v>355000</c:v>
                </c:pt>
                <c:pt idx="179">
                  <c:v>265000</c:v>
                </c:pt>
                <c:pt idx="180">
                  <c:v>345000</c:v>
                </c:pt>
                <c:pt idx="181">
                  <c:v>265000</c:v>
                </c:pt>
                <c:pt idx="182">
                  <c:v>155000</c:v>
                </c:pt>
                <c:pt idx="183">
                  <c:v>185000</c:v>
                </c:pt>
                <c:pt idx="184">
                  <c:v>245000</c:v>
                </c:pt>
                <c:pt idx="185">
                  <c:v>285000</c:v>
                </c:pt>
                <c:pt idx="186">
                  <c:v>145000</c:v>
                </c:pt>
                <c:pt idx="187">
                  <c:v>285000</c:v>
                </c:pt>
                <c:pt idx="188">
                  <c:v>295000</c:v>
                </c:pt>
                <c:pt idx="189">
                  <c:v>215000</c:v>
                </c:pt>
                <c:pt idx="190">
                  <c:v>265000</c:v>
                </c:pt>
                <c:pt idx="191">
                  <c:v>125000</c:v>
                </c:pt>
                <c:pt idx="192">
                  <c:v>435000</c:v>
                </c:pt>
                <c:pt idx="193">
                  <c:v>255000</c:v>
                </c:pt>
                <c:pt idx="194">
                  <c:v>285000</c:v>
                </c:pt>
                <c:pt idx="195">
                  <c:v>115000</c:v>
                </c:pt>
                <c:pt idx="196">
                  <c:v>275000</c:v>
                </c:pt>
                <c:pt idx="197">
                  <c:v>345000</c:v>
                </c:pt>
                <c:pt idx="198">
                  <c:v>365000</c:v>
                </c:pt>
                <c:pt idx="199">
                  <c:v>145000</c:v>
                </c:pt>
                <c:pt idx="200">
                  <c:v>345000</c:v>
                </c:pt>
                <c:pt idx="201">
                  <c:v>145000</c:v>
                </c:pt>
                <c:pt idx="202">
                  <c:v>145000</c:v>
                </c:pt>
                <c:pt idx="203">
                  <c:v>185000</c:v>
                </c:pt>
                <c:pt idx="204">
                  <c:v>135000</c:v>
                </c:pt>
                <c:pt idx="205">
                  <c:v>75000</c:v>
                </c:pt>
                <c:pt idx="206">
                  <c:v>335000</c:v>
                </c:pt>
                <c:pt idx="207">
                  <c:v>365000</c:v>
                </c:pt>
                <c:pt idx="208">
                  <c:v>195000</c:v>
                </c:pt>
                <c:pt idx="209">
                  <c:v>315000</c:v>
                </c:pt>
                <c:pt idx="210">
                  <c:v>255000</c:v>
                </c:pt>
                <c:pt idx="211">
                  <c:v>475000</c:v>
                </c:pt>
                <c:pt idx="212">
                  <c:v>285000</c:v>
                </c:pt>
                <c:pt idx="213">
                  <c:v>325000</c:v>
                </c:pt>
                <c:pt idx="214">
                  <c:v>375000</c:v>
                </c:pt>
                <c:pt idx="215">
                  <c:v>215000</c:v>
                </c:pt>
                <c:pt idx="216">
                  <c:v>625000</c:v>
                </c:pt>
                <c:pt idx="217">
                  <c:v>375000</c:v>
                </c:pt>
                <c:pt idx="218">
                  <c:v>445000</c:v>
                </c:pt>
                <c:pt idx="219">
                  <c:v>435000</c:v>
                </c:pt>
                <c:pt idx="220">
                  <c:v>205000</c:v>
                </c:pt>
                <c:pt idx="221">
                  <c:v>195000</c:v>
                </c:pt>
                <c:pt idx="222">
                  <c:v>445000</c:v>
                </c:pt>
                <c:pt idx="223">
                  <c:v>115000</c:v>
                </c:pt>
                <c:pt idx="224">
                  <c:v>165000</c:v>
                </c:pt>
                <c:pt idx="225">
                  <c:v>395000</c:v>
                </c:pt>
                <c:pt idx="226">
                  <c:v>555000</c:v>
                </c:pt>
                <c:pt idx="227">
                  <c:v>325000</c:v>
                </c:pt>
                <c:pt idx="228">
                  <c:v>505000</c:v>
                </c:pt>
                <c:pt idx="229">
                  <c:v>515000</c:v>
                </c:pt>
                <c:pt idx="230">
                  <c:v>395000</c:v>
                </c:pt>
                <c:pt idx="231">
                  <c:v>715000</c:v>
                </c:pt>
                <c:pt idx="232">
                  <c:v>195000</c:v>
                </c:pt>
                <c:pt idx="233">
                  <c:v>215000</c:v>
                </c:pt>
                <c:pt idx="234">
                  <c:v>275000</c:v>
                </c:pt>
                <c:pt idx="235">
                  <c:v>405000</c:v>
                </c:pt>
                <c:pt idx="236">
                  <c:v>315000</c:v>
                </c:pt>
                <c:pt idx="237">
                  <c:v>315000</c:v>
                </c:pt>
                <c:pt idx="238">
                  <c:v>595000</c:v>
                </c:pt>
                <c:pt idx="239">
                  <c:v>495000</c:v>
                </c:pt>
                <c:pt idx="240">
                  <c:v>195000</c:v>
                </c:pt>
                <c:pt idx="241">
                  <c:v>525000</c:v>
                </c:pt>
                <c:pt idx="242">
                  <c:v>605000</c:v>
                </c:pt>
                <c:pt idx="243">
                  <c:v>215000</c:v>
                </c:pt>
                <c:pt idx="244">
                  <c:v>245000</c:v>
                </c:pt>
                <c:pt idx="245">
                  <c:v>385000</c:v>
                </c:pt>
                <c:pt idx="246">
                  <c:v>175000</c:v>
                </c:pt>
                <c:pt idx="247">
                  <c:v>345000</c:v>
                </c:pt>
                <c:pt idx="248">
                  <c:v>245000</c:v>
                </c:pt>
                <c:pt idx="249">
                  <c:v>195000</c:v>
                </c:pt>
                <c:pt idx="250">
                  <c:v>165000</c:v>
                </c:pt>
                <c:pt idx="251">
                  <c:v>255000</c:v>
                </c:pt>
                <c:pt idx="252">
                  <c:v>425000</c:v>
                </c:pt>
                <c:pt idx="253">
                  <c:v>395000</c:v>
                </c:pt>
                <c:pt idx="254">
                  <c:v>325000</c:v>
                </c:pt>
                <c:pt idx="255">
                  <c:v>225000</c:v>
                </c:pt>
                <c:pt idx="256">
                  <c:v>485000</c:v>
                </c:pt>
                <c:pt idx="257">
                  <c:v>135000</c:v>
                </c:pt>
                <c:pt idx="258">
                  <c:v>45000</c:v>
                </c:pt>
                <c:pt idx="259">
                  <c:v>205000</c:v>
                </c:pt>
                <c:pt idx="260">
                  <c:v>225000</c:v>
                </c:pt>
                <c:pt idx="261">
                  <c:v>515000</c:v>
                </c:pt>
                <c:pt idx="262">
                  <c:v>205000</c:v>
                </c:pt>
                <c:pt idx="263">
                  <c:v>265000</c:v>
                </c:pt>
                <c:pt idx="264">
                  <c:v>335000</c:v>
                </c:pt>
                <c:pt idx="265">
                  <c:v>605000</c:v>
                </c:pt>
                <c:pt idx="266">
                  <c:v>75000</c:v>
                </c:pt>
                <c:pt idx="267">
                  <c:v>255000</c:v>
                </c:pt>
                <c:pt idx="268">
                  <c:v>245000</c:v>
                </c:pt>
                <c:pt idx="269">
                  <c:v>245000</c:v>
                </c:pt>
                <c:pt idx="270">
                  <c:v>375000</c:v>
                </c:pt>
                <c:pt idx="271">
                  <c:v>415000</c:v>
                </c:pt>
                <c:pt idx="272">
                  <c:v>245000</c:v>
                </c:pt>
                <c:pt idx="273">
                  <c:v>165000</c:v>
                </c:pt>
                <c:pt idx="274">
                  <c:v>425000</c:v>
                </c:pt>
                <c:pt idx="275">
                  <c:v>225000</c:v>
                </c:pt>
                <c:pt idx="276">
                  <c:v>495000</c:v>
                </c:pt>
                <c:pt idx="277">
                  <c:v>235000</c:v>
                </c:pt>
                <c:pt idx="278">
                  <c:v>235000</c:v>
                </c:pt>
                <c:pt idx="279">
                  <c:v>205000</c:v>
                </c:pt>
                <c:pt idx="280">
                  <c:v>105000</c:v>
                </c:pt>
                <c:pt idx="281">
                  <c:v>155000</c:v>
                </c:pt>
                <c:pt idx="282">
                  <c:v>185000</c:v>
                </c:pt>
                <c:pt idx="283">
                  <c:v>225000</c:v>
                </c:pt>
                <c:pt idx="284">
                  <c:v>145000</c:v>
                </c:pt>
                <c:pt idx="285">
                  <c:v>205000</c:v>
                </c:pt>
                <c:pt idx="286">
                  <c:v>395000</c:v>
                </c:pt>
                <c:pt idx="287">
                  <c:v>145000</c:v>
                </c:pt>
                <c:pt idx="288">
                  <c:v>225000</c:v>
                </c:pt>
                <c:pt idx="289">
                  <c:v>295000</c:v>
                </c:pt>
                <c:pt idx="290">
                  <c:v>385000</c:v>
                </c:pt>
                <c:pt idx="291">
                  <c:v>135000</c:v>
                </c:pt>
                <c:pt idx="292">
                  <c:v>245000</c:v>
                </c:pt>
                <c:pt idx="293">
                  <c:v>135000</c:v>
                </c:pt>
                <c:pt idx="294">
                  <c:v>475000</c:v>
                </c:pt>
                <c:pt idx="295">
                  <c:v>245000</c:v>
                </c:pt>
                <c:pt idx="296">
                  <c:v>435000</c:v>
                </c:pt>
                <c:pt idx="297">
                  <c:v>165000</c:v>
                </c:pt>
                <c:pt idx="298">
                  <c:v>325000</c:v>
                </c:pt>
                <c:pt idx="299">
                  <c:v>225000</c:v>
                </c:pt>
                <c:pt idx="300">
                  <c:v>275000</c:v>
                </c:pt>
                <c:pt idx="301">
                  <c:v>225000</c:v>
                </c:pt>
                <c:pt idx="302">
                  <c:v>275000</c:v>
                </c:pt>
                <c:pt idx="303">
                  <c:v>155000</c:v>
                </c:pt>
                <c:pt idx="304">
                  <c:v>295000</c:v>
                </c:pt>
                <c:pt idx="305">
                  <c:v>265000</c:v>
                </c:pt>
                <c:pt idx="306">
                  <c:v>255000</c:v>
                </c:pt>
                <c:pt idx="307">
                  <c:v>465000</c:v>
                </c:pt>
                <c:pt idx="308">
                  <c:v>205000</c:v>
                </c:pt>
                <c:pt idx="309">
                  <c:v>35000</c:v>
                </c:pt>
                <c:pt idx="310">
                  <c:v>135000</c:v>
                </c:pt>
                <c:pt idx="311">
                  <c:v>765000</c:v>
                </c:pt>
                <c:pt idx="312">
                  <c:v>355000</c:v>
                </c:pt>
                <c:pt idx="313">
                  <c:v>105000</c:v>
                </c:pt>
                <c:pt idx="314">
                  <c:v>275000</c:v>
                </c:pt>
                <c:pt idx="315">
                  <c:v>165000</c:v>
                </c:pt>
                <c:pt idx="316">
                  <c:v>205000</c:v>
                </c:pt>
                <c:pt idx="317">
                  <c:v>315000</c:v>
                </c:pt>
                <c:pt idx="318">
                  <c:v>145000</c:v>
                </c:pt>
                <c:pt idx="319">
                  <c:v>215000</c:v>
                </c:pt>
                <c:pt idx="320">
                  <c:v>115000</c:v>
                </c:pt>
                <c:pt idx="321">
                  <c:v>105000</c:v>
                </c:pt>
                <c:pt idx="322">
                  <c:v>285000</c:v>
                </c:pt>
                <c:pt idx="323">
                  <c:v>85000</c:v>
                </c:pt>
                <c:pt idx="324">
                  <c:v>275000</c:v>
                </c:pt>
                <c:pt idx="325">
                  <c:v>165000</c:v>
                </c:pt>
                <c:pt idx="326">
                  <c:v>335000</c:v>
                </c:pt>
                <c:pt idx="327">
                  <c:v>275000</c:v>
                </c:pt>
                <c:pt idx="328">
                  <c:v>575000</c:v>
                </c:pt>
                <c:pt idx="329">
                  <c:v>205000</c:v>
                </c:pt>
                <c:pt idx="330">
                  <c:v>245000</c:v>
                </c:pt>
                <c:pt idx="331">
                  <c:v>275000</c:v>
                </c:pt>
                <c:pt idx="332">
                  <c:v>135000</c:v>
                </c:pt>
                <c:pt idx="333">
                  <c:v>255000</c:v>
                </c:pt>
                <c:pt idx="334">
                  <c:v>515000</c:v>
                </c:pt>
                <c:pt idx="335">
                  <c:v>245000</c:v>
                </c:pt>
                <c:pt idx="336">
                  <c:v>495000</c:v>
                </c:pt>
                <c:pt idx="337">
                  <c:v>235000</c:v>
                </c:pt>
                <c:pt idx="338">
                  <c:v>315000</c:v>
                </c:pt>
                <c:pt idx="339">
                  <c:v>115000</c:v>
                </c:pt>
                <c:pt idx="340">
                  <c:v>505000</c:v>
                </c:pt>
                <c:pt idx="341">
                  <c:v>215000</c:v>
                </c:pt>
                <c:pt idx="342">
                  <c:v>195000</c:v>
                </c:pt>
                <c:pt idx="343">
                  <c:v>405000</c:v>
                </c:pt>
                <c:pt idx="344">
                  <c:v>225000</c:v>
                </c:pt>
                <c:pt idx="345">
                  <c:v>215000</c:v>
                </c:pt>
                <c:pt idx="346">
                  <c:v>135000</c:v>
                </c:pt>
                <c:pt idx="347">
                  <c:v>95000</c:v>
                </c:pt>
                <c:pt idx="348">
                  <c:v>335000</c:v>
                </c:pt>
                <c:pt idx="349">
                  <c:v>195000</c:v>
                </c:pt>
                <c:pt idx="350">
                  <c:v>185000</c:v>
                </c:pt>
                <c:pt idx="351">
                  <c:v>395000</c:v>
                </c:pt>
                <c:pt idx="352">
                  <c:v>125000</c:v>
                </c:pt>
                <c:pt idx="353">
                  <c:v>275000</c:v>
                </c:pt>
                <c:pt idx="354">
                  <c:v>305000</c:v>
                </c:pt>
                <c:pt idx="355">
                  <c:v>445000</c:v>
                </c:pt>
                <c:pt idx="356">
                  <c:v>165000</c:v>
                </c:pt>
                <c:pt idx="357">
                  <c:v>195000</c:v>
                </c:pt>
                <c:pt idx="358">
                  <c:v>475000</c:v>
                </c:pt>
                <c:pt idx="359">
                  <c:v>145000</c:v>
                </c:pt>
                <c:pt idx="360">
                  <c:v>155000</c:v>
                </c:pt>
                <c:pt idx="361">
                  <c:v>175000</c:v>
                </c:pt>
                <c:pt idx="362">
                  <c:v>95000</c:v>
                </c:pt>
                <c:pt idx="363">
                  <c:v>515000</c:v>
                </c:pt>
                <c:pt idx="364">
                  <c:v>135000</c:v>
                </c:pt>
                <c:pt idx="365">
                  <c:v>485000</c:v>
                </c:pt>
                <c:pt idx="366">
                  <c:v>375000</c:v>
                </c:pt>
                <c:pt idx="367">
                  <c:v>135000</c:v>
                </c:pt>
                <c:pt idx="368">
                  <c:v>175000</c:v>
                </c:pt>
                <c:pt idx="369">
                  <c:v>395000</c:v>
                </c:pt>
                <c:pt idx="370">
                  <c:v>125000</c:v>
                </c:pt>
                <c:pt idx="371">
                  <c:v>515000</c:v>
                </c:pt>
                <c:pt idx="372">
                  <c:v>325000</c:v>
                </c:pt>
                <c:pt idx="373">
                  <c:v>505000</c:v>
                </c:pt>
                <c:pt idx="374">
                  <c:v>165000</c:v>
                </c:pt>
                <c:pt idx="375">
                  <c:v>415000</c:v>
                </c:pt>
                <c:pt idx="376">
                  <c:v>115000</c:v>
                </c:pt>
                <c:pt idx="377">
                  <c:v>245000</c:v>
                </c:pt>
                <c:pt idx="378">
                  <c:v>455000</c:v>
                </c:pt>
                <c:pt idx="379">
                  <c:v>275000</c:v>
                </c:pt>
                <c:pt idx="380">
                  <c:v>265000</c:v>
                </c:pt>
                <c:pt idx="381">
                  <c:v>515000</c:v>
                </c:pt>
                <c:pt idx="382">
                  <c:v>165000</c:v>
                </c:pt>
                <c:pt idx="383">
                  <c:v>255000</c:v>
                </c:pt>
                <c:pt idx="384">
                  <c:v>275000</c:v>
                </c:pt>
                <c:pt idx="385">
                  <c:v>135000</c:v>
                </c:pt>
                <c:pt idx="386">
                  <c:v>255000</c:v>
                </c:pt>
                <c:pt idx="387">
                  <c:v>125000</c:v>
                </c:pt>
                <c:pt idx="388">
                  <c:v>245000</c:v>
                </c:pt>
                <c:pt idx="389">
                  <c:v>245000</c:v>
                </c:pt>
                <c:pt idx="390">
                  <c:v>565000</c:v>
                </c:pt>
                <c:pt idx="391">
                  <c:v>115000</c:v>
                </c:pt>
                <c:pt idx="392">
                  <c:v>155000</c:v>
                </c:pt>
                <c:pt idx="393">
                  <c:v>185000</c:v>
                </c:pt>
                <c:pt idx="394">
                  <c:v>285000</c:v>
                </c:pt>
                <c:pt idx="395">
                  <c:v>295000</c:v>
                </c:pt>
                <c:pt idx="396">
                  <c:v>305000</c:v>
                </c:pt>
                <c:pt idx="397">
                  <c:v>475000</c:v>
                </c:pt>
                <c:pt idx="398">
                  <c:v>225000</c:v>
                </c:pt>
                <c:pt idx="399">
                  <c:v>165000</c:v>
                </c:pt>
                <c:pt idx="400">
                  <c:v>265000</c:v>
                </c:pt>
                <c:pt idx="401">
                  <c:v>405000</c:v>
                </c:pt>
                <c:pt idx="402">
                  <c:v>305000</c:v>
                </c:pt>
                <c:pt idx="403">
                  <c:v>235000</c:v>
                </c:pt>
                <c:pt idx="404">
                  <c:v>185000</c:v>
                </c:pt>
                <c:pt idx="405">
                  <c:v>265000</c:v>
                </c:pt>
                <c:pt idx="406">
                  <c:v>255000</c:v>
                </c:pt>
                <c:pt idx="407">
                  <c:v>275000</c:v>
                </c:pt>
                <c:pt idx="408">
                  <c:v>155000</c:v>
                </c:pt>
                <c:pt idx="409">
                  <c:v>435000</c:v>
                </c:pt>
                <c:pt idx="410">
                  <c:v>655000</c:v>
                </c:pt>
                <c:pt idx="411">
                  <c:v>225000</c:v>
                </c:pt>
                <c:pt idx="412">
                  <c:v>275000</c:v>
                </c:pt>
                <c:pt idx="413">
                  <c:v>195000</c:v>
                </c:pt>
                <c:pt idx="414">
                  <c:v>105000</c:v>
                </c:pt>
                <c:pt idx="415">
                  <c:v>575000</c:v>
                </c:pt>
                <c:pt idx="416">
                  <c:v>405000</c:v>
                </c:pt>
                <c:pt idx="417">
                  <c:v>95000</c:v>
                </c:pt>
                <c:pt idx="418">
                  <c:v>335000</c:v>
                </c:pt>
                <c:pt idx="419">
                  <c:v>105000</c:v>
                </c:pt>
                <c:pt idx="420">
                  <c:v>305000</c:v>
                </c:pt>
                <c:pt idx="421">
                  <c:v>205000</c:v>
                </c:pt>
                <c:pt idx="422">
                  <c:v>265000</c:v>
                </c:pt>
                <c:pt idx="423">
                  <c:v>135000</c:v>
                </c:pt>
                <c:pt idx="424">
                  <c:v>65000</c:v>
                </c:pt>
                <c:pt idx="425">
                  <c:v>495000</c:v>
                </c:pt>
                <c:pt idx="426">
                  <c:v>255000</c:v>
                </c:pt>
                <c:pt idx="427">
                  <c:v>245000</c:v>
                </c:pt>
                <c:pt idx="428">
                  <c:v>155000</c:v>
                </c:pt>
                <c:pt idx="429">
                  <c:v>245000</c:v>
                </c:pt>
                <c:pt idx="430">
                  <c:v>225000</c:v>
                </c:pt>
                <c:pt idx="431">
                  <c:v>505000</c:v>
                </c:pt>
                <c:pt idx="432">
                  <c:v>315000</c:v>
                </c:pt>
                <c:pt idx="433">
                  <c:v>215000</c:v>
                </c:pt>
                <c:pt idx="434">
                  <c:v>125000</c:v>
                </c:pt>
                <c:pt idx="435">
                  <c:v>75000</c:v>
                </c:pt>
                <c:pt idx="436">
                  <c:v>315000</c:v>
                </c:pt>
                <c:pt idx="437">
                  <c:v>125000</c:v>
                </c:pt>
                <c:pt idx="438">
                  <c:v>195000</c:v>
                </c:pt>
                <c:pt idx="439">
                  <c:v>225000</c:v>
                </c:pt>
                <c:pt idx="440">
                  <c:v>105000</c:v>
                </c:pt>
                <c:pt idx="441">
                  <c:v>305000</c:v>
                </c:pt>
                <c:pt idx="442">
                  <c:v>235000</c:v>
                </c:pt>
                <c:pt idx="443">
                  <c:v>215000</c:v>
                </c:pt>
                <c:pt idx="444">
                  <c:v>85000</c:v>
                </c:pt>
                <c:pt idx="445">
                  <c:v>115000</c:v>
                </c:pt>
                <c:pt idx="446">
                  <c:v>145000</c:v>
                </c:pt>
                <c:pt idx="447">
                  <c:v>55000</c:v>
                </c:pt>
                <c:pt idx="448">
                  <c:v>315000</c:v>
                </c:pt>
                <c:pt idx="449">
                  <c:v>295000</c:v>
                </c:pt>
                <c:pt idx="450">
                  <c:v>85000</c:v>
                </c:pt>
                <c:pt idx="451">
                  <c:v>215000</c:v>
                </c:pt>
                <c:pt idx="452">
                  <c:v>475000</c:v>
                </c:pt>
                <c:pt idx="453">
                  <c:v>465000</c:v>
                </c:pt>
                <c:pt idx="454">
                  <c:v>25000</c:v>
                </c:pt>
                <c:pt idx="455">
                  <c:v>515000</c:v>
                </c:pt>
                <c:pt idx="456">
                  <c:v>165000</c:v>
                </c:pt>
                <c:pt idx="457">
                  <c:v>725000</c:v>
                </c:pt>
                <c:pt idx="458">
                  <c:v>135000</c:v>
                </c:pt>
                <c:pt idx="459">
                  <c:v>95000</c:v>
                </c:pt>
                <c:pt idx="460">
                  <c:v>315000</c:v>
                </c:pt>
                <c:pt idx="461">
                  <c:v>155000</c:v>
                </c:pt>
                <c:pt idx="462">
                  <c:v>165000</c:v>
                </c:pt>
                <c:pt idx="463">
                  <c:v>65000</c:v>
                </c:pt>
                <c:pt idx="464">
                  <c:v>395000</c:v>
                </c:pt>
                <c:pt idx="465">
                  <c:v>265000</c:v>
                </c:pt>
                <c:pt idx="466">
                  <c:v>595000</c:v>
                </c:pt>
                <c:pt idx="467">
                  <c:v>495000</c:v>
                </c:pt>
                <c:pt idx="468">
                  <c:v>165000</c:v>
                </c:pt>
                <c:pt idx="469">
                  <c:v>225000</c:v>
                </c:pt>
                <c:pt idx="470">
                  <c:v>275000</c:v>
                </c:pt>
                <c:pt idx="471">
                  <c:v>205000</c:v>
                </c:pt>
                <c:pt idx="472">
                  <c:v>185000</c:v>
                </c:pt>
                <c:pt idx="473">
                  <c:v>155000</c:v>
                </c:pt>
                <c:pt idx="474">
                  <c:v>175000</c:v>
                </c:pt>
                <c:pt idx="475">
                  <c:v>365000</c:v>
                </c:pt>
                <c:pt idx="476">
                  <c:v>315000</c:v>
                </c:pt>
                <c:pt idx="477">
                  <c:v>555000</c:v>
                </c:pt>
                <c:pt idx="478">
                  <c:v>665000</c:v>
                </c:pt>
                <c:pt idx="479">
                  <c:v>115000</c:v>
                </c:pt>
                <c:pt idx="480">
                  <c:v>425000</c:v>
                </c:pt>
                <c:pt idx="481">
                  <c:v>125000</c:v>
                </c:pt>
                <c:pt idx="482">
                  <c:v>215000</c:v>
                </c:pt>
                <c:pt idx="483">
                  <c:v>325000</c:v>
                </c:pt>
                <c:pt idx="484">
                  <c:v>265000</c:v>
                </c:pt>
                <c:pt idx="485">
                  <c:v>265000</c:v>
                </c:pt>
                <c:pt idx="486">
                  <c:v>285000</c:v>
                </c:pt>
                <c:pt idx="487">
                  <c:v>165000</c:v>
                </c:pt>
                <c:pt idx="488">
                  <c:v>365000</c:v>
                </c:pt>
                <c:pt idx="489">
                  <c:v>245000</c:v>
                </c:pt>
                <c:pt idx="490">
                  <c:v>605000</c:v>
                </c:pt>
                <c:pt idx="491">
                  <c:v>345000</c:v>
                </c:pt>
                <c:pt idx="492">
                  <c:v>145000</c:v>
                </c:pt>
                <c:pt idx="493">
                  <c:v>205000</c:v>
                </c:pt>
                <c:pt idx="494">
                  <c:v>375000</c:v>
                </c:pt>
                <c:pt idx="495">
                  <c:v>505000</c:v>
                </c:pt>
                <c:pt idx="496">
                  <c:v>315000</c:v>
                </c:pt>
                <c:pt idx="497">
                  <c:v>145000</c:v>
                </c:pt>
                <c:pt idx="498">
                  <c:v>385000</c:v>
                </c:pt>
                <c:pt idx="499">
                  <c:v>305000</c:v>
                </c:pt>
              </c:numCache>
            </c:numRef>
          </c:yVal>
          <c:smooth val="0"/>
          <c:extLst>
            <c:ext xmlns:c16="http://schemas.microsoft.com/office/drawing/2014/chart" uri="{C3380CC4-5D6E-409C-BE32-E72D297353CC}">
              <c16:uniqueId val="{00000000-B3E3-4B04-9ADB-2D4C3C2C820F}"/>
            </c:ext>
          </c:extLst>
        </c:ser>
        <c:ser>
          <c:idx val="1"/>
          <c:order val="1"/>
          <c:tx>
            <c:strRef>
              <c:f>'The Formal Analysis'!$BE$10</c:f>
              <c:strCache>
                <c:ptCount val="1"/>
                <c:pt idx="0">
                  <c:v>average</c:v>
                </c:pt>
              </c:strCache>
            </c:strRef>
          </c:tx>
          <c:spPr>
            <a:ln w="25400" cap="rnd">
              <a:noFill/>
              <a:round/>
            </a:ln>
            <a:effectLst/>
          </c:spPr>
          <c:marker>
            <c:symbol val="circle"/>
            <c:size val="5"/>
            <c:spPr>
              <a:solidFill>
                <a:schemeClr val="accent2"/>
              </a:solidFill>
              <a:ln w="9525">
                <a:solidFill>
                  <a:schemeClr val="accent2"/>
                </a:solidFill>
              </a:ln>
              <a:effectLst/>
            </c:spPr>
          </c:marker>
          <c:xVal>
            <c:numRef>
              <c:f>'The Formal Analysis'!$BC$11:$BC$510</c:f>
              <c:numCache>
                <c:formatCode>General</c:formatCode>
                <c:ptCount val="500"/>
                <c:pt idx="0">
                  <c:v>2.75</c:v>
                </c:pt>
                <c:pt idx="1">
                  <c:v>3.5</c:v>
                </c:pt>
                <c:pt idx="2">
                  <c:v>2.5</c:v>
                </c:pt>
                <c:pt idx="3">
                  <c:v>2.25</c:v>
                </c:pt>
                <c:pt idx="4">
                  <c:v>2.87</c:v>
                </c:pt>
                <c:pt idx="5">
                  <c:v>2.86</c:v>
                </c:pt>
                <c:pt idx="6">
                  <c:v>2.12</c:v>
                </c:pt>
                <c:pt idx="7">
                  <c:v>2.99</c:v>
                </c:pt>
                <c:pt idx="8">
                  <c:v>3.62</c:v>
                </c:pt>
                <c:pt idx="9">
                  <c:v>2.37</c:v>
                </c:pt>
                <c:pt idx="10">
                  <c:v>2.5</c:v>
                </c:pt>
                <c:pt idx="11">
                  <c:v>4.62</c:v>
                </c:pt>
                <c:pt idx="12">
                  <c:v>2.87</c:v>
                </c:pt>
                <c:pt idx="13">
                  <c:v>4.75</c:v>
                </c:pt>
                <c:pt idx="14">
                  <c:v>3.5</c:v>
                </c:pt>
                <c:pt idx="15">
                  <c:v>2.87</c:v>
                </c:pt>
                <c:pt idx="16">
                  <c:v>2.5</c:v>
                </c:pt>
                <c:pt idx="17">
                  <c:v>3.5</c:v>
                </c:pt>
                <c:pt idx="18">
                  <c:v>3.37</c:v>
                </c:pt>
                <c:pt idx="19">
                  <c:v>4.12</c:v>
                </c:pt>
                <c:pt idx="20">
                  <c:v>3.62</c:v>
                </c:pt>
                <c:pt idx="21">
                  <c:v>3.37</c:v>
                </c:pt>
                <c:pt idx="22">
                  <c:v>3.75</c:v>
                </c:pt>
                <c:pt idx="23">
                  <c:v>3.5</c:v>
                </c:pt>
                <c:pt idx="24">
                  <c:v>3.62</c:v>
                </c:pt>
                <c:pt idx="25">
                  <c:v>3.25</c:v>
                </c:pt>
                <c:pt idx="26">
                  <c:v>3.87</c:v>
                </c:pt>
                <c:pt idx="27">
                  <c:v>3.87</c:v>
                </c:pt>
                <c:pt idx="28">
                  <c:v>3</c:v>
                </c:pt>
                <c:pt idx="29">
                  <c:v>2.87</c:v>
                </c:pt>
                <c:pt idx="30">
                  <c:v>3.75</c:v>
                </c:pt>
                <c:pt idx="31">
                  <c:v>3.87</c:v>
                </c:pt>
                <c:pt idx="32">
                  <c:v>3.49</c:v>
                </c:pt>
                <c:pt idx="33">
                  <c:v>2.75</c:v>
                </c:pt>
                <c:pt idx="34">
                  <c:v>3.6</c:v>
                </c:pt>
                <c:pt idx="35">
                  <c:v>3.99</c:v>
                </c:pt>
                <c:pt idx="36">
                  <c:v>2.75</c:v>
                </c:pt>
                <c:pt idx="37">
                  <c:v>3.62</c:v>
                </c:pt>
                <c:pt idx="38">
                  <c:v>2.75</c:v>
                </c:pt>
                <c:pt idx="39">
                  <c:v>2.37</c:v>
                </c:pt>
                <c:pt idx="40">
                  <c:v>2.5</c:v>
                </c:pt>
                <c:pt idx="41">
                  <c:v>3.37</c:v>
                </c:pt>
                <c:pt idx="42">
                  <c:v>2.5</c:v>
                </c:pt>
                <c:pt idx="43">
                  <c:v>3.12</c:v>
                </c:pt>
                <c:pt idx="44">
                  <c:v>3.99</c:v>
                </c:pt>
                <c:pt idx="45">
                  <c:v>3</c:v>
                </c:pt>
                <c:pt idx="46">
                  <c:v>3.37</c:v>
                </c:pt>
                <c:pt idx="47">
                  <c:v>2.87</c:v>
                </c:pt>
                <c:pt idx="48">
                  <c:v>2.87</c:v>
                </c:pt>
                <c:pt idx="49">
                  <c:v>2.87</c:v>
                </c:pt>
                <c:pt idx="50">
                  <c:v>2.99</c:v>
                </c:pt>
                <c:pt idx="51">
                  <c:v>2.99</c:v>
                </c:pt>
                <c:pt idx="52">
                  <c:v>3.5</c:v>
                </c:pt>
                <c:pt idx="53">
                  <c:v>3.75</c:v>
                </c:pt>
                <c:pt idx="54">
                  <c:v>3.25</c:v>
                </c:pt>
                <c:pt idx="55">
                  <c:v>2.87</c:v>
                </c:pt>
                <c:pt idx="56">
                  <c:v>3.37</c:v>
                </c:pt>
                <c:pt idx="57">
                  <c:v>2.87</c:v>
                </c:pt>
                <c:pt idx="58">
                  <c:v>3.25</c:v>
                </c:pt>
                <c:pt idx="59">
                  <c:v>3.99</c:v>
                </c:pt>
                <c:pt idx="60">
                  <c:v>2.62</c:v>
                </c:pt>
                <c:pt idx="61">
                  <c:v>3.25</c:v>
                </c:pt>
                <c:pt idx="62">
                  <c:v>3.37</c:v>
                </c:pt>
                <c:pt idx="63">
                  <c:v>3.25</c:v>
                </c:pt>
                <c:pt idx="64">
                  <c:v>3.25</c:v>
                </c:pt>
                <c:pt idx="65">
                  <c:v>2.75</c:v>
                </c:pt>
                <c:pt idx="66">
                  <c:v>3.12</c:v>
                </c:pt>
                <c:pt idx="67">
                  <c:v>3.12</c:v>
                </c:pt>
                <c:pt idx="68">
                  <c:v>3.12</c:v>
                </c:pt>
                <c:pt idx="69">
                  <c:v>3.75</c:v>
                </c:pt>
                <c:pt idx="70">
                  <c:v>3.25</c:v>
                </c:pt>
                <c:pt idx="71">
                  <c:v>3.5</c:v>
                </c:pt>
                <c:pt idx="72">
                  <c:v>3.5</c:v>
                </c:pt>
                <c:pt idx="73">
                  <c:v>3.25</c:v>
                </c:pt>
                <c:pt idx="74">
                  <c:v>2.62</c:v>
                </c:pt>
                <c:pt idx="75">
                  <c:v>3.99</c:v>
                </c:pt>
                <c:pt idx="76">
                  <c:v>3.5</c:v>
                </c:pt>
                <c:pt idx="77">
                  <c:v>3.37</c:v>
                </c:pt>
                <c:pt idx="78">
                  <c:v>3.37</c:v>
                </c:pt>
                <c:pt idx="79">
                  <c:v>2.75</c:v>
                </c:pt>
                <c:pt idx="80">
                  <c:v>4.25</c:v>
                </c:pt>
                <c:pt idx="81">
                  <c:v>3.37</c:v>
                </c:pt>
                <c:pt idx="82">
                  <c:v>3.62</c:v>
                </c:pt>
                <c:pt idx="83">
                  <c:v>3.37</c:v>
                </c:pt>
                <c:pt idx="84">
                  <c:v>2.5</c:v>
                </c:pt>
                <c:pt idx="85">
                  <c:v>3.25</c:v>
                </c:pt>
                <c:pt idx="86">
                  <c:v>3.25</c:v>
                </c:pt>
                <c:pt idx="87">
                  <c:v>3.75</c:v>
                </c:pt>
                <c:pt idx="88">
                  <c:v>2.84</c:v>
                </c:pt>
                <c:pt idx="89">
                  <c:v>3</c:v>
                </c:pt>
                <c:pt idx="90">
                  <c:v>3.25</c:v>
                </c:pt>
                <c:pt idx="91">
                  <c:v>3.12</c:v>
                </c:pt>
                <c:pt idx="92">
                  <c:v>1.87</c:v>
                </c:pt>
                <c:pt idx="93">
                  <c:v>3</c:v>
                </c:pt>
                <c:pt idx="94">
                  <c:v>3.62</c:v>
                </c:pt>
                <c:pt idx="95">
                  <c:v>2.99</c:v>
                </c:pt>
                <c:pt idx="96">
                  <c:v>2.62</c:v>
                </c:pt>
                <c:pt idx="97">
                  <c:v>2.75</c:v>
                </c:pt>
                <c:pt idx="98">
                  <c:v>3</c:v>
                </c:pt>
                <c:pt idx="99">
                  <c:v>3.12</c:v>
                </c:pt>
                <c:pt idx="100">
                  <c:v>2.5</c:v>
                </c:pt>
                <c:pt idx="101">
                  <c:v>2.75</c:v>
                </c:pt>
                <c:pt idx="102">
                  <c:v>2.37</c:v>
                </c:pt>
                <c:pt idx="103">
                  <c:v>3.75</c:v>
                </c:pt>
                <c:pt idx="104">
                  <c:v>3.75</c:v>
                </c:pt>
                <c:pt idx="105">
                  <c:v>2.62</c:v>
                </c:pt>
                <c:pt idx="106">
                  <c:v>2.87</c:v>
                </c:pt>
                <c:pt idx="107">
                  <c:v>3.25</c:v>
                </c:pt>
                <c:pt idx="108">
                  <c:v>2.62</c:v>
                </c:pt>
                <c:pt idx="109">
                  <c:v>3</c:v>
                </c:pt>
                <c:pt idx="110">
                  <c:v>2.87</c:v>
                </c:pt>
                <c:pt idx="111">
                  <c:v>2.87</c:v>
                </c:pt>
                <c:pt idx="112">
                  <c:v>2.87</c:v>
                </c:pt>
                <c:pt idx="113">
                  <c:v>3.12</c:v>
                </c:pt>
                <c:pt idx="114">
                  <c:v>2.99</c:v>
                </c:pt>
                <c:pt idx="115">
                  <c:v>2.99</c:v>
                </c:pt>
                <c:pt idx="116">
                  <c:v>2.75</c:v>
                </c:pt>
                <c:pt idx="117">
                  <c:v>3.25</c:v>
                </c:pt>
                <c:pt idx="118">
                  <c:v>3.37</c:v>
                </c:pt>
                <c:pt idx="119">
                  <c:v>3.99</c:v>
                </c:pt>
                <c:pt idx="120">
                  <c:v>2.37</c:v>
                </c:pt>
                <c:pt idx="121">
                  <c:v>2.87</c:v>
                </c:pt>
                <c:pt idx="122">
                  <c:v>2.75</c:v>
                </c:pt>
                <c:pt idx="123">
                  <c:v>3</c:v>
                </c:pt>
                <c:pt idx="124">
                  <c:v>3.87</c:v>
                </c:pt>
                <c:pt idx="125">
                  <c:v>2.75</c:v>
                </c:pt>
                <c:pt idx="126">
                  <c:v>2.99</c:v>
                </c:pt>
                <c:pt idx="127">
                  <c:v>4.37</c:v>
                </c:pt>
                <c:pt idx="128">
                  <c:v>3.37</c:v>
                </c:pt>
                <c:pt idx="129">
                  <c:v>4.25</c:v>
                </c:pt>
                <c:pt idx="130">
                  <c:v>3.5</c:v>
                </c:pt>
                <c:pt idx="131">
                  <c:v>3</c:v>
                </c:pt>
                <c:pt idx="132">
                  <c:v>3.37</c:v>
                </c:pt>
                <c:pt idx="133">
                  <c:v>3.62</c:v>
                </c:pt>
                <c:pt idx="134">
                  <c:v>5.12</c:v>
                </c:pt>
                <c:pt idx="135">
                  <c:v>3.37</c:v>
                </c:pt>
                <c:pt idx="136">
                  <c:v>3.75</c:v>
                </c:pt>
                <c:pt idx="137">
                  <c:v>2.87</c:v>
                </c:pt>
                <c:pt idx="138">
                  <c:v>3.62</c:v>
                </c:pt>
                <c:pt idx="139">
                  <c:v>4.5</c:v>
                </c:pt>
                <c:pt idx="140">
                  <c:v>3.87</c:v>
                </c:pt>
                <c:pt idx="141">
                  <c:v>3.62</c:v>
                </c:pt>
                <c:pt idx="142">
                  <c:v>3</c:v>
                </c:pt>
                <c:pt idx="143">
                  <c:v>2.87</c:v>
                </c:pt>
                <c:pt idx="144">
                  <c:v>2.5</c:v>
                </c:pt>
                <c:pt idx="145">
                  <c:v>3.12</c:v>
                </c:pt>
                <c:pt idx="146">
                  <c:v>3.12</c:v>
                </c:pt>
                <c:pt idx="147">
                  <c:v>2.87</c:v>
                </c:pt>
                <c:pt idx="148">
                  <c:v>3.87</c:v>
                </c:pt>
                <c:pt idx="149">
                  <c:v>2.37</c:v>
                </c:pt>
                <c:pt idx="150">
                  <c:v>3.25</c:v>
                </c:pt>
                <c:pt idx="151">
                  <c:v>4.25</c:v>
                </c:pt>
                <c:pt idx="152">
                  <c:v>2.37</c:v>
                </c:pt>
                <c:pt idx="153">
                  <c:v>2.87</c:v>
                </c:pt>
                <c:pt idx="154">
                  <c:v>2.75</c:v>
                </c:pt>
                <c:pt idx="155">
                  <c:v>3.5</c:v>
                </c:pt>
                <c:pt idx="156">
                  <c:v>3.87</c:v>
                </c:pt>
                <c:pt idx="157">
                  <c:v>3.12</c:v>
                </c:pt>
                <c:pt idx="158">
                  <c:v>3.62</c:v>
                </c:pt>
                <c:pt idx="159">
                  <c:v>3.5</c:v>
                </c:pt>
                <c:pt idx="160">
                  <c:v>2.75</c:v>
                </c:pt>
                <c:pt idx="161">
                  <c:v>3.25</c:v>
                </c:pt>
                <c:pt idx="162">
                  <c:v>2.87</c:v>
                </c:pt>
                <c:pt idx="163">
                  <c:v>2.5</c:v>
                </c:pt>
                <c:pt idx="164">
                  <c:v>2.87</c:v>
                </c:pt>
                <c:pt idx="165">
                  <c:v>3.87</c:v>
                </c:pt>
                <c:pt idx="166">
                  <c:v>4.12</c:v>
                </c:pt>
                <c:pt idx="167">
                  <c:v>3.25</c:v>
                </c:pt>
                <c:pt idx="168">
                  <c:v>2.75</c:v>
                </c:pt>
                <c:pt idx="169">
                  <c:v>3.37</c:v>
                </c:pt>
                <c:pt idx="170">
                  <c:v>3.5</c:v>
                </c:pt>
                <c:pt idx="171">
                  <c:v>3.25</c:v>
                </c:pt>
                <c:pt idx="172">
                  <c:v>2.87</c:v>
                </c:pt>
                <c:pt idx="173">
                  <c:v>3.12</c:v>
                </c:pt>
                <c:pt idx="174">
                  <c:v>3.12</c:v>
                </c:pt>
                <c:pt idx="175">
                  <c:v>2.5</c:v>
                </c:pt>
                <c:pt idx="176">
                  <c:v>3.87</c:v>
                </c:pt>
                <c:pt idx="177">
                  <c:v>3.25</c:v>
                </c:pt>
                <c:pt idx="178">
                  <c:v>3.87</c:v>
                </c:pt>
                <c:pt idx="179">
                  <c:v>3.62</c:v>
                </c:pt>
                <c:pt idx="180">
                  <c:v>3</c:v>
                </c:pt>
                <c:pt idx="181">
                  <c:v>2.5</c:v>
                </c:pt>
                <c:pt idx="182">
                  <c:v>3.12</c:v>
                </c:pt>
                <c:pt idx="183">
                  <c:v>4.37</c:v>
                </c:pt>
                <c:pt idx="184">
                  <c:v>2.99</c:v>
                </c:pt>
                <c:pt idx="185">
                  <c:v>2.99</c:v>
                </c:pt>
                <c:pt idx="186">
                  <c:v>3.99</c:v>
                </c:pt>
                <c:pt idx="187">
                  <c:v>2.99</c:v>
                </c:pt>
                <c:pt idx="188">
                  <c:v>2.5</c:v>
                </c:pt>
                <c:pt idx="189">
                  <c:v>3.12</c:v>
                </c:pt>
                <c:pt idx="190">
                  <c:v>3.37</c:v>
                </c:pt>
                <c:pt idx="191">
                  <c:v>2.87</c:v>
                </c:pt>
                <c:pt idx="192">
                  <c:v>3.75</c:v>
                </c:pt>
                <c:pt idx="193">
                  <c:v>3.48</c:v>
                </c:pt>
                <c:pt idx="194">
                  <c:v>2.62</c:v>
                </c:pt>
                <c:pt idx="195">
                  <c:v>3.87</c:v>
                </c:pt>
                <c:pt idx="196">
                  <c:v>2.75</c:v>
                </c:pt>
                <c:pt idx="197">
                  <c:v>3.62</c:v>
                </c:pt>
                <c:pt idx="198">
                  <c:v>3</c:v>
                </c:pt>
                <c:pt idx="199">
                  <c:v>3.12</c:v>
                </c:pt>
                <c:pt idx="200">
                  <c:v>2.99</c:v>
                </c:pt>
                <c:pt idx="201">
                  <c:v>5</c:v>
                </c:pt>
                <c:pt idx="202">
                  <c:v>2.5</c:v>
                </c:pt>
                <c:pt idx="203">
                  <c:v>3</c:v>
                </c:pt>
                <c:pt idx="204">
                  <c:v>2.75</c:v>
                </c:pt>
                <c:pt idx="205">
                  <c:v>3</c:v>
                </c:pt>
                <c:pt idx="206">
                  <c:v>2.99</c:v>
                </c:pt>
                <c:pt idx="207">
                  <c:v>3.12</c:v>
                </c:pt>
                <c:pt idx="208">
                  <c:v>2.87</c:v>
                </c:pt>
                <c:pt idx="209">
                  <c:v>2.87</c:v>
                </c:pt>
                <c:pt idx="210">
                  <c:v>3.12</c:v>
                </c:pt>
                <c:pt idx="211">
                  <c:v>2.75</c:v>
                </c:pt>
                <c:pt idx="212">
                  <c:v>3.12</c:v>
                </c:pt>
                <c:pt idx="213">
                  <c:v>3</c:v>
                </c:pt>
                <c:pt idx="214">
                  <c:v>2.5</c:v>
                </c:pt>
                <c:pt idx="215">
                  <c:v>2.87</c:v>
                </c:pt>
                <c:pt idx="216">
                  <c:v>3.87</c:v>
                </c:pt>
                <c:pt idx="217">
                  <c:v>2.87</c:v>
                </c:pt>
                <c:pt idx="218">
                  <c:v>2.99</c:v>
                </c:pt>
                <c:pt idx="219">
                  <c:v>2.87</c:v>
                </c:pt>
                <c:pt idx="220">
                  <c:v>2.99</c:v>
                </c:pt>
                <c:pt idx="221">
                  <c:v>2.5</c:v>
                </c:pt>
                <c:pt idx="222">
                  <c:v>2.87</c:v>
                </c:pt>
                <c:pt idx="223">
                  <c:v>3.22</c:v>
                </c:pt>
                <c:pt idx="224">
                  <c:v>2.85</c:v>
                </c:pt>
                <c:pt idx="225">
                  <c:v>2.62</c:v>
                </c:pt>
                <c:pt idx="226">
                  <c:v>3.37</c:v>
                </c:pt>
                <c:pt idx="227">
                  <c:v>3.62</c:v>
                </c:pt>
                <c:pt idx="228">
                  <c:v>3.5</c:v>
                </c:pt>
                <c:pt idx="229">
                  <c:v>3.62</c:v>
                </c:pt>
                <c:pt idx="230">
                  <c:v>2.75</c:v>
                </c:pt>
                <c:pt idx="231">
                  <c:v>2.5</c:v>
                </c:pt>
                <c:pt idx="232">
                  <c:v>2.5</c:v>
                </c:pt>
                <c:pt idx="233">
                  <c:v>3.75</c:v>
                </c:pt>
                <c:pt idx="234">
                  <c:v>2.75</c:v>
                </c:pt>
                <c:pt idx="235">
                  <c:v>2.62</c:v>
                </c:pt>
                <c:pt idx="236">
                  <c:v>2.87</c:v>
                </c:pt>
                <c:pt idx="237">
                  <c:v>2.62</c:v>
                </c:pt>
                <c:pt idx="238">
                  <c:v>2.99</c:v>
                </c:pt>
                <c:pt idx="239">
                  <c:v>3.99</c:v>
                </c:pt>
                <c:pt idx="240">
                  <c:v>3.62</c:v>
                </c:pt>
                <c:pt idx="241">
                  <c:v>2.99</c:v>
                </c:pt>
                <c:pt idx="242">
                  <c:v>2.62</c:v>
                </c:pt>
                <c:pt idx="243">
                  <c:v>3</c:v>
                </c:pt>
                <c:pt idx="244">
                  <c:v>2.87</c:v>
                </c:pt>
                <c:pt idx="245">
                  <c:v>2.99</c:v>
                </c:pt>
                <c:pt idx="246">
                  <c:v>3.12</c:v>
                </c:pt>
                <c:pt idx="247">
                  <c:v>2.62</c:v>
                </c:pt>
                <c:pt idx="248">
                  <c:v>2.62</c:v>
                </c:pt>
                <c:pt idx="249">
                  <c:v>2.75</c:v>
                </c:pt>
                <c:pt idx="250">
                  <c:v>3.37</c:v>
                </c:pt>
                <c:pt idx="251">
                  <c:v>3.56</c:v>
                </c:pt>
                <c:pt idx="252">
                  <c:v>3.62</c:v>
                </c:pt>
                <c:pt idx="253">
                  <c:v>3.12</c:v>
                </c:pt>
                <c:pt idx="254">
                  <c:v>3</c:v>
                </c:pt>
                <c:pt idx="255">
                  <c:v>2.5</c:v>
                </c:pt>
                <c:pt idx="256">
                  <c:v>2.87</c:v>
                </c:pt>
                <c:pt idx="257">
                  <c:v>3.37</c:v>
                </c:pt>
                <c:pt idx="258">
                  <c:v>3</c:v>
                </c:pt>
                <c:pt idx="259">
                  <c:v>3.37</c:v>
                </c:pt>
                <c:pt idx="260">
                  <c:v>4.87</c:v>
                </c:pt>
                <c:pt idx="261">
                  <c:v>3</c:v>
                </c:pt>
                <c:pt idx="262">
                  <c:v>3.12</c:v>
                </c:pt>
                <c:pt idx="263">
                  <c:v>4.12</c:v>
                </c:pt>
                <c:pt idx="264">
                  <c:v>3</c:v>
                </c:pt>
                <c:pt idx="265">
                  <c:v>3.12</c:v>
                </c:pt>
                <c:pt idx="266">
                  <c:v>4.37</c:v>
                </c:pt>
                <c:pt idx="267">
                  <c:v>2.87</c:v>
                </c:pt>
                <c:pt idx="268">
                  <c:v>3.37</c:v>
                </c:pt>
                <c:pt idx="269">
                  <c:v>3.37</c:v>
                </c:pt>
                <c:pt idx="270">
                  <c:v>1.99</c:v>
                </c:pt>
                <c:pt idx="271">
                  <c:v>3.12</c:v>
                </c:pt>
                <c:pt idx="272">
                  <c:v>3.87</c:v>
                </c:pt>
                <c:pt idx="273">
                  <c:v>2.75</c:v>
                </c:pt>
                <c:pt idx="274">
                  <c:v>3.12</c:v>
                </c:pt>
                <c:pt idx="275">
                  <c:v>3.62</c:v>
                </c:pt>
                <c:pt idx="276">
                  <c:v>2.75</c:v>
                </c:pt>
                <c:pt idx="277">
                  <c:v>2.87</c:v>
                </c:pt>
                <c:pt idx="278">
                  <c:v>4.37</c:v>
                </c:pt>
                <c:pt idx="279">
                  <c:v>2.87</c:v>
                </c:pt>
                <c:pt idx="280">
                  <c:v>3.87</c:v>
                </c:pt>
                <c:pt idx="281">
                  <c:v>3.37</c:v>
                </c:pt>
                <c:pt idx="282">
                  <c:v>3.62</c:v>
                </c:pt>
                <c:pt idx="283">
                  <c:v>3.12</c:v>
                </c:pt>
                <c:pt idx="284">
                  <c:v>3.87</c:v>
                </c:pt>
                <c:pt idx="285">
                  <c:v>2.87</c:v>
                </c:pt>
                <c:pt idx="286">
                  <c:v>2.87</c:v>
                </c:pt>
                <c:pt idx="287">
                  <c:v>3.37</c:v>
                </c:pt>
                <c:pt idx="288">
                  <c:v>3.62</c:v>
                </c:pt>
                <c:pt idx="289">
                  <c:v>3.25</c:v>
                </c:pt>
                <c:pt idx="290">
                  <c:v>2.75</c:v>
                </c:pt>
                <c:pt idx="291">
                  <c:v>3.25</c:v>
                </c:pt>
                <c:pt idx="292">
                  <c:v>3.25</c:v>
                </c:pt>
                <c:pt idx="293">
                  <c:v>4.62</c:v>
                </c:pt>
                <c:pt idx="294">
                  <c:v>2.99</c:v>
                </c:pt>
                <c:pt idx="295">
                  <c:v>3.5</c:v>
                </c:pt>
                <c:pt idx="296">
                  <c:v>3.75</c:v>
                </c:pt>
                <c:pt idx="297">
                  <c:v>3.37</c:v>
                </c:pt>
                <c:pt idx="298">
                  <c:v>2.62</c:v>
                </c:pt>
                <c:pt idx="299">
                  <c:v>2.87</c:v>
                </c:pt>
                <c:pt idx="300">
                  <c:v>3.25</c:v>
                </c:pt>
                <c:pt idx="301">
                  <c:v>3.5</c:v>
                </c:pt>
                <c:pt idx="302">
                  <c:v>2.75</c:v>
                </c:pt>
                <c:pt idx="303">
                  <c:v>2.75</c:v>
                </c:pt>
                <c:pt idx="304">
                  <c:v>2.62</c:v>
                </c:pt>
                <c:pt idx="305">
                  <c:v>3.75</c:v>
                </c:pt>
                <c:pt idx="306">
                  <c:v>3</c:v>
                </c:pt>
                <c:pt idx="307">
                  <c:v>3.99</c:v>
                </c:pt>
                <c:pt idx="308">
                  <c:v>3.25</c:v>
                </c:pt>
                <c:pt idx="309">
                  <c:v>4.12</c:v>
                </c:pt>
                <c:pt idx="310">
                  <c:v>3.87</c:v>
                </c:pt>
                <c:pt idx="311">
                  <c:v>3.62</c:v>
                </c:pt>
                <c:pt idx="312">
                  <c:v>2.87</c:v>
                </c:pt>
                <c:pt idx="313">
                  <c:v>4.25</c:v>
                </c:pt>
                <c:pt idx="314">
                  <c:v>2.75</c:v>
                </c:pt>
                <c:pt idx="315">
                  <c:v>2.99</c:v>
                </c:pt>
                <c:pt idx="316">
                  <c:v>6</c:v>
                </c:pt>
                <c:pt idx="317">
                  <c:v>3.5</c:v>
                </c:pt>
                <c:pt idx="318">
                  <c:v>2.87</c:v>
                </c:pt>
                <c:pt idx="319">
                  <c:v>3.75</c:v>
                </c:pt>
                <c:pt idx="320">
                  <c:v>2.37</c:v>
                </c:pt>
                <c:pt idx="321">
                  <c:v>2.75</c:v>
                </c:pt>
                <c:pt idx="322">
                  <c:v>3.25</c:v>
                </c:pt>
                <c:pt idx="323">
                  <c:v>2.62</c:v>
                </c:pt>
                <c:pt idx="324">
                  <c:v>3.5</c:v>
                </c:pt>
                <c:pt idx="325">
                  <c:v>3.5</c:v>
                </c:pt>
                <c:pt idx="326">
                  <c:v>2.87</c:v>
                </c:pt>
                <c:pt idx="327">
                  <c:v>2.62</c:v>
                </c:pt>
                <c:pt idx="328">
                  <c:v>3.87</c:v>
                </c:pt>
                <c:pt idx="329">
                  <c:v>3.12</c:v>
                </c:pt>
                <c:pt idx="330">
                  <c:v>2.62</c:v>
                </c:pt>
                <c:pt idx="331">
                  <c:v>3.37</c:v>
                </c:pt>
                <c:pt idx="332">
                  <c:v>3.5</c:v>
                </c:pt>
                <c:pt idx="333">
                  <c:v>3.25</c:v>
                </c:pt>
                <c:pt idx="334">
                  <c:v>2.5</c:v>
                </c:pt>
                <c:pt idx="335">
                  <c:v>2.75</c:v>
                </c:pt>
                <c:pt idx="336">
                  <c:v>2.87</c:v>
                </c:pt>
                <c:pt idx="337">
                  <c:v>3.25</c:v>
                </c:pt>
                <c:pt idx="338">
                  <c:v>3.25</c:v>
                </c:pt>
                <c:pt idx="339">
                  <c:v>3.25</c:v>
                </c:pt>
                <c:pt idx="340">
                  <c:v>3.37</c:v>
                </c:pt>
                <c:pt idx="341">
                  <c:v>3.25</c:v>
                </c:pt>
                <c:pt idx="342">
                  <c:v>3.25</c:v>
                </c:pt>
                <c:pt idx="343">
                  <c:v>3.37</c:v>
                </c:pt>
                <c:pt idx="344">
                  <c:v>3.99</c:v>
                </c:pt>
                <c:pt idx="345">
                  <c:v>3.27</c:v>
                </c:pt>
                <c:pt idx="346">
                  <c:v>2.87</c:v>
                </c:pt>
                <c:pt idx="347">
                  <c:v>3.37</c:v>
                </c:pt>
                <c:pt idx="348">
                  <c:v>4.87</c:v>
                </c:pt>
                <c:pt idx="349">
                  <c:v>2.87</c:v>
                </c:pt>
                <c:pt idx="350">
                  <c:v>3.25</c:v>
                </c:pt>
                <c:pt idx="351">
                  <c:v>3.37</c:v>
                </c:pt>
                <c:pt idx="352">
                  <c:v>3</c:v>
                </c:pt>
                <c:pt idx="353">
                  <c:v>2.87</c:v>
                </c:pt>
                <c:pt idx="354">
                  <c:v>2.62</c:v>
                </c:pt>
                <c:pt idx="355">
                  <c:v>3.62</c:v>
                </c:pt>
                <c:pt idx="356">
                  <c:v>4.12</c:v>
                </c:pt>
                <c:pt idx="357">
                  <c:v>3.25</c:v>
                </c:pt>
                <c:pt idx="358">
                  <c:v>2.99</c:v>
                </c:pt>
                <c:pt idx="359">
                  <c:v>3.37</c:v>
                </c:pt>
                <c:pt idx="360">
                  <c:v>3.37</c:v>
                </c:pt>
                <c:pt idx="361">
                  <c:v>4.25</c:v>
                </c:pt>
                <c:pt idx="362">
                  <c:v>4.5</c:v>
                </c:pt>
                <c:pt idx="363">
                  <c:v>2.75</c:v>
                </c:pt>
                <c:pt idx="364">
                  <c:v>2.99</c:v>
                </c:pt>
                <c:pt idx="365">
                  <c:v>3.37</c:v>
                </c:pt>
                <c:pt idx="366">
                  <c:v>3.37</c:v>
                </c:pt>
                <c:pt idx="367">
                  <c:v>3.25</c:v>
                </c:pt>
                <c:pt idx="368">
                  <c:v>3</c:v>
                </c:pt>
                <c:pt idx="369">
                  <c:v>3</c:v>
                </c:pt>
                <c:pt idx="370">
                  <c:v>3</c:v>
                </c:pt>
                <c:pt idx="371">
                  <c:v>3.25</c:v>
                </c:pt>
                <c:pt idx="372">
                  <c:v>3.58</c:v>
                </c:pt>
                <c:pt idx="373">
                  <c:v>2.5</c:v>
                </c:pt>
                <c:pt idx="374">
                  <c:v>4.25</c:v>
                </c:pt>
                <c:pt idx="375">
                  <c:v>3.37</c:v>
                </c:pt>
                <c:pt idx="376">
                  <c:v>2.62</c:v>
                </c:pt>
                <c:pt idx="377">
                  <c:v>3.25</c:v>
                </c:pt>
                <c:pt idx="378">
                  <c:v>2.99</c:v>
                </c:pt>
                <c:pt idx="379">
                  <c:v>2.5</c:v>
                </c:pt>
                <c:pt idx="380">
                  <c:v>3.37</c:v>
                </c:pt>
                <c:pt idx="381">
                  <c:v>3.5</c:v>
                </c:pt>
                <c:pt idx="382">
                  <c:v>3</c:v>
                </c:pt>
                <c:pt idx="383">
                  <c:v>3.12</c:v>
                </c:pt>
                <c:pt idx="384">
                  <c:v>3.62</c:v>
                </c:pt>
                <c:pt idx="385">
                  <c:v>2.87</c:v>
                </c:pt>
                <c:pt idx="386">
                  <c:v>3.25</c:v>
                </c:pt>
                <c:pt idx="387">
                  <c:v>3.5</c:v>
                </c:pt>
                <c:pt idx="388">
                  <c:v>2.62</c:v>
                </c:pt>
                <c:pt idx="389">
                  <c:v>3.5</c:v>
                </c:pt>
                <c:pt idx="390">
                  <c:v>3</c:v>
                </c:pt>
                <c:pt idx="391">
                  <c:v>3.37</c:v>
                </c:pt>
                <c:pt idx="392">
                  <c:v>3.87</c:v>
                </c:pt>
                <c:pt idx="393">
                  <c:v>3.12</c:v>
                </c:pt>
                <c:pt idx="394">
                  <c:v>2.75</c:v>
                </c:pt>
                <c:pt idx="395">
                  <c:v>3.5</c:v>
                </c:pt>
                <c:pt idx="396">
                  <c:v>3.25</c:v>
                </c:pt>
                <c:pt idx="397">
                  <c:v>2.4900000000000002</c:v>
                </c:pt>
                <c:pt idx="398">
                  <c:v>4</c:v>
                </c:pt>
                <c:pt idx="399">
                  <c:v>2.75</c:v>
                </c:pt>
                <c:pt idx="400">
                  <c:v>2.99</c:v>
                </c:pt>
                <c:pt idx="401">
                  <c:v>2.75</c:v>
                </c:pt>
                <c:pt idx="402">
                  <c:v>3.37</c:v>
                </c:pt>
                <c:pt idx="403">
                  <c:v>3.5</c:v>
                </c:pt>
                <c:pt idx="404">
                  <c:v>3.87</c:v>
                </c:pt>
                <c:pt idx="405">
                  <c:v>3.25</c:v>
                </c:pt>
                <c:pt idx="406">
                  <c:v>2.87</c:v>
                </c:pt>
                <c:pt idx="407">
                  <c:v>3.37</c:v>
                </c:pt>
                <c:pt idx="408">
                  <c:v>4.12</c:v>
                </c:pt>
                <c:pt idx="409">
                  <c:v>3.25</c:v>
                </c:pt>
                <c:pt idx="410">
                  <c:v>2.99</c:v>
                </c:pt>
                <c:pt idx="411">
                  <c:v>3.87</c:v>
                </c:pt>
                <c:pt idx="412">
                  <c:v>3</c:v>
                </c:pt>
                <c:pt idx="413">
                  <c:v>3.75</c:v>
                </c:pt>
                <c:pt idx="414">
                  <c:v>3.5</c:v>
                </c:pt>
                <c:pt idx="415">
                  <c:v>3.37</c:v>
                </c:pt>
                <c:pt idx="416">
                  <c:v>3.25</c:v>
                </c:pt>
                <c:pt idx="417">
                  <c:v>4.5</c:v>
                </c:pt>
                <c:pt idx="418">
                  <c:v>3.87</c:v>
                </c:pt>
                <c:pt idx="419">
                  <c:v>4</c:v>
                </c:pt>
                <c:pt idx="420">
                  <c:v>2.75</c:v>
                </c:pt>
                <c:pt idx="421">
                  <c:v>4</c:v>
                </c:pt>
                <c:pt idx="422">
                  <c:v>2.75</c:v>
                </c:pt>
                <c:pt idx="423">
                  <c:v>2.37</c:v>
                </c:pt>
                <c:pt idx="424">
                  <c:v>3.25</c:v>
                </c:pt>
                <c:pt idx="425">
                  <c:v>2.87</c:v>
                </c:pt>
                <c:pt idx="426">
                  <c:v>3.12</c:v>
                </c:pt>
                <c:pt idx="427">
                  <c:v>3.87</c:v>
                </c:pt>
                <c:pt idx="428">
                  <c:v>2.87</c:v>
                </c:pt>
                <c:pt idx="429">
                  <c:v>4.37</c:v>
                </c:pt>
                <c:pt idx="430">
                  <c:v>2.99</c:v>
                </c:pt>
                <c:pt idx="431">
                  <c:v>2.75</c:v>
                </c:pt>
                <c:pt idx="432">
                  <c:v>3.99</c:v>
                </c:pt>
                <c:pt idx="433">
                  <c:v>2.99</c:v>
                </c:pt>
                <c:pt idx="434">
                  <c:v>4.12</c:v>
                </c:pt>
                <c:pt idx="435">
                  <c:v>3.25</c:v>
                </c:pt>
                <c:pt idx="436">
                  <c:v>3</c:v>
                </c:pt>
                <c:pt idx="437">
                  <c:v>3</c:v>
                </c:pt>
                <c:pt idx="438">
                  <c:v>2.62</c:v>
                </c:pt>
                <c:pt idx="439">
                  <c:v>3.62</c:v>
                </c:pt>
                <c:pt idx="440">
                  <c:v>2.75</c:v>
                </c:pt>
                <c:pt idx="441">
                  <c:v>5.12</c:v>
                </c:pt>
                <c:pt idx="442">
                  <c:v>2.99</c:v>
                </c:pt>
                <c:pt idx="443">
                  <c:v>3</c:v>
                </c:pt>
                <c:pt idx="444">
                  <c:v>2.25</c:v>
                </c:pt>
                <c:pt idx="445">
                  <c:v>3.37</c:v>
                </c:pt>
                <c:pt idx="446">
                  <c:v>3.12</c:v>
                </c:pt>
                <c:pt idx="447">
                  <c:v>4.62</c:v>
                </c:pt>
                <c:pt idx="448">
                  <c:v>3.87</c:v>
                </c:pt>
                <c:pt idx="449">
                  <c:v>3.12</c:v>
                </c:pt>
                <c:pt idx="450">
                  <c:v>2.87</c:v>
                </c:pt>
                <c:pt idx="451">
                  <c:v>3.25</c:v>
                </c:pt>
                <c:pt idx="452">
                  <c:v>4.12</c:v>
                </c:pt>
                <c:pt idx="453">
                  <c:v>2.5</c:v>
                </c:pt>
                <c:pt idx="454">
                  <c:v>5</c:v>
                </c:pt>
                <c:pt idx="455">
                  <c:v>3.37</c:v>
                </c:pt>
                <c:pt idx="456">
                  <c:v>2.87</c:v>
                </c:pt>
                <c:pt idx="457">
                  <c:v>3.87</c:v>
                </c:pt>
                <c:pt idx="458">
                  <c:v>2.75</c:v>
                </c:pt>
                <c:pt idx="459">
                  <c:v>4.75</c:v>
                </c:pt>
                <c:pt idx="460">
                  <c:v>2.87</c:v>
                </c:pt>
                <c:pt idx="461">
                  <c:v>3.37</c:v>
                </c:pt>
                <c:pt idx="462">
                  <c:v>4.5</c:v>
                </c:pt>
                <c:pt idx="463">
                  <c:v>3.12</c:v>
                </c:pt>
                <c:pt idx="464">
                  <c:v>2.62</c:v>
                </c:pt>
                <c:pt idx="465">
                  <c:v>2.4900000000000002</c:v>
                </c:pt>
                <c:pt idx="466">
                  <c:v>3.75</c:v>
                </c:pt>
                <c:pt idx="467">
                  <c:v>3.37</c:v>
                </c:pt>
                <c:pt idx="468">
                  <c:v>3.12</c:v>
                </c:pt>
                <c:pt idx="469">
                  <c:v>3.25</c:v>
                </c:pt>
                <c:pt idx="470">
                  <c:v>3.37</c:v>
                </c:pt>
                <c:pt idx="471">
                  <c:v>2.87</c:v>
                </c:pt>
                <c:pt idx="472">
                  <c:v>3.99</c:v>
                </c:pt>
                <c:pt idx="473">
                  <c:v>3.37</c:v>
                </c:pt>
                <c:pt idx="474">
                  <c:v>3.25</c:v>
                </c:pt>
                <c:pt idx="475">
                  <c:v>3.37</c:v>
                </c:pt>
                <c:pt idx="476">
                  <c:v>2.62</c:v>
                </c:pt>
                <c:pt idx="477">
                  <c:v>2.75</c:v>
                </c:pt>
                <c:pt idx="478">
                  <c:v>3</c:v>
                </c:pt>
                <c:pt idx="479">
                  <c:v>3.99</c:v>
                </c:pt>
                <c:pt idx="480">
                  <c:v>4.75</c:v>
                </c:pt>
                <c:pt idx="481">
                  <c:v>2.75</c:v>
                </c:pt>
                <c:pt idx="482">
                  <c:v>3.25</c:v>
                </c:pt>
                <c:pt idx="483">
                  <c:v>2.62</c:v>
                </c:pt>
                <c:pt idx="484">
                  <c:v>2.87</c:v>
                </c:pt>
                <c:pt idx="485">
                  <c:v>4.37</c:v>
                </c:pt>
                <c:pt idx="486">
                  <c:v>2.75</c:v>
                </c:pt>
                <c:pt idx="487">
                  <c:v>3</c:v>
                </c:pt>
                <c:pt idx="488">
                  <c:v>3.25</c:v>
                </c:pt>
                <c:pt idx="489">
                  <c:v>3.37</c:v>
                </c:pt>
                <c:pt idx="490">
                  <c:v>2.69</c:v>
                </c:pt>
                <c:pt idx="491">
                  <c:v>2.62</c:v>
                </c:pt>
                <c:pt idx="492">
                  <c:v>2.5</c:v>
                </c:pt>
                <c:pt idx="493">
                  <c:v>2.75</c:v>
                </c:pt>
                <c:pt idx="494">
                  <c:v>3.5</c:v>
                </c:pt>
                <c:pt idx="495">
                  <c:v>2.62</c:v>
                </c:pt>
                <c:pt idx="496">
                  <c:v>3</c:v>
                </c:pt>
                <c:pt idx="497">
                  <c:v>2.87</c:v>
                </c:pt>
                <c:pt idx="498">
                  <c:v>3.62</c:v>
                </c:pt>
                <c:pt idx="499">
                  <c:v>3.5</c:v>
                </c:pt>
              </c:numCache>
            </c:numRef>
          </c:xVal>
          <c:yVal>
            <c:numRef>
              <c:f>'The Formal Analysis'!$BE$11:$BE$510</c:f>
              <c:numCache>
                <c:formatCode>General</c:formatCode>
                <c:ptCount val="500"/>
                <c:pt idx="0">
                  <c:v>286080</c:v>
                </c:pt>
                <c:pt idx="1">
                  <c:v>286080</c:v>
                </c:pt>
                <c:pt idx="2">
                  <c:v>286080</c:v>
                </c:pt>
                <c:pt idx="3">
                  <c:v>286080</c:v>
                </c:pt>
                <c:pt idx="4">
                  <c:v>286080</c:v>
                </c:pt>
                <c:pt idx="5">
                  <c:v>286080</c:v>
                </c:pt>
                <c:pt idx="6">
                  <c:v>286080</c:v>
                </c:pt>
                <c:pt idx="7">
                  <c:v>286080</c:v>
                </c:pt>
                <c:pt idx="8">
                  <c:v>286080</c:v>
                </c:pt>
                <c:pt idx="9">
                  <c:v>286080</c:v>
                </c:pt>
                <c:pt idx="10">
                  <c:v>286080</c:v>
                </c:pt>
                <c:pt idx="11">
                  <c:v>286080</c:v>
                </c:pt>
                <c:pt idx="12">
                  <c:v>286080</c:v>
                </c:pt>
                <c:pt idx="13">
                  <c:v>286080</c:v>
                </c:pt>
                <c:pt idx="14">
                  <c:v>286080</c:v>
                </c:pt>
                <c:pt idx="15">
                  <c:v>286080</c:v>
                </c:pt>
                <c:pt idx="16">
                  <c:v>286080</c:v>
                </c:pt>
                <c:pt idx="17">
                  <c:v>286080</c:v>
                </c:pt>
                <c:pt idx="18">
                  <c:v>286080</c:v>
                </c:pt>
                <c:pt idx="19">
                  <c:v>286080</c:v>
                </c:pt>
                <c:pt idx="20">
                  <c:v>286080</c:v>
                </c:pt>
                <c:pt idx="21">
                  <c:v>286080</c:v>
                </c:pt>
                <c:pt idx="22">
                  <c:v>286080</c:v>
                </c:pt>
                <c:pt idx="23">
                  <c:v>286080</c:v>
                </c:pt>
                <c:pt idx="24">
                  <c:v>286080</c:v>
                </c:pt>
                <c:pt idx="25">
                  <c:v>286080</c:v>
                </c:pt>
                <c:pt idx="26">
                  <c:v>286080</c:v>
                </c:pt>
                <c:pt idx="27">
                  <c:v>286080</c:v>
                </c:pt>
                <c:pt idx="28">
                  <c:v>286080</c:v>
                </c:pt>
                <c:pt idx="29">
                  <c:v>286080</c:v>
                </c:pt>
                <c:pt idx="30">
                  <c:v>286080</c:v>
                </c:pt>
                <c:pt idx="31">
                  <c:v>286080</c:v>
                </c:pt>
                <c:pt idx="32">
                  <c:v>286080</c:v>
                </c:pt>
                <c:pt idx="33">
                  <c:v>286080</c:v>
                </c:pt>
                <c:pt idx="34">
                  <c:v>286080</c:v>
                </c:pt>
                <c:pt idx="35">
                  <c:v>286080</c:v>
                </c:pt>
                <c:pt idx="36">
                  <c:v>286080</c:v>
                </c:pt>
                <c:pt idx="37">
                  <c:v>286080</c:v>
                </c:pt>
                <c:pt idx="38">
                  <c:v>286080</c:v>
                </c:pt>
                <c:pt idx="39">
                  <c:v>286080</c:v>
                </c:pt>
                <c:pt idx="40">
                  <c:v>286080</c:v>
                </c:pt>
                <c:pt idx="41">
                  <c:v>286080</c:v>
                </c:pt>
                <c:pt idx="42">
                  <c:v>286080</c:v>
                </c:pt>
                <c:pt idx="43">
                  <c:v>286080</c:v>
                </c:pt>
                <c:pt idx="44">
                  <c:v>286080</c:v>
                </c:pt>
                <c:pt idx="45">
                  <c:v>286080</c:v>
                </c:pt>
                <c:pt idx="46">
                  <c:v>286080</c:v>
                </c:pt>
                <c:pt idx="47">
                  <c:v>286080</c:v>
                </c:pt>
                <c:pt idx="48">
                  <c:v>286080</c:v>
                </c:pt>
                <c:pt idx="49">
                  <c:v>286080</c:v>
                </c:pt>
                <c:pt idx="50">
                  <c:v>286080</c:v>
                </c:pt>
                <c:pt idx="51">
                  <c:v>286080</c:v>
                </c:pt>
                <c:pt idx="52">
                  <c:v>286080</c:v>
                </c:pt>
                <c:pt idx="53">
                  <c:v>286080</c:v>
                </c:pt>
                <c:pt idx="54">
                  <c:v>286080</c:v>
                </c:pt>
                <c:pt idx="55">
                  <c:v>286080</c:v>
                </c:pt>
                <c:pt idx="56">
                  <c:v>286080</c:v>
                </c:pt>
                <c:pt idx="57">
                  <c:v>286080</c:v>
                </c:pt>
                <c:pt idx="58">
                  <c:v>286080</c:v>
                </c:pt>
                <c:pt idx="59">
                  <c:v>286080</c:v>
                </c:pt>
                <c:pt idx="60">
                  <c:v>286080</c:v>
                </c:pt>
                <c:pt idx="61">
                  <c:v>286080</c:v>
                </c:pt>
                <c:pt idx="62">
                  <c:v>286080</c:v>
                </c:pt>
                <c:pt idx="63">
                  <c:v>286080</c:v>
                </c:pt>
                <c:pt idx="64">
                  <c:v>286080</c:v>
                </c:pt>
                <c:pt idx="65">
                  <c:v>286080</c:v>
                </c:pt>
                <c:pt idx="66">
                  <c:v>286080</c:v>
                </c:pt>
                <c:pt idx="67">
                  <c:v>286080</c:v>
                </c:pt>
                <c:pt idx="68">
                  <c:v>286080</c:v>
                </c:pt>
                <c:pt idx="69">
                  <c:v>286080</c:v>
                </c:pt>
                <c:pt idx="70">
                  <c:v>286080</c:v>
                </c:pt>
                <c:pt idx="71">
                  <c:v>286080</c:v>
                </c:pt>
                <c:pt idx="72">
                  <c:v>286080</c:v>
                </c:pt>
                <c:pt idx="73">
                  <c:v>286080</c:v>
                </c:pt>
                <c:pt idx="74">
                  <c:v>286080</c:v>
                </c:pt>
                <c:pt idx="75">
                  <c:v>286080</c:v>
                </c:pt>
                <c:pt idx="76">
                  <c:v>286080</c:v>
                </c:pt>
                <c:pt idx="77">
                  <c:v>286080</c:v>
                </c:pt>
                <c:pt idx="78">
                  <c:v>286080</c:v>
                </c:pt>
                <c:pt idx="79">
                  <c:v>286080</c:v>
                </c:pt>
                <c:pt idx="80">
                  <c:v>286080</c:v>
                </c:pt>
                <c:pt idx="81">
                  <c:v>286080</c:v>
                </c:pt>
                <c:pt idx="82">
                  <c:v>286080</c:v>
                </c:pt>
                <c:pt idx="83">
                  <c:v>286080</c:v>
                </c:pt>
                <c:pt idx="84">
                  <c:v>286080</c:v>
                </c:pt>
                <c:pt idx="85">
                  <c:v>286080</c:v>
                </c:pt>
                <c:pt idx="86">
                  <c:v>286080</c:v>
                </c:pt>
                <c:pt idx="87">
                  <c:v>286080</c:v>
                </c:pt>
                <c:pt idx="88">
                  <c:v>286080</c:v>
                </c:pt>
                <c:pt idx="89">
                  <c:v>286080</c:v>
                </c:pt>
                <c:pt idx="90">
                  <c:v>286080</c:v>
                </c:pt>
                <c:pt idx="91">
                  <c:v>286080</c:v>
                </c:pt>
                <c:pt idx="92">
                  <c:v>286080</c:v>
                </c:pt>
                <c:pt idx="93">
                  <c:v>286080</c:v>
                </c:pt>
                <c:pt idx="94">
                  <c:v>286080</c:v>
                </c:pt>
                <c:pt idx="95">
                  <c:v>286080</c:v>
                </c:pt>
                <c:pt idx="96">
                  <c:v>286080</c:v>
                </c:pt>
                <c:pt idx="97">
                  <c:v>286080</c:v>
                </c:pt>
                <c:pt idx="98">
                  <c:v>286080</c:v>
                </c:pt>
                <c:pt idx="99">
                  <c:v>286080</c:v>
                </c:pt>
                <c:pt idx="100">
                  <c:v>286080</c:v>
                </c:pt>
                <c:pt idx="101">
                  <c:v>286080</c:v>
                </c:pt>
                <c:pt idx="102">
                  <c:v>286080</c:v>
                </c:pt>
                <c:pt idx="103">
                  <c:v>286080</c:v>
                </c:pt>
                <c:pt idx="104">
                  <c:v>286080</c:v>
                </c:pt>
                <c:pt idx="105">
                  <c:v>286080</c:v>
                </c:pt>
                <c:pt idx="106">
                  <c:v>286080</c:v>
                </c:pt>
                <c:pt idx="107">
                  <c:v>286080</c:v>
                </c:pt>
                <c:pt idx="108">
                  <c:v>286080</c:v>
                </c:pt>
                <c:pt idx="109">
                  <c:v>286080</c:v>
                </c:pt>
                <c:pt idx="110">
                  <c:v>286080</c:v>
                </c:pt>
                <c:pt idx="111">
                  <c:v>286080</c:v>
                </c:pt>
                <c:pt idx="112">
                  <c:v>286080</c:v>
                </c:pt>
                <c:pt idx="113">
                  <c:v>286080</c:v>
                </c:pt>
                <c:pt idx="114">
                  <c:v>286080</c:v>
                </c:pt>
                <c:pt idx="115">
                  <c:v>286080</c:v>
                </c:pt>
                <c:pt idx="116">
                  <c:v>286080</c:v>
                </c:pt>
                <c:pt idx="117">
                  <c:v>286080</c:v>
                </c:pt>
                <c:pt idx="118">
                  <c:v>286080</c:v>
                </c:pt>
                <c:pt idx="119">
                  <c:v>286080</c:v>
                </c:pt>
                <c:pt idx="120">
                  <c:v>286080</c:v>
                </c:pt>
                <c:pt idx="121">
                  <c:v>286080</c:v>
                </c:pt>
                <c:pt idx="122">
                  <c:v>286080</c:v>
                </c:pt>
                <c:pt idx="123">
                  <c:v>286080</c:v>
                </c:pt>
                <c:pt idx="124">
                  <c:v>286080</c:v>
                </c:pt>
                <c:pt idx="125">
                  <c:v>286080</c:v>
                </c:pt>
                <c:pt idx="126">
                  <c:v>286080</c:v>
                </c:pt>
                <c:pt idx="127">
                  <c:v>286080</c:v>
                </c:pt>
                <c:pt idx="128">
                  <c:v>286080</c:v>
                </c:pt>
                <c:pt idx="129">
                  <c:v>286080</c:v>
                </c:pt>
                <c:pt idx="130">
                  <c:v>286080</c:v>
                </c:pt>
                <c:pt idx="131">
                  <c:v>286080</c:v>
                </c:pt>
                <c:pt idx="132">
                  <c:v>286080</c:v>
                </c:pt>
                <c:pt idx="133">
                  <c:v>286080</c:v>
                </c:pt>
                <c:pt idx="134">
                  <c:v>286080</c:v>
                </c:pt>
                <c:pt idx="135">
                  <c:v>286080</c:v>
                </c:pt>
                <c:pt idx="136">
                  <c:v>286080</c:v>
                </c:pt>
                <c:pt idx="137">
                  <c:v>286080</c:v>
                </c:pt>
                <c:pt idx="138">
                  <c:v>286080</c:v>
                </c:pt>
                <c:pt idx="139">
                  <c:v>286080</c:v>
                </c:pt>
                <c:pt idx="140">
                  <c:v>286080</c:v>
                </c:pt>
                <c:pt idx="141">
                  <c:v>286080</c:v>
                </c:pt>
                <c:pt idx="142">
                  <c:v>286080</c:v>
                </c:pt>
                <c:pt idx="143">
                  <c:v>286080</c:v>
                </c:pt>
                <c:pt idx="144">
                  <c:v>286080</c:v>
                </c:pt>
                <c:pt idx="145">
                  <c:v>286080</c:v>
                </c:pt>
                <c:pt idx="146">
                  <c:v>286080</c:v>
                </c:pt>
                <c:pt idx="147">
                  <c:v>286080</c:v>
                </c:pt>
                <c:pt idx="148">
                  <c:v>286080</c:v>
                </c:pt>
                <c:pt idx="149">
                  <c:v>286080</c:v>
                </c:pt>
                <c:pt idx="150">
                  <c:v>286080</c:v>
                </c:pt>
                <c:pt idx="151">
                  <c:v>286080</c:v>
                </c:pt>
                <c:pt idx="152">
                  <c:v>286080</c:v>
                </c:pt>
                <c:pt idx="153">
                  <c:v>286080</c:v>
                </c:pt>
                <c:pt idx="154">
                  <c:v>286080</c:v>
                </c:pt>
                <c:pt idx="155">
                  <c:v>286080</c:v>
                </c:pt>
                <c:pt idx="156">
                  <c:v>286080</c:v>
                </c:pt>
                <c:pt idx="157">
                  <c:v>286080</c:v>
                </c:pt>
                <c:pt idx="158">
                  <c:v>286080</c:v>
                </c:pt>
                <c:pt idx="159">
                  <c:v>286080</c:v>
                </c:pt>
                <c:pt idx="160">
                  <c:v>286080</c:v>
                </c:pt>
                <c:pt idx="161">
                  <c:v>286080</c:v>
                </c:pt>
                <c:pt idx="162">
                  <c:v>286080</c:v>
                </c:pt>
                <c:pt idx="163">
                  <c:v>286080</c:v>
                </c:pt>
                <c:pt idx="164">
                  <c:v>286080</c:v>
                </c:pt>
                <c:pt idx="165">
                  <c:v>286080</c:v>
                </c:pt>
                <c:pt idx="166">
                  <c:v>286080</c:v>
                </c:pt>
                <c:pt idx="167">
                  <c:v>286080</c:v>
                </c:pt>
                <c:pt idx="168">
                  <c:v>286080</c:v>
                </c:pt>
                <c:pt idx="169">
                  <c:v>286080</c:v>
                </c:pt>
                <c:pt idx="170">
                  <c:v>286080</c:v>
                </c:pt>
                <c:pt idx="171">
                  <c:v>286080</c:v>
                </c:pt>
                <c:pt idx="172">
                  <c:v>286080</c:v>
                </c:pt>
                <c:pt idx="173">
                  <c:v>286080</c:v>
                </c:pt>
                <c:pt idx="174">
                  <c:v>286080</c:v>
                </c:pt>
                <c:pt idx="175">
                  <c:v>286080</c:v>
                </c:pt>
                <c:pt idx="176">
                  <c:v>286080</c:v>
                </c:pt>
                <c:pt idx="177">
                  <c:v>286080</c:v>
                </c:pt>
                <c:pt idx="178">
                  <c:v>286080</c:v>
                </c:pt>
                <c:pt idx="179">
                  <c:v>286080</c:v>
                </c:pt>
                <c:pt idx="180">
                  <c:v>286080</c:v>
                </c:pt>
                <c:pt idx="181">
                  <c:v>286080</c:v>
                </c:pt>
                <c:pt idx="182">
                  <c:v>286080</c:v>
                </c:pt>
                <c:pt idx="183">
                  <c:v>286080</c:v>
                </c:pt>
                <c:pt idx="184">
                  <c:v>286080</c:v>
                </c:pt>
                <c:pt idx="185">
                  <c:v>286080</c:v>
                </c:pt>
                <c:pt idx="186">
                  <c:v>286080</c:v>
                </c:pt>
                <c:pt idx="187">
                  <c:v>286080</c:v>
                </c:pt>
                <c:pt idx="188">
                  <c:v>286080</c:v>
                </c:pt>
                <c:pt idx="189">
                  <c:v>286080</c:v>
                </c:pt>
                <c:pt idx="190">
                  <c:v>286080</c:v>
                </c:pt>
                <c:pt idx="191">
                  <c:v>286080</c:v>
                </c:pt>
                <c:pt idx="192">
                  <c:v>286080</c:v>
                </c:pt>
                <c:pt idx="193">
                  <c:v>286080</c:v>
                </c:pt>
                <c:pt idx="194">
                  <c:v>286080</c:v>
                </c:pt>
                <c:pt idx="195">
                  <c:v>286080</c:v>
                </c:pt>
                <c:pt idx="196">
                  <c:v>286080</c:v>
                </c:pt>
                <c:pt idx="197">
                  <c:v>286080</c:v>
                </c:pt>
                <c:pt idx="198">
                  <c:v>286080</c:v>
                </c:pt>
                <c:pt idx="199">
                  <c:v>286080</c:v>
                </c:pt>
                <c:pt idx="200">
                  <c:v>286080</c:v>
                </c:pt>
                <c:pt idx="201">
                  <c:v>286080</c:v>
                </c:pt>
                <c:pt idx="202">
                  <c:v>286080</c:v>
                </c:pt>
                <c:pt idx="203">
                  <c:v>286080</c:v>
                </c:pt>
                <c:pt idx="204">
                  <c:v>286080</c:v>
                </c:pt>
                <c:pt idx="205">
                  <c:v>286080</c:v>
                </c:pt>
                <c:pt idx="206">
                  <c:v>286080</c:v>
                </c:pt>
                <c:pt idx="207">
                  <c:v>286080</c:v>
                </c:pt>
                <c:pt idx="208">
                  <c:v>286080</c:v>
                </c:pt>
                <c:pt idx="209">
                  <c:v>286080</c:v>
                </c:pt>
                <c:pt idx="210">
                  <c:v>286080</c:v>
                </c:pt>
                <c:pt idx="211">
                  <c:v>286080</c:v>
                </c:pt>
                <c:pt idx="212">
                  <c:v>286080</c:v>
                </c:pt>
                <c:pt idx="213">
                  <c:v>286080</c:v>
                </c:pt>
                <c:pt idx="214">
                  <c:v>286080</c:v>
                </c:pt>
                <c:pt idx="215">
                  <c:v>286080</c:v>
                </c:pt>
                <c:pt idx="216">
                  <c:v>286080</c:v>
                </c:pt>
                <c:pt idx="217">
                  <c:v>286080</c:v>
                </c:pt>
                <c:pt idx="218">
                  <c:v>286080</c:v>
                </c:pt>
                <c:pt idx="219">
                  <c:v>286080</c:v>
                </c:pt>
                <c:pt idx="220">
                  <c:v>286080</c:v>
                </c:pt>
                <c:pt idx="221">
                  <c:v>286080</c:v>
                </c:pt>
                <c:pt idx="222">
                  <c:v>286080</c:v>
                </c:pt>
                <c:pt idx="223">
                  <c:v>286080</c:v>
                </c:pt>
                <c:pt idx="224">
                  <c:v>286080</c:v>
                </c:pt>
                <c:pt idx="225">
                  <c:v>286080</c:v>
                </c:pt>
                <c:pt idx="226">
                  <c:v>286080</c:v>
                </c:pt>
                <c:pt idx="227">
                  <c:v>286080</c:v>
                </c:pt>
                <c:pt idx="228">
                  <c:v>286080</c:v>
                </c:pt>
                <c:pt idx="229">
                  <c:v>286080</c:v>
                </c:pt>
                <c:pt idx="230">
                  <c:v>286080</c:v>
                </c:pt>
                <c:pt idx="231">
                  <c:v>286080</c:v>
                </c:pt>
                <c:pt idx="232">
                  <c:v>286080</c:v>
                </c:pt>
                <c:pt idx="233">
                  <c:v>286080</c:v>
                </c:pt>
                <c:pt idx="234">
                  <c:v>286080</c:v>
                </c:pt>
                <c:pt idx="235">
                  <c:v>286080</c:v>
                </c:pt>
                <c:pt idx="236">
                  <c:v>286080</c:v>
                </c:pt>
                <c:pt idx="237">
                  <c:v>286080</c:v>
                </c:pt>
                <c:pt idx="238">
                  <c:v>286080</c:v>
                </c:pt>
                <c:pt idx="239">
                  <c:v>286080</c:v>
                </c:pt>
                <c:pt idx="240">
                  <c:v>286080</c:v>
                </c:pt>
                <c:pt idx="241">
                  <c:v>286080</c:v>
                </c:pt>
                <c:pt idx="242">
                  <c:v>286080</c:v>
                </c:pt>
                <c:pt idx="243">
                  <c:v>286080</c:v>
                </c:pt>
                <c:pt idx="244">
                  <c:v>286080</c:v>
                </c:pt>
                <c:pt idx="245">
                  <c:v>286080</c:v>
                </c:pt>
                <c:pt idx="246">
                  <c:v>286080</c:v>
                </c:pt>
                <c:pt idx="247">
                  <c:v>286080</c:v>
                </c:pt>
                <c:pt idx="248">
                  <c:v>286080</c:v>
                </c:pt>
                <c:pt idx="249">
                  <c:v>286080</c:v>
                </c:pt>
                <c:pt idx="250">
                  <c:v>286080</c:v>
                </c:pt>
                <c:pt idx="251">
                  <c:v>286080</c:v>
                </c:pt>
                <c:pt idx="252">
                  <c:v>286080</c:v>
                </c:pt>
                <c:pt idx="253">
                  <c:v>286080</c:v>
                </c:pt>
                <c:pt idx="254">
                  <c:v>286080</c:v>
                </c:pt>
                <c:pt idx="255">
                  <c:v>286080</c:v>
                </c:pt>
                <c:pt idx="256">
                  <c:v>286080</c:v>
                </c:pt>
                <c:pt idx="257">
                  <c:v>286080</c:v>
                </c:pt>
                <c:pt idx="258">
                  <c:v>286080</c:v>
                </c:pt>
                <c:pt idx="259">
                  <c:v>286080</c:v>
                </c:pt>
                <c:pt idx="260">
                  <c:v>286080</c:v>
                </c:pt>
                <c:pt idx="261">
                  <c:v>286080</c:v>
                </c:pt>
                <c:pt idx="262">
                  <c:v>286080</c:v>
                </c:pt>
                <c:pt idx="263">
                  <c:v>286080</c:v>
                </c:pt>
                <c:pt idx="264">
                  <c:v>286080</c:v>
                </c:pt>
                <c:pt idx="265">
                  <c:v>286080</c:v>
                </c:pt>
                <c:pt idx="266">
                  <c:v>286080</c:v>
                </c:pt>
                <c:pt idx="267">
                  <c:v>286080</c:v>
                </c:pt>
                <c:pt idx="268">
                  <c:v>286080</c:v>
                </c:pt>
                <c:pt idx="269">
                  <c:v>286080</c:v>
                </c:pt>
                <c:pt idx="270">
                  <c:v>286080</c:v>
                </c:pt>
                <c:pt idx="271">
                  <c:v>286080</c:v>
                </c:pt>
                <c:pt idx="272">
                  <c:v>286080</c:v>
                </c:pt>
                <c:pt idx="273">
                  <c:v>286080</c:v>
                </c:pt>
                <c:pt idx="274">
                  <c:v>286080</c:v>
                </c:pt>
                <c:pt idx="275">
                  <c:v>286080</c:v>
                </c:pt>
                <c:pt idx="276">
                  <c:v>286080</c:v>
                </c:pt>
                <c:pt idx="277">
                  <c:v>286080</c:v>
                </c:pt>
                <c:pt idx="278">
                  <c:v>286080</c:v>
                </c:pt>
                <c:pt idx="279">
                  <c:v>286080</c:v>
                </c:pt>
                <c:pt idx="280">
                  <c:v>286080</c:v>
                </c:pt>
                <c:pt idx="281">
                  <c:v>286080</c:v>
                </c:pt>
                <c:pt idx="282">
                  <c:v>286080</c:v>
                </c:pt>
                <c:pt idx="283">
                  <c:v>286080</c:v>
                </c:pt>
                <c:pt idx="284">
                  <c:v>286080</c:v>
                </c:pt>
                <c:pt idx="285">
                  <c:v>286080</c:v>
                </c:pt>
                <c:pt idx="286">
                  <c:v>286080</c:v>
                </c:pt>
                <c:pt idx="287">
                  <c:v>286080</c:v>
                </c:pt>
                <c:pt idx="288">
                  <c:v>286080</c:v>
                </c:pt>
                <c:pt idx="289">
                  <c:v>286080</c:v>
                </c:pt>
                <c:pt idx="290">
                  <c:v>286080</c:v>
                </c:pt>
                <c:pt idx="291">
                  <c:v>286080</c:v>
                </c:pt>
                <c:pt idx="292">
                  <c:v>286080</c:v>
                </c:pt>
                <c:pt idx="293">
                  <c:v>286080</c:v>
                </c:pt>
                <c:pt idx="294">
                  <c:v>286080</c:v>
                </c:pt>
                <c:pt idx="295">
                  <c:v>286080</c:v>
                </c:pt>
                <c:pt idx="296">
                  <c:v>286080</c:v>
                </c:pt>
                <c:pt idx="297">
                  <c:v>286080</c:v>
                </c:pt>
                <c:pt idx="298">
                  <c:v>286080</c:v>
                </c:pt>
                <c:pt idx="299">
                  <c:v>286080</c:v>
                </c:pt>
                <c:pt idx="300">
                  <c:v>286080</c:v>
                </c:pt>
                <c:pt idx="301">
                  <c:v>286080</c:v>
                </c:pt>
                <c:pt idx="302">
                  <c:v>286080</c:v>
                </c:pt>
                <c:pt idx="303">
                  <c:v>286080</c:v>
                </c:pt>
                <c:pt idx="304">
                  <c:v>286080</c:v>
                </c:pt>
                <c:pt idx="305">
                  <c:v>286080</c:v>
                </c:pt>
                <c:pt idx="306">
                  <c:v>286080</c:v>
                </c:pt>
                <c:pt idx="307">
                  <c:v>286080</c:v>
                </c:pt>
                <c:pt idx="308">
                  <c:v>286080</c:v>
                </c:pt>
                <c:pt idx="309">
                  <c:v>286080</c:v>
                </c:pt>
                <c:pt idx="310">
                  <c:v>286080</c:v>
                </c:pt>
                <c:pt idx="311">
                  <c:v>286080</c:v>
                </c:pt>
                <c:pt idx="312">
                  <c:v>286080</c:v>
                </c:pt>
                <c:pt idx="313">
                  <c:v>286080</c:v>
                </c:pt>
                <c:pt idx="314">
                  <c:v>286080</c:v>
                </c:pt>
                <c:pt idx="315">
                  <c:v>286080</c:v>
                </c:pt>
                <c:pt idx="316">
                  <c:v>286080</c:v>
                </c:pt>
                <c:pt idx="317">
                  <c:v>286080</c:v>
                </c:pt>
                <c:pt idx="318">
                  <c:v>286080</c:v>
                </c:pt>
                <c:pt idx="319">
                  <c:v>286080</c:v>
                </c:pt>
                <c:pt idx="320">
                  <c:v>286080</c:v>
                </c:pt>
                <c:pt idx="321">
                  <c:v>286080</c:v>
                </c:pt>
                <c:pt idx="322">
                  <c:v>286080</c:v>
                </c:pt>
                <c:pt idx="323">
                  <c:v>286080</c:v>
                </c:pt>
                <c:pt idx="324">
                  <c:v>286080</c:v>
                </c:pt>
                <c:pt idx="325">
                  <c:v>286080</c:v>
                </c:pt>
                <c:pt idx="326">
                  <c:v>286080</c:v>
                </c:pt>
                <c:pt idx="327">
                  <c:v>286080</c:v>
                </c:pt>
                <c:pt idx="328">
                  <c:v>286080</c:v>
                </c:pt>
                <c:pt idx="329">
                  <c:v>286080</c:v>
                </c:pt>
                <c:pt idx="330">
                  <c:v>286080</c:v>
                </c:pt>
                <c:pt idx="331">
                  <c:v>286080</c:v>
                </c:pt>
                <c:pt idx="332">
                  <c:v>286080</c:v>
                </c:pt>
                <c:pt idx="333">
                  <c:v>286080</c:v>
                </c:pt>
                <c:pt idx="334">
                  <c:v>286080</c:v>
                </c:pt>
                <c:pt idx="335">
                  <c:v>286080</c:v>
                </c:pt>
                <c:pt idx="336">
                  <c:v>286080</c:v>
                </c:pt>
                <c:pt idx="337">
                  <c:v>286080</c:v>
                </c:pt>
                <c:pt idx="338">
                  <c:v>286080</c:v>
                </c:pt>
                <c:pt idx="339">
                  <c:v>286080</c:v>
                </c:pt>
                <c:pt idx="340">
                  <c:v>286080</c:v>
                </c:pt>
                <c:pt idx="341">
                  <c:v>286080</c:v>
                </c:pt>
                <c:pt idx="342">
                  <c:v>286080</c:v>
                </c:pt>
                <c:pt idx="343">
                  <c:v>286080</c:v>
                </c:pt>
                <c:pt idx="344">
                  <c:v>286080</c:v>
                </c:pt>
                <c:pt idx="345">
                  <c:v>286080</c:v>
                </c:pt>
                <c:pt idx="346">
                  <c:v>286080</c:v>
                </c:pt>
                <c:pt idx="347">
                  <c:v>286080</c:v>
                </c:pt>
                <c:pt idx="348">
                  <c:v>286080</c:v>
                </c:pt>
                <c:pt idx="349">
                  <c:v>286080</c:v>
                </c:pt>
                <c:pt idx="350">
                  <c:v>286080</c:v>
                </c:pt>
                <c:pt idx="351">
                  <c:v>286080</c:v>
                </c:pt>
                <c:pt idx="352">
                  <c:v>286080</c:v>
                </c:pt>
                <c:pt idx="353">
                  <c:v>286080</c:v>
                </c:pt>
                <c:pt idx="354">
                  <c:v>286080</c:v>
                </c:pt>
                <c:pt idx="355">
                  <c:v>286080</c:v>
                </c:pt>
                <c:pt idx="356">
                  <c:v>286080</c:v>
                </c:pt>
                <c:pt idx="357">
                  <c:v>286080</c:v>
                </c:pt>
                <c:pt idx="358">
                  <c:v>286080</c:v>
                </c:pt>
                <c:pt idx="359">
                  <c:v>286080</c:v>
                </c:pt>
                <c:pt idx="360">
                  <c:v>286080</c:v>
                </c:pt>
                <c:pt idx="361">
                  <c:v>286080</c:v>
                </c:pt>
                <c:pt idx="362">
                  <c:v>286080</c:v>
                </c:pt>
                <c:pt idx="363">
                  <c:v>286080</c:v>
                </c:pt>
                <c:pt idx="364">
                  <c:v>286080</c:v>
                </c:pt>
                <c:pt idx="365">
                  <c:v>286080</c:v>
                </c:pt>
                <c:pt idx="366">
                  <c:v>286080</c:v>
                </c:pt>
                <c:pt idx="367">
                  <c:v>286080</c:v>
                </c:pt>
                <c:pt idx="368">
                  <c:v>286080</c:v>
                </c:pt>
                <c:pt idx="369">
                  <c:v>286080</c:v>
                </c:pt>
                <c:pt idx="370">
                  <c:v>286080</c:v>
                </c:pt>
                <c:pt idx="371">
                  <c:v>286080</c:v>
                </c:pt>
                <c:pt idx="372">
                  <c:v>286080</c:v>
                </c:pt>
                <c:pt idx="373">
                  <c:v>286080</c:v>
                </c:pt>
                <c:pt idx="374">
                  <c:v>286080</c:v>
                </c:pt>
                <c:pt idx="375">
                  <c:v>286080</c:v>
                </c:pt>
                <c:pt idx="376">
                  <c:v>286080</c:v>
                </c:pt>
                <c:pt idx="377">
                  <c:v>286080</c:v>
                </c:pt>
                <c:pt idx="378">
                  <c:v>286080</c:v>
                </c:pt>
                <c:pt idx="379">
                  <c:v>286080</c:v>
                </c:pt>
                <c:pt idx="380">
                  <c:v>286080</c:v>
                </c:pt>
                <c:pt idx="381">
                  <c:v>286080</c:v>
                </c:pt>
                <c:pt idx="382">
                  <c:v>286080</c:v>
                </c:pt>
                <c:pt idx="383">
                  <c:v>286080</c:v>
                </c:pt>
                <c:pt idx="384">
                  <c:v>286080</c:v>
                </c:pt>
                <c:pt idx="385">
                  <c:v>286080</c:v>
                </c:pt>
                <c:pt idx="386">
                  <c:v>286080</c:v>
                </c:pt>
                <c:pt idx="387">
                  <c:v>286080</c:v>
                </c:pt>
                <c:pt idx="388">
                  <c:v>286080</c:v>
                </c:pt>
                <c:pt idx="389">
                  <c:v>286080</c:v>
                </c:pt>
                <c:pt idx="390">
                  <c:v>286080</c:v>
                </c:pt>
                <c:pt idx="391">
                  <c:v>286080</c:v>
                </c:pt>
                <c:pt idx="392">
                  <c:v>286080</c:v>
                </c:pt>
                <c:pt idx="393">
                  <c:v>286080</c:v>
                </c:pt>
                <c:pt idx="394">
                  <c:v>286080</c:v>
                </c:pt>
                <c:pt idx="395">
                  <c:v>286080</c:v>
                </c:pt>
                <c:pt idx="396">
                  <c:v>286080</c:v>
                </c:pt>
                <c:pt idx="397">
                  <c:v>286080</c:v>
                </c:pt>
                <c:pt idx="398">
                  <c:v>286080</c:v>
                </c:pt>
                <c:pt idx="399">
                  <c:v>286080</c:v>
                </c:pt>
                <c:pt idx="400">
                  <c:v>286080</c:v>
                </c:pt>
                <c:pt idx="401">
                  <c:v>286080</c:v>
                </c:pt>
                <c:pt idx="402">
                  <c:v>286080</c:v>
                </c:pt>
                <c:pt idx="403">
                  <c:v>286080</c:v>
                </c:pt>
                <c:pt idx="404">
                  <c:v>286080</c:v>
                </c:pt>
                <c:pt idx="405">
                  <c:v>286080</c:v>
                </c:pt>
                <c:pt idx="406">
                  <c:v>286080</c:v>
                </c:pt>
                <c:pt idx="407">
                  <c:v>286080</c:v>
                </c:pt>
                <c:pt idx="408">
                  <c:v>286080</c:v>
                </c:pt>
                <c:pt idx="409">
                  <c:v>286080</c:v>
                </c:pt>
                <c:pt idx="410">
                  <c:v>286080</c:v>
                </c:pt>
                <c:pt idx="411">
                  <c:v>286080</c:v>
                </c:pt>
                <c:pt idx="412">
                  <c:v>286080</c:v>
                </c:pt>
                <c:pt idx="413">
                  <c:v>286080</c:v>
                </c:pt>
                <c:pt idx="414">
                  <c:v>286080</c:v>
                </c:pt>
                <c:pt idx="415">
                  <c:v>286080</c:v>
                </c:pt>
                <c:pt idx="416">
                  <c:v>286080</c:v>
                </c:pt>
                <c:pt idx="417">
                  <c:v>286080</c:v>
                </c:pt>
                <c:pt idx="418">
                  <c:v>286080</c:v>
                </c:pt>
                <c:pt idx="419">
                  <c:v>286080</c:v>
                </c:pt>
                <c:pt idx="420">
                  <c:v>286080</c:v>
                </c:pt>
                <c:pt idx="421">
                  <c:v>286080</c:v>
                </c:pt>
                <c:pt idx="422">
                  <c:v>286080</c:v>
                </c:pt>
                <c:pt idx="423">
                  <c:v>286080</c:v>
                </c:pt>
                <c:pt idx="424">
                  <c:v>286080</c:v>
                </c:pt>
                <c:pt idx="425">
                  <c:v>286080</c:v>
                </c:pt>
                <c:pt idx="426">
                  <c:v>286080</c:v>
                </c:pt>
                <c:pt idx="427">
                  <c:v>286080</c:v>
                </c:pt>
                <c:pt idx="428">
                  <c:v>286080</c:v>
                </c:pt>
                <c:pt idx="429">
                  <c:v>286080</c:v>
                </c:pt>
                <c:pt idx="430">
                  <c:v>286080</c:v>
                </c:pt>
                <c:pt idx="431">
                  <c:v>286080</c:v>
                </c:pt>
                <c:pt idx="432">
                  <c:v>286080</c:v>
                </c:pt>
                <c:pt idx="433">
                  <c:v>286080</c:v>
                </c:pt>
                <c:pt idx="434">
                  <c:v>286080</c:v>
                </c:pt>
                <c:pt idx="435">
                  <c:v>286080</c:v>
                </c:pt>
                <c:pt idx="436">
                  <c:v>286080</c:v>
                </c:pt>
                <c:pt idx="437">
                  <c:v>286080</c:v>
                </c:pt>
                <c:pt idx="438">
                  <c:v>286080</c:v>
                </c:pt>
                <c:pt idx="439">
                  <c:v>286080</c:v>
                </c:pt>
                <c:pt idx="440">
                  <c:v>286080</c:v>
                </c:pt>
                <c:pt idx="441">
                  <c:v>286080</c:v>
                </c:pt>
                <c:pt idx="442">
                  <c:v>286080</c:v>
                </c:pt>
                <c:pt idx="443">
                  <c:v>286080</c:v>
                </c:pt>
                <c:pt idx="444">
                  <c:v>286080</c:v>
                </c:pt>
                <c:pt idx="445">
                  <c:v>286080</c:v>
                </c:pt>
                <c:pt idx="446">
                  <c:v>286080</c:v>
                </c:pt>
                <c:pt idx="447">
                  <c:v>286080</c:v>
                </c:pt>
                <c:pt idx="448">
                  <c:v>286080</c:v>
                </c:pt>
                <c:pt idx="449">
                  <c:v>286080</c:v>
                </c:pt>
                <c:pt idx="450">
                  <c:v>286080</c:v>
                </c:pt>
                <c:pt idx="451">
                  <c:v>286080</c:v>
                </c:pt>
                <c:pt idx="452">
                  <c:v>286080</c:v>
                </c:pt>
                <c:pt idx="453">
                  <c:v>286080</c:v>
                </c:pt>
                <c:pt idx="454">
                  <c:v>286080</c:v>
                </c:pt>
                <c:pt idx="455">
                  <c:v>286080</c:v>
                </c:pt>
                <c:pt idx="456">
                  <c:v>286080</c:v>
                </c:pt>
                <c:pt idx="457">
                  <c:v>286080</c:v>
                </c:pt>
                <c:pt idx="458">
                  <c:v>286080</c:v>
                </c:pt>
                <c:pt idx="459">
                  <c:v>286080</c:v>
                </c:pt>
                <c:pt idx="460">
                  <c:v>286080</c:v>
                </c:pt>
                <c:pt idx="461">
                  <c:v>286080</c:v>
                </c:pt>
                <c:pt idx="462">
                  <c:v>286080</c:v>
                </c:pt>
                <c:pt idx="463">
                  <c:v>286080</c:v>
                </c:pt>
                <c:pt idx="464">
                  <c:v>286080</c:v>
                </c:pt>
                <c:pt idx="465">
                  <c:v>286080</c:v>
                </c:pt>
                <c:pt idx="466">
                  <c:v>286080</c:v>
                </c:pt>
                <c:pt idx="467">
                  <c:v>286080</c:v>
                </c:pt>
                <c:pt idx="468">
                  <c:v>286080</c:v>
                </c:pt>
                <c:pt idx="469">
                  <c:v>286080</c:v>
                </c:pt>
                <c:pt idx="470">
                  <c:v>286080</c:v>
                </c:pt>
                <c:pt idx="471">
                  <c:v>286080</c:v>
                </c:pt>
                <c:pt idx="472">
                  <c:v>286080</c:v>
                </c:pt>
                <c:pt idx="473">
                  <c:v>286080</c:v>
                </c:pt>
                <c:pt idx="474">
                  <c:v>286080</c:v>
                </c:pt>
                <c:pt idx="475">
                  <c:v>286080</c:v>
                </c:pt>
                <c:pt idx="476">
                  <c:v>286080</c:v>
                </c:pt>
                <c:pt idx="477">
                  <c:v>286080</c:v>
                </c:pt>
                <c:pt idx="478">
                  <c:v>286080</c:v>
                </c:pt>
                <c:pt idx="479">
                  <c:v>286080</c:v>
                </c:pt>
                <c:pt idx="480">
                  <c:v>286080</c:v>
                </c:pt>
                <c:pt idx="481">
                  <c:v>286080</c:v>
                </c:pt>
                <c:pt idx="482">
                  <c:v>286080</c:v>
                </c:pt>
                <c:pt idx="483">
                  <c:v>286080</c:v>
                </c:pt>
                <c:pt idx="484">
                  <c:v>286080</c:v>
                </c:pt>
                <c:pt idx="485">
                  <c:v>286080</c:v>
                </c:pt>
                <c:pt idx="486">
                  <c:v>286080</c:v>
                </c:pt>
                <c:pt idx="487">
                  <c:v>286080</c:v>
                </c:pt>
                <c:pt idx="488">
                  <c:v>286080</c:v>
                </c:pt>
                <c:pt idx="489">
                  <c:v>286080</c:v>
                </c:pt>
                <c:pt idx="490">
                  <c:v>286080</c:v>
                </c:pt>
                <c:pt idx="491">
                  <c:v>286080</c:v>
                </c:pt>
                <c:pt idx="492">
                  <c:v>286080</c:v>
                </c:pt>
                <c:pt idx="493">
                  <c:v>286080</c:v>
                </c:pt>
                <c:pt idx="494">
                  <c:v>286080</c:v>
                </c:pt>
                <c:pt idx="495">
                  <c:v>286080</c:v>
                </c:pt>
                <c:pt idx="496">
                  <c:v>286080</c:v>
                </c:pt>
                <c:pt idx="497">
                  <c:v>286080</c:v>
                </c:pt>
                <c:pt idx="498">
                  <c:v>286080</c:v>
                </c:pt>
                <c:pt idx="499">
                  <c:v>286080</c:v>
                </c:pt>
              </c:numCache>
            </c:numRef>
          </c:yVal>
          <c:smooth val="0"/>
          <c:extLst>
            <c:ext xmlns:c16="http://schemas.microsoft.com/office/drawing/2014/chart" uri="{C3380CC4-5D6E-409C-BE32-E72D297353CC}">
              <c16:uniqueId val="{00000005-B3E3-4B04-9ADB-2D4C3C2C820F}"/>
            </c:ext>
          </c:extLst>
        </c:ser>
        <c:dLbls>
          <c:showLegendKey val="0"/>
          <c:showVal val="0"/>
          <c:showCatName val="0"/>
          <c:showSerName val="0"/>
          <c:showPercent val="0"/>
          <c:showBubbleSize val="0"/>
        </c:dLbls>
        <c:axId val="290333231"/>
        <c:axId val="290336143"/>
      </c:scatterChart>
      <c:valAx>
        <c:axId val="2903332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Mortage interest</a:t>
                </a:r>
                <a:r>
                  <a:rPr lang="en-US" baseline="0"/>
                  <a:t> rate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336143"/>
        <c:crosses val="autoZero"/>
        <c:crossBetween val="midCat"/>
      </c:valAx>
      <c:valAx>
        <c:axId val="290336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borrowed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3332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Loan Data for Analysis (version 1).xlsx]borrowersAnalysis!PivotTable23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LTV bigger than 80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borrowersAnalysis!$F$12</c:f>
              <c:strCache>
                <c:ptCount val="1"/>
                <c:pt idx="0">
                  <c:v>Total</c:v>
                </c:pt>
              </c:strCache>
            </c:strRef>
          </c:tx>
          <c:spPr>
            <a:ln w="28575" cap="rnd">
              <a:solidFill>
                <a:schemeClr val="accent6">
                  <a:lumMod val="60000"/>
                  <a:lumOff val="40000"/>
                </a:schemeClr>
              </a:solidFill>
              <a:round/>
            </a:ln>
            <a:effectLst/>
          </c:spPr>
          <c:marker>
            <c:symbol val="none"/>
          </c:marker>
          <c:cat>
            <c:strRef>
              <c:f>borrowersAnalysis!$E$13:$E$181</c:f>
              <c:strCache>
                <c:ptCount val="168"/>
                <c:pt idx="0">
                  <c:v>470</c:v>
                </c:pt>
                <c:pt idx="1">
                  <c:v>225</c:v>
                </c:pt>
                <c:pt idx="2">
                  <c:v>99</c:v>
                </c:pt>
                <c:pt idx="3">
                  <c:v>300</c:v>
                </c:pt>
                <c:pt idx="4">
                  <c:v>333</c:v>
                </c:pt>
                <c:pt idx="5">
                  <c:v>433</c:v>
                </c:pt>
                <c:pt idx="6">
                  <c:v>360</c:v>
                </c:pt>
                <c:pt idx="7">
                  <c:v>171</c:v>
                </c:pt>
                <c:pt idx="8">
                  <c:v>454</c:v>
                </c:pt>
                <c:pt idx="9">
                  <c:v>173</c:v>
                </c:pt>
                <c:pt idx="10">
                  <c:v>342</c:v>
                </c:pt>
                <c:pt idx="11">
                  <c:v>212</c:v>
                </c:pt>
                <c:pt idx="12">
                  <c:v>386</c:v>
                </c:pt>
                <c:pt idx="13">
                  <c:v>31</c:v>
                </c:pt>
                <c:pt idx="14">
                  <c:v>439</c:v>
                </c:pt>
                <c:pt idx="15">
                  <c:v>228</c:v>
                </c:pt>
                <c:pt idx="16">
                  <c:v>28</c:v>
                </c:pt>
                <c:pt idx="17">
                  <c:v>241</c:v>
                </c:pt>
                <c:pt idx="18">
                  <c:v>340</c:v>
                </c:pt>
                <c:pt idx="19">
                  <c:v>249</c:v>
                </c:pt>
                <c:pt idx="20">
                  <c:v>345</c:v>
                </c:pt>
                <c:pt idx="21">
                  <c:v>273</c:v>
                </c:pt>
                <c:pt idx="22">
                  <c:v>378</c:v>
                </c:pt>
                <c:pt idx="23">
                  <c:v>274</c:v>
                </c:pt>
                <c:pt idx="24">
                  <c:v>412</c:v>
                </c:pt>
                <c:pt idx="25">
                  <c:v>285</c:v>
                </c:pt>
                <c:pt idx="26">
                  <c:v>437</c:v>
                </c:pt>
                <c:pt idx="27">
                  <c:v>298</c:v>
                </c:pt>
                <c:pt idx="28">
                  <c:v>451</c:v>
                </c:pt>
                <c:pt idx="29">
                  <c:v>480</c:v>
                </c:pt>
                <c:pt idx="30">
                  <c:v>457</c:v>
                </c:pt>
                <c:pt idx="31">
                  <c:v>318</c:v>
                </c:pt>
                <c:pt idx="32">
                  <c:v>126</c:v>
                </c:pt>
                <c:pt idx="33">
                  <c:v>327</c:v>
                </c:pt>
                <c:pt idx="34">
                  <c:v>2</c:v>
                </c:pt>
                <c:pt idx="35">
                  <c:v>448</c:v>
                </c:pt>
                <c:pt idx="36">
                  <c:v>97</c:v>
                </c:pt>
                <c:pt idx="37">
                  <c:v>424</c:v>
                </c:pt>
                <c:pt idx="38">
                  <c:v>490</c:v>
                </c:pt>
                <c:pt idx="39">
                  <c:v>155</c:v>
                </c:pt>
                <c:pt idx="40">
                  <c:v>38</c:v>
                </c:pt>
                <c:pt idx="41">
                  <c:v>338</c:v>
                </c:pt>
                <c:pt idx="42">
                  <c:v>188</c:v>
                </c:pt>
                <c:pt idx="43">
                  <c:v>50</c:v>
                </c:pt>
                <c:pt idx="44">
                  <c:v>292</c:v>
                </c:pt>
                <c:pt idx="45">
                  <c:v>239</c:v>
                </c:pt>
                <c:pt idx="46">
                  <c:v>32</c:v>
                </c:pt>
                <c:pt idx="47">
                  <c:v>57</c:v>
                </c:pt>
                <c:pt idx="48">
                  <c:v>393</c:v>
                </c:pt>
                <c:pt idx="49">
                  <c:v>124</c:v>
                </c:pt>
                <c:pt idx="50">
                  <c:v>426</c:v>
                </c:pt>
                <c:pt idx="51">
                  <c:v>52</c:v>
                </c:pt>
                <c:pt idx="52">
                  <c:v>91</c:v>
                </c:pt>
                <c:pt idx="53">
                  <c:v>496</c:v>
                </c:pt>
                <c:pt idx="54">
                  <c:v>346</c:v>
                </c:pt>
                <c:pt idx="55">
                  <c:v>416</c:v>
                </c:pt>
                <c:pt idx="56">
                  <c:v>384</c:v>
                </c:pt>
                <c:pt idx="57">
                  <c:v>435</c:v>
                </c:pt>
                <c:pt idx="58">
                  <c:v>385</c:v>
                </c:pt>
                <c:pt idx="59">
                  <c:v>254</c:v>
                </c:pt>
                <c:pt idx="60">
                  <c:v>459</c:v>
                </c:pt>
                <c:pt idx="61">
                  <c:v>102</c:v>
                </c:pt>
                <c:pt idx="62">
                  <c:v>264</c:v>
                </c:pt>
                <c:pt idx="63">
                  <c:v>403</c:v>
                </c:pt>
                <c:pt idx="64">
                  <c:v>418</c:v>
                </c:pt>
                <c:pt idx="65">
                  <c:v>280</c:v>
                </c:pt>
                <c:pt idx="66">
                  <c:v>313</c:v>
                </c:pt>
                <c:pt idx="67">
                  <c:v>465</c:v>
                </c:pt>
                <c:pt idx="68">
                  <c:v>325</c:v>
                </c:pt>
                <c:pt idx="69">
                  <c:v>138</c:v>
                </c:pt>
                <c:pt idx="70">
                  <c:v>94</c:v>
                </c:pt>
                <c:pt idx="71">
                  <c:v>287</c:v>
                </c:pt>
                <c:pt idx="72">
                  <c:v>53</c:v>
                </c:pt>
                <c:pt idx="73">
                  <c:v>258</c:v>
                </c:pt>
                <c:pt idx="74">
                  <c:v>284</c:v>
                </c:pt>
                <c:pt idx="75">
                  <c:v>315</c:v>
                </c:pt>
                <c:pt idx="76">
                  <c:v>380</c:v>
                </c:pt>
                <c:pt idx="77">
                  <c:v>65</c:v>
                </c:pt>
                <c:pt idx="78">
                  <c:v>246</c:v>
                </c:pt>
                <c:pt idx="79">
                  <c:v>83</c:v>
                </c:pt>
                <c:pt idx="80">
                  <c:v>305</c:v>
                </c:pt>
                <c:pt idx="81">
                  <c:v>492</c:v>
                </c:pt>
                <c:pt idx="82">
                  <c:v>222</c:v>
                </c:pt>
                <c:pt idx="83">
                  <c:v>444</c:v>
                </c:pt>
                <c:pt idx="84">
                  <c:v>449</c:v>
                </c:pt>
                <c:pt idx="85">
                  <c:v>450</c:v>
                </c:pt>
                <c:pt idx="86">
                  <c:v>276</c:v>
                </c:pt>
                <c:pt idx="87">
                  <c:v>472</c:v>
                </c:pt>
                <c:pt idx="88">
                  <c:v>7</c:v>
                </c:pt>
                <c:pt idx="89">
                  <c:v>308</c:v>
                </c:pt>
                <c:pt idx="90">
                  <c:v>302</c:v>
                </c:pt>
                <c:pt idx="91">
                  <c:v>240</c:v>
                </c:pt>
                <c:pt idx="92">
                  <c:v>190</c:v>
                </c:pt>
                <c:pt idx="93">
                  <c:v>112</c:v>
                </c:pt>
                <c:pt idx="94">
                  <c:v>116</c:v>
                </c:pt>
                <c:pt idx="95">
                  <c:v>242</c:v>
                </c:pt>
                <c:pt idx="96">
                  <c:v>111</c:v>
                </c:pt>
                <c:pt idx="97">
                  <c:v>75</c:v>
                </c:pt>
                <c:pt idx="98">
                  <c:v>51</c:v>
                </c:pt>
                <c:pt idx="99">
                  <c:v>105</c:v>
                </c:pt>
                <c:pt idx="100">
                  <c:v>42</c:v>
                </c:pt>
                <c:pt idx="101">
                  <c:v>396</c:v>
                </c:pt>
                <c:pt idx="102">
                  <c:v>365</c:v>
                </c:pt>
                <c:pt idx="103">
                  <c:v>467</c:v>
                </c:pt>
                <c:pt idx="104">
                  <c:v>260</c:v>
                </c:pt>
                <c:pt idx="105">
                  <c:v>296</c:v>
                </c:pt>
                <c:pt idx="106">
                  <c:v>107</c:v>
                </c:pt>
                <c:pt idx="107">
                  <c:v>224</c:v>
                </c:pt>
                <c:pt idx="108">
                  <c:v>329</c:v>
                </c:pt>
                <c:pt idx="109">
                  <c:v>255</c:v>
                </c:pt>
                <c:pt idx="110">
                  <c:v>461</c:v>
                </c:pt>
                <c:pt idx="111">
                  <c:v>130</c:v>
                </c:pt>
                <c:pt idx="112">
                  <c:v>344</c:v>
                </c:pt>
                <c:pt idx="113">
                  <c:v>422</c:v>
                </c:pt>
                <c:pt idx="114">
                  <c:v>56</c:v>
                </c:pt>
                <c:pt idx="115">
                  <c:v>438</c:v>
                </c:pt>
                <c:pt idx="116">
                  <c:v>156</c:v>
                </c:pt>
                <c:pt idx="117">
                  <c:v>26</c:v>
                </c:pt>
                <c:pt idx="118">
                  <c:v>352</c:v>
                </c:pt>
                <c:pt idx="119">
                  <c:v>336</c:v>
                </c:pt>
                <c:pt idx="120">
                  <c:v>353</c:v>
                </c:pt>
                <c:pt idx="121">
                  <c:v>200</c:v>
                </c:pt>
                <c:pt idx="122">
                  <c:v>354</c:v>
                </c:pt>
                <c:pt idx="123">
                  <c:v>25</c:v>
                </c:pt>
                <c:pt idx="124">
                  <c:v>357</c:v>
                </c:pt>
                <c:pt idx="125">
                  <c:v>440</c:v>
                </c:pt>
                <c:pt idx="126">
                  <c:v>500</c:v>
                </c:pt>
                <c:pt idx="127">
                  <c:v>106</c:v>
                </c:pt>
                <c:pt idx="128">
                  <c:v>363</c:v>
                </c:pt>
                <c:pt idx="129">
                  <c:v>12</c:v>
                </c:pt>
                <c:pt idx="130">
                  <c:v>43</c:v>
                </c:pt>
                <c:pt idx="131">
                  <c:v>343</c:v>
                </c:pt>
                <c:pt idx="132">
                  <c:v>261</c:v>
                </c:pt>
                <c:pt idx="133">
                  <c:v>154</c:v>
                </c:pt>
                <c:pt idx="134">
                  <c:v>45</c:v>
                </c:pt>
                <c:pt idx="135">
                  <c:v>191</c:v>
                </c:pt>
                <c:pt idx="136">
                  <c:v>33</c:v>
                </c:pt>
                <c:pt idx="137">
                  <c:v>429</c:v>
                </c:pt>
                <c:pt idx="138">
                  <c:v>172</c:v>
                </c:pt>
                <c:pt idx="139">
                  <c:v>434</c:v>
                </c:pt>
                <c:pt idx="140">
                  <c:v>69</c:v>
                </c:pt>
                <c:pt idx="141">
                  <c:v>88</c:v>
                </c:pt>
                <c:pt idx="142">
                  <c:v>23</c:v>
                </c:pt>
                <c:pt idx="143">
                  <c:v>48</c:v>
                </c:pt>
                <c:pt idx="144">
                  <c:v>125</c:v>
                </c:pt>
                <c:pt idx="145">
                  <c:v>319</c:v>
                </c:pt>
                <c:pt idx="146">
                  <c:v>397</c:v>
                </c:pt>
                <c:pt idx="147">
                  <c:v>320</c:v>
                </c:pt>
                <c:pt idx="148">
                  <c:v>398</c:v>
                </c:pt>
                <c:pt idx="149">
                  <c:v>266</c:v>
                </c:pt>
                <c:pt idx="150">
                  <c:v>177</c:v>
                </c:pt>
                <c:pt idx="151">
                  <c:v>455</c:v>
                </c:pt>
                <c:pt idx="152">
                  <c:v>404</c:v>
                </c:pt>
                <c:pt idx="153">
                  <c:v>5</c:v>
                </c:pt>
                <c:pt idx="154">
                  <c:v>408</c:v>
                </c:pt>
                <c:pt idx="155">
                  <c:v>248</c:v>
                </c:pt>
                <c:pt idx="156">
                  <c:v>466</c:v>
                </c:pt>
                <c:pt idx="157">
                  <c:v>330</c:v>
                </c:pt>
                <c:pt idx="158">
                  <c:v>15</c:v>
                </c:pt>
                <c:pt idx="159">
                  <c:v>289</c:v>
                </c:pt>
                <c:pt idx="160">
                  <c:v>117</c:v>
                </c:pt>
                <c:pt idx="161">
                  <c:v>486</c:v>
                </c:pt>
                <c:pt idx="162">
                  <c:v>135</c:v>
                </c:pt>
                <c:pt idx="163">
                  <c:v>109</c:v>
                </c:pt>
                <c:pt idx="164">
                  <c:v>420</c:v>
                </c:pt>
                <c:pt idx="165">
                  <c:v>19</c:v>
                </c:pt>
                <c:pt idx="166">
                  <c:v>167</c:v>
                </c:pt>
                <c:pt idx="167">
                  <c:v>281</c:v>
                </c:pt>
              </c:strCache>
            </c:strRef>
          </c:cat>
          <c:val>
            <c:numRef>
              <c:f>borrowersAnalysis!$F$13:$F$181</c:f>
              <c:numCache>
                <c:formatCode>General</c:formatCode>
                <c:ptCount val="168"/>
                <c:pt idx="0">
                  <c:v>97</c:v>
                </c:pt>
                <c:pt idx="1">
                  <c:v>97</c:v>
                </c:pt>
                <c:pt idx="2">
                  <c:v>97</c:v>
                </c:pt>
                <c:pt idx="3">
                  <c:v>96.99</c:v>
                </c:pt>
                <c:pt idx="4">
                  <c:v>95</c:v>
                </c:pt>
                <c:pt idx="5">
                  <c:v>95</c:v>
                </c:pt>
                <c:pt idx="6">
                  <c:v>95</c:v>
                </c:pt>
                <c:pt idx="7">
                  <c:v>95</c:v>
                </c:pt>
                <c:pt idx="8">
                  <c:v>95</c:v>
                </c:pt>
                <c:pt idx="9">
                  <c:v>95</c:v>
                </c:pt>
                <c:pt idx="10">
                  <c:v>95</c:v>
                </c:pt>
                <c:pt idx="11">
                  <c:v>95</c:v>
                </c:pt>
                <c:pt idx="12">
                  <c:v>95</c:v>
                </c:pt>
                <c:pt idx="13">
                  <c:v>95</c:v>
                </c:pt>
                <c:pt idx="14">
                  <c:v>95</c:v>
                </c:pt>
                <c:pt idx="15">
                  <c:v>95</c:v>
                </c:pt>
                <c:pt idx="16">
                  <c:v>95</c:v>
                </c:pt>
                <c:pt idx="17">
                  <c:v>95</c:v>
                </c:pt>
                <c:pt idx="18">
                  <c:v>95</c:v>
                </c:pt>
                <c:pt idx="19">
                  <c:v>95</c:v>
                </c:pt>
                <c:pt idx="20">
                  <c:v>95</c:v>
                </c:pt>
                <c:pt idx="21">
                  <c:v>95</c:v>
                </c:pt>
                <c:pt idx="22">
                  <c:v>95</c:v>
                </c:pt>
                <c:pt idx="23">
                  <c:v>95</c:v>
                </c:pt>
                <c:pt idx="24">
                  <c:v>95</c:v>
                </c:pt>
                <c:pt idx="25">
                  <c:v>95</c:v>
                </c:pt>
                <c:pt idx="26">
                  <c:v>95</c:v>
                </c:pt>
                <c:pt idx="27">
                  <c:v>95</c:v>
                </c:pt>
                <c:pt idx="28">
                  <c:v>95</c:v>
                </c:pt>
                <c:pt idx="29">
                  <c:v>95</c:v>
                </c:pt>
                <c:pt idx="30">
                  <c:v>95</c:v>
                </c:pt>
                <c:pt idx="31">
                  <c:v>95</c:v>
                </c:pt>
                <c:pt idx="32">
                  <c:v>95</c:v>
                </c:pt>
                <c:pt idx="33">
                  <c:v>95</c:v>
                </c:pt>
                <c:pt idx="34">
                  <c:v>95</c:v>
                </c:pt>
                <c:pt idx="35">
                  <c:v>94.99</c:v>
                </c:pt>
                <c:pt idx="36">
                  <c:v>94.96</c:v>
                </c:pt>
                <c:pt idx="37">
                  <c:v>94.82</c:v>
                </c:pt>
                <c:pt idx="38">
                  <c:v>94.82</c:v>
                </c:pt>
                <c:pt idx="39">
                  <c:v>94.73</c:v>
                </c:pt>
                <c:pt idx="40">
                  <c:v>94.44</c:v>
                </c:pt>
                <c:pt idx="41">
                  <c:v>94</c:v>
                </c:pt>
                <c:pt idx="42">
                  <c:v>93.77</c:v>
                </c:pt>
                <c:pt idx="43">
                  <c:v>93.56</c:v>
                </c:pt>
                <c:pt idx="44">
                  <c:v>92.85</c:v>
                </c:pt>
                <c:pt idx="45">
                  <c:v>91.74</c:v>
                </c:pt>
                <c:pt idx="46">
                  <c:v>91.4</c:v>
                </c:pt>
                <c:pt idx="47">
                  <c:v>91.31</c:v>
                </c:pt>
                <c:pt idx="48">
                  <c:v>90.9</c:v>
                </c:pt>
                <c:pt idx="49">
                  <c:v>90.19</c:v>
                </c:pt>
                <c:pt idx="50">
                  <c:v>90</c:v>
                </c:pt>
                <c:pt idx="51">
                  <c:v>90</c:v>
                </c:pt>
                <c:pt idx="52">
                  <c:v>90</c:v>
                </c:pt>
                <c:pt idx="53">
                  <c:v>90</c:v>
                </c:pt>
                <c:pt idx="54">
                  <c:v>90</c:v>
                </c:pt>
                <c:pt idx="55">
                  <c:v>90</c:v>
                </c:pt>
                <c:pt idx="56">
                  <c:v>90</c:v>
                </c:pt>
                <c:pt idx="57">
                  <c:v>90</c:v>
                </c:pt>
                <c:pt idx="58">
                  <c:v>90</c:v>
                </c:pt>
                <c:pt idx="59">
                  <c:v>90</c:v>
                </c:pt>
                <c:pt idx="60">
                  <c:v>90</c:v>
                </c:pt>
                <c:pt idx="61">
                  <c:v>90</c:v>
                </c:pt>
                <c:pt idx="62">
                  <c:v>90</c:v>
                </c:pt>
                <c:pt idx="63">
                  <c:v>90</c:v>
                </c:pt>
                <c:pt idx="64">
                  <c:v>90</c:v>
                </c:pt>
                <c:pt idx="65">
                  <c:v>89.99</c:v>
                </c:pt>
                <c:pt idx="66">
                  <c:v>89.99</c:v>
                </c:pt>
                <c:pt idx="67">
                  <c:v>89.97</c:v>
                </c:pt>
                <c:pt idx="68">
                  <c:v>89.96</c:v>
                </c:pt>
                <c:pt idx="69">
                  <c:v>89.38</c:v>
                </c:pt>
                <c:pt idx="70">
                  <c:v>89.31</c:v>
                </c:pt>
                <c:pt idx="71">
                  <c:v>88.88</c:v>
                </c:pt>
                <c:pt idx="72">
                  <c:v>88.57</c:v>
                </c:pt>
                <c:pt idx="73">
                  <c:v>88.51</c:v>
                </c:pt>
                <c:pt idx="74">
                  <c:v>88.14</c:v>
                </c:pt>
                <c:pt idx="75">
                  <c:v>87.29</c:v>
                </c:pt>
                <c:pt idx="76">
                  <c:v>86.94</c:v>
                </c:pt>
                <c:pt idx="77">
                  <c:v>86.81</c:v>
                </c:pt>
                <c:pt idx="78">
                  <c:v>86.36</c:v>
                </c:pt>
                <c:pt idx="79">
                  <c:v>86.29</c:v>
                </c:pt>
                <c:pt idx="80">
                  <c:v>86.02</c:v>
                </c:pt>
                <c:pt idx="81">
                  <c:v>85.91</c:v>
                </c:pt>
                <c:pt idx="82">
                  <c:v>85.57</c:v>
                </c:pt>
                <c:pt idx="83">
                  <c:v>85</c:v>
                </c:pt>
                <c:pt idx="84">
                  <c:v>85</c:v>
                </c:pt>
                <c:pt idx="85">
                  <c:v>85</c:v>
                </c:pt>
                <c:pt idx="86">
                  <c:v>85</c:v>
                </c:pt>
                <c:pt idx="87">
                  <c:v>85</c:v>
                </c:pt>
                <c:pt idx="88">
                  <c:v>85</c:v>
                </c:pt>
                <c:pt idx="89">
                  <c:v>84.98</c:v>
                </c:pt>
                <c:pt idx="90">
                  <c:v>84.97</c:v>
                </c:pt>
                <c:pt idx="91">
                  <c:v>84.88</c:v>
                </c:pt>
                <c:pt idx="92">
                  <c:v>84.61</c:v>
                </c:pt>
                <c:pt idx="93">
                  <c:v>84.6</c:v>
                </c:pt>
                <c:pt idx="94">
                  <c:v>84.52</c:v>
                </c:pt>
                <c:pt idx="95">
                  <c:v>84.12</c:v>
                </c:pt>
                <c:pt idx="96">
                  <c:v>84.09</c:v>
                </c:pt>
                <c:pt idx="97">
                  <c:v>84</c:v>
                </c:pt>
                <c:pt idx="98">
                  <c:v>83.52</c:v>
                </c:pt>
                <c:pt idx="99">
                  <c:v>83.36</c:v>
                </c:pt>
                <c:pt idx="100">
                  <c:v>83.33</c:v>
                </c:pt>
                <c:pt idx="101">
                  <c:v>83.19</c:v>
                </c:pt>
                <c:pt idx="102">
                  <c:v>83.12</c:v>
                </c:pt>
                <c:pt idx="103">
                  <c:v>82.91</c:v>
                </c:pt>
                <c:pt idx="104">
                  <c:v>81.599999999999994</c:v>
                </c:pt>
                <c:pt idx="105">
                  <c:v>81.52</c:v>
                </c:pt>
                <c:pt idx="106">
                  <c:v>80.989999999999995</c:v>
                </c:pt>
                <c:pt idx="107">
                  <c:v>80.900000000000006</c:v>
                </c:pt>
                <c:pt idx="108">
                  <c:v>80.150000000000006</c:v>
                </c:pt>
                <c:pt idx="109">
                  <c:v>80</c:v>
                </c:pt>
                <c:pt idx="110">
                  <c:v>80</c:v>
                </c:pt>
                <c:pt idx="111">
                  <c:v>80</c:v>
                </c:pt>
                <c:pt idx="112">
                  <c:v>80</c:v>
                </c:pt>
                <c:pt idx="113">
                  <c:v>80</c:v>
                </c:pt>
                <c:pt idx="114">
                  <c:v>80</c:v>
                </c:pt>
                <c:pt idx="115">
                  <c:v>80</c:v>
                </c:pt>
                <c:pt idx="116">
                  <c:v>80</c:v>
                </c:pt>
                <c:pt idx="117">
                  <c:v>80</c:v>
                </c:pt>
                <c:pt idx="118">
                  <c:v>80</c:v>
                </c:pt>
                <c:pt idx="119">
                  <c:v>80</c:v>
                </c:pt>
                <c:pt idx="120">
                  <c:v>80</c:v>
                </c:pt>
                <c:pt idx="121">
                  <c:v>80</c:v>
                </c:pt>
                <c:pt idx="122">
                  <c:v>80</c:v>
                </c:pt>
                <c:pt idx="123">
                  <c:v>80</c:v>
                </c:pt>
                <c:pt idx="124">
                  <c:v>80</c:v>
                </c:pt>
                <c:pt idx="125">
                  <c:v>80</c:v>
                </c:pt>
                <c:pt idx="126">
                  <c:v>80</c:v>
                </c:pt>
                <c:pt idx="127">
                  <c:v>80</c:v>
                </c:pt>
                <c:pt idx="128">
                  <c:v>80</c:v>
                </c:pt>
                <c:pt idx="129">
                  <c:v>80</c:v>
                </c:pt>
                <c:pt idx="130">
                  <c:v>80</c:v>
                </c:pt>
                <c:pt idx="131">
                  <c:v>80</c:v>
                </c:pt>
                <c:pt idx="132">
                  <c:v>80</c:v>
                </c:pt>
                <c:pt idx="133">
                  <c:v>80</c:v>
                </c:pt>
                <c:pt idx="134">
                  <c:v>80</c:v>
                </c:pt>
                <c:pt idx="135">
                  <c:v>80</c:v>
                </c:pt>
                <c:pt idx="136">
                  <c:v>80</c:v>
                </c:pt>
                <c:pt idx="137">
                  <c:v>80</c:v>
                </c:pt>
                <c:pt idx="138">
                  <c:v>80</c:v>
                </c:pt>
                <c:pt idx="139">
                  <c:v>80</c:v>
                </c:pt>
                <c:pt idx="140">
                  <c:v>80</c:v>
                </c:pt>
                <c:pt idx="141">
                  <c:v>80</c:v>
                </c:pt>
                <c:pt idx="142">
                  <c:v>80</c:v>
                </c:pt>
                <c:pt idx="143">
                  <c:v>80</c:v>
                </c:pt>
                <c:pt idx="144">
                  <c:v>80</c:v>
                </c:pt>
                <c:pt idx="145">
                  <c:v>80</c:v>
                </c:pt>
                <c:pt idx="146">
                  <c:v>80</c:v>
                </c:pt>
                <c:pt idx="147">
                  <c:v>80</c:v>
                </c:pt>
                <c:pt idx="148">
                  <c:v>80</c:v>
                </c:pt>
                <c:pt idx="149">
                  <c:v>80</c:v>
                </c:pt>
                <c:pt idx="150">
                  <c:v>80</c:v>
                </c:pt>
                <c:pt idx="151">
                  <c:v>80</c:v>
                </c:pt>
                <c:pt idx="152">
                  <c:v>80</c:v>
                </c:pt>
                <c:pt idx="153">
                  <c:v>80</c:v>
                </c:pt>
                <c:pt idx="154">
                  <c:v>80</c:v>
                </c:pt>
                <c:pt idx="155">
                  <c:v>80</c:v>
                </c:pt>
                <c:pt idx="156">
                  <c:v>80</c:v>
                </c:pt>
                <c:pt idx="157">
                  <c:v>80</c:v>
                </c:pt>
                <c:pt idx="158">
                  <c:v>80</c:v>
                </c:pt>
                <c:pt idx="159">
                  <c:v>80</c:v>
                </c:pt>
                <c:pt idx="160">
                  <c:v>80</c:v>
                </c:pt>
                <c:pt idx="161">
                  <c:v>80</c:v>
                </c:pt>
                <c:pt idx="162">
                  <c:v>80</c:v>
                </c:pt>
                <c:pt idx="163">
                  <c:v>80</c:v>
                </c:pt>
                <c:pt idx="164">
                  <c:v>80</c:v>
                </c:pt>
                <c:pt idx="165">
                  <c:v>80</c:v>
                </c:pt>
                <c:pt idx="166">
                  <c:v>80</c:v>
                </c:pt>
                <c:pt idx="167">
                  <c:v>80</c:v>
                </c:pt>
              </c:numCache>
            </c:numRef>
          </c:val>
          <c:smooth val="0"/>
          <c:extLst>
            <c:ext xmlns:c16="http://schemas.microsoft.com/office/drawing/2014/chart" uri="{C3380CC4-5D6E-409C-BE32-E72D297353CC}">
              <c16:uniqueId val="{00000000-7E4A-47DC-B2E4-5F72EAF077BF}"/>
            </c:ext>
          </c:extLst>
        </c:ser>
        <c:dLbls>
          <c:showLegendKey val="0"/>
          <c:showVal val="0"/>
          <c:showCatName val="0"/>
          <c:showSerName val="0"/>
          <c:showPercent val="0"/>
          <c:showBubbleSize val="0"/>
        </c:dLbls>
        <c:smooth val="0"/>
        <c:axId val="38189936"/>
        <c:axId val="38192848"/>
      </c:lineChart>
      <c:catAx>
        <c:axId val="3818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Borrower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2848"/>
        <c:crosses val="autoZero"/>
        <c:auto val="1"/>
        <c:lblAlgn val="ctr"/>
        <c:lblOffset val="100"/>
        <c:noMultiLvlLbl val="0"/>
      </c:catAx>
      <c:valAx>
        <c:axId val="38192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LTV ratio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8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Loan Data for Analysis (version 1).xlsx]The Formal Analysis!PivotTable13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relation between amount borrowed &amp; annual income over</a:t>
            </a:r>
            <a:r>
              <a:rPr lang="en-US" baseline="0"/>
              <a:t> mortage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1"/>
          <c:order val="1"/>
          <c:tx>
            <c:strRef>
              <c:f>'The Formal Analysis'!$BX$10</c:f>
              <c:strCache>
                <c:ptCount val="1"/>
                <c:pt idx="0">
                  <c:v>Count of Borrower ID Number</c:v>
                </c:pt>
              </c:strCache>
            </c:strRef>
          </c:tx>
          <c:spPr>
            <a:solidFill>
              <a:schemeClr val="accent2"/>
            </a:solidFill>
            <a:ln>
              <a:noFill/>
            </a:ln>
            <a:effectLst/>
          </c:spPr>
          <c:invertIfNegative val="0"/>
          <c:cat>
            <c:strRef>
              <c:f>'The Formal Analysis'!$BV$11:$BV$15</c:f>
              <c:strCache>
                <c:ptCount val="4"/>
                <c:pt idx="0">
                  <c:v>10</c:v>
                </c:pt>
                <c:pt idx="1">
                  <c:v>15</c:v>
                </c:pt>
                <c:pt idx="2">
                  <c:v>20</c:v>
                </c:pt>
                <c:pt idx="3">
                  <c:v>30</c:v>
                </c:pt>
              </c:strCache>
            </c:strRef>
          </c:cat>
          <c:val>
            <c:numRef>
              <c:f>'The Formal Analysis'!$BX$11:$BX$15</c:f>
              <c:numCache>
                <c:formatCode>General</c:formatCode>
                <c:ptCount val="4"/>
                <c:pt idx="0">
                  <c:v>4</c:v>
                </c:pt>
                <c:pt idx="1">
                  <c:v>75</c:v>
                </c:pt>
                <c:pt idx="2">
                  <c:v>34</c:v>
                </c:pt>
                <c:pt idx="3">
                  <c:v>387</c:v>
                </c:pt>
              </c:numCache>
            </c:numRef>
          </c:val>
          <c:extLst>
            <c:ext xmlns:c16="http://schemas.microsoft.com/office/drawing/2014/chart" uri="{C3380CC4-5D6E-409C-BE32-E72D297353CC}">
              <c16:uniqueId val="{00000001-2032-4C46-AD98-67A7DBD71435}"/>
            </c:ext>
          </c:extLst>
        </c:ser>
        <c:dLbls>
          <c:showLegendKey val="0"/>
          <c:showVal val="0"/>
          <c:showCatName val="0"/>
          <c:showSerName val="0"/>
          <c:showPercent val="0"/>
          <c:showBubbleSize val="0"/>
        </c:dLbls>
        <c:gapWidth val="219"/>
        <c:overlap val="100"/>
        <c:axId val="1308957231"/>
        <c:axId val="1284038799"/>
      </c:barChart>
      <c:lineChart>
        <c:grouping val="standard"/>
        <c:varyColors val="0"/>
        <c:ser>
          <c:idx val="0"/>
          <c:order val="0"/>
          <c:tx>
            <c:strRef>
              <c:f>'The Formal Analysis'!$BW$10</c:f>
              <c:strCache>
                <c:ptCount val="1"/>
                <c:pt idx="0">
                  <c:v>Sum of Borrower Annual Income</c:v>
                </c:pt>
              </c:strCache>
            </c:strRef>
          </c:tx>
          <c:spPr>
            <a:ln w="28575" cap="rnd">
              <a:solidFill>
                <a:schemeClr val="accent1"/>
              </a:solidFill>
              <a:round/>
            </a:ln>
            <a:effectLst/>
          </c:spPr>
          <c:marker>
            <c:symbol val="none"/>
          </c:marker>
          <c:cat>
            <c:strRef>
              <c:f>'The Formal Analysis'!$BV$11:$BV$15</c:f>
              <c:strCache>
                <c:ptCount val="4"/>
                <c:pt idx="0">
                  <c:v>10</c:v>
                </c:pt>
                <c:pt idx="1">
                  <c:v>15</c:v>
                </c:pt>
                <c:pt idx="2">
                  <c:v>20</c:v>
                </c:pt>
                <c:pt idx="3">
                  <c:v>30</c:v>
                </c:pt>
              </c:strCache>
            </c:strRef>
          </c:cat>
          <c:val>
            <c:numRef>
              <c:f>'The Formal Analysis'!$BW$11:$BW$15</c:f>
              <c:numCache>
                <c:formatCode>General</c:formatCode>
                <c:ptCount val="4"/>
                <c:pt idx="0">
                  <c:v>492000</c:v>
                </c:pt>
                <c:pt idx="1">
                  <c:v>10624000</c:v>
                </c:pt>
                <c:pt idx="2">
                  <c:v>3920000</c:v>
                </c:pt>
                <c:pt idx="3">
                  <c:v>48777000</c:v>
                </c:pt>
              </c:numCache>
            </c:numRef>
          </c:val>
          <c:smooth val="0"/>
          <c:extLst>
            <c:ext xmlns:c16="http://schemas.microsoft.com/office/drawing/2014/chart" uri="{C3380CC4-5D6E-409C-BE32-E72D297353CC}">
              <c16:uniqueId val="{00000000-2032-4C46-AD98-67A7DBD71435}"/>
            </c:ext>
          </c:extLst>
        </c:ser>
        <c:ser>
          <c:idx val="2"/>
          <c:order val="2"/>
          <c:tx>
            <c:strRef>
              <c:f>'The Formal Analysis'!$BY$10</c:f>
              <c:strCache>
                <c:ptCount val="1"/>
                <c:pt idx="0">
                  <c:v>Sum of Amount Borrowed</c:v>
                </c:pt>
              </c:strCache>
            </c:strRef>
          </c:tx>
          <c:spPr>
            <a:ln w="28575" cap="rnd">
              <a:solidFill>
                <a:schemeClr val="accent3"/>
              </a:solidFill>
              <a:round/>
            </a:ln>
            <a:effectLst/>
          </c:spPr>
          <c:marker>
            <c:symbol val="none"/>
          </c:marker>
          <c:cat>
            <c:strRef>
              <c:f>'The Formal Analysis'!$BV$11:$BV$15</c:f>
              <c:strCache>
                <c:ptCount val="4"/>
                <c:pt idx="0">
                  <c:v>10</c:v>
                </c:pt>
                <c:pt idx="1">
                  <c:v>15</c:v>
                </c:pt>
                <c:pt idx="2">
                  <c:v>20</c:v>
                </c:pt>
                <c:pt idx="3">
                  <c:v>30</c:v>
                </c:pt>
              </c:strCache>
            </c:strRef>
          </c:cat>
          <c:val>
            <c:numRef>
              <c:f>'The Formal Analysis'!$BY$11:$BY$15</c:f>
              <c:numCache>
                <c:formatCode>General</c:formatCode>
                <c:ptCount val="4"/>
                <c:pt idx="0">
                  <c:v>620000</c:v>
                </c:pt>
                <c:pt idx="1">
                  <c:v>16655000</c:v>
                </c:pt>
                <c:pt idx="2">
                  <c:v>9570000</c:v>
                </c:pt>
                <c:pt idx="3">
                  <c:v>116195000</c:v>
                </c:pt>
              </c:numCache>
            </c:numRef>
          </c:val>
          <c:smooth val="0"/>
          <c:extLst>
            <c:ext xmlns:c16="http://schemas.microsoft.com/office/drawing/2014/chart" uri="{C3380CC4-5D6E-409C-BE32-E72D297353CC}">
              <c16:uniqueId val="{00000002-2032-4C46-AD98-67A7DBD71435}"/>
            </c:ext>
          </c:extLst>
        </c:ser>
        <c:dLbls>
          <c:showLegendKey val="0"/>
          <c:showVal val="0"/>
          <c:showCatName val="0"/>
          <c:showSerName val="0"/>
          <c:showPercent val="0"/>
          <c:showBubbleSize val="0"/>
        </c:dLbls>
        <c:marker val="1"/>
        <c:smooth val="0"/>
        <c:axId val="16970159"/>
        <c:axId val="16972655"/>
      </c:lineChart>
      <c:catAx>
        <c:axId val="1697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length of mortages in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2655"/>
        <c:crosses val="autoZero"/>
        <c:auto val="1"/>
        <c:lblAlgn val="ctr"/>
        <c:lblOffset val="100"/>
        <c:noMultiLvlLbl val="0"/>
      </c:catAx>
      <c:valAx>
        <c:axId val="16972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of money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0159"/>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28403879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borrwers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957231"/>
        <c:crosses val="max"/>
        <c:crossBetween val="between"/>
      </c:valAx>
      <c:catAx>
        <c:axId val="1308957231"/>
        <c:scaling>
          <c:orientation val="minMax"/>
        </c:scaling>
        <c:delete val="1"/>
        <c:axPos val="b"/>
        <c:numFmt formatCode="General" sourceLinked="1"/>
        <c:majorTickMark val="out"/>
        <c:minorTickMark val="none"/>
        <c:tickLblPos val="nextTo"/>
        <c:crossAx val="1284038799"/>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Loan Data for Analysis (version 1).xlsx]The Formal Analysis!PivotTable7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Borrowers &amp; Amount</a:t>
            </a:r>
            <a:r>
              <a:rPr lang="en-US" b="1" baseline="0"/>
              <a:t> Borrowed Over Years</a:t>
            </a:r>
          </a:p>
          <a:p>
            <a:pPr>
              <a:defRPr/>
            </a:pPr>
            <a:r>
              <a:rPr lang="en-US" sz="1050" b="1" baseline="0">
                <a:solidFill>
                  <a:schemeClr val="accent1"/>
                </a:solidFill>
              </a:rPr>
              <a:t>the legend represents the number of years</a:t>
            </a:r>
            <a:endParaRPr lang="en-US" sz="1050" b="1">
              <a:solidFill>
                <a:schemeClr val="accent1"/>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4B4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4B4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4B4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'The Formal Analysis'!$CE$10:$CE$12</c:f>
              <c:strCache>
                <c:ptCount val="1"/>
                <c:pt idx="0">
                  <c:v>30 - Count of Borrower ID Number</c:v>
                </c:pt>
              </c:strCache>
            </c:strRef>
          </c:tx>
          <c:spPr>
            <a:solidFill>
              <a:schemeClr val="bg1">
                <a:lumMod val="50000"/>
              </a:schemeClr>
            </a:solidFill>
            <a:ln>
              <a:noFill/>
            </a:ln>
            <a:effectLst/>
          </c:spPr>
          <c:invertIfNegative val="0"/>
          <c:cat>
            <c:strRef>
              <c:f>'The Formal Analysis'!$CD$13:$CD$20</c:f>
              <c:strCache>
                <c:ptCount val="7"/>
                <c:pt idx="0">
                  <c:v>&lt; 25</c:v>
                </c:pt>
                <c:pt idx="1">
                  <c:v>25 to 34</c:v>
                </c:pt>
                <c:pt idx="2">
                  <c:v>35 to 44</c:v>
                </c:pt>
                <c:pt idx="3">
                  <c:v>45 to 54</c:v>
                </c:pt>
                <c:pt idx="4">
                  <c:v>55 to 64</c:v>
                </c:pt>
                <c:pt idx="5">
                  <c:v>65 to 74</c:v>
                </c:pt>
                <c:pt idx="6">
                  <c:v>&gt; 74</c:v>
                </c:pt>
              </c:strCache>
            </c:strRef>
          </c:cat>
          <c:val>
            <c:numRef>
              <c:f>'The Formal Analysis'!$CE$13:$CE$20</c:f>
              <c:numCache>
                <c:formatCode>General</c:formatCode>
                <c:ptCount val="7"/>
                <c:pt idx="0">
                  <c:v>32</c:v>
                </c:pt>
                <c:pt idx="1">
                  <c:v>39</c:v>
                </c:pt>
                <c:pt idx="2">
                  <c:v>101</c:v>
                </c:pt>
                <c:pt idx="3">
                  <c:v>78</c:v>
                </c:pt>
                <c:pt idx="4">
                  <c:v>72</c:v>
                </c:pt>
                <c:pt idx="5">
                  <c:v>51</c:v>
                </c:pt>
                <c:pt idx="6">
                  <c:v>14</c:v>
                </c:pt>
              </c:numCache>
            </c:numRef>
          </c:val>
          <c:extLst>
            <c:ext xmlns:c16="http://schemas.microsoft.com/office/drawing/2014/chart" uri="{C3380CC4-5D6E-409C-BE32-E72D297353CC}">
              <c16:uniqueId val="{00000000-6298-4E59-9379-DED84E0034D7}"/>
            </c:ext>
          </c:extLst>
        </c:ser>
        <c:ser>
          <c:idx val="2"/>
          <c:order val="2"/>
          <c:tx>
            <c:strRef>
              <c:f>'The Formal Analysis'!$CG$10:$CG$12</c:f>
              <c:strCache>
                <c:ptCount val="1"/>
                <c:pt idx="0">
                  <c:v>20 - Count of Borrower ID Number</c:v>
                </c:pt>
              </c:strCache>
            </c:strRef>
          </c:tx>
          <c:spPr>
            <a:solidFill>
              <a:srgbClr val="FF4B4B"/>
            </a:solidFill>
            <a:ln>
              <a:noFill/>
            </a:ln>
            <a:effectLst/>
          </c:spPr>
          <c:invertIfNegative val="0"/>
          <c:cat>
            <c:strRef>
              <c:f>'The Formal Analysis'!$CD$13:$CD$20</c:f>
              <c:strCache>
                <c:ptCount val="7"/>
                <c:pt idx="0">
                  <c:v>&lt; 25</c:v>
                </c:pt>
                <c:pt idx="1">
                  <c:v>25 to 34</c:v>
                </c:pt>
                <c:pt idx="2">
                  <c:v>35 to 44</c:v>
                </c:pt>
                <c:pt idx="3">
                  <c:v>45 to 54</c:v>
                </c:pt>
                <c:pt idx="4">
                  <c:v>55 to 64</c:v>
                </c:pt>
                <c:pt idx="5">
                  <c:v>65 to 74</c:v>
                </c:pt>
                <c:pt idx="6">
                  <c:v>&gt; 74</c:v>
                </c:pt>
              </c:strCache>
            </c:strRef>
          </c:cat>
          <c:val>
            <c:numRef>
              <c:f>'The Formal Analysis'!$CG$13:$CG$20</c:f>
              <c:numCache>
                <c:formatCode>General</c:formatCode>
                <c:ptCount val="7"/>
                <c:pt idx="0">
                  <c:v>2</c:v>
                </c:pt>
                <c:pt idx="1">
                  <c:v>2</c:v>
                </c:pt>
                <c:pt idx="2">
                  <c:v>14</c:v>
                </c:pt>
                <c:pt idx="3">
                  <c:v>6</c:v>
                </c:pt>
                <c:pt idx="4">
                  <c:v>8</c:v>
                </c:pt>
                <c:pt idx="5">
                  <c:v>2</c:v>
                </c:pt>
              </c:numCache>
            </c:numRef>
          </c:val>
          <c:extLst>
            <c:ext xmlns:c16="http://schemas.microsoft.com/office/drawing/2014/chart" uri="{C3380CC4-5D6E-409C-BE32-E72D297353CC}">
              <c16:uniqueId val="{00000001-6298-4E59-9379-DED84E0034D7}"/>
            </c:ext>
          </c:extLst>
        </c:ser>
        <c:ser>
          <c:idx val="4"/>
          <c:order val="4"/>
          <c:tx>
            <c:strRef>
              <c:f>'The Formal Analysis'!$CI$10:$CI$12</c:f>
              <c:strCache>
                <c:ptCount val="1"/>
                <c:pt idx="0">
                  <c:v>15 - Count of Borrower ID Number</c:v>
                </c:pt>
              </c:strCache>
            </c:strRef>
          </c:tx>
          <c:spPr>
            <a:solidFill>
              <a:schemeClr val="accent6">
                <a:lumMod val="40000"/>
                <a:lumOff val="60000"/>
              </a:schemeClr>
            </a:solidFill>
            <a:ln>
              <a:noFill/>
            </a:ln>
            <a:effectLst/>
          </c:spPr>
          <c:invertIfNegative val="0"/>
          <c:cat>
            <c:strRef>
              <c:f>'The Formal Analysis'!$CD$13:$CD$20</c:f>
              <c:strCache>
                <c:ptCount val="7"/>
                <c:pt idx="0">
                  <c:v>&lt; 25</c:v>
                </c:pt>
                <c:pt idx="1">
                  <c:v>25 to 34</c:v>
                </c:pt>
                <c:pt idx="2">
                  <c:v>35 to 44</c:v>
                </c:pt>
                <c:pt idx="3">
                  <c:v>45 to 54</c:v>
                </c:pt>
                <c:pt idx="4">
                  <c:v>55 to 64</c:v>
                </c:pt>
                <c:pt idx="5">
                  <c:v>65 to 74</c:v>
                </c:pt>
                <c:pt idx="6">
                  <c:v>&gt; 74</c:v>
                </c:pt>
              </c:strCache>
            </c:strRef>
          </c:cat>
          <c:val>
            <c:numRef>
              <c:f>'The Formal Analysis'!$CI$13:$CI$20</c:f>
              <c:numCache>
                <c:formatCode>General</c:formatCode>
                <c:ptCount val="7"/>
                <c:pt idx="0">
                  <c:v>13</c:v>
                </c:pt>
                <c:pt idx="1">
                  <c:v>9</c:v>
                </c:pt>
                <c:pt idx="2">
                  <c:v>23</c:v>
                </c:pt>
                <c:pt idx="3">
                  <c:v>11</c:v>
                </c:pt>
                <c:pt idx="4">
                  <c:v>8</c:v>
                </c:pt>
                <c:pt idx="5">
                  <c:v>7</c:v>
                </c:pt>
                <c:pt idx="6">
                  <c:v>4</c:v>
                </c:pt>
              </c:numCache>
            </c:numRef>
          </c:val>
          <c:extLst>
            <c:ext xmlns:c16="http://schemas.microsoft.com/office/drawing/2014/chart" uri="{C3380CC4-5D6E-409C-BE32-E72D297353CC}">
              <c16:uniqueId val="{00000002-6298-4E59-9379-DED84E0034D7}"/>
            </c:ext>
          </c:extLst>
        </c:ser>
        <c:ser>
          <c:idx val="6"/>
          <c:order val="6"/>
          <c:tx>
            <c:strRef>
              <c:f>'The Formal Analysis'!$CK$10:$CK$12</c:f>
              <c:strCache>
                <c:ptCount val="1"/>
                <c:pt idx="0">
                  <c:v>10 - Count of Borrower ID Number</c:v>
                </c:pt>
              </c:strCache>
            </c:strRef>
          </c:tx>
          <c:spPr>
            <a:solidFill>
              <a:schemeClr val="accent1"/>
            </a:solidFill>
            <a:ln>
              <a:noFill/>
            </a:ln>
            <a:effectLst/>
          </c:spPr>
          <c:invertIfNegative val="0"/>
          <c:cat>
            <c:strRef>
              <c:f>'The Formal Analysis'!$CD$13:$CD$20</c:f>
              <c:strCache>
                <c:ptCount val="7"/>
                <c:pt idx="0">
                  <c:v>&lt; 25</c:v>
                </c:pt>
                <c:pt idx="1">
                  <c:v>25 to 34</c:v>
                </c:pt>
                <c:pt idx="2">
                  <c:v>35 to 44</c:v>
                </c:pt>
                <c:pt idx="3">
                  <c:v>45 to 54</c:v>
                </c:pt>
                <c:pt idx="4">
                  <c:v>55 to 64</c:v>
                </c:pt>
                <c:pt idx="5">
                  <c:v>65 to 74</c:v>
                </c:pt>
                <c:pt idx="6">
                  <c:v>&gt; 74</c:v>
                </c:pt>
              </c:strCache>
            </c:strRef>
          </c:cat>
          <c:val>
            <c:numRef>
              <c:f>'The Formal Analysis'!$CK$13:$CK$20</c:f>
              <c:numCache>
                <c:formatCode>General</c:formatCode>
                <c:ptCount val="7"/>
                <c:pt idx="2">
                  <c:v>1</c:v>
                </c:pt>
                <c:pt idx="3">
                  <c:v>2</c:v>
                </c:pt>
                <c:pt idx="6">
                  <c:v>1</c:v>
                </c:pt>
              </c:numCache>
            </c:numRef>
          </c:val>
          <c:extLst>
            <c:ext xmlns:c16="http://schemas.microsoft.com/office/drawing/2014/chart" uri="{C3380CC4-5D6E-409C-BE32-E72D297353CC}">
              <c16:uniqueId val="{00000003-6298-4E59-9379-DED84E0034D7}"/>
            </c:ext>
          </c:extLst>
        </c:ser>
        <c:dLbls>
          <c:showLegendKey val="0"/>
          <c:showVal val="0"/>
          <c:showCatName val="0"/>
          <c:showSerName val="0"/>
          <c:showPercent val="0"/>
          <c:showBubbleSize val="0"/>
        </c:dLbls>
        <c:gapWidth val="150"/>
        <c:overlap val="100"/>
        <c:axId val="282651632"/>
        <c:axId val="282658288"/>
      </c:barChart>
      <c:lineChart>
        <c:grouping val="standard"/>
        <c:varyColors val="0"/>
        <c:ser>
          <c:idx val="1"/>
          <c:order val="1"/>
          <c:tx>
            <c:strRef>
              <c:f>'The Formal Analysis'!$CF$10:$CF$12</c:f>
              <c:strCache>
                <c:ptCount val="1"/>
                <c:pt idx="0">
                  <c:v>30 - Sum of Amount Borrowed</c:v>
                </c:pt>
              </c:strCache>
            </c:strRef>
          </c:tx>
          <c:spPr>
            <a:ln w="28575" cap="rnd">
              <a:solidFill>
                <a:schemeClr val="accent2"/>
              </a:solidFill>
              <a:round/>
            </a:ln>
            <a:effectLst/>
          </c:spPr>
          <c:marker>
            <c:symbol val="none"/>
          </c:marker>
          <c:cat>
            <c:strRef>
              <c:f>'The Formal Analysis'!$CD$13:$CD$20</c:f>
              <c:strCache>
                <c:ptCount val="7"/>
                <c:pt idx="0">
                  <c:v>&lt; 25</c:v>
                </c:pt>
                <c:pt idx="1">
                  <c:v>25 to 34</c:v>
                </c:pt>
                <c:pt idx="2">
                  <c:v>35 to 44</c:v>
                </c:pt>
                <c:pt idx="3">
                  <c:v>45 to 54</c:v>
                </c:pt>
                <c:pt idx="4">
                  <c:v>55 to 64</c:v>
                </c:pt>
                <c:pt idx="5">
                  <c:v>65 to 74</c:v>
                </c:pt>
                <c:pt idx="6">
                  <c:v>&gt; 74</c:v>
                </c:pt>
              </c:strCache>
            </c:strRef>
          </c:cat>
          <c:val>
            <c:numRef>
              <c:f>'The Formal Analysis'!$CF$13:$CF$20</c:f>
              <c:numCache>
                <c:formatCode>General</c:formatCode>
                <c:ptCount val="7"/>
                <c:pt idx="0">
                  <c:v>11150000</c:v>
                </c:pt>
                <c:pt idx="1">
                  <c:v>12335000</c:v>
                </c:pt>
                <c:pt idx="2">
                  <c:v>31915000</c:v>
                </c:pt>
                <c:pt idx="3">
                  <c:v>22250000</c:v>
                </c:pt>
                <c:pt idx="4">
                  <c:v>19760000</c:v>
                </c:pt>
                <c:pt idx="5">
                  <c:v>14035000</c:v>
                </c:pt>
                <c:pt idx="6">
                  <c:v>4750000</c:v>
                </c:pt>
              </c:numCache>
            </c:numRef>
          </c:val>
          <c:smooth val="0"/>
          <c:extLst>
            <c:ext xmlns:c16="http://schemas.microsoft.com/office/drawing/2014/chart" uri="{C3380CC4-5D6E-409C-BE32-E72D297353CC}">
              <c16:uniqueId val="{00000004-6298-4E59-9379-DED84E0034D7}"/>
            </c:ext>
          </c:extLst>
        </c:ser>
        <c:ser>
          <c:idx val="3"/>
          <c:order val="3"/>
          <c:tx>
            <c:strRef>
              <c:f>'The Formal Analysis'!$CH$10:$CH$12</c:f>
              <c:strCache>
                <c:ptCount val="1"/>
                <c:pt idx="0">
                  <c:v>20 - Sum of Amount Borrowed</c:v>
                </c:pt>
              </c:strCache>
            </c:strRef>
          </c:tx>
          <c:spPr>
            <a:ln w="28575" cap="rnd">
              <a:solidFill>
                <a:schemeClr val="accent4"/>
              </a:solidFill>
              <a:round/>
            </a:ln>
            <a:effectLst/>
          </c:spPr>
          <c:marker>
            <c:symbol val="none"/>
          </c:marker>
          <c:cat>
            <c:strRef>
              <c:f>'The Formal Analysis'!$CD$13:$CD$20</c:f>
              <c:strCache>
                <c:ptCount val="7"/>
                <c:pt idx="0">
                  <c:v>&lt; 25</c:v>
                </c:pt>
                <c:pt idx="1">
                  <c:v>25 to 34</c:v>
                </c:pt>
                <c:pt idx="2">
                  <c:v>35 to 44</c:v>
                </c:pt>
                <c:pt idx="3">
                  <c:v>45 to 54</c:v>
                </c:pt>
                <c:pt idx="4">
                  <c:v>55 to 64</c:v>
                </c:pt>
                <c:pt idx="5">
                  <c:v>65 to 74</c:v>
                </c:pt>
                <c:pt idx="6">
                  <c:v>&gt; 74</c:v>
                </c:pt>
              </c:strCache>
            </c:strRef>
          </c:cat>
          <c:val>
            <c:numRef>
              <c:f>'The Formal Analysis'!$CH$13:$CH$20</c:f>
              <c:numCache>
                <c:formatCode>General</c:formatCode>
                <c:ptCount val="7"/>
                <c:pt idx="0">
                  <c:v>690000</c:v>
                </c:pt>
                <c:pt idx="1">
                  <c:v>810000</c:v>
                </c:pt>
                <c:pt idx="2">
                  <c:v>3740000</c:v>
                </c:pt>
                <c:pt idx="3">
                  <c:v>1410000</c:v>
                </c:pt>
                <c:pt idx="4">
                  <c:v>2520000</c:v>
                </c:pt>
                <c:pt idx="5">
                  <c:v>400000</c:v>
                </c:pt>
              </c:numCache>
            </c:numRef>
          </c:val>
          <c:smooth val="0"/>
          <c:extLst>
            <c:ext xmlns:c16="http://schemas.microsoft.com/office/drawing/2014/chart" uri="{C3380CC4-5D6E-409C-BE32-E72D297353CC}">
              <c16:uniqueId val="{00000005-6298-4E59-9379-DED84E0034D7}"/>
            </c:ext>
          </c:extLst>
        </c:ser>
        <c:ser>
          <c:idx val="5"/>
          <c:order val="5"/>
          <c:tx>
            <c:strRef>
              <c:f>'The Formal Analysis'!$CJ$10:$CJ$12</c:f>
              <c:strCache>
                <c:ptCount val="1"/>
                <c:pt idx="0">
                  <c:v>15 - Sum of Amount Borrowed</c:v>
                </c:pt>
              </c:strCache>
            </c:strRef>
          </c:tx>
          <c:spPr>
            <a:ln w="28575" cap="rnd">
              <a:solidFill>
                <a:schemeClr val="accent6"/>
              </a:solidFill>
              <a:round/>
            </a:ln>
            <a:effectLst/>
          </c:spPr>
          <c:marker>
            <c:symbol val="none"/>
          </c:marker>
          <c:cat>
            <c:strRef>
              <c:f>'The Formal Analysis'!$CD$13:$CD$20</c:f>
              <c:strCache>
                <c:ptCount val="7"/>
                <c:pt idx="0">
                  <c:v>&lt; 25</c:v>
                </c:pt>
                <c:pt idx="1">
                  <c:v>25 to 34</c:v>
                </c:pt>
                <c:pt idx="2">
                  <c:v>35 to 44</c:v>
                </c:pt>
                <c:pt idx="3">
                  <c:v>45 to 54</c:v>
                </c:pt>
                <c:pt idx="4">
                  <c:v>55 to 64</c:v>
                </c:pt>
                <c:pt idx="5">
                  <c:v>65 to 74</c:v>
                </c:pt>
                <c:pt idx="6">
                  <c:v>&gt; 74</c:v>
                </c:pt>
              </c:strCache>
            </c:strRef>
          </c:cat>
          <c:val>
            <c:numRef>
              <c:f>'The Formal Analysis'!$CJ$13:$CJ$20</c:f>
              <c:numCache>
                <c:formatCode>General</c:formatCode>
                <c:ptCount val="7"/>
                <c:pt idx="0">
                  <c:v>3535000</c:v>
                </c:pt>
                <c:pt idx="1">
                  <c:v>1885000</c:v>
                </c:pt>
                <c:pt idx="2">
                  <c:v>4755000</c:v>
                </c:pt>
                <c:pt idx="3">
                  <c:v>2585000</c:v>
                </c:pt>
                <c:pt idx="4">
                  <c:v>2210000</c:v>
                </c:pt>
                <c:pt idx="5">
                  <c:v>995000</c:v>
                </c:pt>
                <c:pt idx="6">
                  <c:v>690000</c:v>
                </c:pt>
              </c:numCache>
            </c:numRef>
          </c:val>
          <c:smooth val="0"/>
          <c:extLst>
            <c:ext xmlns:c16="http://schemas.microsoft.com/office/drawing/2014/chart" uri="{C3380CC4-5D6E-409C-BE32-E72D297353CC}">
              <c16:uniqueId val="{00000006-6298-4E59-9379-DED84E0034D7}"/>
            </c:ext>
          </c:extLst>
        </c:ser>
        <c:ser>
          <c:idx val="7"/>
          <c:order val="7"/>
          <c:tx>
            <c:strRef>
              <c:f>'The Formal Analysis'!$CL$10:$CL$12</c:f>
              <c:strCache>
                <c:ptCount val="1"/>
                <c:pt idx="0">
                  <c:v>10 - Sum of Amount Borrowed</c:v>
                </c:pt>
              </c:strCache>
            </c:strRef>
          </c:tx>
          <c:spPr>
            <a:ln w="28575" cap="rnd">
              <a:solidFill>
                <a:schemeClr val="tx1"/>
              </a:solidFill>
              <a:round/>
            </a:ln>
            <a:effectLst/>
          </c:spPr>
          <c:marker>
            <c:symbol val="none"/>
          </c:marker>
          <c:cat>
            <c:strRef>
              <c:f>'The Formal Analysis'!$CD$13:$CD$20</c:f>
              <c:strCache>
                <c:ptCount val="7"/>
                <c:pt idx="0">
                  <c:v>&lt; 25</c:v>
                </c:pt>
                <c:pt idx="1">
                  <c:v>25 to 34</c:v>
                </c:pt>
                <c:pt idx="2">
                  <c:v>35 to 44</c:v>
                </c:pt>
                <c:pt idx="3">
                  <c:v>45 to 54</c:v>
                </c:pt>
                <c:pt idx="4">
                  <c:v>55 to 64</c:v>
                </c:pt>
                <c:pt idx="5">
                  <c:v>65 to 74</c:v>
                </c:pt>
                <c:pt idx="6">
                  <c:v>&gt; 74</c:v>
                </c:pt>
              </c:strCache>
            </c:strRef>
          </c:cat>
          <c:val>
            <c:numRef>
              <c:f>'The Formal Analysis'!$CL$13:$CL$20</c:f>
              <c:numCache>
                <c:formatCode>General</c:formatCode>
                <c:ptCount val="7"/>
                <c:pt idx="2">
                  <c:v>165000</c:v>
                </c:pt>
                <c:pt idx="3">
                  <c:v>310000</c:v>
                </c:pt>
                <c:pt idx="6">
                  <c:v>145000</c:v>
                </c:pt>
              </c:numCache>
            </c:numRef>
          </c:val>
          <c:smooth val="0"/>
          <c:extLst>
            <c:ext xmlns:c16="http://schemas.microsoft.com/office/drawing/2014/chart" uri="{C3380CC4-5D6E-409C-BE32-E72D297353CC}">
              <c16:uniqueId val="{00000007-6298-4E59-9379-DED84E0034D7}"/>
            </c:ext>
          </c:extLst>
        </c:ser>
        <c:dLbls>
          <c:showLegendKey val="0"/>
          <c:showVal val="0"/>
          <c:showCatName val="0"/>
          <c:showSerName val="0"/>
          <c:showPercent val="0"/>
          <c:showBubbleSize val="0"/>
        </c:dLbls>
        <c:marker val="1"/>
        <c:smooth val="0"/>
        <c:axId val="1239399536"/>
        <c:axId val="1239398704"/>
      </c:lineChart>
      <c:catAx>
        <c:axId val="28265163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borrower age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58288"/>
        <c:crosses val="autoZero"/>
        <c:auto val="1"/>
        <c:lblAlgn val="ctr"/>
        <c:lblOffset val="100"/>
        <c:noMultiLvlLbl val="0"/>
      </c:catAx>
      <c:valAx>
        <c:axId val="282658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 of borrowers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51632"/>
        <c:crosses val="autoZero"/>
        <c:crossBetween val="between"/>
      </c:valAx>
      <c:valAx>
        <c:axId val="1239398704"/>
        <c:scaling>
          <c:orientation val="minMax"/>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amount borrowed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399536"/>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1239399536"/>
        <c:scaling>
          <c:orientation val="minMax"/>
        </c:scaling>
        <c:delete val="1"/>
        <c:axPos val="b"/>
        <c:numFmt formatCode="General" sourceLinked="1"/>
        <c:majorTickMark val="out"/>
        <c:minorTickMark val="none"/>
        <c:tickLblPos val="nextTo"/>
        <c:crossAx val="1239398704"/>
        <c:crosses val="autoZero"/>
        <c:auto val="1"/>
        <c:lblAlgn val="ctr"/>
        <c:lblOffset val="100"/>
        <c:noMultiLvlLbl val="0"/>
      </c:catAx>
      <c:spPr>
        <a:noFill/>
        <a:ln>
          <a:noFill/>
        </a:ln>
        <a:effectLst/>
      </c:spPr>
    </c:plotArea>
    <c:legend>
      <c:legendPos val="t"/>
      <c:layout>
        <c:manualLayout>
          <c:xMode val="edge"/>
          <c:yMode val="edge"/>
          <c:x val="0.12033040431195856"/>
          <c:y val="0.10331052497896206"/>
          <c:w val="0.82936953024881721"/>
          <c:h val="8.30923876305793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Loan Data for Analysis (version 1).xlsx]The Formal Analysis!PivotTable8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does median income affect number of times to by per area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'The Formal Analysis'!$CS$11:$CS$12</c:f>
              <c:strCache>
                <c:ptCount val="1"/>
                <c:pt idx="0">
                  <c:v>YES</c:v>
                </c:pt>
              </c:strCache>
            </c:strRef>
          </c:tx>
          <c:spPr>
            <a:solidFill>
              <a:schemeClr val="accent1"/>
            </a:solidFill>
            <a:ln>
              <a:noFill/>
            </a:ln>
            <a:effectLst/>
          </c:spPr>
          <c:invertIfNegative val="0"/>
          <c:cat>
            <c:strRef>
              <c:f>'The Formal Analysis'!$CR$13:$CR$60</c:f>
              <c:strCache>
                <c:ptCount val="47"/>
                <c:pt idx="0">
                  <c:v>6</c:v>
                </c:pt>
                <c:pt idx="1">
                  <c:v>48</c:v>
                </c:pt>
                <c:pt idx="2">
                  <c:v>53</c:v>
                </c:pt>
                <c:pt idx="3">
                  <c:v>8</c:v>
                </c:pt>
                <c:pt idx="4">
                  <c:v>51</c:v>
                </c:pt>
                <c:pt idx="5">
                  <c:v>36</c:v>
                </c:pt>
                <c:pt idx="6">
                  <c:v>39</c:v>
                </c:pt>
                <c:pt idx="7">
                  <c:v>25</c:v>
                </c:pt>
                <c:pt idx="8">
                  <c:v>24</c:v>
                </c:pt>
                <c:pt idx="9">
                  <c:v>17</c:v>
                </c:pt>
                <c:pt idx="10">
                  <c:v>34</c:v>
                </c:pt>
                <c:pt idx="11">
                  <c:v>27</c:v>
                </c:pt>
                <c:pt idx="12">
                  <c:v>26</c:v>
                </c:pt>
                <c:pt idx="13">
                  <c:v>12</c:v>
                </c:pt>
                <c:pt idx="14">
                  <c:v>13</c:v>
                </c:pt>
                <c:pt idx="15">
                  <c:v>4</c:v>
                </c:pt>
                <c:pt idx="16">
                  <c:v>18</c:v>
                </c:pt>
                <c:pt idx="17">
                  <c:v>41</c:v>
                </c:pt>
                <c:pt idx="18">
                  <c:v>47</c:v>
                </c:pt>
                <c:pt idx="19">
                  <c:v>42</c:v>
                </c:pt>
                <c:pt idx="20">
                  <c:v>37</c:v>
                </c:pt>
                <c:pt idx="21">
                  <c:v>29</c:v>
                </c:pt>
                <c:pt idx="22">
                  <c:v>1</c:v>
                </c:pt>
                <c:pt idx="23">
                  <c:v>55</c:v>
                </c:pt>
                <c:pt idx="24">
                  <c:v>5</c:v>
                </c:pt>
                <c:pt idx="25">
                  <c:v>49</c:v>
                </c:pt>
                <c:pt idx="26">
                  <c:v>19</c:v>
                </c:pt>
                <c:pt idx="27">
                  <c:v>31</c:v>
                </c:pt>
                <c:pt idx="28">
                  <c:v>20</c:v>
                </c:pt>
                <c:pt idx="29">
                  <c:v>21</c:v>
                </c:pt>
                <c:pt idx="30">
                  <c:v>45</c:v>
                </c:pt>
                <c:pt idx="31">
                  <c:v>9</c:v>
                </c:pt>
                <c:pt idx="32">
                  <c:v>32</c:v>
                </c:pt>
                <c:pt idx="33">
                  <c:v>46</c:v>
                </c:pt>
                <c:pt idx="34">
                  <c:v>22</c:v>
                </c:pt>
                <c:pt idx="35">
                  <c:v>40</c:v>
                </c:pt>
                <c:pt idx="36">
                  <c:v>16</c:v>
                </c:pt>
                <c:pt idx="37">
                  <c:v>10</c:v>
                </c:pt>
                <c:pt idx="38">
                  <c:v>35</c:v>
                </c:pt>
                <c:pt idx="39">
                  <c:v>50</c:v>
                </c:pt>
                <c:pt idx="40">
                  <c:v>30</c:v>
                </c:pt>
                <c:pt idx="41">
                  <c:v>28</c:v>
                </c:pt>
                <c:pt idx="42">
                  <c:v>15</c:v>
                </c:pt>
                <c:pt idx="43">
                  <c:v>2</c:v>
                </c:pt>
                <c:pt idx="44">
                  <c:v>23</c:v>
                </c:pt>
                <c:pt idx="45">
                  <c:v>38</c:v>
                </c:pt>
                <c:pt idx="46">
                  <c:v>44</c:v>
                </c:pt>
              </c:strCache>
            </c:strRef>
          </c:cat>
          <c:val>
            <c:numRef>
              <c:f>'The Formal Analysis'!$CS$13:$CS$60</c:f>
              <c:numCache>
                <c:formatCode>General</c:formatCode>
                <c:ptCount val="47"/>
                <c:pt idx="0">
                  <c:v>447200</c:v>
                </c:pt>
                <c:pt idx="1">
                  <c:v>379200</c:v>
                </c:pt>
                <c:pt idx="3">
                  <c:v>184300</c:v>
                </c:pt>
                <c:pt idx="5">
                  <c:v>75800</c:v>
                </c:pt>
                <c:pt idx="6">
                  <c:v>84600</c:v>
                </c:pt>
                <c:pt idx="7">
                  <c:v>114000</c:v>
                </c:pt>
                <c:pt idx="8">
                  <c:v>124900</c:v>
                </c:pt>
                <c:pt idx="9">
                  <c:v>267300</c:v>
                </c:pt>
                <c:pt idx="10">
                  <c:v>96600</c:v>
                </c:pt>
                <c:pt idx="11">
                  <c:v>308400</c:v>
                </c:pt>
                <c:pt idx="12">
                  <c:v>143600</c:v>
                </c:pt>
                <c:pt idx="13">
                  <c:v>420200</c:v>
                </c:pt>
                <c:pt idx="15">
                  <c:v>155600</c:v>
                </c:pt>
                <c:pt idx="16">
                  <c:v>160200</c:v>
                </c:pt>
                <c:pt idx="17">
                  <c:v>92100</c:v>
                </c:pt>
                <c:pt idx="18">
                  <c:v>147600</c:v>
                </c:pt>
                <c:pt idx="19">
                  <c:v>164600</c:v>
                </c:pt>
                <c:pt idx="20">
                  <c:v>183000</c:v>
                </c:pt>
                <c:pt idx="21">
                  <c:v>138700</c:v>
                </c:pt>
                <c:pt idx="24">
                  <c:v>72300</c:v>
                </c:pt>
                <c:pt idx="25">
                  <c:v>70700</c:v>
                </c:pt>
                <c:pt idx="29">
                  <c:v>79400</c:v>
                </c:pt>
                <c:pt idx="31">
                  <c:v>189600</c:v>
                </c:pt>
                <c:pt idx="32">
                  <c:v>70800</c:v>
                </c:pt>
                <c:pt idx="34">
                  <c:v>62800</c:v>
                </c:pt>
                <c:pt idx="35">
                  <c:v>74000</c:v>
                </c:pt>
                <c:pt idx="37">
                  <c:v>96600</c:v>
                </c:pt>
                <c:pt idx="39">
                  <c:v>79300</c:v>
                </c:pt>
                <c:pt idx="44">
                  <c:v>77700</c:v>
                </c:pt>
                <c:pt idx="46">
                  <c:v>89000</c:v>
                </c:pt>
              </c:numCache>
            </c:numRef>
          </c:val>
          <c:extLst>
            <c:ext xmlns:c16="http://schemas.microsoft.com/office/drawing/2014/chart" uri="{C3380CC4-5D6E-409C-BE32-E72D297353CC}">
              <c16:uniqueId val="{00000000-18A8-4904-969C-C05BA1846886}"/>
            </c:ext>
          </c:extLst>
        </c:ser>
        <c:dLbls>
          <c:showLegendKey val="0"/>
          <c:showVal val="0"/>
          <c:showCatName val="0"/>
          <c:showSerName val="0"/>
          <c:showPercent val="0"/>
          <c:showBubbleSize val="0"/>
        </c:dLbls>
        <c:gapWidth val="150"/>
        <c:axId val="282631248"/>
        <c:axId val="282629584"/>
      </c:barChart>
      <c:barChart>
        <c:barDir val="col"/>
        <c:grouping val="clustered"/>
        <c:varyColors val="0"/>
        <c:ser>
          <c:idx val="1"/>
          <c:order val="1"/>
          <c:tx>
            <c:strRef>
              <c:f>'The Formal Analysis'!$CT$11:$CT$12</c:f>
              <c:strCache>
                <c:ptCount val="1"/>
                <c:pt idx="0">
                  <c:v>NO</c:v>
                </c:pt>
              </c:strCache>
            </c:strRef>
          </c:tx>
          <c:spPr>
            <a:solidFill>
              <a:schemeClr val="accent2"/>
            </a:solidFill>
            <a:ln>
              <a:noFill/>
            </a:ln>
            <a:effectLst/>
          </c:spPr>
          <c:invertIfNegative val="0"/>
          <c:cat>
            <c:strRef>
              <c:f>'The Formal Analysis'!$CR$13:$CR$60</c:f>
              <c:strCache>
                <c:ptCount val="47"/>
                <c:pt idx="0">
                  <c:v>6</c:v>
                </c:pt>
                <c:pt idx="1">
                  <c:v>48</c:v>
                </c:pt>
                <c:pt idx="2">
                  <c:v>53</c:v>
                </c:pt>
                <c:pt idx="3">
                  <c:v>8</c:v>
                </c:pt>
                <c:pt idx="4">
                  <c:v>51</c:v>
                </c:pt>
                <c:pt idx="5">
                  <c:v>36</c:v>
                </c:pt>
                <c:pt idx="6">
                  <c:v>39</c:v>
                </c:pt>
                <c:pt idx="7">
                  <c:v>25</c:v>
                </c:pt>
                <c:pt idx="8">
                  <c:v>24</c:v>
                </c:pt>
                <c:pt idx="9">
                  <c:v>17</c:v>
                </c:pt>
                <c:pt idx="10">
                  <c:v>34</c:v>
                </c:pt>
                <c:pt idx="11">
                  <c:v>27</c:v>
                </c:pt>
                <c:pt idx="12">
                  <c:v>26</c:v>
                </c:pt>
                <c:pt idx="13">
                  <c:v>12</c:v>
                </c:pt>
                <c:pt idx="14">
                  <c:v>13</c:v>
                </c:pt>
                <c:pt idx="15">
                  <c:v>4</c:v>
                </c:pt>
                <c:pt idx="16">
                  <c:v>18</c:v>
                </c:pt>
                <c:pt idx="17">
                  <c:v>41</c:v>
                </c:pt>
                <c:pt idx="18">
                  <c:v>47</c:v>
                </c:pt>
                <c:pt idx="19">
                  <c:v>42</c:v>
                </c:pt>
                <c:pt idx="20">
                  <c:v>37</c:v>
                </c:pt>
                <c:pt idx="21">
                  <c:v>29</c:v>
                </c:pt>
                <c:pt idx="22">
                  <c:v>1</c:v>
                </c:pt>
                <c:pt idx="23">
                  <c:v>55</c:v>
                </c:pt>
                <c:pt idx="24">
                  <c:v>5</c:v>
                </c:pt>
                <c:pt idx="25">
                  <c:v>49</c:v>
                </c:pt>
                <c:pt idx="26">
                  <c:v>19</c:v>
                </c:pt>
                <c:pt idx="27">
                  <c:v>31</c:v>
                </c:pt>
                <c:pt idx="28">
                  <c:v>20</c:v>
                </c:pt>
                <c:pt idx="29">
                  <c:v>21</c:v>
                </c:pt>
                <c:pt idx="30">
                  <c:v>45</c:v>
                </c:pt>
                <c:pt idx="31">
                  <c:v>9</c:v>
                </c:pt>
                <c:pt idx="32">
                  <c:v>32</c:v>
                </c:pt>
                <c:pt idx="33">
                  <c:v>46</c:v>
                </c:pt>
                <c:pt idx="34">
                  <c:v>22</c:v>
                </c:pt>
                <c:pt idx="35">
                  <c:v>40</c:v>
                </c:pt>
                <c:pt idx="36">
                  <c:v>16</c:v>
                </c:pt>
                <c:pt idx="37">
                  <c:v>10</c:v>
                </c:pt>
                <c:pt idx="38">
                  <c:v>35</c:v>
                </c:pt>
                <c:pt idx="39">
                  <c:v>50</c:v>
                </c:pt>
                <c:pt idx="40">
                  <c:v>30</c:v>
                </c:pt>
                <c:pt idx="41">
                  <c:v>28</c:v>
                </c:pt>
                <c:pt idx="42">
                  <c:v>15</c:v>
                </c:pt>
                <c:pt idx="43">
                  <c:v>2</c:v>
                </c:pt>
                <c:pt idx="44">
                  <c:v>23</c:v>
                </c:pt>
                <c:pt idx="45">
                  <c:v>38</c:v>
                </c:pt>
                <c:pt idx="46">
                  <c:v>44</c:v>
                </c:pt>
              </c:strCache>
            </c:strRef>
          </c:cat>
          <c:val>
            <c:numRef>
              <c:f>'The Formal Analysis'!$CT$13:$CT$60</c:f>
              <c:numCache>
                <c:formatCode>General</c:formatCode>
                <c:ptCount val="47"/>
                <c:pt idx="0">
                  <c:v>6672700</c:v>
                </c:pt>
                <c:pt idx="1">
                  <c:v>2132000</c:v>
                </c:pt>
                <c:pt idx="2">
                  <c:v>2020700</c:v>
                </c:pt>
                <c:pt idx="3">
                  <c:v>1827400</c:v>
                </c:pt>
                <c:pt idx="4">
                  <c:v>1455700</c:v>
                </c:pt>
                <c:pt idx="5">
                  <c:v>1403200</c:v>
                </c:pt>
                <c:pt idx="6">
                  <c:v>1396900</c:v>
                </c:pt>
                <c:pt idx="7">
                  <c:v>1315300</c:v>
                </c:pt>
                <c:pt idx="8">
                  <c:v>1283900</c:v>
                </c:pt>
                <c:pt idx="9">
                  <c:v>1279700</c:v>
                </c:pt>
                <c:pt idx="10">
                  <c:v>1256200</c:v>
                </c:pt>
                <c:pt idx="11">
                  <c:v>1226400</c:v>
                </c:pt>
                <c:pt idx="12">
                  <c:v>1198600</c:v>
                </c:pt>
                <c:pt idx="13">
                  <c:v>1164800</c:v>
                </c:pt>
                <c:pt idx="14">
                  <c:v>1155300</c:v>
                </c:pt>
                <c:pt idx="15">
                  <c:v>1079800</c:v>
                </c:pt>
                <c:pt idx="16">
                  <c:v>913600</c:v>
                </c:pt>
                <c:pt idx="17">
                  <c:v>832700</c:v>
                </c:pt>
                <c:pt idx="18">
                  <c:v>656900</c:v>
                </c:pt>
                <c:pt idx="19">
                  <c:v>560300</c:v>
                </c:pt>
                <c:pt idx="20">
                  <c:v>506700</c:v>
                </c:pt>
                <c:pt idx="21">
                  <c:v>476300</c:v>
                </c:pt>
                <c:pt idx="22">
                  <c:v>452100</c:v>
                </c:pt>
                <c:pt idx="23">
                  <c:v>442900</c:v>
                </c:pt>
                <c:pt idx="24">
                  <c:v>429300</c:v>
                </c:pt>
                <c:pt idx="25">
                  <c:v>416600</c:v>
                </c:pt>
                <c:pt idx="26">
                  <c:v>373200</c:v>
                </c:pt>
                <c:pt idx="27">
                  <c:v>343400</c:v>
                </c:pt>
                <c:pt idx="28">
                  <c:v>325200</c:v>
                </c:pt>
                <c:pt idx="29">
                  <c:v>324200</c:v>
                </c:pt>
                <c:pt idx="30">
                  <c:v>304800</c:v>
                </c:pt>
                <c:pt idx="31">
                  <c:v>303100</c:v>
                </c:pt>
                <c:pt idx="32">
                  <c:v>283200</c:v>
                </c:pt>
                <c:pt idx="33">
                  <c:v>245500</c:v>
                </c:pt>
                <c:pt idx="34">
                  <c:v>225500</c:v>
                </c:pt>
                <c:pt idx="35">
                  <c:v>222000</c:v>
                </c:pt>
                <c:pt idx="36">
                  <c:v>216200</c:v>
                </c:pt>
                <c:pt idx="37">
                  <c:v>193200</c:v>
                </c:pt>
                <c:pt idx="38">
                  <c:v>192900</c:v>
                </c:pt>
                <c:pt idx="39">
                  <c:v>164300</c:v>
                </c:pt>
                <c:pt idx="40">
                  <c:v>160800</c:v>
                </c:pt>
                <c:pt idx="41">
                  <c:v>105400</c:v>
                </c:pt>
                <c:pt idx="42">
                  <c:v>97500</c:v>
                </c:pt>
                <c:pt idx="43">
                  <c:v>93100</c:v>
                </c:pt>
                <c:pt idx="44">
                  <c:v>92300</c:v>
                </c:pt>
                <c:pt idx="45">
                  <c:v>89200</c:v>
                </c:pt>
                <c:pt idx="46">
                  <c:v>89000</c:v>
                </c:pt>
              </c:numCache>
            </c:numRef>
          </c:val>
          <c:extLst>
            <c:ext xmlns:c16="http://schemas.microsoft.com/office/drawing/2014/chart" uri="{C3380CC4-5D6E-409C-BE32-E72D297353CC}">
              <c16:uniqueId val="{00000001-18A8-4904-969C-C05BA1846886}"/>
            </c:ext>
          </c:extLst>
        </c:ser>
        <c:dLbls>
          <c:showLegendKey val="0"/>
          <c:showVal val="0"/>
          <c:showCatName val="0"/>
          <c:showSerName val="0"/>
          <c:showPercent val="0"/>
          <c:showBubbleSize val="0"/>
        </c:dLbls>
        <c:gapWidth val="150"/>
        <c:axId val="1358375648"/>
        <c:axId val="1358374816"/>
      </c:barChart>
      <c:catAx>
        <c:axId val="28263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code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29584"/>
        <c:crosses val="autoZero"/>
        <c:auto val="1"/>
        <c:lblAlgn val="ctr"/>
        <c:lblOffset val="100"/>
        <c:noMultiLvlLbl val="0"/>
      </c:catAx>
      <c:valAx>
        <c:axId val="28262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31248"/>
        <c:crosses val="autoZero"/>
        <c:crossBetween val="between"/>
      </c:valAx>
      <c:valAx>
        <c:axId val="135837481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375648"/>
        <c:crosses val="max"/>
        <c:crossBetween val="between"/>
      </c:valAx>
      <c:catAx>
        <c:axId val="1358375648"/>
        <c:scaling>
          <c:orientation val="minMax"/>
        </c:scaling>
        <c:delete val="1"/>
        <c:axPos val="b"/>
        <c:numFmt formatCode="General" sourceLinked="1"/>
        <c:majorTickMark val="out"/>
        <c:minorTickMark val="none"/>
        <c:tickLblPos val="nextTo"/>
        <c:crossAx val="1358374816"/>
        <c:crosses val="autoZero"/>
        <c:auto val="1"/>
        <c:lblAlgn val="ctr"/>
        <c:lblOffset val="100"/>
        <c:noMultiLvlLbl val="0"/>
      </c:catAx>
      <c:spPr>
        <a:noFill/>
        <a:ln>
          <a:noFill/>
        </a:ln>
        <a:effectLst/>
      </c:spPr>
    </c:plotArea>
    <c:legend>
      <c:legendPos val="t"/>
      <c:layout>
        <c:manualLayout>
          <c:xMode val="edge"/>
          <c:yMode val="edge"/>
          <c:x val="0.33747594458941799"/>
          <c:y val="8.6285156432774235E-2"/>
          <c:w val="0.20100033255071853"/>
          <c:h val="4.53746402606193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Debit To Income Ratio</a:t>
            </a:r>
            <a:r>
              <a:rPr lang="en-US" baseline="0"/>
              <a:t> Per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'The Formal Analysis'!$DW$13</c:f>
              <c:strCache>
                <c:ptCount val="1"/>
                <c:pt idx="0">
                  <c:v>&lt; 25</c:v>
                </c:pt>
              </c:strCache>
            </c:strRef>
          </c:tx>
          <c:spPr>
            <a:solidFill>
              <a:schemeClr val="accent1">
                <a:alpha val="75000"/>
              </a:schemeClr>
            </a:solidFill>
            <a:ln w="25400">
              <a:noFill/>
            </a:ln>
            <a:effectLst/>
          </c:spPr>
          <c:invertIfNegative val="0"/>
          <c:xVal>
            <c:numRef>
              <c:f>'The Formal Analysis'!$DV$14:$DV$31</c:f>
              <c:numCache>
                <c:formatCode>General</c:formatCode>
                <c:ptCount val="18"/>
                <c:pt idx="0">
                  <c:v>10</c:v>
                </c:pt>
                <c:pt idx="1">
                  <c:v>20</c:v>
                </c:pt>
                <c:pt idx="2">
                  <c:v>30</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49</c:v>
                </c:pt>
                <c:pt idx="17">
                  <c:v>50</c:v>
                </c:pt>
              </c:numCache>
            </c:numRef>
          </c:xVal>
          <c:yVal>
            <c:numRef>
              <c:f>'The Formal Analysis'!$DW$14:$DW$31</c:f>
              <c:numCache>
                <c:formatCode>General</c:formatCode>
                <c:ptCount val="18"/>
                <c:pt idx="0">
                  <c:v>3</c:v>
                </c:pt>
                <c:pt idx="1">
                  <c:v>18</c:v>
                </c:pt>
                <c:pt idx="2">
                  <c:v>10</c:v>
                </c:pt>
                <c:pt idx="4">
                  <c:v>1</c:v>
                </c:pt>
                <c:pt idx="5">
                  <c:v>1</c:v>
                </c:pt>
                <c:pt idx="6">
                  <c:v>1</c:v>
                </c:pt>
                <c:pt idx="8">
                  <c:v>3</c:v>
                </c:pt>
                <c:pt idx="9">
                  <c:v>3</c:v>
                </c:pt>
                <c:pt idx="10">
                  <c:v>2</c:v>
                </c:pt>
                <c:pt idx="11">
                  <c:v>2</c:v>
                </c:pt>
                <c:pt idx="13">
                  <c:v>1</c:v>
                </c:pt>
                <c:pt idx="15">
                  <c:v>2</c:v>
                </c:pt>
              </c:numCache>
            </c:numRef>
          </c:yVal>
          <c:bubbleSize>
            <c:numRef>
              <c:f>'The Formal Analysis'!$DW$14:$DW$31</c:f>
              <c:numCache>
                <c:formatCode>General</c:formatCode>
                <c:ptCount val="18"/>
                <c:pt idx="0">
                  <c:v>3</c:v>
                </c:pt>
                <c:pt idx="1">
                  <c:v>18</c:v>
                </c:pt>
                <c:pt idx="2">
                  <c:v>10</c:v>
                </c:pt>
                <c:pt idx="4">
                  <c:v>1</c:v>
                </c:pt>
                <c:pt idx="5">
                  <c:v>1</c:v>
                </c:pt>
                <c:pt idx="6">
                  <c:v>1</c:v>
                </c:pt>
                <c:pt idx="8">
                  <c:v>3</c:v>
                </c:pt>
                <c:pt idx="9">
                  <c:v>3</c:v>
                </c:pt>
                <c:pt idx="10">
                  <c:v>2</c:v>
                </c:pt>
                <c:pt idx="11">
                  <c:v>2</c:v>
                </c:pt>
                <c:pt idx="13">
                  <c:v>1</c:v>
                </c:pt>
                <c:pt idx="15">
                  <c:v>2</c:v>
                </c:pt>
              </c:numCache>
            </c:numRef>
          </c:bubbleSize>
          <c:bubble3D val="1"/>
          <c:extLst>
            <c:ext xmlns:c16="http://schemas.microsoft.com/office/drawing/2014/chart" uri="{C3380CC4-5D6E-409C-BE32-E72D297353CC}">
              <c16:uniqueId val="{00000005-76E7-43D5-AD61-B33EA7C458EE}"/>
            </c:ext>
          </c:extLst>
        </c:ser>
        <c:ser>
          <c:idx val="1"/>
          <c:order val="1"/>
          <c:tx>
            <c:strRef>
              <c:f>'The Formal Analysis'!$DX$13</c:f>
              <c:strCache>
                <c:ptCount val="1"/>
                <c:pt idx="0">
                  <c:v>25 to 34</c:v>
                </c:pt>
              </c:strCache>
            </c:strRef>
          </c:tx>
          <c:spPr>
            <a:solidFill>
              <a:schemeClr val="accent2">
                <a:alpha val="75000"/>
              </a:schemeClr>
            </a:solidFill>
            <a:ln w="25400">
              <a:noFill/>
            </a:ln>
            <a:effectLst/>
          </c:spPr>
          <c:invertIfNegative val="0"/>
          <c:xVal>
            <c:numRef>
              <c:f>'The Formal Analysis'!$DV$14:$DV$31</c:f>
              <c:numCache>
                <c:formatCode>General</c:formatCode>
                <c:ptCount val="18"/>
                <c:pt idx="0">
                  <c:v>10</c:v>
                </c:pt>
                <c:pt idx="1">
                  <c:v>20</c:v>
                </c:pt>
                <c:pt idx="2">
                  <c:v>30</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49</c:v>
                </c:pt>
                <c:pt idx="17">
                  <c:v>50</c:v>
                </c:pt>
              </c:numCache>
            </c:numRef>
          </c:xVal>
          <c:yVal>
            <c:numRef>
              <c:f>'The Formal Analysis'!$DX$14:$DX$31</c:f>
              <c:numCache>
                <c:formatCode>General</c:formatCode>
                <c:ptCount val="18"/>
                <c:pt idx="0">
                  <c:v>10</c:v>
                </c:pt>
                <c:pt idx="1">
                  <c:v>12</c:v>
                </c:pt>
                <c:pt idx="2">
                  <c:v>10</c:v>
                </c:pt>
                <c:pt idx="3">
                  <c:v>2</c:v>
                </c:pt>
                <c:pt idx="6">
                  <c:v>3</c:v>
                </c:pt>
                <c:pt idx="7">
                  <c:v>1</c:v>
                </c:pt>
                <c:pt idx="8">
                  <c:v>1</c:v>
                </c:pt>
                <c:pt idx="9">
                  <c:v>3</c:v>
                </c:pt>
                <c:pt idx="10">
                  <c:v>1</c:v>
                </c:pt>
                <c:pt idx="11">
                  <c:v>2</c:v>
                </c:pt>
                <c:pt idx="12">
                  <c:v>1</c:v>
                </c:pt>
                <c:pt idx="13">
                  <c:v>1</c:v>
                </c:pt>
                <c:pt idx="14">
                  <c:v>1</c:v>
                </c:pt>
                <c:pt idx="15">
                  <c:v>2</c:v>
                </c:pt>
              </c:numCache>
            </c:numRef>
          </c:yVal>
          <c:bubbleSize>
            <c:numRef>
              <c:f>'The Formal Analysis'!$DX$14:$DX$31</c:f>
              <c:numCache>
                <c:formatCode>General</c:formatCode>
                <c:ptCount val="18"/>
                <c:pt idx="0">
                  <c:v>10</c:v>
                </c:pt>
                <c:pt idx="1">
                  <c:v>12</c:v>
                </c:pt>
                <c:pt idx="2">
                  <c:v>10</c:v>
                </c:pt>
                <c:pt idx="3">
                  <c:v>2</c:v>
                </c:pt>
                <c:pt idx="6">
                  <c:v>3</c:v>
                </c:pt>
                <c:pt idx="7">
                  <c:v>1</c:v>
                </c:pt>
                <c:pt idx="8">
                  <c:v>1</c:v>
                </c:pt>
                <c:pt idx="9">
                  <c:v>3</c:v>
                </c:pt>
                <c:pt idx="10">
                  <c:v>1</c:v>
                </c:pt>
                <c:pt idx="11">
                  <c:v>2</c:v>
                </c:pt>
                <c:pt idx="12">
                  <c:v>1</c:v>
                </c:pt>
                <c:pt idx="13">
                  <c:v>1</c:v>
                </c:pt>
                <c:pt idx="14">
                  <c:v>1</c:v>
                </c:pt>
                <c:pt idx="15">
                  <c:v>2</c:v>
                </c:pt>
              </c:numCache>
            </c:numRef>
          </c:bubbleSize>
          <c:bubble3D val="1"/>
          <c:extLst>
            <c:ext xmlns:c16="http://schemas.microsoft.com/office/drawing/2014/chart" uri="{C3380CC4-5D6E-409C-BE32-E72D297353CC}">
              <c16:uniqueId val="{00000006-76E7-43D5-AD61-B33EA7C458EE}"/>
            </c:ext>
          </c:extLst>
        </c:ser>
        <c:ser>
          <c:idx val="2"/>
          <c:order val="2"/>
          <c:tx>
            <c:strRef>
              <c:f>'The Formal Analysis'!$DY$13</c:f>
              <c:strCache>
                <c:ptCount val="1"/>
                <c:pt idx="0">
                  <c:v>35 to 44</c:v>
                </c:pt>
              </c:strCache>
            </c:strRef>
          </c:tx>
          <c:spPr>
            <a:solidFill>
              <a:schemeClr val="accent3">
                <a:alpha val="75000"/>
              </a:schemeClr>
            </a:solidFill>
            <a:ln w="25400">
              <a:noFill/>
            </a:ln>
            <a:effectLst/>
          </c:spPr>
          <c:invertIfNegative val="0"/>
          <c:xVal>
            <c:numRef>
              <c:f>'The Formal Analysis'!$DV$14:$DV$31</c:f>
              <c:numCache>
                <c:formatCode>General</c:formatCode>
                <c:ptCount val="18"/>
                <c:pt idx="0">
                  <c:v>10</c:v>
                </c:pt>
                <c:pt idx="1">
                  <c:v>20</c:v>
                </c:pt>
                <c:pt idx="2">
                  <c:v>30</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49</c:v>
                </c:pt>
                <c:pt idx="17">
                  <c:v>50</c:v>
                </c:pt>
              </c:numCache>
            </c:numRef>
          </c:xVal>
          <c:yVal>
            <c:numRef>
              <c:f>'The Formal Analysis'!$DY$14:$DY$31</c:f>
              <c:numCache>
                <c:formatCode>General</c:formatCode>
                <c:ptCount val="18"/>
                <c:pt idx="0">
                  <c:v>15</c:v>
                </c:pt>
                <c:pt idx="1">
                  <c:v>39</c:v>
                </c:pt>
                <c:pt idx="2">
                  <c:v>26</c:v>
                </c:pt>
                <c:pt idx="3">
                  <c:v>2</c:v>
                </c:pt>
                <c:pt idx="4">
                  <c:v>6</c:v>
                </c:pt>
                <c:pt idx="5">
                  <c:v>4</c:v>
                </c:pt>
                <c:pt idx="6">
                  <c:v>8</c:v>
                </c:pt>
                <c:pt idx="7">
                  <c:v>3</c:v>
                </c:pt>
                <c:pt idx="8">
                  <c:v>5</c:v>
                </c:pt>
                <c:pt idx="9">
                  <c:v>6</c:v>
                </c:pt>
                <c:pt idx="10">
                  <c:v>4</c:v>
                </c:pt>
                <c:pt idx="11">
                  <c:v>8</c:v>
                </c:pt>
                <c:pt idx="12">
                  <c:v>2</c:v>
                </c:pt>
                <c:pt idx="13">
                  <c:v>1</c:v>
                </c:pt>
                <c:pt idx="14">
                  <c:v>4</c:v>
                </c:pt>
                <c:pt idx="16">
                  <c:v>3</c:v>
                </c:pt>
                <c:pt idx="17">
                  <c:v>3</c:v>
                </c:pt>
              </c:numCache>
            </c:numRef>
          </c:yVal>
          <c:bubbleSize>
            <c:numRef>
              <c:f>'The Formal Analysis'!$DY$14:$DY$31</c:f>
              <c:numCache>
                <c:formatCode>General</c:formatCode>
                <c:ptCount val="18"/>
                <c:pt idx="0">
                  <c:v>15</c:v>
                </c:pt>
                <c:pt idx="1">
                  <c:v>39</c:v>
                </c:pt>
                <c:pt idx="2">
                  <c:v>26</c:v>
                </c:pt>
                <c:pt idx="3">
                  <c:v>2</c:v>
                </c:pt>
                <c:pt idx="4">
                  <c:v>6</c:v>
                </c:pt>
                <c:pt idx="5">
                  <c:v>4</c:v>
                </c:pt>
                <c:pt idx="6">
                  <c:v>8</c:v>
                </c:pt>
                <c:pt idx="7">
                  <c:v>3</c:v>
                </c:pt>
                <c:pt idx="8">
                  <c:v>5</c:v>
                </c:pt>
                <c:pt idx="9">
                  <c:v>6</c:v>
                </c:pt>
                <c:pt idx="10">
                  <c:v>4</c:v>
                </c:pt>
                <c:pt idx="11">
                  <c:v>8</c:v>
                </c:pt>
                <c:pt idx="12">
                  <c:v>2</c:v>
                </c:pt>
                <c:pt idx="13">
                  <c:v>1</c:v>
                </c:pt>
                <c:pt idx="14">
                  <c:v>4</c:v>
                </c:pt>
                <c:pt idx="16">
                  <c:v>3</c:v>
                </c:pt>
                <c:pt idx="17">
                  <c:v>3</c:v>
                </c:pt>
              </c:numCache>
            </c:numRef>
          </c:bubbleSize>
          <c:bubble3D val="1"/>
          <c:extLst>
            <c:ext xmlns:c16="http://schemas.microsoft.com/office/drawing/2014/chart" uri="{C3380CC4-5D6E-409C-BE32-E72D297353CC}">
              <c16:uniqueId val="{00000007-76E7-43D5-AD61-B33EA7C458EE}"/>
            </c:ext>
          </c:extLst>
        </c:ser>
        <c:ser>
          <c:idx val="3"/>
          <c:order val="3"/>
          <c:tx>
            <c:strRef>
              <c:f>'The Formal Analysis'!$DZ$13</c:f>
              <c:strCache>
                <c:ptCount val="1"/>
                <c:pt idx="0">
                  <c:v>45 to 54</c:v>
                </c:pt>
              </c:strCache>
            </c:strRef>
          </c:tx>
          <c:spPr>
            <a:solidFill>
              <a:schemeClr val="accent4">
                <a:alpha val="75000"/>
              </a:schemeClr>
            </a:solidFill>
            <a:ln w="25400">
              <a:noFill/>
            </a:ln>
            <a:effectLst/>
          </c:spPr>
          <c:invertIfNegative val="0"/>
          <c:xVal>
            <c:numRef>
              <c:f>'The Formal Analysis'!$DV$14:$DV$31</c:f>
              <c:numCache>
                <c:formatCode>General</c:formatCode>
                <c:ptCount val="18"/>
                <c:pt idx="0">
                  <c:v>10</c:v>
                </c:pt>
                <c:pt idx="1">
                  <c:v>20</c:v>
                </c:pt>
                <c:pt idx="2">
                  <c:v>30</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49</c:v>
                </c:pt>
                <c:pt idx="17">
                  <c:v>50</c:v>
                </c:pt>
              </c:numCache>
            </c:numRef>
          </c:xVal>
          <c:yVal>
            <c:numRef>
              <c:f>'The Formal Analysis'!$DZ$14:$DZ$31</c:f>
              <c:numCache>
                <c:formatCode>General</c:formatCode>
                <c:ptCount val="18"/>
                <c:pt idx="0">
                  <c:v>13</c:v>
                </c:pt>
                <c:pt idx="1">
                  <c:v>20</c:v>
                </c:pt>
                <c:pt idx="2">
                  <c:v>18</c:v>
                </c:pt>
                <c:pt idx="3">
                  <c:v>2</c:v>
                </c:pt>
                <c:pt idx="4">
                  <c:v>4</c:v>
                </c:pt>
                <c:pt idx="5">
                  <c:v>2</c:v>
                </c:pt>
                <c:pt idx="6">
                  <c:v>5</c:v>
                </c:pt>
                <c:pt idx="7">
                  <c:v>6</c:v>
                </c:pt>
                <c:pt idx="8">
                  <c:v>2</c:v>
                </c:pt>
                <c:pt idx="9">
                  <c:v>4</c:v>
                </c:pt>
                <c:pt idx="10">
                  <c:v>4</c:v>
                </c:pt>
                <c:pt idx="11">
                  <c:v>3</c:v>
                </c:pt>
                <c:pt idx="12">
                  <c:v>4</c:v>
                </c:pt>
                <c:pt idx="13">
                  <c:v>1</c:v>
                </c:pt>
                <c:pt idx="14">
                  <c:v>3</c:v>
                </c:pt>
                <c:pt idx="16">
                  <c:v>5</c:v>
                </c:pt>
                <c:pt idx="17">
                  <c:v>1</c:v>
                </c:pt>
              </c:numCache>
            </c:numRef>
          </c:yVal>
          <c:bubbleSize>
            <c:numRef>
              <c:f>'The Formal Analysis'!$DZ$14:$DZ$31</c:f>
              <c:numCache>
                <c:formatCode>General</c:formatCode>
                <c:ptCount val="18"/>
                <c:pt idx="0">
                  <c:v>13</c:v>
                </c:pt>
                <c:pt idx="1">
                  <c:v>20</c:v>
                </c:pt>
                <c:pt idx="2">
                  <c:v>18</c:v>
                </c:pt>
                <c:pt idx="3">
                  <c:v>2</c:v>
                </c:pt>
                <c:pt idx="4">
                  <c:v>4</c:v>
                </c:pt>
                <c:pt idx="5">
                  <c:v>2</c:v>
                </c:pt>
                <c:pt idx="6">
                  <c:v>5</c:v>
                </c:pt>
                <c:pt idx="7">
                  <c:v>6</c:v>
                </c:pt>
                <c:pt idx="8">
                  <c:v>2</c:v>
                </c:pt>
                <c:pt idx="9">
                  <c:v>4</c:v>
                </c:pt>
                <c:pt idx="10">
                  <c:v>4</c:v>
                </c:pt>
                <c:pt idx="11">
                  <c:v>3</c:v>
                </c:pt>
                <c:pt idx="12">
                  <c:v>4</c:v>
                </c:pt>
                <c:pt idx="13">
                  <c:v>1</c:v>
                </c:pt>
                <c:pt idx="14">
                  <c:v>3</c:v>
                </c:pt>
                <c:pt idx="16">
                  <c:v>5</c:v>
                </c:pt>
                <c:pt idx="17">
                  <c:v>1</c:v>
                </c:pt>
              </c:numCache>
            </c:numRef>
          </c:bubbleSize>
          <c:bubble3D val="1"/>
          <c:extLst>
            <c:ext xmlns:c16="http://schemas.microsoft.com/office/drawing/2014/chart" uri="{C3380CC4-5D6E-409C-BE32-E72D297353CC}">
              <c16:uniqueId val="{00000008-76E7-43D5-AD61-B33EA7C458EE}"/>
            </c:ext>
          </c:extLst>
        </c:ser>
        <c:ser>
          <c:idx val="4"/>
          <c:order val="4"/>
          <c:tx>
            <c:strRef>
              <c:f>'The Formal Analysis'!$EA$13</c:f>
              <c:strCache>
                <c:ptCount val="1"/>
                <c:pt idx="0">
                  <c:v>55 to 64</c:v>
                </c:pt>
              </c:strCache>
            </c:strRef>
          </c:tx>
          <c:spPr>
            <a:solidFill>
              <a:schemeClr val="accent5">
                <a:alpha val="75000"/>
              </a:schemeClr>
            </a:solidFill>
            <a:ln w="25400">
              <a:noFill/>
            </a:ln>
            <a:effectLst/>
          </c:spPr>
          <c:invertIfNegative val="0"/>
          <c:xVal>
            <c:numRef>
              <c:f>'The Formal Analysis'!$DV$14:$DV$31</c:f>
              <c:numCache>
                <c:formatCode>General</c:formatCode>
                <c:ptCount val="18"/>
                <c:pt idx="0">
                  <c:v>10</c:v>
                </c:pt>
                <c:pt idx="1">
                  <c:v>20</c:v>
                </c:pt>
                <c:pt idx="2">
                  <c:v>30</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49</c:v>
                </c:pt>
                <c:pt idx="17">
                  <c:v>50</c:v>
                </c:pt>
              </c:numCache>
            </c:numRef>
          </c:xVal>
          <c:yVal>
            <c:numRef>
              <c:f>'The Formal Analysis'!$EA$14:$EA$31</c:f>
              <c:numCache>
                <c:formatCode>General</c:formatCode>
                <c:ptCount val="18"/>
                <c:pt idx="0">
                  <c:v>15</c:v>
                </c:pt>
                <c:pt idx="1">
                  <c:v>18</c:v>
                </c:pt>
                <c:pt idx="2">
                  <c:v>15</c:v>
                </c:pt>
                <c:pt idx="3">
                  <c:v>6</c:v>
                </c:pt>
                <c:pt idx="4">
                  <c:v>3</c:v>
                </c:pt>
                <c:pt idx="5">
                  <c:v>3</c:v>
                </c:pt>
                <c:pt idx="6">
                  <c:v>2</c:v>
                </c:pt>
                <c:pt idx="7">
                  <c:v>4</c:v>
                </c:pt>
                <c:pt idx="8">
                  <c:v>4</c:v>
                </c:pt>
                <c:pt idx="9">
                  <c:v>2</c:v>
                </c:pt>
                <c:pt idx="10">
                  <c:v>2</c:v>
                </c:pt>
                <c:pt idx="11">
                  <c:v>3</c:v>
                </c:pt>
                <c:pt idx="12">
                  <c:v>2</c:v>
                </c:pt>
                <c:pt idx="13">
                  <c:v>4</c:v>
                </c:pt>
                <c:pt idx="14">
                  <c:v>2</c:v>
                </c:pt>
                <c:pt idx="15">
                  <c:v>2</c:v>
                </c:pt>
                <c:pt idx="16">
                  <c:v>1</c:v>
                </c:pt>
              </c:numCache>
            </c:numRef>
          </c:yVal>
          <c:bubbleSize>
            <c:numRef>
              <c:f>'The Formal Analysis'!$EA$14:$EA$31</c:f>
              <c:numCache>
                <c:formatCode>General</c:formatCode>
                <c:ptCount val="18"/>
                <c:pt idx="0">
                  <c:v>15</c:v>
                </c:pt>
                <c:pt idx="1">
                  <c:v>18</c:v>
                </c:pt>
                <c:pt idx="2">
                  <c:v>15</c:v>
                </c:pt>
                <c:pt idx="3">
                  <c:v>6</c:v>
                </c:pt>
                <c:pt idx="4">
                  <c:v>3</c:v>
                </c:pt>
                <c:pt idx="5">
                  <c:v>3</c:v>
                </c:pt>
                <c:pt idx="6">
                  <c:v>2</c:v>
                </c:pt>
                <c:pt idx="7">
                  <c:v>4</c:v>
                </c:pt>
                <c:pt idx="8">
                  <c:v>4</c:v>
                </c:pt>
                <c:pt idx="9">
                  <c:v>2</c:v>
                </c:pt>
                <c:pt idx="10">
                  <c:v>2</c:v>
                </c:pt>
                <c:pt idx="11">
                  <c:v>3</c:v>
                </c:pt>
                <c:pt idx="12">
                  <c:v>2</c:v>
                </c:pt>
                <c:pt idx="13">
                  <c:v>4</c:v>
                </c:pt>
                <c:pt idx="14">
                  <c:v>2</c:v>
                </c:pt>
                <c:pt idx="15">
                  <c:v>2</c:v>
                </c:pt>
                <c:pt idx="16">
                  <c:v>1</c:v>
                </c:pt>
              </c:numCache>
            </c:numRef>
          </c:bubbleSize>
          <c:bubble3D val="1"/>
          <c:extLst>
            <c:ext xmlns:c16="http://schemas.microsoft.com/office/drawing/2014/chart" uri="{C3380CC4-5D6E-409C-BE32-E72D297353CC}">
              <c16:uniqueId val="{00000009-76E7-43D5-AD61-B33EA7C458EE}"/>
            </c:ext>
          </c:extLst>
        </c:ser>
        <c:ser>
          <c:idx val="5"/>
          <c:order val="5"/>
          <c:tx>
            <c:strRef>
              <c:f>'The Formal Analysis'!$EB$13</c:f>
              <c:strCache>
                <c:ptCount val="1"/>
                <c:pt idx="0">
                  <c:v>65 to 74</c:v>
                </c:pt>
              </c:strCache>
            </c:strRef>
          </c:tx>
          <c:spPr>
            <a:solidFill>
              <a:schemeClr val="accent6">
                <a:alpha val="75000"/>
              </a:schemeClr>
            </a:solidFill>
            <a:ln w="25400">
              <a:noFill/>
            </a:ln>
            <a:effectLst/>
          </c:spPr>
          <c:invertIfNegative val="0"/>
          <c:xVal>
            <c:numRef>
              <c:f>'The Formal Analysis'!$DV$14:$DV$31</c:f>
              <c:numCache>
                <c:formatCode>General</c:formatCode>
                <c:ptCount val="18"/>
                <c:pt idx="0">
                  <c:v>10</c:v>
                </c:pt>
                <c:pt idx="1">
                  <c:v>20</c:v>
                </c:pt>
                <c:pt idx="2">
                  <c:v>30</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49</c:v>
                </c:pt>
                <c:pt idx="17">
                  <c:v>50</c:v>
                </c:pt>
              </c:numCache>
            </c:numRef>
          </c:xVal>
          <c:yVal>
            <c:numRef>
              <c:f>'The Formal Analysis'!$EB$14:$EB$31</c:f>
              <c:numCache>
                <c:formatCode>General</c:formatCode>
                <c:ptCount val="18"/>
                <c:pt idx="0">
                  <c:v>4</c:v>
                </c:pt>
                <c:pt idx="1">
                  <c:v>11</c:v>
                </c:pt>
                <c:pt idx="2">
                  <c:v>12</c:v>
                </c:pt>
                <c:pt idx="3">
                  <c:v>4</c:v>
                </c:pt>
                <c:pt idx="4">
                  <c:v>3</c:v>
                </c:pt>
                <c:pt idx="5">
                  <c:v>3</c:v>
                </c:pt>
                <c:pt idx="6">
                  <c:v>3</c:v>
                </c:pt>
                <c:pt idx="7">
                  <c:v>3</c:v>
                </c:pt>
                <c:pt idx="8">
                  <c:v>3</c:v>
                </c:pt>
                <c:pt idx="9">
                  <c:v>3</c:v>
                </c:pt>
                <c:pt idx="10">
                  <c:v>1</c:v>
                </c:pt>
                <c:pt idx="11">
                  <c:v>3</c:v>
                </c:pt>
                <c:pt idx="13">
                  <c:v>3</c:v>
                </c:pt>
                <c:pt idx="14">
                  <c:v>1</c:v>
                </c:pt>
                <c:pt idx="15">
                  <c:v>2</c:v>
                </c:pt>
                <c:pt idx="17">
                  <c:v>1</c:v>
                </c:pt>
              </c:numCache>
            </c:numRef>
          </c:yVal>
          <c:bubbleSize>
            <c:numRef>
              <c:f>'The Formal Analysis'!$EB$14:$EB$31</c:f>
              <c:numCache>
                <c:formatCode>General</c:formatCode>
                <c:ptCount val="18"/>
                <c:pt idx="0">
                  <c:v>4</c:v>
                </c:pt>
                <c:pt idx="1">
                  <c:v>11</c:v>
                </c:pt>
                <c:pt idx="2">
                  <c:v>12</c:v>
                </c:pt>
                <c:pt idx="3">
                  <c:v>4</c:v>
                </c:pt>
                <c:pt idx="4">
                  <c:v>3</c:v>
                </c:pt>
                <c:pt idx="5">
                  <c:v>3</c:v>
                </c:pt>
                <c:pt idx="6">
                  <c:v>3</c:v>
                </c:pt>
                <c:pt idx="7">
                  <c:v>3</c:v>
                </c:pt>
                <c:pt idx="8">
                  <c:v>3</c:v>
                </c:pt>
                <c:pt idx="9">
                  <c:v>3</c:v>
                </c:pt>
                <c:pt idx="10">
                  <c:v>1</c:v>
                </c:pt>
                <c:pt idx="11">
                  <c:v>3</c:v>
                </c:pt>
                <c:pt idx="13">
                  <c:v>3</c:v>
                </c:pt>
                <c:pt idx="14">
                  <c:v>1</c:v>
                </c:pt>
                <c:pt idx="15">
                  <c:v>2</c:v>
                </c:pt>
                <c:pt idx="17">
                  <c:v>1</c:v>
                </c:pt>
              </c:numCache>
            </c:numRef>
          </c:bubbleSize>
          <c:bubble3D val="1"/>
          <c:extLst>
            <c:ext xmlns:c16="http://schemas.microsoft.com/office/drawing/2014/chart" uri="{C3380CC4-5D6E-409C-BE32-E72D297353CC}">
              <c16:uniqueId val="{0000000A-76E7-43D5-AD61-B33EA7C458EE}"/>
            </c:ext>
          </c:extLst>
        </c:ser>
        <c:ser>
          <c:idx val="6"/>
          <c:order val="6"/>
          <c:tx>
            <c:strRef>
              <c:f>'The Formal Analysis'!$EC$13</c:f>
              <c:strCache>
                <c:ptCount val="1"/>
                <c:pt idx="0">
                  <c:v>&gt; 74</c:v>
                </c:pt>
              </c:strCache>
            </c:strRef>
          </c:tx>
          <c:spPr>
            <a:solidFill>
              <a:schemeClr val="accent1">
                <a:lumMod val="60000"/>
                <a:alpha val="75000"/>
              </a:schemeClr>
            </a:solidFill>
            <a:ln w="25400">
              <a:noFill/>
            </a:ln>
            <a:effectLst/>
          </c:spPr>
          <c:invertIfNegative val="0"/>
          <c:xVal>
            <c:numRef>
              <c:f>'The Formal Analysis'!$DV$14:$DV$31</c:f>
              <c:numCache>
                <c:formatCode>General</c:formatCode>
                <c:ptCount val="18"/>
                <c:pt idx="0">
                  <c:v>10</c:v>
                </c:pt>
                <c:pt idx="1">
                  <c:v>20</c:v>
                </c:pt>
                <c:pt idx="2">
                  <c:v>30</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49</c:v>
                </c:pt>
                <c:pt idx="17">
                  <c:v>50</c:v>
                </c:pt>
              </c:numCache>
            </c:numRef>
          </c:xVal>
          <c:yVal>
            <c:numRef>
              <c:f>'The Formal Analysis'!$EC$14:$EC$31</c:f>
              <c:numCache>
                <c:formatCode>General</c:formatCode>
                <c:ptCount val="18"/>
                <c:pt idx="0">
                  <c:v>4</c:v>
                </c:pt>
                <c:pt idx="1">
                  <c:v>4</c:v>
                </c:pt>
                <c:pt idx="2">
                  <c:v>2</c:v>
                </c:pt>
                <c:pt idx="7">
                  <c:v>1</c:v>
                </c:pt>
                <c:pt idx="8">
                  <c:v>2</c:v>
                </c:pt>
                <c:pt idx="10">
                  <c:v>1</c:v>
                </c:pt>
                <c:pt idx="11">
                  <c:v>1</c:v>
                </c:pt>
                <c:pt idx="12">
                  <c:v>3</c:v>
                </c:pt>
                <c:pt idx="15">
                  <c:v>1</c:v>
                </c:pt>
              </c:numCache>
            </c:numRef>
          </c:yVal>
          <c:bubbleSize>
            <c:numRef>
              <c:f>'The Formal Analysis'!$EC$14:$EC$31</c:f>
              <c:numCache>
                <c:formatCode>General</c:formatCode>
                <c:ptCount val="18"/>
                <c:pt idx="0">
                  <c:v>4</c:v>
                </c:pt>
                <c:pt idx="1">
                  <c:v>4</c:v>
                </c:pt>
                <c:pt idx="2">
                  <c:v>2</c:v>
                </c:pt>
                <c:pt idx="7">
                  <c:v>1</c:v>
                </c:pt>
                <c:pt idx="8">
                  <c:v>2</c:v>
                </c:pt>
                <c:pt idx="10">
                  <c:v>1</c:v>
                </c:pt>
                <c:pt idx="11">
                  <c:v>1</c:v>
                </c:pt>
                <c:pt idx="12">
                  <c:v>3</c:v>
                </c:pt>
                <c:pt idx="15">
                  <c:v>1</c:v>
                </c:pt>
              </c:numCache>
            </c:numRef>
          </c:bubbleSize>
          <c:bubble3D val="1"/>
          <c:extLst>
            <c:ext xmlns:c16="http://schemas.microsoft.com/office/drawing/2014/chart" uri="{C3380CC4-5D6E-409C-BE32-E72D297353CC}">
              <c16:uniqueId val="{0000000B-76E7-43D5-AD61-B33EA7C458EE}"/>
            </c:ext>
          </c:extLst>
        </c:ser>
        <c:dLbls>
          <c:showLegendKey val="0"/>
          <c:showVal val="0"/>
          <c:showCatName val="0"/>
          <c:showSerName val="0"/>
          <c:showPercent val="0"/>
          <c:showBubbleSize val="0"/>
        </c:dLbls>
        <c:bubbleScale val="50"/>
        <c:showNegBubbles val="0"/>
        <c:axId val="566450335"/>
        <c:axId val="566468223"/>
      </c:bubbleChart>
      <c:valAx>
        <c:axId val="566450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debit to income ratio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68223"/>
        <c:crosses val="autoZero"/>
        <c:crossBetween val="midCat"/>
      </c:valAx>
      <c:valAx>
        <c:axId val="56646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borrowers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50335"/>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Loan Data for Analysis (version 1).xlsx]borrowersAnalysis!PivotTable22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LTV outliers less than 30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alpha val="50000"/>
              </a:schemeClr>
            </a:solidFill>
            <a:round/>
          </a:ln>
          <a:effectLst/>
        </c:spPr>
        <c:marker>
          <c:symbol val="circle"/>
          <c:size val="8"/>
          <c:spPr>
            <a:solidFill>
              <a:schemeClr val="tx1"/>
            </a:solidFill>
            <a:ln w="9525">
              <a:solidFill>
                <a:schemeClr val="tx1">
                  <a:lumMod val="95000"/>
                  <a:lumOff val="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borrowersAnalysis!$K$12</c:f>
              <c:strCache>
                <c:ptCount val="1"/>
                <c:pt idx="0">
                  <c:v>Total</c:v>
                </c:pt>
              </c:strCache>
            </c:strRef>
          </c:tx>
          <c:spPr>
            <a:ln w="28575" cap="rnd">
              <a:solidFill>
                <a:schemeClr val="accent2">
                  <a:lumMod val="75000"/>
                  <a:alpha val="50000"/>
                </a:schemeClr>
              </a:solidFill>
              <a:round/>
            </a:ln>
            <a:effectLst/>
          </c:spPr>
          <c:marker>
            <c:symbol val="circle"/>
            <c:size val="8"/>
            <c:spPr>
              <a:solidFill>
                <a:schemeClr val="tx1"/>
              </a:solidFill>
              <a:ln w="9525">
                <a:solidFill>
                  <a:schemeClr val="tx1">
                    <a:lumMod val="95000"/>
                    <a:lumOff val="5000"/>
                  </a:schemeClr>
                </a:solidFill>
              </a:ln>
              <a:effectLst/>
            </c:spPr>
          </c:marker>
          <c:cat>
            <c:strRef>
              <c:f>borrowersAnalysis!$J$13:$J$23</c:f>
              <c:strCache>
                <c:ptCount val="10"/>
                <c:pt idx="0">
                  <c:v>3</c:v>
                </c:pt>
                <c:pt idx="1">
                  <c:v>27</c:v>
                </c:pt>
                <c:pt idx="2">
                  <c:v>95</c:v>
                </c:pt>
                <c:pt idx="3">
                  <c:v>146</c:v>
                </c:pt>
                <c:pt idx="4">
                  <c:v>236</c:v>
                </c:pt>
                <c:pt idx="5">
                  <c:v>250</c:v>
                </c:pt>
                <c:pt idx="6">
                  <c:v>259</c:v>
                </c:pt>
                <c:pt idx="7">
                  <c:v>310</c:v>
                </c:pt>
                <c:pt idx="8">
                  <c:v>474</c:v>
                </c:pt>
                <c:pt idx="9">
                  <c:v>493</c:v>
                </c:pt>
              </c:strCache>
            </c:strRef>
          </c:cat>
          <c:val>
            <c:numRef>
              <c:f>borrowersAnalysis!$K$13:$K$23</c:f>
              <c:numCache>
                <c:formatCode>General</c:formatCode>
                <c:ptCount val="10"/>
                <c:pt idx="0">
                  <c:v>28.55</c:v>
                </c:pt>
                <c:pt idx="1">
                  <c:v>19.350000000000001</c:v>
                </c:pt>
                <c:pt idx="2">
                  <c:v>27.42</c:v>
                </c:pt>
                <c:pt idx="3">
                  <c:v>19.75</c:v>
                </c:pt>
                <c:pt idx="4">
                  <c:v>28.34</c:v>
                </c:pt>
                <c:pt idx="5">
                  <c:v>25.29</c:v>
                </c:pt>
                <c:pt idx="6">
                  <c:v>12.5</c:v>
                </c:pt>
                <c:pt idx="7">
                  <c:v>12.06</c:v>
                </c:pt>
                <c:pt idx="8">
                  <c:v>15</c:v>
                </c:pt>
                <c:pt idx="9">
                  <c:v>22.41</c:v>
                </c:pt>
              </c:numCache>
            </c:numRef>
          </c:val>
          <c:smooth val="0"/>
          <c:extLst>
            <c:ext xmlns:c16="http://schemas.microsoft.com/office/drawing/2014/chart" uri="{C3380CC4-5D6E-409C-BE32-E72D297353CC}">
              <c16:uniqueId val="{00000000-A7FA-4022-8F8F-22AEADF7E0CB}"/>
            </c:ext>
          </c:extLst>
        </c:ser>
        <c:dLbls>
          <c:showLegendKey val="0"/>
          <c:showVal val="0"/>
          <c:showCatName val="0"/>
          <c:showSerName val="0"/>
          <c:showPercent val="0"/>
          <c:showBubbleSize val="0"/>
        </c:dLbls>
        <c:marker val="1"/>
        <c:smooth val="0"/>
        <c:axId val="2063039535"/>
        <c:axId val="2063045359"/>
      </c:lineChart>
      <c:catAx>
        <c:axId val="2063039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Borrower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045359"/>
        <c:crosses val="autoZero"/>
        <c:auto val="1"/>
        <c:lblAlgn val="ctr"/>
        <c:lblOffset val="100"/>
        <c:noMultiLvlLbl val="0"/>
      </c:catAx>
      <c:valAx>
        <c:axId val="2063045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LTV ratio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03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Loan Data for Analysis (version 1).xlsx]borrowersAnalysis!PivotTable25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Borrower's annual income above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borrowersAnalysis!$AH$10</c:f>
              <c:strCache>
                <c:ptCount val="1"/>
                <c:pt idx="0">
                  <c:v>Total</c:v>
                </c:pt>
              </c:strCache>
            </c:strRef>
          </c:tx>
          <c:spPr>
            <a:solidFill>
              <a:schemeClr val="accent1"/>
            </a:solidFill>
            <a:ln>
              <a:noFill/>
            </a:ln>
            <a:effectLst/>
          </c:spPr>
          <c:invertIfNegative val="0"/>
          <c:cat>
            <c:strRef>
              <c:f>borrowersAnalysis!$AG$11:$AG$209</c:f>
              <c:strCache>
                <c:ptCount val="198"/>
                <c:pt idx="0">
                  <c:v>117</c:v>
                </c:pt>
                <c:pt idx="1">
                  <c:v>243</c:v>
                </c:pt>
                <c:pt idx="2">
                  <c:v>227</c:v>
                </c:pt>
                <c:pt idx="3">
                  <c:v>135</c:v>
                </c:pt>
                <c:pt idx="4">
                  <c:v>496</c:v>
                </c:pt>
                <c:pt idx="5">
                  <c:v>347</c:v>
                </c:pt>
                <c:pt idx="6">
                  <c:v>289</c:v>
                </c:pt>
                <c:pt idx="7">
                  <c:v>75</c:v>
                </c:pt>
                <c:pt idx="8">
                  <c:v>250</c:v>
                </c:pt>
                <c:pt idx="9">
                  <c:v>6</c:v>
                </c:pt>
                <c:pt idx="10">
                  <c:v>236</c:v>
                </c:pt>
                <c:pt idx="11">
                  <c:v>217</c:v>
                </c:pt>
                <c:pt idx="12">
                  <c:v>2</c:v>
                </c:pt>
                <c:pt idx="13">
                  <c:v>94</c:v>
                </c:pt>
                <c:pt idx="14">
                  <c:v>213</c:v>
                </c:pt>
                <c:pt idx="15">
                  <c:v>168</c:v>
                </c:pt>
                <c:pt idx="16">
                  <c:v>398</c:v>
                </c:pt>
                <c:pt idx="17">
                  <c:v>172</c:v>
                </c:pt>
                <c:pt idx="18">
                  <c:v>37</c:v>
                </c:pt>
                <c:pt idx="19">
                  <c:v>42</c:v>
                </c:pt>
                <c:pt idx="20">
                  <c:v>382</c:v>
                </c:pt>
                <c:pt idx="21">
                  <c:v>115</c:v>
                </c:pt>
                <c:pt idx="22">
                  <c:v>220</c:v>
                </c:pt>
                <c:pt idx="23">
                  <c:v>23</c:v>
                </c:pt>
                <c:pt idx="24">
                  <c:v>21</c:v>
                </c:pt>
                <c:pt idx="25">
                  <c:v>47</c:v>
                </c:pt>
                <c:pt idx="26">
                  <c:v>303</c:v>
                </c:pt>
                <c:pt idx="27">
                  <c:v>329</c:v>
                </c:pt>
                <c:pt idx="28">
                  <c:v>132</c:v>
                </c:pt>
                <c:pt idx="29">
                  <c:v>366</c:v>
                </c:pt>
                <c:pt idx="30">
                  <c:v>118</c:v>
                </c:pt>
                <c:pt idx="31">
                  <c:v>92</c:v>
                </c:pt>
                <c:pt idx="32">
                  <c:v>17</c:v>
                </c:pt>
                <c:pt idx="33">
                  <c:v>277</c:v>
                </c:pt>
                <c:pt idx="34">
                  <c:v>77</c:v>
                </c:pt>
                <c:pt idx="35">
                  <c:v>376</c:v>
                </c:pt>
                <c:pt idx="36">
                  <c:v>374</c:v>
                </c:pt>
                <c:pt idx="37">
                  <c:v>379</c:v>
                </c:pt>
                <c:pt idx="38">
                  <c:v>16</c:v>
                </c:pt>
                <c:pt idx="39">
                  <c:v>66</c:v>
                </c:pt>
                <c:pt idx="40">
                  <c:v>219</c:v>
                </c:pt>
                <c:pt idx="41">
                  <c:v>253</c:v>
                </c:pt>
                <c:pt idx="42">
                  <c:v>372</c:v>
                </c:pt>
                <c:pt idx="43">
                  <c:v>175</c:v>
                </c:pt>
                <c:pt idx="44">
                  <c:v>142</c:v>
                </c:pt>
                <c:pt idx="45">
                  <c:v>39</c:v>
                </c:pt>
                <c:pt idx="46">
                  <c:v>72</c:v>
                </c:pt>
                <c:pt idx="47">
                  <c:v>477</c:v>
                </c:pt>
                <c:pt idx="48">
                  <c:v>34</c:v>
                </c:pt>
                <c:pt idx="49">
                  <c:v>416</c:v>
                </c:pt>
                <c:pt idx="50">
                  <c:v>28</c:v>
                </c:pt>
                <c:pt idx="51">
                  <c:v>215</c:v>
                </c:pt>
                <c:pt idx="52">
                  <c:v>63</c:v>
                </c:pt>
                <c:pt idx="53">
                  <c:v>56</c:v>
                </c:pt>
                <c:pt idx="54">
                  <c:v>403</c:v>
                </c:pt>
                <c:pt idx="55">
                  <c:v>248</c:v>
                </c:pt>
                <c:pt idx="56">
                  <c:v>160</c:v>
                </c:pt>
                <c:pt idx="57">
                  <c:v>216</c:v>
                </c:pt>
                <c:pt idx="58">
                  <c:v>24</c:v>
                </c:pt>
                <c:pt idx="59">
                  <c:v>498</c:v>
                </c:pt>
                <c:pt idx="60">
                  <c:v>442</c:v>
                </c:pt>
                <c:pt idx="61">
                  <c:v>85</c:v>
                </c:pt>
                <c:pt idx="62">
                  <c:v>197</c:v>
                </c:pt>
                <c:pt idx="63">
                  <c:v>11</c:v>
                </c:pt>
                <c:pt idx="64">
                  <c:v>455</c:v>
                </c:pt>
                <c:pt idx="65">
                  <c:v>341</c:v>
                </c:pt>
                <c:pt idx="66">
                  <c:v>149</c:v>
                </c:pt>
                <c:pt idx="67">
                  <c:v>177</c:v>
                </c:pt>
                <c:pt idx="68">
                  <c:v>148</c:v>
                </c:pt>
                <c:pt idx="69">
                  <c:v>165</c:v>
                </c:pt>
                <c:pt idx="70">
                  <c:v>173</c:v>
                </c:pt>
                <c:pt idx="71">
                  <c:v>122</c:v>
                </c:pt>
                <c:pt idx="72">
                  <c:v>458</c:v>
                </c:pt>
                <c:pt idx="73">
                  <c:v>151</c:v>
                </c:pt>
                <c:pt idx="74">
                  <c:v>48</c:v>
                </c:pt>
                <c:pt idx="75">
                  <c:v>391</c:v>
                </c:pt>
                <c:pt idx="76">
                  <c:v>495</c:v>
                </c:pt>
                <c:pt idx="77">
                  <c:v>402</c:v>
                </c:pt>
                <c:pt idx="78">
                  <c:v>30</c:v>
                </c:pt>
                <c:pt idx="79">
                  <c:v>456</c:v>
                </c:pt>
                <c:pt idx="80">
                  <c:v>10</c:v>
                </c:pt>
                <c:pt idx="81">
                  <c:v>399</c:v>
                </c:pt>
                <c:pt idx="82">
                  <c:v>238</c:v>
                </c:pt>
                <c:pt idx="83">
                  <c:v>467</c:v>
                </c:pt>
                <c:pt idx="84">
                  <c:v>194</c:v>
                </c:pt>
                <c:pt idx="85">
                  <c:v>396</c:v>
                </c:pt>
                <c:pt idx="86">
                  <c:v>349</c:v>
                </c:pt>
                <c:pt idx="87">
                  <c:v>200</c:v>
                </c:pt>
                <c:pt idx="88">
                  <c:v>208</c:v>
                </c:pt>
                <c:pt idx="89">
                  <c:v>93</c:v>
                </c:pt>
                <c:pt idx="90">
                  <c:v>108</c:v>
                </c:pt>
                <c:pt idx="91">
                  <c:v>43</c:v>
                </c:pt>
                <c:pt idx="92">
                  <c:v>133</c:v>
                </c:pt>
                <c:pt idx="93">
                  <c:v>381</c:v>
                </c:pt>
                <c:pt idx="94">
                  <c:v>114</c:v>
                </c:pt>
                <c:pt idx="95">
                  <c:v>484</c:v>
                </c:pt>
                <c:pt idx="96">
                  <c:v>392</c:v>
                </c:pt>
                <c:pt idx="97">
                  <c:v>38</c:v>
                </c:pt>
                <c:pt idx="98">
                  <c:v>41</c:v>
                </c:pt>
                <c:pt idx="99">
                  <c:v>242</c:v>
                </c:pt>
                <c:pt idx="100">
                  <c:v>237</c:v>
                </c:pt>
                <c:pt idx="101">
                  <c:v>395</c:v>
                </c:pt>
                <c:pt idx="102">
                  <c:v>70</c:v>
                </c:pt>
                <c:pt idx="103">
                  <c:v>293</c:v>
                </c:pt>
                <c:pt idx="104">
                  <c:v>337</c:v>
                </c:pt>
                <c:pt idx="105">
                  <c:v>304</c:v>
                </c:pt>
                <c:pt idx="106">
                  <c:v>207</c:v>
                </c:pt>
                <c:pt idx="107">
                  <c:v>317</c:v>
                </c:pt>
                <c:pt idx="108">
                  <c:v>355</c:v>
                </c:pt>
                <c:pt idx="109">
                  <c:v>410</c:v>
                </c:pt>
                <c:pt idx="110">
                  <c:v>188</c:v>
                </c:pt>
                <c:pt idx="111">
                  <c:v>90</c:v>
                </c:pt>
                <c:pt idx="112">
                  <c:v>270</c:v>
                </c:pt>
                <c:pt idx="113">
                  <c:v>266</c:v>
                </c:pt>
                <c:pt idx="114">
                  <c:v>49</c:v>
                </c:pt>
                <c:pt idx="115">
                  <c:v>53</c:v>
                </c:pt>
                <c:pt idx="116">
                  <c:v>7</c:v>
                </c:pt>
                <c:pt idx="117">
                  <c:v>432</c:v>
                </c:pt>
                <c:pt idx="118">
                  <c:v>229</c:v>
                </c:pt>
                <c:pt idx="119">
                  <c:v>453</c:v>
                </c:pt>
                <c:pt idx="120">
                  <c:v>344</c:v>
                </c:pt>
                <c:pt idx="121">
                  <c:v>40</c:v>
                </c:pt>
                <c:pt idx="122">
                  <c:v>233</c:v>
                </c:pt>
                <c:pt idx="123">
                  <c:v>138</c:v>
                </c:pt>
                <c:pt idx="124">
                  <c:v>180</c:v>
                </c:pt>
                <c:pt idx="125">
                  <c:v>489</c:v>
                </c:pt>
                <c:pt idx="126">
                  <c:v>350</c:v>
                </c:pt>
                <c:pt idx="127">
                  <c:v>4</c:v>
                </c:pt>
                <c:pt idx="128">
                  <c:v>65</c:v>
                </c:pt>
                <c:pt idx="129">
                  <c:v>157</c:v>
                </c:pt>
                <c:pt idx="130">
                  <c:v>88</c:v>
                </c:pt>
                <c:pt idx="131">
                  <c:v>223</c:v>
                </c:pt>
                <c:pt idx="132">
                  <c:v>74</c:v>
                </c:pt>
                <c:pt idx="133">
                  <c:v>228</c:v>
                </c:pt>
                <c:pt idx="134">
                  <c:v>46</c:v>
                </c:pt>
                <c:pt idx="135">
                  <c:v>389</c:v>
                </c:pt>
                <c:pt idx="136">
                  <c:v>186</c:v>
                </c:pt>
                <c:pt idx="137">
                  <c:v>417</c:v>
                </c:pt>
                <c:pt idx="138">
                  <c:v>195</c:v>
                </c:pt>
                <c:pt idx="139">
                  <c:v>414</c:v>
                </c:pt>
                <c:pt idx="140">
                  <c:v>296</c:v>
                </c:pt>
                <c:pt idx="141">
                  <c:v>367</c:v>
                </c:pt>
                <c:pt idx="142">
                  <c:v>275</c:v>
                </c:pt>
                <c:pt idx="143">
                  <c:v>158</c:v>
                </c:pt>
                <c:pt idx="144">
                  <c:v>298</c:v>
                </c:pt>
                <c:pt idx="145">
                  <c:v>178</c:v>
                </c:pt>
                <c:pt idx="146">
                  <c:v>106</c:v>
                </c:pt>
                <c:pt idx="147">
                  <c:v>62</c:v>
                </c:pt>
                <c:pt idx="148">
                  <c:v>87</c:v>
                </c:pt>
                <c:pt idx="149">
                  <c:v>116</c:v>
                </c:pt>
                <c:pt idx="150">
                  <c:v>325</c:v>
                </c:pt>
                <c:pt idx="151">
                  <c:v>312</c:v>
                </c:pt>
                <c:pt idx="152">
                  <c:v>154</c:v>
                </c:pt>
                <c:pt idx="153">
                  <c:v>280</c:v>
                </c:pt>
                <c:pt idx="154">
                  <c:v>146</c:v>
                </c:pt>
                <c:pt idx="155">
                  <c:v>125</c:v>
                </c:pt>
                <c:pt idx="156">
                  <c:v>193</c:v>
                </c:pt>
                <c:pt idx="157">
                  <c:v>411</c:v>
                </c:pt>
                <c:pt idx="158">
                  <c:v>182</c:v>
                </c:pt>
                <c:pt idx="159">
                  <c:v>461</c:v>
                </c:pt>
                <c:pt idx="160">
                  <c:v>323</c:v>
                </c:pt>
                <c:pt idx="161">
                  <c:v>73</c:v>
                </c:pt>
                <c:pt idx="162">
                  <c:v>335</c:v>
                </c:pt>
                <c:pt idx="163">
                  <c:v>406</c:v>
                </c:pt>
                <c:pt idx="164">
                  <c:v>1</c:v>
                </c:pt>
                <c:pt idx="165">
                  <c:v>268</c:v>
                </c:pt>
                <c:pt idx="166">
                  <c:v>52</c:v>
                </c:pt>
                <c:pt idx="167">
                  <c:v>143</c:v>
                </c:pt>
                <c:pt idx="168">
                  <c:v>313</c:v>
                </c:pt>
                <c:pt idx="169">
                  <c:v>32</c:v>
                </c:pt>
                <c:pt idx="170">
                  <c:v>209</c:v>
                </c:pt>
                <c:pt idx="171">
                  <c:v>64</c:v>
                </c:pt>
                <c:pt idx="172">
                  <c:v>212</c:v>
                </c:pt>
                <c:pt idx="173">
                  <c:v>291</c:v>
                </c:pt>
                <c:pt idx="174">
                  <c:v>271</c:v>
                </c:pt>
                <c:pt idx="175">
                  <c:v>80</c:v>
                </c:pt>
                <c:pt idx="176">
                  <c:v>479</c:v>
                </c:pt>
                <c:pt idx="177">
                  <c:v>174</c:v>
                </c:pt>
                <c:pt idx="178">
                  <c:v>155</c:v>
                </c:pt>
                <c:pt idx="179">
                  <c:v>364</c:v>
                </c:pt>
                <c:pt idx="180">
                  <c:v>474</c:v>
                </c:pt>
                <c:pt idx="181">
                  <c:v>109</c:v>
                </c:pt>
                <c:pt idx="182">
                  <c:v>345</c:v>
                </c:pt>
                <c:pt idx="183">
                  <c:v>370</c:v>
                </c:pt>
                <c:pt idx="184">
                  <c:v>190</c:v>
                </c:pt>
                <c:pt idx="185">
                  <c:v>282</c:v>
                </c:pt>
                <c:pt idx="186">
                  <c:v>111</c:v>
                </c:pt>
                <c:pt idx="187">
                  <c:v>99</c:v>
                </c:pt>
                <c:pt idx="188">
                  <c:v>189</c:v>
                </c:pt>
                <c:pt idx="189">
                  <c:v>79</c:v>
                </c:pt>
                <c:pt idx="190">
                  <c:v>156</c:v>
                </c:pt>
                <c:pt idx="191">
                  <c:v>251</c:v>
                </c:pt>
                <c:pt idx="192">
                  <c:v>140</c:v>
                </c:pt>
                <c:pt idx="193">
                  <c:v>176</c:v>
                </c:pt>
                <c:pt idx="194">
                  <c:v>397</c:v>
                </c:pt>
                <c:pt idx="195">
                  <c:v>358</c:v>
                </c:pt>
                <c:pt idx="196">
                  <c:v>226</c:v>
                </c:pt>
                <c:pt idx="197">
                  <c:v>83</c:v>
                </c:pt>
              </c:strCache>
            </c:strRef>
          </c:cat>
          <c:val>
            <c:numRef>
              <c:f>borrowersAnalysis!$AH$11:$AH$209</c:f>
              <c:numCache>
                <c:formatCode>General</c:formatCode>
                <c:ptCount val="198"/>
                <c:pt idx="0">
                  <c:v>281000</c:v>
                </c:pt>
                <c:pt idx="1">
                  <c:v>278000</c:v>
                </c:pt>
                <c:pt idx="2">
                  <c:v>278000</c:v>
                </c:pt>
                <c:pt idx="3">
                  <c:v>277000</c:v>
                </c:pt>
                <c:pt idx="4">
                  <c:v>275000</c:v>
                </c:pt>
                <c:pt idx="5">
                  <c:v>269000</c:v>
                </c:pt>
                <c:pt idx="6">
                  <c:v>266000</c:v>
                </c:pt>
                <c:pt idx="7">
                  <c:v>259000</c:v>
                </c:pt>
                <c:pt idx="8">
                  <c:v>256000</c:v>
                </c:pt>
                <c:pt idx="9">
                  <c:v>255000</c:v>
                </c:pt>
                <c:pt idx="10">
                  <c:v>251000</c:v>
                </c:pt>
                <c:pt idx="11">
                  <c:v>251000</c:v>
                </c:pt>
                <c:pt idx="12">
                  <c:v>250000</c:v>
                </c:pt>
                <c:pt idx="13">
                  <c:v>244000</c:v>
                </c:pt>
                <c:pt idx="14">
                  <c:v>241000</c:v>
                </c:pt>
                <c:pt idx="15">
                  <c:v>240000</c:v>
                </c:pt>
                <c:pt idx="16">
                  <c:v>235000</c:v>
                </c:pt>
                <c:pt idx="17">
                  <c:v>233000</c:v>
                </c:pt>
                <c:pt idx="18">
                  <c:v>232000</c:v>
                </c:pt>
                <c:pt idx="19">
                  <c:v>232000</c:v>
                </c:pt>
                <c:pt idx="20">
                  <c:v>232000</c:v>
                </c:pt>
                <c:pt idx="21">
                  <c:v>231000</c:v>
                </c:pt>
                <c:pt idx="22">
                  <c:v>231000</c:v>
                </c:pt>
                <c:pt idx="23">
                  <c:v>231000</c:v>
                </c:pt>
                <c:pt idx="24">
                  <c:v>229000</c:v>
                </c:pt>
                <c:pt idx="25">
                  <c:v>229000</c:v>
                </c:pt>
                <c:pt idx="26">
                  <c:v>226000</c:v>
                </c:pt>
                <c:pt idx="27">
                  <c:v>222000</c:v>
                </c:pt>
                <c:pt idx="28">
                  <c:v>222000</c:v>
                </c:pt>
                <c:pt idx="29">
                  <c:v>219000</c:v>
                </c:pt>
                <c:pt idx="30">
                  <c:v>218000</c:v>
                </c:pt>
                <c:pt idx="31">
                  <c:v>218000</c:v>
                </c:pt>
                <c:pt idx="32">
                  <c:v>214000</c:v>
                </c:pt>
                <c:pt idx="33">
                  <c:v>213000</c:v>
                </c:pt>
                <c:pt idx="34">
                  <c:v>212000</c:v>
                </c:pt>
                <c:pt idx="35">
                  <c:v>211000</c:v>
                </c:pt>
                <c:pt idx="36">
                  <c:v>210000</c:v>
                </c:pt>
                <c:pt idx="37">
                  <c:v>208000</c:v>
                </c:pt>
                <c:pt idx="38">
                  <c:v>204000</c:v>
                </c:pt>
                <c:pt idx="39">
                  <c:v>203000</c:v>
                </c:pt>
                <c:pt idx="40">
                  <c:v>201000</c:v>
                </c:pt>
                <c:pt idx="41">
                  <c:v>201000</c:v>
                </c:pt>
                <c:pt idx="42">
                  <c:v>200000</c:v>
                </c:pt>
                <c:pt idx="43">
                  <c:v>200000</c:v>
                </c:pt>
                <c:pt idx="44">
                  <c:v>199000</c:v>
                </c:pt>
                <c:pt idx="45">
                  <c:v>197000</c:v>
                </c:pt>
                <c:pt idx="46">
                  <c:v>197000</c:v>
                </c:pt>
                <c:pt idx="47">
                  <c:v>196000</c:v>
                </c:pt>
                <c:pt idx="48">
                  <c:v>196000</c:v>
                </c:pt>
                <c:pt idx="49">
                  <c:v>194000</c:v>
                </c:pt>
                <c:pt idx="50">
                  <c:v>192000</c:v>
                </c:pt>
                <c:pt idx="51">
                  <c:v>192000</c:v>
                </c:pt>
                <c:pt idx="52">
                  <c:v>192000</c:v>
                </c:pt>
                <c:pt idx="53">
                  <c:v>191000</c:v>
                </c:pt>
                <c:pt idx="54">
                  <c:v>190000</c:v>
                </c:pt>
                <c:pt idx="55">
                  <c:v>190000</c:v>
                </c:pt>
                <c:pt idx="56">
                  <c:v>190000</c:v>
                </c:pt>
                <c:pt idx="57">
                  <c:v>187000</c:v>
                </c:pt>
                <c:pt idx="58">
                  <c:v>187000</c:v>
                </c:pt>
                <c:pt idx="59">
                  <c:v>187000</c:v>
                </c:pt>
                <c:pt idx="60">
                  <c:v>186000</c:v>
                </c:pt>
                <c:pt idx="61">
                  <c:v>184000</c:v>
                </c:pt>
                <c:pt idx="62">
                  <c:v>183000</c:v>
                </c:pt>
                <c:pt idx="63">
                  <c:v>182000</c:v>
                </c:pt>
                <c:pt idx="64">
                  <c:v>181000</c:v>
                </c:pt>
                <c:pt idx="65">
                  <c:v>181000</c:v>
                </c:pt>
                <c:pt idx="66">
                  <c:v>180000</c:v>
                </c:pt>
                <c:pt idx="67">
                  <c:v>179000</c:v>
                </c:pt>
                <c:pt idx="68">
                  <c:v>179000</c:v>
                </c:pt>
                <c:pt idx="69">
                  <c:v>177000</c:v>
                </c:pt>
                <c:pt idx="70">
                  <c:v>176000</c:v>
                </c:pt>
                <c:pt idx="71">
                  <c:v>175000</c:v>
                </c:pt>
                <c:pt idx="72">
                  <c:v>174000</c:v>
                </c:pt>
                <c:pt idx="73">
                  <c:v>174000</c:v>
                </c:pt>
                <c:pt idx="74">
                  <c:v>173000</c:v>
                </c:pt>
                <c:pt idx="75">
                  <c:v>173000</c:v>
                </c:pt>
                <c:pt idx="76">
                  <c:v>172000</c:v>
                </c:pt>
                <c:pt idx="77">
                  <c:v>172000</c:v>
                </c:pt>
                <c:pt idx="78">
                  <c:v>171000</c:v>
                </c:pt>
                <c:pt idx="79">
                  <c:v>171000</c:v>
                </c:pt>
                <c:pt idx="80">
                  <c:v>170000</c:v>
                </c:pt>
                <c:pt idx="81">
                  <c:v>170000</c:v>
                </c:pt>
                <c:pt idx="82">
                  <c:v>170000</c:v>
                </c:pt>
                <c:pt idx="83">
                  <c:v>170000</c:v>
                </c:pt>
                <c:pt idx="84">
                  <c:v>170000</c:v>
                </c:pt>
                <c:pt idx="85">
                  <c:v>168000</c:v>
                </c:pt>
                <c:pt idx="86">
                  <c:v>166000</c:v>
                </c:pt>
                <c:pt idx="87">
                  <c:v>166000</c:v>
                </c:pt>
                <c:pt idx="88">
                  <c:v>165000</c:v>
                </c:pt>
                <c:pt idx="89">
                  <c:v>164000</c:v>
                </c:pt>
                <c:pt idx="90">
                  <c:v>162000</c:v>
                </c:pt>
                <c:pt idx="91">
                  <c:v>162000</c:v>
                </c:pt>
                <c:pt idx="92">
                  <c:v>162000</c:v>
                </c:pt>
                <c:pt idx="93">
                  <c:v>160000</c:v>
                </c:pt>
                <c:pt idx="94">
                  <c:v>160000</c:v>
                </c:pt>
                <c:pt idx="95">
                  <c:v>160000</c:v>
                </c:pt>
                <c:pt idx="96">
                  <c:v>159000</c:v>
                </c:pt>
                <c:pt idx="97">
                  <c:v>159000</c:v>
                </c:pt>
                <c:pt idx="98">
                  <c:v>158000</c:v>
                </c:pt>
                <c:pt idx="99">
                  <c:v>157000</c:v>
                </c:pt>
                <c:pt idx="100">
                  <c:v>156000</c:v>
                </c:pt>
                <c:pt idx="101">
                  <c:v>156000</c:v>
                </c:pt>
                <c:pt idx="102">
                  <c:v>155000</c:v>
                </c:pt>
                <c:pt idx="103">
                  <c:v>155000</c:v>
                </c:pt>
                <c:pt idx="104">
                  <c:v>154000</c:v>
                </c:pt>
                <c:pt idx="105">
                  <c:v>152000</c:v>
                </c:pt>
                <c:pt idx="106">
                  <c:v>152000</c:v>
                </c:pt>
                <c:pt idx="107">
                  <c:v>151000</c:v>
                </c:pt>
                <c:pt idx="108">
                  <c:v>150000</c:v>
                </c:pt>
                <c:pt idx="109">
                  <c:v>149000</c:v>
                </c:pt>
                <c:pt idx="110">
                  <c:v>148000</c:v>
                </c:pt>
                <c:pt idx="111">
                  <c:v>148000</c:v>
                </c:pt>
                <c:pt idx="112">
                  <c:v>148000</c:v>
                </c:pt>
                <c:pt idx="113">
                  <c:v>147000</c:v>
                </c:pt>
                <c:pt idx="114">
                  <c:v>146000</c:v>
                </c:pt>
                <c:pt idx="115">
                  <c:v>146000</c:v>
                </c:pt>
                <c:pt idx="116">
                  <c:v>145000</c:v>
                </c:pt>
                <c:pt idx="117">
                  <c:v>145000</c:v>
                </c:pt>
                <c:pt idx="118">
                  <c:v>144000</c:v>
                </c:pt>
                <c:pt idx="119">
                  <c:v>144000</c:v>
                </c:pt>
                <c:pt idx="120">
                  <c:v>143000</c:v>
                </c:pt>
                <c:pt idx="121">
                  <c:v>143000</c:v>
                </c:pt>
                <c:pt idx="122">
                  <c:v>143000</c:v>
                </c:pt>
                <c:pt idx="123">
                  <c:v>143000</c:v>
                </c:pt>
                <c:pt idx="124">
                  <c:v>143000</c:v>
                </c:pt>
                <c:pt idx="125">
                  <c:v>142000</c:v>
                </c:pt>
                <c:pt idx="126">
                  <c:v>142000</c:v>
                </c:pt>
                <c:pt idx="127">
                  <c:v>141000</c:v>
                </c:pt>
                <c:pt idx="128">
                  <c:v>140000</c:v>
                </c:pt>
                <c:pt idx="129">
                  <c:v>139000</c:v>
                </c:pt>
                <c:pt idx="130">
                  <c:v>139000</c:v>
                </c:pt>
                <c:pt idx="131">
                  <c:v>138000</c:v>
                </c:pt>
                <c:pt idx="132">
                  <c:v>138000</c:v>
                </c:pt>
                <c:pt idx="133">
                  <c:v>138000</c:v>
                </c:pt>
                <c:pt idx="134">
                  <c:v>138000</c:v>
                </c:pt>
                <c:pt idx="135">
                  <c:v>138000</c:v>
                </c:pt>
                <c:pt idx="136">
                  <c:v>138000</c:v>
                </c:pt>
                <c:pt idx="137">
                  <c:v>137000</c:v>
                </c:pt>
                <c:pt idx="138">
                  <c:v>137000</c:v>
                </c:pt>
                <c:pt idx="139">
                  <c:v>134000</c:v>
                </c:pt>
                <c:pt idx="140">
                  <c:v>134000</c:v>
                </c:pt>
                <c:pt idx="141">
                  <c:v>133000</c:v>
                </c:pt>
                <c:pt idx="142">
                  <c:v>133000</c:v>
                </c:pt>
                <c:pt idx="143">
                  <c:v>132000</c:v>
                </c:pt>
                <c:pt idx="144">
                  <c:v>132000</c:v>
                </c:pt>
                <c:pt idx="145">
                  <c:v>132000</c:v>
                </c:pt>
                <c:pt idx="146">
                  <c:v>131000</c:v>
                </c:pt>
                <c:pt idx="147">
                  <c:v>130000</c:v>
                </c:pt>
                <c:pt idx="148">
                  <c:v>130000</c:v>
                </c:pt>
                <c:pt idx="149">
                  <c:v>130000</c:v>
                </c:pt>
                <c:pt idx="150">
                  <c:v>130000</c:v>
                </c:pt>
                <c:pt idx="151">
                  <c:v>129000</c:v>
                </c:pt>
                <c:pt idx="152">
                  <c:v>127000</c:v>
                </c:pt>
                <c:pt idx="153">
                  <c:v>127000</c:v>
                </c:pt>
                <c:pt idx="154">
                  <c:v>127000</c:v>
                </c:pt>
                <c:pt idx="155">
                  <c:v>126000</c:v>
                </c:pt>
                <c:pt idx="156">
                  <c:v>126000</c:v>
                </c:pt>
                <c:pt idx="157">
                  <c:v>126000</c:v>
                </c:pt>
                <c:pt idx="158">
                  <c:v>125000</c:v>
                </c:pt>
                <c:pt idx="159">
                  <c:v>125000</c:v>
                </c:pt>
                <c:pt idx="160">
                  <c:v>125000</c:v>
                </c:pt>
                <c:pt idx="161">
                  <c:v>124000</c:v>
                </c:pt>
                <c:pt idx="162">
                  <c:v>124000</c:v>
                </c:pt>
                <c:pt idx="163">
                  <c:v>123000</c:v>
                </c:pt>
                <c:pt idx="164">
                  <c:v>123000</c:v>
                </c:pt>
                <c:pt idx="165">
                  <c:v>123000</c:v>
                </c:pt>
                <c:pt idx="166">
                  <c:v>123000</c:v>
                </c:pt>
                <c:pt idx="167">
                  <c:v>123000</c:v>
                </c:pt>
                <c:pt idx="168">
                  <c:v>122000</c:v>
                </c:pt>
                <c:pt idx="169">
                  <c:v>122000</c:v>
                </c:pt>
                <c:pt idx="170">
                  <c:v>122000</c:v>
                </c:pt>
                <c:pt idx="171">
                  <c:v>121000</c:v>
                </c:pt>
                <c:pt idx="172">
                  <c:v>120000</c:v>
                </c:pt>
                <c:pt idx="173">
                  <c:v>120000</c:v>
                </c:pt>
                <c:pt idx="174">
                  <c:v>120000</c:v>
                </c:pt>
                <c:pt idx="175">
                  <c:v>120000</c:v>
                </c:pt>
                <c:pt idx="176">
                  <c:v>120000</c:v>
                </c:pt>
                <c:pt idx="177">
                  <c:v>120000</c:v>
                </c:pt>
                <c:pt idx="178">
                  <c:v>119000</c:v>
                </c:pt>
                <c:pt idx="179">
                  <c:v>119000</c:v>
                </c:pt>
                <c:pt idx="180">
                  <c:v>118000</c:v>
                </c:pt>
                <c:pt idx="181">
                  <c:v>118000</c:v>
                </c:pt>
                <c:pt idx="182">
                  <c:v>118000</c:v>
                </c:pt>
                <c:pt idx="183">
                  <c:v>117000</c:v>
                </c:pt>
                <c:pt idx="184">
                  <c:v>117000</c:v>
                </c:pt>
                <c:pt idx="185">
                  <c:v>117000</c:v>
                </c:pt>
                <c:pt idx="186">
                  <c:v>117000</c:v>
                </c:pt>
                <c:pt idx="187">
                  <c:v>116000</c:v>
                </c:pt>
                <c:pt idx="188">
                  <c:v>115000</c:v>
                </c:pt>
                <c:pt idx="189">
                  <c:v>115000</c:v>
                </c:pt>
                <c:pt idx="190">
                  <c:v>115000</c:v>
                </c:pt>
                <c:pt idx="191">
                  <c:v>115000</c:v>
                </c:pt>
                <c:pt idx="192">
                  <c:v>115000</c:v>
                </c:pt>
                <c:pt idx="193">
                  <c:v>115000</c:v>
                </c:pt>
                <c:pt idx="194">
                  <c:v>115000</c:v>
                </c:pt>
                <c:pt idx="195">
                  <c:v>114000</c:v>
                </c:pt>
                <c:pt idx="196">
                  <c:v>113000</c:v>
                </c:pt>
                <c:pt idx="197">
                  <c:v>113000</c:v>
                </c:pt>
              </c:numCache>
            </c:numRef>
          </c:val>
          <c:extLst>
            <c:ext xmlns:c16="http://schemas.microsoft.com/office/drawing/2014/chart" uri="{C3380CC4-5D6E-409C-BE32-E72D297353CC}">
              <c16:uniqueId val="{00000000-6003-43CE-BDC1-664C47CEB14D}"/>
            </c:ext>
          </c:extLst>
        </c:ser>
        <c:dLbls>
          <c:showLegendKey val="0"/>
          <c:showVal val="0"/>
          <c:showCatName val="0"/>
          <c:showSerName val="0"/>
          <c:showPercent val="0"/>
          <c:showBubbleSize val="0"/>
        </c:dLbls>
        <c:gapWidth val="219"/>
        <c:overlap val="-27"/>
        <c:axId val="256164464"/>
        <c:axId val="256179024"/>
      </c:barChart>
      <c:catAx>
        <c:axId val="25616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179024"/>
        <c:crosses val="autoZero"/>
        <c:auto val="1"/>
        <c:lblAlgn val="ctr"/>
        <c:lblOffset val="100"/>
        <c:noMultiLvlLbl val="0"/>
      </c:catAx>
      <c:valAx>
        <c:axId val="25617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16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Loan Data for Analysis (version 1).xlsx]borrowersAnalysis!PivotTable1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Borrower's annual income outlier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borrowersAnalysis!$AK$10</c:f>
              <c:strCache>
                <c:ptCount val="1"/>
                <c:pt idx="0">
                  <c:v>Sum of Borrower Annual Income</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borrowersAnalysis!$AJ$11:$AJ$34</c:f>
              <c:strCache>
                <c:ptCount val="23"/>
                <c:pt idx="0">
                  <c:v>373</c:v>
                </c:pt>
                <c:pt idx="1">
                  <c:v>426</c:v>
                </c:pt>
                <c:pt idx="2">
                  <c:v>436</c:v>
                </c:pt>
                <c:pt idx="3">
                  <c:v>14</c:v>
                </c:pt>
                <c:pt idx="4">
                  <c:v>354</c:v>
                </c:pt>
                <c:pt idx="5">
                  <c:v>96</c:v>
                </c:pt>
                <c:pt idx="6">
                  <c:v>8</c:v>
                </c:pt>
                <c:pt idx="7">
                  <c:v>68</c:v>
                </c:pt>
                <c:pt idx="8">
                  <c:v>262</c:v>
                </c:pt>
                <c:pt idx="9">
                  <c:v>130</c:v>
                </c:pt>
                <c:pt idx="10">
                  <c:v>359</c:v>
                </c:pt>
                <c:pt idx="11">
                  <c:v>279</c:v>
                </c:pt>
                <c:pt idx="12">
                  <c:v>20</c:v>
                </c:pt>
                <c:pt idx="13">
                  <c:v>232</c:v>
                </c:pt>
                <c:pt idx="14">
                  <c:v>179</c:v>
                </c:pt>
                <c:pt idx="15">
                  <c:v>468</c:v>
                </c:pt>
                <c:pt idx="16">
                  <c:v>152</c:v>
                </c:pt>
                <c:pt idx="17">
                  <c:v>231</c:v>
                </c:pt>
                <c:pt idx="18">
                  <c:v>71</c:v>
                </c:pt>
                <c:pt idx="19">
                  <c:v>131</c:v>
                </c:pt>
                <c:pt idx="20">
                  <c:v>240</c:v>
                </c:pt>
                <c:pt idx="21">
                  <c:v>15</c:v>
                </c:pt>
                <c:pt idx="22">
                  <c:v>19</c:v>
                </c:pt>
              </c:strCache>
            </c:strRef>
          </c:cat>
          <c:val>
            <c:numRef>
              <c:f>borrowersAnalysis!$AK$11:$AK$34</c:f>
              <c:numCache>
                <c:formatCode>General</c:formatCode>
                <c:ptCount val="23"/>
                <c:pt idx="0">
                  <c:v>1560000</c:v>
                </c:pt>
                <c:pt idx="1">
                  <c:v>700000</c:v>
                </c:pt>
                <c:pt idx="2">
                  <c:v>612000</c:v>
                </c:pt>
                <c:pt idx="3">
                  <c:v>593000</c:v>
                </c:pt>
                <c:pt idx="4">
                  <c:v>568000</c:v>
                </c:pt>
                <c:pt idx="5">
                  <c:v>475000</c:v>
                </c:pt>
                <c:pt idx="6">
                  <c:v>392000</c:v>
                </c:pt>
                <c:pt idx="7">
                  <c:v>376000</c:v>
                </c:pt>
                <c:pt idx="8">
                  <c:v>375000</c:v>
                </c:pt>
                <c:pt idx="9">
                  <c:v>374000</c:v>
                </c:pt>
                <c:pt idx="10">
                  <c:v>371000</c:v>
                </c:pt>
                <c:pt idx="11">
                  <c:v>358000</c:v>
                </c:pt>
                <c:pt idx="12">
                  <c:v>352000</c:v>
                </c:pt>
                <c:pt idx="13">
                  <c:v>328000</c:v>
                </c:pt>
                <c:pt idx="14">
                  <c:v>320000</c:v>
                </c:pt>
                <c:pt idx="15">
                  <c:v>317000</c:v>
                </c:pt>
                <c:pt idx="16">
                  <c:v>310000</c:v>
                </c:pt>
                <c:pt idx="17">
                  <c:v>306000</c:v>
                </c:pt>
                <c:pt idx="18">
                  <c:v>306000</c:v>
                </c:pt>
                <c:pt idx="19">
                  <c:v>302000</c:v>
                </c:pt>
                <c:pt idx="20">
                  <c:v>298000</c:v>
                </c:pt>
                <c:pt idx="21">
                  <c:v>297000</c:v>
                </c:pt>
                <c:pt idx="22">
                  <c:v>287000</c:v>
                </c:pt>
              </c:numCache>
            </c:numRef>
          </c:val>
          <c:extLst>
            <c:ext xmlns:c16="http://schemas.microsoft.com/office/drawing/2014/chart" uri="{C3380CC4-5D6E-409C-BE32-E72D297353CC}">
              <c16:uniqueId val="{00000000-AA8B-4BD9-B2F1-A38F4804838A}"/>
            </c:ext>
          </c:extLst>
        </c:ser>
        <c:ser>
          <c:idx val="1"/>
          <c:order val="1"/>
          <c:tx>
            <c:strRef>
              <c:f>borrowersAnalysis!$AL$10</c:f>
              <c:strCache>
                <c:ptCount val="1"/>
                <c:pt idx="0">
                  <c:v>Sum of Borrower Annual Income2</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borrowersAnalysis!$AJ$11:$AJ$34</c:f>
              <c:strCache>
                <c:ptCount val="23"/>
                <c:pt idx="0">
                  <c:v>373</c:v>
                </c:pt>
                <c:pt idx="1">
                  <c:v>426</c:v>
                </c:pt>
                <c:pt idx="2">
                  <c:v>436</c:v>
                </c:pt>
                <c:pt idx="3">
                  <c:v>14</c:v>
                </c:pt>
                <c:pt idx="4">
                  <c:v>354</c:v>
                </c:pt>
                <c:pt idx="5">
                  <c:v>96</c:v>
                </c:pt>
                <c:pt idx="6">
                  <c:v>8</c:v>
                </c:pt>
                <c:pt idx="7">
                  <c:v>68</c:v>
                </c:pt>
                <c:pt idx="8">
                  <c:v>262</c:v>
                </c:pt>
                <c:pt idx="9">
                  <c:v>130</c:v>
                </c:pt>
                <c:pt idx="10">
                  <c:v>359</c:v>
                </c:pt>
                <c:pt idx="11">
                  <c:v>279</c:v>
                </c:pt>
                <c:pt idx="12">
                  <c:v>20</c:v>
                </c:pt>
                <c:pt idx="13">
                  <c:v>232</c:v>
                </c:pt>
                <c:pt idx="14">
                  <c:v>179</c:v>
                </c:pt>
                <c:pt idx="15">
                  <c:v>468</c:v>
                </c:pt>
                <c:pt idx="16">
                  <c:v>152</c:v>
                </c:pt>
                <c:pt idx="17">
                  <c:v>231</c:v>
                </c:pt>
                <c:pt idx="18">
                  <c:v>71</c:v>
                </c:pt>
                <c:pt idx="19">
                  <c:v>131</c:v>
                </c:pt>
                <c:pt idx="20">
                  <c:v>240</c:v>
                </c:pt>
                <c:pt idx="21">
                  <c:v>15</c:v>
                </c:pt>
                <c:pt idx="22">
                  <c:v>19</c:v>
                </c:pt>
              </c:strCache>
            </c:strRef>
          </c:cat>
          <c:val>
            <c:numRef>
              <c:f>borrowersAnalysis!$AL$11:$AL$34</c:f>
              <c:numCache>
                <c:formatCode>General</c:formatCode>
                <c:ptCount val="23"/>
                <c:pt idx="0">
                  <c:v>1560000</c:v>
                </c:pt>
                <c:pt idx="1">
                  <c:v>700000</c:v>
                </c:pt>
                <c:pt idx="2">
                  <c:v>612000</c:v>
                </c:pt>
                <c:pt idx="3">
                  <c:v>593000</c:v>
                </c:pt>
                <c:pt idx="4">
                  <c:v>568000</c:v>
                </c:pt>
                <c:pt idx="5">
                  <c:v>475000</c:v>
                </c:pt>
                <c:pt idx="6">
                  <c:v>392000</c:v>
                </c:pt>
                <c:pt idx="7">
                  <c:v>376000</c:v>
                </c:pt>
                <c:pt idx="8">
                  <c:v>375000</c:v>
                </c:pt>
                <c:pt idx="9">
                  <c:v>374000</c:v>
                </c:pt>
                <c:pt idx="10">
                  <c:v>371000</c:v>
                </c:pt>
                <c:pt idx="11">
                  <c:v>358000</c:v>
                </c:pt>
                <c:pt idx="12">
                  <c:v>352000</c:v>
                </c:pt>
                <c:pt idx="13">
                  <c:v>328000</c:v>
                </c:pt>
                <c:pt idx="14">
                  <c:v>320000</c:v>
                </c:pt>
                <c:pt idx="15">
                  <c:v>317000</c:v>
                </c:pt>
                <c:pt idx="16">
                  <c:v>310000</c:v>
                </c:pt>
                <c:pt idx="17">
                  <c:v>306000</c:v>
                </c:pt>
                <c:pt idx="18">
                  <c:v>306000</c:v>
                </c:pt>
                <c:pt idx="19">
                  <c:v>302000</c:v>
                </c:pt>
                <c:pt idx="20">
                  <c:v>298000</c:v>
                </c:pt>
                <c:pt idx="21">
                  <c:v>297000</c:v>
                </c:pt>
                <c:pt idx="22">
                  <c:v>287000</c:v>
                </c:pt>
              </c:numCache>
            </c:numRef>
          </c:val>
          <c:extLst>
            <c:ext xmlns:c16="http://schemas.microsoft.com/office/drawing/2014/chart" uri="{C3380CC4-5D6E-409C-BE32-E72D297353CC}">
              <c16:uniqueId val="{00000001-AA8B-4BD9-B2F1-A38F4804838A}"/>
            </c:ext>
          </c:extLst>
        </c:ser>
        <c:dLbls>
          <c:dLblPos val="outEnd"/>
          <c:showLegendKey val="0"/>
          <c:showVal val="1"/>
          <c:showCatName val="0"/>
          <c:showSerName val="0"/>
          <c:showPercent val="0"/>
          <c:showBubbleSize val="0"/>
        </c:dLbls>
        <c:gapWidth val="227"/>
        <c:overlap val="-100"/>
        <c:axId val="1683681904"/>
        <c:axId val="1683682320"/>
      </c:barChart>
      <c:catAx>
        <c:axId val="1683681904"/>
        <c:scaling>
          <c:orientation val="minMax"/>
        </c:scaling>
        <c:delete val="1"/>
        <c:axPos val="l"/>
        <c:numFmt formatCode="General" sourceLinked="1"/>
        <c:majorTickMark val="none"/>
        <c:minorTickMark val="none"/>
        <c:tickLblPos val="nextTo"/>
        <c:crossAx val="1683682320"/>
        <c:crosses val="autoZero"/>
        <c:auto val="1"/>
        <c:lblAlgn val="ctr"/>
        <c:lblOffset val="100"/>
        <c:noMultiLvlLbl val="0"/>
      </c:catAx>
      <c:valAx>
        <c:axId val="1683682320"/>
        <c:scaling>
          <c:orientation val="minMax"/>
        </c:scaling>
        <c:delete val="1"/>
        <c:axPos val="b"/>
        <c:numFmt formatCode="General" sourceLinked="1"/>
        <c:majorTickMark val="none"/>
        <c:minorTickMark val="none"/>
        <c:tickLblPos val="nextTo"/>
        <c:crossAx val="168368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Loan Data for Analysis (version 1).xlsx]borrowersAnalysis!PivotTable2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Homes amount  over a certain threshold per area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borrowersAnalysis!$BB$9</c:f>
              <c:strCache>
                <c:ptCount val="1"/>
                <c:pt idx="0">
                  <c:v>Total</c:v>
                </c:pt>
              </c:strCache>
            </c:strRef>
          </c:tx>
          <c:spPr>
            <a:ln w="28575" cap="rnd">
              <a:solidFill>
                <a:schemeClr val="accent1"/>
              </a:solidFill>
              <a:round/>
            </a:ln>
            <a:effectLst/>
          </c:spPr>
          <c:marker>
            <c:symbol val="none"/>
          </c:marker>
          <c:cat>
            <c:strRef>
              <c:f>borrowersAnalysis!$BA$10:$BA$27</c:f>
              <c:strCache>
                <c:ptCount val="17"/>
                <c:pt idx="0">
                  <c:v>4</c:v>
                </c:pt>
                <c:pt idx="1">
                  <c:v>6</c:v>
                </c:pt>
                <c:pt idx="2">
                  <c:v>8</c:v>
                </c:pt>
                <c:pt idx="3">
                  <c:v>12</c:v>
                </c:pt>
                <c:pt idx="4">
                  <c:v>13</c:v>
                </c:pt>
                <c:pt idx="5">
                  <c:v>17</c:v>
                </c:pt>
                <c:pt idx="6">
                  <c:v>24</c:v>
                </c:pt>
                <c:pt idx="7">
                  <c:v>25</c:v>
                </c:pt>
                <c:pt idx="8">
                  <c:v>26</c:v>
                </c:pt>
                <c:pt idx="9">
                  <c:v>27</c:v>
                </c:pt>
                <c:pt idx="10">
                  <c:v>34</c:v>
                </c:pt>
                <c:pt idx="11">
                  <c:v>36</c:v>
                </c:pt>
                <c:pt idx="12">
                  <c:v>39</c:v>
                </c:pt>
                <c:pt idx="13">
                  <c:v>41</c:v>
                </c:pt>
                <c:pt idx="14">
                  <c:v>48</c:v>
                </c:pt>
                <c:pt idx="15">
                  <c:v>51</c:v>
                </c:pt>
                <c:pt idx="16">
                  <c:v>53</c:v>
                </c:pt>
              </c:strCache>
            </c:strRef>
          </c:cat>
          <c:val>
            <c:numRef>
              <c:f>borrowersAnalysis!$BB$10:$BB$27</c:f>
              <c:numCache>
                <c:formatCode>General</c:formatCode>
                <c:ptCount val="17"/>
                <c:pt idx="0">
                  <c:v>6100000</c:v>
                </c:pt>
                <c:pt idx="1">
                  <c:v>40825000</c:v>
                </c:pt>
                <c:pt idx="2">
                  <c:v>11575000</c:v>
                </c:pt>
                <c:pt idx="3">
                  <c:v>7555000</c:v>
                </c:pt>
                <c:pt idx="4">
                  <c:v>5180000</c:v>
                </c:pt>
                <c:pt idx="5">
                  <c:v>5205000</c:v>
                </c:pt>
                <c:pt idx="6">
                  <c:v>6055000</c:v>
                </c:pt>
                <c:pt idx="7">
                  <c:v>5750000</c:v>
                </c:pt>
                <c:pt idx="8">
                  <c:v>4955000</c:v>
                </c:pt>
                <c:pt idx="9">
                  <c:v>6165000</c:v>
                </c:pt>
                <c:pt idx="10">
                  <c:v>6070000</c:v>
                </c:pt>
                <c:pt idx="11">
                  <c:v>7795000</c:v>
                </c:pt>
                <c:pt idx="12">
                  <c:v>4840000</c:v>
                </c:pt>
                <c:pt idx="13">
                  <c:v>4695000</c:v>
                </c:pt>
                <c:pt idx="14">
                  <c:v>10925000</c:v>
                </c:pt>
                <c:pt idx="15">
                  <c:v>5835000</c:v>
                </c:pt>
                <c:pt idx="16">
                  <c:v>10595000</c:v>
                </c:pt>
              </c:numCache>
            </c:numRef>
          </c:val>
          <c:smooth val="0"/>
          <c:extLst>
            <c:ext xmlns:c16="http://schemas.microsoft.com/office/drawing/2014/chart" uri="{C3380CC4-5D6E-409C-BE32-E72D297353CC}">
              <c16:uniqueId val="{00000000-D1E1-4A4E-8D48-357AE57A316D}"/>
            </c:ext>
          </c:extLst>
        </c:ser>
        <c:dLbls>
          <c:showLegendKey val="0"/>
          <c:showVal val="0"/>
          <c:showCatName val="0"/>
          <c:showSerName val="0"/>
          <c:showPercent val="0"/>
          <c:showBubbleSize val="0"/>
        </c:dLbls>
        <c:smooth val="0"/>
        <c:axId val="35485504"/>
        <c:axId val="35490912"/>
      </c:lineChart>
      <c:catAx>
        <c:axId val="3548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Area Code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90912"/>
        <c:crosses val="autoZero"/>
        <c:auto val="1"/>
        <c:lblAlgn val="ctr"/>
        <c:lblOffset val="100"/>
        <c:noMultiLvlLbl val="0"/>
      </c:catAx>
      <c:valAx>
        <c:axId val="3549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Appraised</a:t>
                </a:r>
                <a:r>
                  <a:rPr lang="en-US" sz="1050" b="1" baseline="0"/>
                  <a:t> </a:t>
                </a:r>
                <a:r>
                  <a:rPr lang="en-US" sz="1050" b="1"/>
                  <a:t>Home 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Loan Data for Analysis (version 1).xlsx]borrowersAnalysis!PivotTable3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values outliers per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borrowersAnalysis!$BJ$9</c:f>
              <c:strCache>
                <c:ptCount val="1"/>
                <c:pt idx="0">
                  <c:v>Sum of Appraised Value of Home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borrowersAnalysis!$BI$10:$BI$17</c:f>
              <c:strCache>
                <c:ptCount val="7"/>
                <c:pt idx="0">
                  <c:v>6</c:v>
                </c:pt>
                <c:pt idx="1">
                  <c:v>17</c:v>
                </c:pt>
                <c:pt idx="2">
                  <c:v>20</c:v>
                </c:pt>
                <c:pt idx="3">
                  <c:v>25</c:v>
                </c:pt>
                <c:pt idx="4">
                  <c:v>37</c:v>
                </c:pt>
                <c:pt idx="5">
                  <c:v>39</c:v>
                </c:pt>
                <c:pt idx="6">
                  <c:v>47</c:v>
                </c:pt>
              </c:strCache>
            </c:strRef>
          </c:cat>
          <c:val>
            <c:numRef>
              <c:f>borrowersAnalysis!$BJ$10:$BJ$17</c:f>
              <c:numCache>
                <c:formatCode>General</c:formatCode>
                <c:ptCount val="7"/>
                <c:pt idx="0">
                  <c:v>13255000</c:v>
                </c:pt>
                <c:pt idx="1">
                  <c:v>1465000</c:v>
                </c:pt>
                <c:pt idx="2">
                  <c:v>1155000</c:v>
                </c:pt>
                <c:pt idx="3">
                  <c:v>1105000</c:v>
                </c:pt>
                <c:pt idx="4">
                  <c:v>1605000</c:v>
                </c:pt>
                <c:pt idx="5">
                  <c:v>1505000</c:v>
                </c:pt>
                <c:pt idx="6">
                  <c:v>1425000</c:v>
                </c:pt>
              </c:numCache>
            </c:numRef>
          </c:val>
          <c:extLst>
            <c:ext xmlns:c16="http://schemas.microsoft.com/office/drawing/2014/chart" uri="{C3380CC4-5D6E-409C-BE32-E72D297353CC}">
              <c16:uniqueId val="{00000000-AFA4-4A21-8C97-792B95B6C34A}"/>
            </c:ext>
          </c:extLst>
        </c:ser>
        <c:ser>
          <c:idx val="1"/>
          <c:order val="1"/>
          <c:tx>
            <c:strRef>
              <c:f>borrowersAnalysis!$BK$9</c:f>
              <c:strCache>
                <c:ptCount val="1"/>
                <c:pt idx="0">
                  <c:v>Sum of Appraised Value of Home2</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borrowersAnalysis!$BI$10:$BI$17</c:f>
              <c:strCache>
                <c:ptCount val="7"/>
                <c:pt idx="0">
                  <c:v>6</c:v>
                </c:pt>
                <c:pt idx="1">
                  <c:v>17</c:v>
                </c:pt>
                <c:pt idx="2">
                  <c:v>20</c:v>
                </c:pt>
                <c:pt idx="3">
                  <c:v>25</c:v>
                </c:pt>
                <c:pt idx="4">
                  <c:v>37</c:v>
                </c:pt>
                <c:pt idx="5">
                  <c:v>39</c:v>
                </c:pt>
                <c:pt idx="6">
                  <c:v>47</c:v>
                </c:pt>
              </c:strCache>
            </c:strRef>
          </c:cat>
          <c:val>
            <c:numRef>
              <c:f>borrowersAnalysis!$BK$10:$BK$17</c:f>
              <c:numCache>
                <c:formatCode>General</c:formatCode>
                <c:ptCount val="7"/>
                <c:pt idx="0">
                  <c:v>13255000</c:v>
                </c:pt>
                <c:pt idx="1">
                  <c:v>1465000</c:v>
                </c:pt>
                <c:pt idx="2">
                  <c:v>1155000</c:v>
                </c:pt>
                <c:pt idx="3">
                  <c:v>1105000</c:v>
                </c:pt>
                <c:pt idx="4">
                  <c:v>1605000</c:v>
                </c:pt>
                <c:pt idx="5">
                  <c:v>1505000</c:v>
                </c:pt>
                <c:pt idx="6">
                  <c:v>1425000</c:v>
                </c:pt>
              </c:numCache>
            </c:numRef>
          </c:val>
          <c:extLst>
            <c:ext xmlns:c16="http://schemas.microsoft.com/office/drawing/2014/chart" uri="{C3380CC4-5D6E-409C-BE32-E72D297353CC}">
              <c16:uniqueId val="{00000002-AFA4-4A21-8C97-792B95B6C34A}"/>
            </c:ext>
          </c:extLst>
        </c:ser>
        <c:dLbls>
          <c:dLblPos val="outEnd"/>
          <c:showLegendKey val="0"/>
          <c:showVal val="1"/>
          <c:showCatName val="0"/>
          <c:showSerName val="0"/>
          <c:showPercent val="0"/>
          <c:showBubbleSize val="0"/>
        </c:dLbls>
        <c:gapWidth val="182"/>
        <c:overlap val="-100"/>
        <c:axId val="30953296"/>
        <c:axId val="30957040"/>
      </c:barChart>
      <c:catAx>
        <c:axId val="30953296"/>
        <c:scaling>
          <c:orientation val="minMax"/>
        </c:scaling>
        <c:delete val="1"/>
        <c:axPos val="l"/>
        <c:numFmt formatCode="General" sourceLinked="1"/>
        <c:majorTickMark val="none"/>
        <c:minorTickMark val="none"/>
        <c:tickLblPos val="nextTo"/>
        <c:crossAx val="30957040"/>
        <c:crosses val="autoZero"/>
        <c:auto val="1"/>
        <c:lblAlgn val="ctr"/>
        <c:lblOffset val="100"/>
        <c:noMultiLvlLbl val="0"/>
      </c:catAx>
      <c:valAx>
        <c:axId val="3095704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095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Loan Data for Analysis (version 1).xlsx]borrowersAnalysis!PivotTable4</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annual income per age categor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borrowersAnalysis!$BX$11</c:f>
              <c:strCache>
                <c:ptCount val="1"/>
                <c:pt idx="0">
                  <c:v>Sum of Borrower Annual Income</c:v>
                </c:pt>
              </c:strCache>
            </c:strRef>
          </c:tx>
          <c:spPr>
            <a:solidFill>
              <a:schemeClr val="accent1"/>
            </a:solidFill>
            <a:ln>
              <a:noFill/>
            </a:ln>
            <a:effectLst/>
          </c:spPr>
          <c:invertIfNegative val="0"/>
          <c:cat>
            <c:strRef>
              <c:f>borrowersAnalysis!$BW$12:$BW$19</c:f>
              <c:strCache>
                <c:ptCount val="7"/>
                <c:pt idx="0">
                  <c:v>&lt; 25</c:v>
                </c:pt>
                <c:pt idx="1">
                  <c:v>&gt; 74</c:v>
                </c:pt>
                <c:pt idx="2">
                  <c:v>25 to 34</c:v>
                </c:pt>
                <c:pt idx="3">
                  <c:v>35 to 44</c:v>
                </c:pt>
                <c:pt idx="4">
                  <c:v>45 to 54</c:v>
                </c:pt>
                <c:pt idx="5">
                  <c:v>55 to 64</c:v>
                </c:pt>
                <c:pt idx="6">
                  <c:v>65 to 74</c:v>
                </c:pt>
              </c:strCache>
            </c:strRef>
          </c:cat>
          <c:val>
            <c:numRef>
              <c:f>borrowersAnalysis!$BX$12:$BX$19</c:f>
              <c:numCache>
                <c:formatCode>General</c:formatCode>
                <c:ptCount val="7"/>
                <c:pt idx="0">
                  <c:v>5942000</c:v>
                </c:pt>
                <c:pt idx="1">
                  <c:v>2078000</c:v>
                </c:pt>
                <c:pt idx="2">
                  <c:v>5847000</c:v>
                </c:pt>
                <c:pt idx="3">
                  <c:v>16064000</c:v>
                </c:pt>
                <c:pt idx="4">
                  <c:v>9492000</c:v>
                </c:pt>
                <c:pt idx="5">
                  <c:v>9340000</c:v>
                </c:pt>
                <c:pt idx="6">
                  <c:v>4873000</c:v>
                </c:pt>
              </c:numCache>
            </c:numRef>
          </c:val>
          <c:extLst>
            <c:ext xmlns:c16="http://schemas.microsoft.com/office/drawing/2014/chart" uri="{C3380CC4-5D6E-409C-BE32-E72D297353CC}">
              <c16:uniqueId val="{00000000-5553-449F-A229-2A0C46749D5E}"/>
            </c:ext>
          </c:extLst>
        </c:ser>
        <c:dLbls>
          <c:showLegendKey val="0"/>
          <c:showVal val="0"/>
          <c:showCatName val="0"/>
          <c:showSerName val="0"/>
          <c:showPercent val="0"/>
          <c:showBubbleSize val="0"/>
        </c:dLbls>
        <c:gapWidth val="219"/>
        <c:axId val="40764192"/>
        <c:axId val="40756288"/>
      </c:barChart>
      <c:lineChart>
        <c:grouping val="standard"/>
        <c:varyColors val="0"/>
        <c:ser>
          <c:idx val="1"/>
          <c:order val="1"/>
          <c:tx>
            <c:strRef>
              <c:f>borrowersAnalysis!$BY$11</c:f>
              <c:strCache>
                <c:ptCount val="1"/>
                <c:pt idx="0">
                  <c:v>Count of Borrower ID Number</c:v>
                </c:pt>
              </c:strCache>
            </c:strRef>
          </c:tx>
          <c:spPr>
            <a:ln w="28575" cap="rnd">
              <a:solidFill>
                <a:schemeClr val="accent2"/>
              </a:solidFill>
              <a:round/>
            </a:ln>
            <a:effectLst/>
          </c:spPr>
          <c:marker>
            <c:symbol val="none"/>
          </c:marker>
          <c:cat>
            <c:strRef>
              <c:f>borrowersAnalysis!$BW$12:$BW$19</c:f>
              <c:strCache>
                <c:ptCount val="7"/>
                <c:pt idx="0">
                  <c:v>&lt; 25</c:v>
                </c:pt>
                <c:pt idx="1">
                  <c:v>&gt; 74</c:v>
                </c:pt>
                <c:pt idx="2">
                  <c:v>25 to 34</c:v>
                </c:pt>
                <c:pt idx="3">
                  <c:v>35 to 44</c:v>
                </c:pt>
                <c:pt idx="4">
                  <c:v>45 to 54</c:v>
                </c:pt>
                <c:pt idx="5">
                  <c:v>55 to 64</c:v>
                </c:pt>
                <c:pt idx="6">
                  <c:v>65 to 74</c:v>
                </c:pt>
              </c:strCache>
            </c:strRef>
          </c:cat>
          <c:val>
            <c:numRef>
              <c:f>borrowersAnalysis!$BY$12:$BY$19</c:f>
              <c:numCache>
                <c:formatCode>General</c:formatCode>
                <c:ptCount val="7"/>
                <c:pt idx="0">
                  <c:v>42</c:v>
                </c:pt>
                <c:pt idx="1">
                  <c:v>19</c:v>
                </c:pt>
                <c:pt idx="2">
                  <c:v>47</c:v>
                </c:pt>
                <c:pt idx="3">
                  <c:v>133</c:v>
                </c:pt>
                <c:pt idx="4">
                  <c:v>94</c:v>
                </c:pt>
                <c:pt idx="5">
                  <c:v>85</c:v>
                </c:pt>
                <c:pt idx="6">
                  <c:v>57</c:v>
                </c:pt>
              </c:numCache>
            </c:numRef>
          </c:val>
          <c:smooth val="0"/>
          <c:extLst>
            <c:ext xmlns:c16="http://schemas.microsoft.com/office/drawing/2014/chart" uri="{C3380CC4-5D6E-409C-BE32-E72D297353CC}">
              <c16:uniqueId val="{00000001-5553-449F-A229-2A0C46749D5E}"/>
            </c:ext>
          </c:extLst>
        </c:ser>
        <c:dLbls>
          <c:showLegendKey val="0"/>
          <c:showVal val="0"/>
          <c:showCatName val="0"/>
          <c:showSerName val="0"/>
          <c:showPercent val="0"/>
          <c:showBubbleSize val="0"/>
        </c:dLbls>
        <c:marker val="1"/>
        <c:smooth val="0"/>
        <c:axId val="1960974960"/>
        <c:axId val="1960979120"/>
      </c:lineChart>
      <c:catAx>
        <c:axId val="40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56288"/>
        <c:crosses val="autoZero"/>
        <c:auto val="1"/>
        <c:lblAlgn val="ctr"/>
        <c:lblOffset val="100"/>
        <c:noMultiLvlLbl val="0"/>
      </c:catAx>
      <c:valAx>
        <c:axId val="4075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64192"/>
        <c:crosses val="autoZero"/>
        <c:crossBetween val="between"/>
      </c:valAx>
      <c:valAx>
        <c:axId val="19609791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974960"/>
        <c:crosses val="max"/>
        <c:crossBetween val="between"/>
      </c:valAx>
      <c:catAx>
        <c:axId val="1960974960"/>
        <c:scaling>
          <c:orientation val="minMax"/>
        </c:scaling>
        <c:delete val="1"/>
        <c:axPos val="b"/>
        <c:numFmt formatCode="General" sourceLinked="1"/>
        <c:majorTickMark val="out"/>
        <c:minorTickMark val="none"/>
        <c:tickLblPos val="nextTo"/>
        <c:crossAx val="196097912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Loan Data for Analysis (version 1).xlsx]borrowersAnalysis!PivotTable6</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annual</a:t>
            </a:r>
            <a:r>
              <a:rPr lang="en-US" b="1" baseline="0"/>
              <a:t> income outliers per age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borrowersAnalysis!$CB$10</c:f>
              <c:strCache>
                <c:ptCount val="1"/>
                <c:pt idx="0">
                  <c:v>Sum of Borrower Annual Income</c:v>
                </c:pt>
              </c:strCache>
            </c:strRef>
          </c:tx>
          <c:spPr>
            <a:solidFill>
              <a:schemeClr val="accent1"/>
            </a:solidFill>
            <a:ln>
              <a:noFill/>
            </a:ln>
            <a:effectLst/>
          </c:spPr>
          <c:invertIfNegative val="0"/>
          <c:cat>
            <c:strRef>
              <c:f>borrowersAnalysis!$CA$11:$CA$17</c:f>
              <c:strCache>
                <c:ptCount val="6"/>
                <c:pt idx="0">
                  <c:v>&lt; 25</c:v>
                </c:pt>
                <c:pt idx="1">
                  <c:v>25 to 34</c:v>
                </c:pt>
                <c:pt idx="2">
                  <c:v>35 to 44</c:v>
                </c:pt>
                <c:pt idx="3">
                  <c:v>45 to 54</c:v>
                </c:pt>
                <c:pt idx="4">
                  <c:v>55 to 64</c:v>
                </c:pt>
                <c:pt idx="5">
                  <c:v>65 to 74</c:v>
                </c:pt>
              </c:strCache>
            </c:strRef>
          </c:cat>
          <c:val>
            <c:numRef>
              <c:f>borrowersAnalysis!$CB$11:$CB$17</c:f>
              <c:numCache>
                <c:formatCode>General</c:formatCode>
                <c:ptCount val="6"/>
                <c:pt idx="0">
                  <c:v>1921000</c:v>
                </c:pt>
                <c:pt idx="1">
                  <c:v>1157000</c:v>
                </c:pt>
                <c:pt idx="2">
                  <c:v>1940000</c:v>
                </c:pt>
                <c:pt idx="3">
                  <c:v>1031000</c:v>
                </c:pt>
                <c:pt idx="4">
                  <c:v>2499000</c:v>
                </c:pt>
                <c:pt idx="5">
                  <c:v>1629000</c:v>
                </c:pt>
              </c:numCache>
            </c:numRef>
          </c:val>
          <c:extLst>
            <c:ext xmlns:c16="http://schemas.microsoft.com/office/drawing/2014/chart" uri="{C3380CC4-5D6E-409C-BE32-E72D297353CC}">
              <c16:uniqueId val="{00000000-E5C2-466D-8BAC-F7682119F425}"/>
            </c:ext>
          </c:extLst>
        </c:ser>
        <c:dLbls>
          <c:showLegendKey val="0"/>
          <c:showVal val="0"/>
          <c:showCatName val="0"/>
          <c:showSerName val="0"/>
          <c:showPercent val="0"/>
          <c:showBubbleSize val="0"/>
        </c:dLbls>
        <c:gapWidth val="219"/>
        <c:axId val="1574230400"/>
        <c:axId val="1574227072"/>
      </c:barChart>
      <c:lineChart>
        <c:grouping val="standard"/>
        <c:varyColors val="0"/>
        <c:ser>
          <c:idx val="1"/>
          <c:order val="1"/>
          <c:tx>
            <c:strRef>
              <c:f>borrowersAnalysis!$CC$10</c:f>
              <c:strCache>
                <c:ptCount val="1"/>
                <c:pt idx="0">
                  <c:v>Count of Borrower ID Number</c:v>
                </c:pt>
              </c:strCache>
            </c:strRef>
          </c:tx>
          <c:spPr>
            <a:ln w="28575" cap="rnd">
              <a:solidFill>
                <a:schemeClr val="accent2"/>
              </a:solidFill>
              <a:round/>
            </a:ln>
            <a:effectLst/>
          </c:spPr>
          <c:marker>
            <c:symbol val="none"/>
          </c:marker>
          <c:cat>
            <c:strRef>
              <c:f>borrowersAnalysis!$CA$11:$CA$17</c:f>
              <c:strCache>
                <c:ptCount val="6"/>
                <c:pt idx="0">
                  <c:v>&lt; 25</c:v>
                </c:pt>
                <c:pt idx="1">
                  <c:v>25 to 34</c:v>
                </c:pt>
                <c:pt idx="2">
                  <c:v>35 to 44</c:v>
                </c:pt>
                <c:pt idx="3">
                  <c:v>45 to 54</c:v>
                </c:pt>
                <c:pt idx="4">
                  <c:v>55 to 64</c:v>
                </c:pt>
                <c:pt idx="5">
                  <c:v>65 to 74</c:v>
                </c:pt>
              </c:strCache>
            </c:strRef>
          </c:cat>
          <c:val>
            <c:numRef>
              <c:f>borrowersAnalysis!$CC$11:$CC$17</c:f>
              <c:numCache>
                <c:formatCode>General</c:formatCode>
                <c:ptCount val="6"/>
                <c:pt idx="0">
                  <c:v>5</c:v>
                </c:pt>
                <c:pt idx="1">
                  <c:v>3</c:v>
                </c:pt>
                <c:pt idx="2">
                  <c:v>6</c:v>
                </c:pt>
                <c:pt idx="3">
                  <c:v>3</c:v>
                </c:pt>
                <c:pt idx="4">
                  <c:v>3</c:v>
                </c:pt>
                <c:pt idx="5">
                  <c:v>3</c:v>
                </c:pt>
              </c:numCache>
            </c:numRef>
          </c:val>
          <c:smooth val="0"/>
          <c:extLst>
            <c:ext xmlns:c16="http://schemas.microsoft.com/office/drawing/2014/chart" uri="{C3380CC4-5D6E-409C-BE32-E72D297353CC}">
              <c16:uniqueId val="{00000001-E5C2-466D-8BAC-F7682119F425}"/>
            </c:ext>
          </c:extLst>
        </c:ser>
        <c:dLbls>
          <c:showLegendKey val="0"/>
          <c:showVal val="0"/>
          <c:showCatName val="0"/>
          <c:showSerName val="0"/>
          <c:showPercent val="0"/>
          <c:showBubbleSize val="0"/>
        </c:dLbls>
        <c:marker val="1"/>
        <c:smooth val="0"/>
        <c:axId val="2046605520"/>
        <c:axId val="2046605104"/>
      </c:lineChart>
      <c:catAx>
        <c:axId val="157423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227072"/>
        <c:crosses val="autoZero"/>
        <c:auto val="1"/>
        <c:lblAlgn val="ctr"/>
        <c:lblOffset val="100"/>
        <c:noMultiLvlLbl val="0"/>
      </c:catAx>
      <c:valAx>
        <c:axId val="157422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230400"/>
        <c:crosses val="autoZero"/>
        <c:crossBetween val="between"/>
      </c:valAx>
      <c:valAx>
        <c:axId val="204660510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605520"/>
        <c:crosses val="max"/>
        <c:crossBetween val="between"/>
      </c:valAx>
      <c:catAx>
        <c:axId val="2046605520"/>
        <c:scaling>
          <c:orientation val="minMax"/>
        </c:scaling>
        <c:delete val="1"/>
        <c:axPos val="b"/>
        <c:numFmt formatCode="General" sourceLinked="1"/>
        <c:majorTickMark val="out"/>
        <c:minorTickMark val="none"/>
        <c:tickLblPos val="nextTo"/>
        <c:crossAx val="20466051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99E2E29C-6754-43CE-ABB8-57188F1F4054}" formatIdx="1">
          <cx:tx>
            <cx:txData>
              <cx:f>_xlchart.v1.0</cx:f>
              <cx:v>Median Family Income in Local Area</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tle/>
        <cx:tickLabels/>
      </cx:axis>
      <cx:axis id="1">
        <cx:valScaling/>
        <cx:title/>
        <cx:majorGridlines/>
        <cx:tickLabels/>
      </cx:axis>
    </cx:plotArea>
    <cx:legend pos="t" align="ctr" overlay="0"/>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plotArea>
      <cx:plotAreaRegion>
        <cx:series layoutId="boxWhisker" uniqueId="{41CE28BC-5069-4DB8-A43E-8D345C5575CB}">
          <cx:tx>
            <cx:txData>
              <cx:f>_xlchart.v1.20</cx:f>
              <cx:v>Appraised Value of Home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_xlchart.v1.23</cx:f>
      </cx:numDim>
    </cx:data>
  </cx:chartData>
  <cx:chart>
    <cx:plotArea>
      <cx:plotAreaRegion>
        <cx:series layoutId="boxWhisker" uniqueId="{D764D643-E50B-476B-BCB4-E9538D9F3D05}">
          <cx:tx>
            <cx:txData>
              <cx:f>_xlchart.v1.22</cx:f>
              <cx:v>Borrower Annual Income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plotArea>
      <cx:plotAreaRegion>
        <cx:series layoutId="boxWhisker" uniqueId="{52EC9A89-EC21-4F5D-96C4-4B96C4AABFEC}">
          <cx:tx>
            <cx:txData>
              <cx:f>_xlchart.v1.2</cx:f>
              <cx:v>% Minority in Local Area</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plotArea>
      <cx:plotAreaRegion>
        <cx:series layoutId="boxWhisker" uniqueId="{340EFFFF-2D59-4E12-874B-1053A08ADC29}">
          <cx:tx>
            <cx:txData>
              <cx:f>_xlchart.v1.4</cx:f>
              <cx:v>% Minority in Local Area</cx:v>
            </cx:txData>
          </cx:tx>
          <cx:dataLabels>
            <cx:visibility seriesName="0" categoryName="0" value="1"/>
          </cx:dataLabels>
          <cx:dataId val="0"/>
          <cx:layoutPr>
            <cx:visibility meanLine="0" meanMarker="1" nonoutliers="0" outliers="1"/>
            <cx:statistics quartileMethod="exclusive"/>
          </cx:layoutPr>
        </cx:series>
        <cx:series layoutId="boxWhisker" uniqueId="{5D12EC55-F0B7-46C6-8309-7545C819D946}">
          <cx:tx>
            <cx:txData>
              <cx:f>_xlchart.v1.6</cx:f>
              <cx:v>Median Family Income in Local Area</cx:v>
            </cx:txData>
          </cx:tx>
          <cx:dataLabels>
            <cx:visibility seriesName="0" categoryName="0" value="1"/>
          </cx:dataLabels>
          <cx:dataId val="1"/>
          <cx:layoutPr>
            <cx:visibility meanLine="0" meanMarker="1" nonoutliers="0" outliers="1"/>
            <cx:statistics quartileMethod="exclusive"/>
          </cx:layoutPr>
        </cx:series>
      </cx:plotAreaRegion>
      <cx:axis id="0">
        <cx:catScaling gapWidth="1"/>
        <cx:title/>
        <cx:tickLabels/>
      </cx:axis>
      <cx:axis id="1">
        <cx:valScaling/>
        <cx:title/>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plotArea>
      <cx:plotAreaRegion>
        <cx:series layoutId="boxWhisker" uniqueId="{3BABF5B7-BCAE-447E-AB41-6EE92578CA97}">
          <cx:tx>
            <cx:txData>
              <cx:f>_xlchart.v1.10</cx:f>
              <cx:v>Borrower Debt to Income Ratio</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plotArea>
      <cx:plotAreaRegion>
        <cx:series layoutId="boxWhisker" uniqueId="{693C8197-20E6-4413-B844-2746D4C98328}">
          <cx:tx>
            <cx:txData>
              <cx:f>_xlchart.v1.12</cx:f>
              <cx:v>Borrower Income Ratio</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plotArea>
      <cx:plotAreaRegion>
        <cx:series layoutId="boxWhisker" uniqueId="{D764D643-E50B-476B-BCB4-E9538D9F3D05}">
          <cx:tx>
            <cx:txData>
              <cx:f>_xlchart.v1.8</cx:f>
              <cx:v>Borrower Annual Income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plotArea>
      <cx:plotAreaRegion>
        <cx:series layoutId="boxWhisker" uniqueId="{7221E944-FEDE-4892-9114-7A66065FD003}">
          <cx:tx>
            <cx:txData>
              <cx:f>_xlchart.v1.14</cx:f>
              <cx:v>LTV ratio</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plotArea>
      <cx:plotAreaRegion>
        <cx:series layoutId="boxWhisker" uniqueId="{AB078809-45A1-4B67-A155-3BB6E59FB27D}">
          <cx:tx>
            <cx:txData>
              <cx:f>_xlchart.v1.16</cx:f>
              <cx:v>Amount Borrowed</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plotArea>
      <cx:plotAreaRegion>
        <cx:series layoutId="boxWhisker" uniqueId="{41CE28BC-5069-4DB8-A43E-8D345C5575CB}">
          <cx:tx>
            <cx:txData>
              <cx:f>_xlchart.v1.18</cx:f>
              <cx:v>Appraised Value of Home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microsoft.com/office/2014/relationships/chartEx" Target="../charts/chartEx6.xml"/><Relationship Id="rId2" Type="http://schemas.microsoft.com/office/2014/relationships/chartEx" Target="../charts/chartEx5.xml"/><Relationship Id="rId1" Type="http://schemas.microsoft.com/office/2014/relationships/chartEx" Target="../charts/chartEx4.xml"/></Relationships>
</file>

<file path=xl/drawings/_rels/drawing3.xml.rels><?xml version="1.0" encoding="UTF-8" standalone="yes"?>
<Relationships xmlns="http://schemas.openxmlformats.org/package/2006/relationships"><Relationship Id="rId3" Type="http://schemas.microsoft.com/office/2014/relationships/chartEx" Target="../charts/chartEx9.xml"/><Relationship Id="rId2" Type="http://schemas.microsoft.com/office/2014/relationships/chartEx" Target="../charts/chartEx8.xml"/><Relationship Id="rId1" Type="http://schemas.microsoft.com/office/2014/relationships/chartEx" Target="../charts/chartEx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2" Type="http://schemas.microsoft.com/office/2014/relationships/chartEx" Target="../charts/chartEx11.xml"/><Relationship Id="rId1" Type="http://schemas.microsoft.com/office/2014/relationships/chartEx" Target="../charts/chartEx10.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17</xdr:col>
      <xdr:colOff>214312</xdr:colOff>
      <xdr:row>1</xdr:row>
      <xdr:rowOff>107157</xdr:rowOff>
    </xdr:from>
    <xdr:to>
      <xdr:col>33</xdr:col>
      <xdr:colOff>394607</xdr:colOff>
      <xdr:row>30</xdr:row>
      <xdr:rowOff>47626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8D5396D-1CCE-42F0-8071-B2972B2F2E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627387" y="297657"/>
              <a:ext cx="9933895" cy="556974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432594</xdr:colOff>
      <xdr:row>32</xdr:row>
      <xdr:rowOff>71437</xdr:rowOff>
    </xdr:from>
    <xdr:to>
      <xdr:col>36</xdr:col>
      <xdr:colOff>476251</xdr:colOff>
      <xdr:row>63</xdr:row>
      <xdr:rowOff>35718</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33CFC70D-0253-419E-A4D9-7B51F6EC52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8845669" y="6272212"/>
              <a:ext cx="11626057" cy="586978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1952625</xdr:colOff>
      <xdr:row>481</xdr:row>
      <xdr:rowOff>47625</xdr:rowOff>
    </xdr:from>
    <xdr:to>
      <xdr:col>5</xdr:col>
      <xdr:colOff>1643063</xdr:colOff>
      <xdr:row>510</xdr:row>
      <xdr:rowOff>59531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E810F8F4-5C23-8E34-4212-9A72631EA5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952625" y="91782900"/>
              <a:ext cx="13101638" cy="55364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565547</xdr:colOff>
      <xdr:row>16</xdr:row>
      <xdr:rowOff>141684</xdr:rowOff>
    </xdr:from>
    <xdr:to>
      <xdr:col>19</xdr:col>
      <xdr:colOff>297656</xdr:colOff>
      <xdr:row>41</xdr:row>
      <xdr:rowOff>90487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7BF8622-8713-3DB8-BDDF-29BA228F0A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206347" y="3294459"/>
              <a:ext cx="10400109" cy="471130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44</xdr:row>
      <xdr:rowOff>0</xdr:rowOff>
    </xdr:from>
    <xdr:to>
      <xdr:col>19</xdr:col>
      <xdr:colOff>304800</xdr:colOff>
      <xdr:row>79</xdr:row>
      <xdr:rowOff>73479</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33821D1-DDD6-4BC5-A8E3-5AB0FCD8E6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2250400" y="8486775"/>
              <a:ext cx="10363200" cy="674097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xdr:colOff>
      <xdr:row>81</xdr:row>
      <xdr:rowOff>0</xdr:rowOff>
    </xdr:from>
    <xdr:to>
      <xdr:col>19</xdr:col>
      <xdr:colOff>357186</xdr:colOff>
      <xdr:row>115</xdr:row>
      <xdr:rowOff>136072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0D3D077-E05A-4914-97CD-95CD79D41E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2250399" y="15535275"/>
              <a:ext cx="10415587" cy="661307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18</xdr:row>
      <xdr:rowOff>0</xdr:rowOff>
    </xdr:from>
    <xdr:to>
      <xdr:col>23</xdr:col>
      <xdr:colOff>446485</xdr:colOff>
      <xdr:row>38</xdr:row>
      <xdr:rowOff>175022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1A99059-3258-40AB-8561-60C7641BBE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307050" y="3571875"/>
              <a:ext cx="8590360" cy="39850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0</xdr:colOff>
      <xdr:row>41</xdr:row>
      <xdr:rowOff>154781</xdr:rowOff>
    </xdr:from>
    <xdr:to>
      <xdr:col>23</xdr:col>
      <xdr:colOff>476250</xdr:colOff>
      <xdr:row>77</xdr:row>
      <xdr:rowOff>35718</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5D9034A-E560-4E5C-A81E-DA638919D2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307050" y="8108156"/>
              <a:ext cx="8620125" cy="673893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0</xdr:colOff>
      <xdr:row>79</xdr:row>
      <xdr:rowOff>95250</xdr:rowOff>
    </xdr:from>
    <xdr:to>
      <xdr:col>24</xdr:col>
      <xdr:colOff>47625</xdr:colOff>
      <xdr:row>120</xdr:row>
      <xdr:rowOff>166687</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5CB2AD9C-595D-4843-9030-41BECDF31E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307050" y="15287625"/>
              <a:ext cx="8801100" cy="788193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590550</xdr:colOff>
      <xdr:row>4</xdr:row>
      <xdr:rowOff>133350</xdr:rowOff>
    </xdr:from>
    <xdr:to>
      <xdr:col>15</xdr:col>
      <xdr:colOff>600075</xdr:colOff>
      <xdr:row>14</xdr:row>
      <xdr:rowOff>152400</xdr:rowOff>
    </xdr:to>
    <xdr:sp macro="" textlink="">
      <xdr:nvSpPr>
        <xdr:cNvPr id="3" name="TextBox 2">
          <a:extLst>
            <a:ext uri="{FF2B5EF4-FFF2-40B4-BE49-F238E27FC236}">
              <a16:creationId xmlns:a16="http://schemas.microsoft.com/office/drawing/2014/main" id="{68044929-9BD5-230A-94A4-E48E1304CA05}"/>
            </a:ext>
          </a:extLst>
        </xdr:cNvPr>
        <xdr:cNvSpPr txBox="1"/>
      </xdr:nvSpPr>
      <xdr:spPr>
        <a:xfrm>
          <a:off x="9782175" y="895350"/>
          <a:ext cx="2447925" cy="173355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deserve to focus on since Having loan-to-value ratios below 80 means (they have significant equity in their homes) so having LTV below 30 is an outlier and means a bigger equity in their homes.</a:t>
          </a:r>
        </a:p>
      </xdr:txBody>
    </xdr:sp>
    <xdr:clientData/>
  </xdr:twoCellAnchor>
  <xdr:twoCellAnchor>
    <xdr:from>
      <xdr:col>11</xdr:col>
      <xdr:colOff>0</xdr:colOff>
      <xdr:row>10</xdr:row>
      <xdr:rowOff>47625</xdr:rowOff>
    </xdr:from>
    <xdr:to>
      <xdr:col>11</xdr:col>
      <xdr:colOff>590550</xdr:colOff>
      <xdr:row>10</xdr:row>
      <xdr:rowOff>47625</xdr:rowOff>
    </xdr:to>
    <xdr:cxnSp macro="">
      <xdr:nvCxnSpPr>
        <xdr:cNvPr id="5" name="Straight Arrow Connector 4">
          <a:extLst>
            <a:ext uri="{FF2B5EF4-FFF2-40B4-BE49-F238E27FC236}">
              <a16:creationId xmlns:a16="http://schemas.microsoft.com/office/drawing/2014/main" id="{75E81674-690D-2979-1997-EB7E470EB4F8}"/>
            </a:ext>
          </a:extLst>
        </xdr:cNvPr>
        <xdr:cNvCxnSpPr>
          <a:stCxn id="3" idx="1"/>
        </xdr:cNvCxnSpPr>
      </xdr:nvCxnSpPr>
      <xdr:spPr>
        <a:xfrm flipH="1">
          <a:off x="9191625" y="1762125"/>
          <a:ext cx="590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26</xdr:row>
      <xdr:rowOff>0</xdr:rowOff>
    </xdr:from>
    <xdr:to>
      <xdr:col>15</xdr:col>
      <xdr:colOff>85725</xdr:colOff>
      <xdr:row>40</xdr:row>
      <xdr:rowOff>76200</xdr:rowOff>
    </xdr:to>
    <xdr:graphicFrame macro="">
      <xdr:nvGraphicFramePr>
        <xdr:cNvPr id="7" name="Chart 6">
          <a:extLst>
            <a:ext uri="{FF2B5EF4-FFF2-40B4-BE49-F238E27FC236}">
              <a16:creationId xmlns:a16="http://schemas.microsoft.com/office/drawing/2014/main" id="{FF4ECA8B-2997-4E1D-BB71-313BD9337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41</xdr:row>
      <xdr:rowOff>0</xdr:rowOff>
    </xdr:from>
    <xdr:to>
      <xdr:col>15</xdr:col>
      <xdr:colOff>85725</xdr:colOff>
      <xdr:row>55</xdr:row>
      <xdr:rowOff>76200</xdr:rowOff>
    </xdr:to>
    <xdr:graphicFrame macro="">
      <xdr:nvGraphicFramePr>
        <xdr:cNvPr id="9" name="Chart 8">
          <a:extLst>
            <a:ext uri="{FF2B5EF4-FFF2-40B4-BE49-F238E27FC236}">
              <a16:creationId xmlns:a16="http://schemas.microsoft.com/office/drawing/2014/main" id="{93DE48DB-ECBA-4325-978E-FC4E40620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56</xdr:row>
      <xdr:rowOff>0</xdr:rowOff>
    </xdr:from>
    <xdr:to>
      <xdr:col>15</xdr:col>
      <xdr:colOff>85725</xdr:colOff>
      <xdr:row>70</xdr:row>
      <xdr:rowOff>76200</xdr:rowOff>
    </xdr:to>
    <xdr:graphicFrame macro="">
      <xdr:nvGraphicFramePr>
        <xdr:cNvPr id="11" name="Chart 10">
          <a:extLst>
            <a:ext uri="{FF2B5EF4-FFF2-40B4-BE49-F238E27FC236}">
              <a16:creationId xmlns:a16="http://schemas.microsoft.com/office/drawing/2014/main" id="{215031E6-E5D6-4A34-AB0C-194393589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361950</xdr:colOff>
      <xdr:row>5</xdr:row>
      <xdr:rowOff>76200</xdr:rowOff>
    </xdr:from>
    <xdr:to>
      <xdr:col>29</xdr:col>
      <xdr:colOff>66675</xdr:colOff>
      <xdr:row>8</xdr:row>
      <xdr:rowOff>28575</xdr:rowOff>
    </xdr:to>
    <xdr:sp macro="" textlink="">
      <xdr:nvSpPr>
        <xdr:cNvPr id="13" name="TextBox 12">
          <a:extLst>
            <a:ext uri="{FF2B5EF4-FFF2-40B4-BE49-F238E27FC236}">
              <a16:creationId xmlns:a16="http://schemas.microsoft.com/office/drawing/2014/main" id="{145E5BFC-88C8-281D-62D4-CA13C76F5528}"/>
            </a:ext>
          </a:extLst>
        </xdr:cNvPr>
        <xdr:cNvSpPr txBox="1"/>
      </xdr:nvSpPr>
      <xdr:spPr>
        <a:xfrm>
          <a:off x="20078700" y="1028700"/>
          <a:ext cx="3362325" cy="523875"/>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are 6 areas</a:t>
          </a:r>
          <a:r>
            <a:rPr lang="en-US" sz="1100" baseline="0"/>
            <a:t> that have higher % minority than the others which above 83.3% and includes 22 borrower ID</a:t>
          </a:r>
          <a:endParaRPr lang="en-US" sz="1100"/>
        </a:p>
      </xdr:txBody>
    </xdr:sp>
    <xdr:clientData/>
  </xdr:twoCellAnchor>
  <xdr:twoCellAnchor>
    <xdr:from>
      <xdr:col>22</xdr:col>
      <xdr:colOff>57150</xdr:colOff>
      <xdr:row>6</xdr:row>
      <xdr:rowOff>142875</xdr:rowOff>
    </xdr:from>
    <xdr:to>
      <xdr:col>23</xdr:col>
      <xdr:colOff>361950</xdr:colOff>
      <xdr:row>6</xdr:row>
      <xdr:rowOff>147638</xdr:rowOff>
    </xdr:to>
    <xdr:cxnSp macro="">
      <xdr:nvCxnSpPr>
        <xdr:cNvPr id="15" name="Straight Arrow Connector 14">
          <a:extLst>
            <a:ext uri="{FF2B5EF4-FFF2-40B4-BE49-F238E27FC236}">
              <a16:creationId xmlns:a16="http://schemas.microsoft.com/office/drawing/2014/main" id="{333551C7-13ED-1CD2-BB49-5EA87CF11E03}"/>
            </a:ext>
          </a:extLst>
        </xdr:cNvPr>
        <xdr:cNvCxnSpPr>
          <a:stCxn id="13" idx="1"/>
        </xdr:cNvCxnSpPr>
      </xdr:nvCxnSpPr>
      <xdr:spPr>
        <a:xfrm flipH="1" flipV="1">
          <a:off x="19164300" y="1285875"/>
          <a:ext cx="91440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0</xdr:colOff>
      <xdr:row>35</xdr:row>
      <xdr:rowOff>0</xdr:rowOff>
    </xdr:from>
    <xdr:to>
      <xdr:col>37</xdr:col>
      <xdr:colOff>1835943</xdr:colOff>
      <xdr:row>53</xdr:row>
      <xdr:rowOff>111919</xdr:rowOff>
    </xdr:to>
    <xdr:graphicFrame macro="">
      <xdr:nvGraphicFramePr>
        <xdr:cNvPr id="8" name="Chart 7">
          <a:extLst>
            <a:ext uri="{FF2B5EF4-FFF2-40B4-BE49-F238E27FC236}">
              <a16:creationId xmlns:a16="http://schemas.microsoft.com/office/drawing/2014/main" id="{86F2876A-84E7-41A6-B398-040A6F2CF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11906</xdr:colOff>
      <xdr:row>8</xdr:row>
      <xdr:rowOff>95250</xdr:rowOff>
    </xdr:from>
    <xdr:to>
      <xdr:col>44</xdr:col>
      <xdr:colOff>154781</xdr:colOff>
      <xdr:row>35</xdr:row>
      <xdr:rowOff>26194</xdr:rowOff>
    </xdr:to>
    <xdr:graphicFrame macro="">
      <xdr:nvGraphicFramePr>
        <xdr:cNvPr id="10" name="Chart 9">
          <a:extLst>
            <a:ext uri="{FF2B5EF4-FFF2-40B4-BE49-F238E27FC236}">
              <a16:creationId xmlns:a16="http://schemas.microsoft.com/office/drawing/2014/main" id="{56E77381-5D05-4DDC-BD24-C9A299139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0</xdr:colOff>
      <xdr:row>38</xdr:row>
      <xdr:rowOff>0</xdr:rowOff>
    </xdr:from>
    <xdr:to>
      <xdr:col>44</xdr:col>
      <xdr:colOff>95250</xdr:colOff>
      <xdr:row>43</xdr:row>
      <xdr:rowOff>38100</xdr:rowOff>
    </xdr:to>
    <xdr:sp macro="" textlink="">
      <xdr:nvSpPr>
        <xdr:cNvPr id="12" name="TextBox 11">
          <a:extLst>
            <a:ext uri="{FF2B5EF4-FFF2-40B4-BE49-F238E27FC236}">
              <a16:creationId xmlns:a16="http://schemas.microsoft.com/office/drawing/2014/main" id="{5B708EB6-2A70-4CA1-BDE5-4C320E1956CB}"/>
            </a:ext>
          </a:extLst>
        </xdr:cNvPr>
        <xdr:cNvSpPr txBox="1"/>
      </xdr:nvSpPr>
      <xdr:spPr>
        <a:xfrm>
          <a:off x="36683156" y="7250906"/>
          <a:ext cx="3131344" cy="990600"/>
        </a:xfrm>
        <a:prstGeom prst="rect">
          <a:avLst/>
        </a:prstGeom>
        <a:solidFill>
          <a:schemeClr val="lt1"/>
        </a:solidFill>
        <a:ln w="28575"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set</a:t>
          </a:r>
          <a:r>
            <a:rPr lang="en-US" sz="1100" baseline="0"/>
            <a:t> the average of the annual income (after filtering the data from the outliers which's the data above 281000 ) as the </a:t>
          </a:r>
          <a:r>
            <a:rPr lang="en-US" sz="1100" b="0" i="0">
              <a:solidFill>
                <a:schemeClr val="dk1"/>
              </a:solidFill>
              <a:effectLst/>
              <a:latin typeface="+mn-lt"/>
              <a:ea typeface="+mn-ea"/>
              <a:cs typeface="+mn-cs"/>
            </a:rPr>
            <a:t>threshold  i used to tell who</a:t>
          </a:r>
          <a:r>
            <a:rPr lang="en-US" sz="1100" b="0" i="0" baseline="0">
              <a:solidFill>
                <a:schemeClr val="dk1"/>
              </a:solidFill>
              <a:effectLst/>
              <a:latin typeface="+mn-lt"/>
              <a:ea typeface="+mn-ea"/>
              <a:cs typeface="+mn-cs"/>
            </a:rPr>
            <a:t> is most likely to </a:t>
          </a:r>
          <a:r>
            <a:rPr lang="en-US" sz="1100" b="0" i="0">
              <a:solidFill>
                <a:schemeClr val="dk1"/>
              </a:solidFill>
              <a:effectLst/>
              <a:latin typeface="+mn-lt"/>
              <a:ea typeface="+mn-ea"/>
              <a:cs typeface="+mn-cs"/>
            </a:rPr>
            <a:t>afford more financial products and services which is (112444).</a:t>
          </a:r>
          <a:endParaRPr lang="en-US" sz="1100"/>
        </a:p>
      </xdr:txBody>
    </xdr:sp>
    <xdr:clientData/>
  </xdr:twoCellAnchor>
  <xdr:twoCellAnchor>
    <xdr:from>
      <xdr:col>37</xdr:col>
      <xdr:colOff>1797843</xdr:colOff>
      <xdr:row>40</xdr:row>
      <xdr:rowOff>114300</xdr:rowOff>
    </xdr:from>
    <xdr:to>
      <xdr:col>39</xdr:col>
      <xdr:colOff>0</xdr:colOff>
      <xdr:row>40</xdr:row>
      <xdr:rowOff>119063</xdr:rowOff>
    </xdr:to>
    <xdr:cxnSp macro="">
      <xdr:nvCxnSpPr>
        <xdr:cNvPr id="16" name="Straight Arrow Connector 15">
          <a:extLst>
            <a:ext uri="{FF2B5EF4-FFF2-40B4-BE49-F238E27FC236}">
              <a16:creationId xmlns:a16="http://schemas.microsoft.com/office/drawing/2014/main" id="{EDBC3558-1DD1-8E64-6C83-9E04A8971102}"/>
            </a:ext>
          </a:extLst>
        </xdr:cNvPr>
        <xdr:cNvCxnSpPr>
          <a:stCxn id="12" idx="1"/>
        </xdr:cNvCxnSpPr>
      </xdr:nvCxnSpPr>
      <xdr:spPr>
        <a:xfrm flipH="1">
          <a:off x="35790187" y="7746206"/>
          <a:ext cx="892969"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0</xdr:colOff>
      <xdr:row>43</xdr:row>
      <xdr:rowOff>59531</xdr:rowOff>
    </xdr:from>
    <xdr:to>
      <xdr:col>34</xdr:col>
      <xdr:colOff>1845469</xdr:colOff>
      <xdr:row>43</xdr:row>
      <xdr:rowOff>71438</xdr:rowOff>
    </xdr:to>
    <xdr:cxnSp macro="">
      <xdr:nvCxnSpPr>
        <xdr:cNvPr id="18" name="Straight Arrow Connector 17">
          <a:extLst>
            <a:ext uri="{FF2B5EF4-FFF2-40B4-BE49-F238E27FC236}">
              <a16:creationId xmlns:a16="http://schemas.microsoft.com/office/drawing/2014/main" id="{BAD9D869-C5A5-283D-0E3C-D72D0C3F8948}"/>
            </a:ext>
          </a:extLst>
        </xdr:cNvPr>
        <xdr:cNvCxnSpPr/>
      </xdr:nvCxnSpPr>
      <xdr:spPr>
        <a:xfrm flipH="1" flipV="1">
          <a:off x="28098750" y="8262937"/>
          <a:ext cx="1845469" cy="119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154781</xdr:colOff>
      <xdr:row>1</xdr:row>
      <xdr:rowOff>107156</xdr:rowOff>
    </xdr:from>
    <xdr:to>
      <xdr:col>43</xdr:col>
      <xdr:colOff>571500</xdr:colOff>
      <xdr:row>5</xdr:row>
      <xdr:rowOff>23812</xdr:rowOff>
    </xdr:to>
    <xdr:sp macro="" textlink="">
      <xdr:nvSpPr>
        <xdr:cNvPr id="19" name="TextBox 18">
          <a:extLst>
            <a:ext uri="{FF2B5EF4-FFF2-40B4-BE49-F238E27FC236}">
              <a16:creationId xmlns:a16="http://schemas.microsoft.com/office/drawing/2014/main" id="{F726F9ED-D887-3F15-6AFA-7FF7CBA3221C}"/>
            </a:ext>
          </a:extLst>
        </xdr:cNvPr>
        <xdr:cNvSpPr txBox="1"/>
      </xdr:nvSpPr>
      <xdr:spPr>
        <a:xfrm>
          <a:off x="34147125" y="297656"/>
          <a:ext cx="5536406" cy="678656"/>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I'd to exclude the outliers from the previous pivot table so that the threshold  i set (average) won't be affected by it, but i made another table &amp; chart for the outliers since they by default need to be focused on.</a:t>
          </a:r>
        </a:p>
      </xdr:txBody>
    </xdr:sp>
    <xdr:clientData/>
  </xdr:twoCellAnchor>
  <xdr:twoCellAnchor>
    <xdr:from>
      <xdr:col>39</xdr:col>
      <xdr:colOff>232172</xdr:colOff>
      <xdr:row>5</xdr:row>
      <xdr:rowOff>23812</xdr:rowOff>
    </xdr:from>
    <xdr:to>
      <xdr:col>39</xdr:col>
      <xdr:colOff>255984</xdr:colOff>
      <xdr:row>8</xdr:row>
      <xdr:rowOff>95250</xdr:rowOff>
    </xdr:to>
    <xdr:cxnSp macro="">
      <xdr:nvCxnSpPr>
        <xdr:cNvPr id="21" name="Straight Arrow Connector 20">
          <a:extLst>
            <a:ext uri="{FF2B5EF4-FFF2-40B4-BE49-F238E27FC236}">
              <a16:creationId xmlns:a16="http://schemas.microsoft.com/office/drawing/2014/main" id="{547F8C24-0B74-4DF2-A52B-922E14F96394}"/>
            </a:ext>
          </a:extLst>
        </xdr:cNvPr>
        <xdr:cNvCxnSpPr>
          <a:stCxn id="19" idx="2"/>
          <a:endCxn id="10" idx="0"/>
        </xdr:cNvCxnSpPr>
      </xdr:nvCxnSpPr>
      <xdr:spPr>
        <a:xfrm>
          <a:off x="36915328" y="976312"/>
          <a:ext cx="23812" cy="65484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577452</xdr:colOff>
      <xdr:row>27</xdr:row>
      <xdr:rowOff>158354</xdr:rowOff>
    </xdr:from>
    <xdr:to>
      <xdr:col>56</xdr:col>
      <xdr:colOff>547686</xdr:colOff>
      <xdr:row>54</xdr:row>
      <xdr:rowOff>142876</xdr:rowOff>
    </xdr:to>
    <xdr:graphicFrame macro="">
      <xdr:nvGraphicFramePr>
        <xdr:cNvPr id="28" name="Chart 27">
          <a:extLst>
            <a:ext uri="{FF2B5EF4-FFF2-40B4-BE49-F238E27FC236}">
              <a16:creationId xmlns:a16="http://schemas.microsoft.com/office/drawing/2014/main" id="{BE9EA26A-BB05-DF67-F392-AC9EBA65C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54</xdr:col>
      <xdr:colOff>500062</xdr:colOff>
      <xdr:row>8</xdr:row>
      <xdr:rowOff>178594</xdr:rowOff>
    </xdr:from>
    <xdr:to>
      <xdr:col>58</xdr:col>
      <xdr:colOff>547687</xdr:colOff>
      <xdr:row>13</xdr:row>
      <xdr:rowOff>35719</xdr:rowOff>
    </xdr:to>
    <xdr:sp macro="" textlink="">
      <xdr:nvSpPr>
        <xdr:cNvPr id="29" name="TextBox 28">
          <a:extLst>
            <a:ext uri="{FF2B5EF4-FFF2-40B4-BE49-F238E27FC236}">
              <a16:creationId xmlns:a16="http://schemas.microsoft.com/office/drawing/2014/main" id="{1E453E64-D942-32E5-A96E-7F1644E9211E}"/>
            </a:ext>
          </a:extLst>
        </xdr:cNvPr>
        <xdr:cNvSpPr txBox="1"/>
      </xdr:nvSpPr>
      <xdr:spPr>
        <a:xfrm>
          <a:off x="49446656" y="1762125"/>
          <a:ext cx="3679031" cy="809625"/>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I'd to filter the outliers and choose the average for the rest data values to make as a threshold so i can know that (who is more likely to want to invest in them further or borrow against them)</a:t>
          </a:r>
        </a:p>
      </xdr:txBody>
    </xdr:sp>
    <xdr:clientData/>
  </xdr:twoCellAnchor>
  <xdr:twoCellAnchor>
    <xdr:from>
      <xdr:col>60</xdr:col>
      <xdr:colOff>41670</xdr:colOff>
      <xdr:row>18</xdr:row>
      <xdr:rowOff>134541</xdr:rowOff>
    </xdr:from>
    <xdr:to>
      <xdr:col>63</xdr:col>
      <xdr:colOff>214313</xdr:colOff>
      <xdr:row>33</xdr:row>
      <xdr:rowOff>20241</xdr:rowOff>
    </xdr:to>
    <xdr:graphicFrame macro="">
      <xdr:nvGraphicFramePr>
        <xdr:cNvPr id="30" name="Chart 29">
          <a:extLst>
            <a:ext uri="{FF2B5EF4-FFF2-40B4-BE49-F238E27FC236}">
              <a16:creationId xmlns:a16="http://schemas.microsoft.com/office/drawing/2014/main" id="{95E2AA02-5A23-52DF-E025-4AE9D5E3D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65</xdr:col>
      <xdr:colOff>285750</xdr:colOff>
      <xdr:row>19</xdr:row>
      <xdr:rowOff>154781</xdr:rowOff>
    </xdr:from>
    <xdr:to>
      <xdr:col>71</xdr:col>
      <xdr:colOff>226218</xdr:colOff>
      <xdr:row>24</xdr:row>
      <xdr:rowOff>47624</xdr:rowOff>
    </xdr:to>
    <xdr:sp macro="" textlink="">
      <xdr:nvSpPr>
        <xdr:cNvPr id="31" name="TextBox 30">
          <a:extLst>
            <a:ext uri="{FF2B5EF4-FFF2-40B4-BE49-F238E27FC236}">
              <a16:creationId xmlns:a16="http://schemas.microsoft.com/office/drawing/2014/main" id="{88601020-5983-9070-5F8A-293FFF3FB43C}"/>
            </a:ext>
          </a:extLst>
        </xdr:cNvPr>
        <xdr:cNvSpPr txBox="1"/>
      </xdr:nvSpPr>
      <xdr:spPr>
        <a:xfrm>
          <a:off x="61733906" y="3833812"/>
          <a:ext cx="3440906" cy="845343"/>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These are the most likely to invest in them further or borrow against them since they are outliers, so they are already higher than any threshold I'd choose.</a:t>
          </a:r>
        </a:p>
      </xdr:txBody>
    </xdr:sp>
    <xdr:clientData/>
  </xdr:twoCellAnchor>
  <xdr:twoCellAnchor>
    <xdr:from>
      <xdr:col>63</xdr:col>
      <xdr:colOff>226219</xdr:colOff>
      <xdr:row>22</xdr:row>
      <xdr:rowOff>0</xdr:rowOff>
    </xdr:from>
    <xdr:to>
      <xdr:col>65</xdr:col>
      <xdr:colOff>285750</xdr:colOff>
      <xdr:row>22</xdr:row>
      <xdr:rowOff>5953</xdr:rowOff>
    </xdr:to>
    <xdr:cxnSp macro="">
      <xdr:nvCxnSpPr>
        <xdr:cNvPr id="33" name="Straight Arrow Connector 32">
          <a:extLst>
            <a:ext uri="{FF2B5EF4-FFF2-40B4-BE49-F238E27FC236}">
              <a16:creationId xmlns:a16="http://schemas.microsoft.com/office/drawing/2014/main" id="{4D2EDB26-99A0-815B-DB4C-6C4364DA0E25}"/>
            </a:ext>
          </a:extLst>
        </xdr:cNvPr>
        <xdr:cNvCxnSpPr>
          <a:stCxn id="31" idx="1"/>
        </xdr:cNvCxnSpPr>
      </xdr:nvCxnSpPr>
      <xdr:spPr>
        <a:xfrm flipH="1" flipV="1">
          <a:off x="60579000" y="4250531"/>
          <a:ext cx="1154906" cy="59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22</xdr:row>
      <xdr:rowOff>0</xdr:rowOff>
    </xdr:from>
    <xdr:to>
      <xdr:col>77</xdr:col>
      <xdr:colOff>1059655</xdr:colOff>
      <xdr:row>39</xdr:row>
      <xdr:rowOff>79772</xdr:rowOff>
    </xdr:to>
    <xdr:graphicFrame macro="">
      <xdr:nvGraphicFramePr>
        <xdr:cNvPr id="39" name="Chart 38">
          <a:extLst>
            <a:ext uri="{FF2B5EF4-FFF2-40B4-BE49-F238E27FC236}">
              <a16:creationId xmlns:a16="http://schemas.microsoft.com/office/drawing/2014/main" id="{BE23D7A3-615E-444F-9F9F-0017ADBC9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78</xdr:col>
      <xdr:colOff>0</xdr:colOff>
      <xdr:row>21</xdr:row>
      <xdr:rowOff>190499</xdr:rowOff>
    </xdr:from>
    <xdr:to>
      <xdr:col>81</xdr:col>
      <xdr:colOff>59531</xdr:colOff>
      <xdr:row>39</xdr:row>
      <xdr:rowOff>59530</xdr:rowOff>
    </xdr:to>
    <xdr:graphicFrame macro="">
      <xdr:nvGraphicFramePr>
        <xdr:cNvPr id="41" name="Chart 40">
          <a:extLst>
            <a:ext uri="{FF2B5EF4-FFF2-40B4-BE49-F238E27FC236}">
              <a16:creationId xmlns:a16="http://schemas.microsoft.com/office/drawing/2014/main" id="{28FF6AD7-C1DC-41C7-B319-E27DAD34A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74</xdr:col>
      <xdr:colOff>381000</xdr:colOff>
      <xdr:row>42</xdr:row>
      <xdr:rowOff>83344</xdr:rowOff>
    </xdr:from>
    <xdr:to>
      <xdr:col>76</xdr:col>
      <xdr:colOff>1404938</xdr:colOff>
      <xdr:row>45</xdr:row>
      <xdr:rowOff>35719</xdr:rowOff>
    </xdr:to>
    <xdr:sp macro="" textlink="">
      <xdr:nvSpPr>
        <xdr:cNvPr id="42" name="TextBox 41">
          <a:extLst>
            <a:ext uri="{FF2B5EF4-FFF2-40B4-BE49-F238E27FC236}">
              <a16:creationId xmlns:a16="http://schemas.microsoft.com/office/drawing/2014/main" id="{09EFFE35-64C4-BB9B-2E5D-A8F32688B8BA}"/>
            </a:ext>
          </a:extLst>
        </xdr:cNvPr>
        <xdr:cNvSpPr txBox="1"/>
      </xdr:nvSpPr>
      <xdr:spPr>
        <a:xfrm>
          <a:off x="67008375" y="8143875"/>
          <a:ext cx="5274469" cy="523875"/>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annual income is very high at age 35 to 44 with 133 borrowers which means they are more likely to invest more &amp; </a:t>
          </a:r>
          <a:r>
            <a:rPr lang="en-US" sz="1100" b="0" i="0">
              <a:solidFill>
                <a:schemeClr val="dk1"/>
              </a:solidFill>
              <a:effectLst/>
              <a:latin typeface="+mn-lt"/>
              <a:ea typeface="+mn-ea"/>
              <a:cs typeface="+mn-cs"/>
            </a:rPr>
            <a:t>afford more financial products and services.</a:t>
          </a:r>
          <a:endParaRPr lang="en-US" sz="1100"/>
        </a:p>
      </xdr:txBody>
    </xdr:sp>
    <xdr:clientData/>
  </xdr:twoCellAnchor>
  <xdr:twoCellAnchor>
    <xdr:from>
      <xdr:col>75</xdr:col>
      <xdr:colOff>797718</xdr:colOff>
      <xdr:row>39</xdr:row>
      <xdr:rowOff>83344</xdr:rowOff>
    </xdr:from>
    <xdr:to>
      <xdr:col>75</xdr:col>
      <xdr:colOff>803672</xdr:colOff>
      <xdr:row>42</xdr:row>
      <xdr:rowOff>83344</xdr:rowOff>
    </xdr:to>
    <xdr:cxnSp macro="">
      <xdr:nvCxnSpPr>
        <xdr:cNvPr id="44" name="Straight Arrow Connector 43">
          <a:extLst>
            <a:ext uri="{FF2B5EF4-FFF2-40B4-BE49-F238E27FC236}">
              <a16:creationId xmlns:a16="http://schemas.microsoft.com/office/drawing/2014/main" id="{757F0839-BD36-04BC-5781-4A9B71EDE854}"/>
            </a:ext>
          </a:extLst>
        </xdr:cNvPr>
        <xdr:cNvCxnSpPr>
          <a:stCxn id="42" idx="0"/>
        </xdr:cNvCxnSpPr>
      </xdr:nvCxnSpPr>
      <xdr:spPr>
        <a:xfrm flipH="1" flipV="1">
          <a:off x="69639656" y="7572375"/>
          <a:ext cx="5954"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553639</xdr:colOff>
      <xdr:row>3</xdr:row>
      <xdr:rowOff>63102</xdr:rowOff>
    </xdr:from>
    <xdr:to>
      <xdr:col>100</xdr:col>
      <xdr:colOff>202405</xdr:colOff>
      <xdr:row>25</xdr:row>
      <xdr:rowOff>154781</xdr:rowOff>
    </xdr:to>
    <xdr:graphicFrame macro="">
      <xdr:nvGraphicFramePr>
        <xdr:cNvPr id="46" name="Chart 45">
          <a:extLst>
            <a:ext uri="{FF2B5EF4-FFF2-40B4-BE49-F238E27FC236}">
              <a16:creationId xmlns:a16="http://schemas.microsoft.com/office/drawing/2014/main" id="{2A678D34-338E-EEFD-7743-77B5C8C74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100</xdr:col>
      <xdr:colOff>523874</xdr:colOff>
      <xdr:row>5</xdr:row>
      <xdr:rowOff>71437</xdr:rowOff>
    </xdr:from>
    <xdr:to>
      <xdr:col>105</xdr:col>
      <xdr:colOff>35718</xdr:colOff>
      <xdr:row>11</xdr:row>
      <xdr:rowOff>47625</xdr:rowOff>
    </xdr:to>
    <xdr:sp macro="" textlink="">
      <xdr:nvSpPr>
        <xdr:cNvPr id="47" name="TextBox 46">
          <a:extLst>
            <a:ext uri="{FF2B5EF4-FFF2-40B4-BE49-F238E27FC236}">
              <a16:creationId xmlns:a16="http://schemas.microsoft.com/office/drawing/2014/main" id="{DF9521DE-EDD5-6642-726F-E271C9B5F499}"/>
            </a:ext>
          </a:extLst>
        </xdr:cNvPr>
        <xdr:cNvSpPr txBox="1"/>
      </xdr:nvSpPr>
      <xdr:spPr>
        <a:xfrm>
          <a:off x="101667468" y="1023937"/>
          <a:ext cx="2714625" cy="1178719"/>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The area code number 6 has an</a:t>
          </a:r>
          <a:r>
            <a:rPr lang="en-US" sz="1100" b="1" baseline="0"/>
            <a:t> </a:t>
          </a:r>
          <a:r>
            <a:rPr lang="en-US" sz="1100" b="1"/>
            <a:t>extremely high median family income so it's for sure a well-qualified sales lead,</a:t>
          </a:r>
          <a:r>
            <a:rPr lang="en-US" sz="1100" b="1" baseline="0"/>
            <a:t> all the outliers are in area code 6 and by filtering them out it's still the highest area interms of median family income.</a:t>
          </a:r>
          <a:endParaRPr lang="en-US" sz="1100" b="1"/>
        </a:p>
      </xdr:txBody>
    </xdr:sp>
    <xdr:clientData/>
  </xdr:twoCellAnchor>
  <xdr:twoCellAnchor>
    <xdr:from>
      <xdr:col>88</xdr:col>
      <xdr:colOff>494109</xdr:colOff>
      <xdr:row>30</xdr:row>
      <xdr:rowOff>182166</xdr:rowOff>
    </xdr:from>
    <xdr:to>
      <xdr:col>102</xdr:col>
      <xdr:colOff>309563</xdr:colOff>
      <xdr:row>54</xdr:row>
      <xdr:rowOff>83344</xdr:rowOff>
    </xdr:to>
    <xdr:graphicFrame macro="">
      <xdr:nvGraphicFramePr>
        <xdr:cNvPr id="49" name="Chart 48">
          <a:extLst>
            <a:ext uri="{FF2B5EF4-FFF2-40B4-BE49-F238E27FC236}">
              <a16:creationId xmlns:a16="http://schemas.microsoft.com/office/drawing/2014/main" id="{348603FF-DB68-0B92-462C-9ADAA0AC6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90</xdr:col>
      <xdr:colOff>452437</xdr:colOff>
      <xdr:row>57</xdr:row>
      <xdr:rowOff>83343</xdr:rowOff>
    </xdr:from>
    <xdr:to>
      <xdr:col>100</xdr:col>
      <xdr:colOff>0</xdr:colOff>
      <xdr:row>60</xdr:row>
      <xdr:rowOff>107156</xdr:rowOff>
    </xdr:to>
    <xdr:sp macro="" textlink="">
      <xdr:nvSpPr>
        <xdr:cNvPr id="50" name="TextBox 49">
          <a:extLst>
            <a:ext uri="{FF2B5EF4-FFF2-40B4-BE49-F238E27FC236}">
              <a16:creationId xmlns:a16="http://schemas.microsoft.com/office/drawing/2014/main" id="{6816BDE0-4F43-37F4-038C-4F5D6143F89B}"/>
            </a:ext>
          </a:extLst>
        </xdr:cNvPr>
        <xdr:cNvSpPr txBox="1"/>
      </xdr:nvSpPr>
      <xdr:spPr>
        <a:xfrm>
          <a:off x="98214656" y="11001374"/>
          <a:ext cx="5381625" cy="595313"/>
        </a:xfrm>
        <a:prstGeom prst="rect">
          <a:avLst/>
        </a:prstGeom>
        <a:solidFill>
          <a:schemeClr val="lt1"/>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all area code that's median income is above 1000000</a:t>
          </a:r>
          <a:r>
            <a:rPr lang="en-US" sz="1100" b="1" baseline="0"/>
            <a:t> is for sure worth to care about a lot more since they are more likely to afford more </a:t>
          </a:r>
          <a:r>
            <a:rPr lang="en-US" sz="1100" b="1" i="0">
              <a:solidFill>
                <a:schemeClr val="dk1"/>
              </a:solidFill>
              <a:effectLst/>
              <a:latin typeface="+mn-lt"/>
              <a:ea typeface="+mn-ea"/>
              <a:cs typeface="+mn-cs"/>
            </a:rPr>
            <a:t>financial products and services.</a:t>
          </a:r>
          <a:endParaRPr lang="en-US" sz="1100" b="1"/>
        </a:p>
      </xdr:txBody>
    </xdr:sp>
    <xdr:clientData/>
  </xdr:twoCellAnchor>
  <xdr:twoCellAnchor>
    <xdr:from>
      <xdr:col>95</xdr:col>
      <xdr:colOff>226219</xdr:colOff>
      <xdr:row>54</xdr:row>
      <xdr:rowOff>83344</xdr:rowOff>
    </xdr:from>
    <xdr:to>
      <xdr:col>95</xdr:col>
      <xdr:colOff>238125</xdr:colOff>
      <xdr:row>57</xdr:row>
      <xdr:rowOff>83343</xdr:rowOff>
    </xdr:to>
    <xdr:cxnSp macro="">
      <xdr:nvCxnSpPr>
        <xdr:cNvPr id="52" name="Straight Arrow Connector 51">
          <a:extLst>
            <a:ext uri="{FF2B5EF4-FFF2-40B4-BE49-F238E27FC236}">
              <a16:creationId xmlns:a16="http://schemas.microsoft.com/office/drawing/2014/main" id="{5E8820F2-9DC1-3A1A-C7EC-7CB740D3D56B}"/>
            </a:ext>
          </a:extLst>
        </xdr:cNvPr>
        <xdr:cNvCxnSpPr>
          <a:stCxn id="50" idx="0"/>
        </xdr:cNvCxnSpPr>
      </xdr:nvCxnSpPr>
      <xdr:spPr>
        <a:xfrm flipV="1">
          <a:off x="100905469" y="10429875"/>
          <a:ext cx="11906" cy="5714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11906</xdr:colOff>
      <xdr:row>59</xdr:row>
      <xdr:rowOff>0</xdr:rowOff>
    </xdr:from>
    <xdr:to>
      <xdr:col>90</xdr:col>
      <xdr:colOff>452437</xdr:colOff>
      <xdr:row>59</xdr:row>
      <xdr:rowOff>0</xdr:rowOff>
    </xdr:to>
    <xdr:cxnSp macro="">
      <xdr:nvCxnSpPr>
        <xdr:cNvPr id="54" name="Straight Arrow Connector 53">
          <a:extLst>
            <a:ext uri="{FF2B5EF4-FFF2-40B4-BE49-F238E27FC236}">
              <a16:creationId xmlns:a16="http://schemas.microsoft.com/office/drawing/2014/main" id="{14CDE4E4-8C65-861A-EC80-752B32AD510E}"/>
            </a:ext>
          </a:extLst>
        </xdr:cNvPr>
        <xdr:cNvCxnSpPr>
          <a:stCxn id="50" idx="1"/>
        </xdr:cNvCxnSpPr>
      </xdr:nvCxnSpPr>
      <xdr:spPr>
        <a:xfrm flipH="1">
          <a:off x="96607312" y="11299031"/>
          <a:ext cx="160734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0</xdr:colOff>
      <xdr:row>33</xdr:row>
      <xdr:rowOff>0</xdr:rowOff>
    </xdr:from>
    <xdr:to>
      <xdr:col>123</xdr:col>
      <xdr:colOff>375049</xdr:colOff>
      <xdr:row>54</xdr:row>
      <xdr:rowOff>186927</xdr:rowOff>
    </xdr:to>
    <xdr:graphicFrame macro="">
      <xdr:nvGraphicFramePr>
        <xdr:cNvPr id="4" name="Chart 3">
          <a:extLst>
            <a:ext uri="{FF2B5EF4-FFF2-40B4-BE49-F238E27FC236}">
              <a16:creationId xmlns:a16="http://schemas.microsoft.com/office/drawing/2014/main" id="{2A69BE3B-0FAC-4887-B356-2750A78DC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129</xdr:col>
      <xdr:colOff>523875</xdr:colOff>
      <xdr:row>0</xdr:row>
      <xdr:rowOff>104773</xdr:rowOff>
    </xdr:from>
    <xdr:to>
      <xdr:col>135</xdr:col>
      <xdr:colOff>523875</xdr:colOff>
      <xdr:row>9</xdr:row>
      <xdr:rowOff>180975</xdr:rowOff>
    </xdr:to>
    <xdr:sp macro="" textlink="">
      <xdr:nvSpPr>
        <xdr:cNvPr id="23" name="TextBox 22">
          <a:extLst>
            <a:ext uri="{FF2B5EF4-FFF2-40B4-BE49-F238E27FC236}">
              <a16:creationId xmlns:a16="http://schemas.microsoft.com/office/drawing/2014/main" id="{A516D40A-9278-1C73-D13E-8E43AC7014E0}"/>
            </a:ext>
          </a:extLst>
        </xdr:cNvPr>
        <xdr:cNvSpPr txBox="1"/>
      </xdr:nvSpPr>
      <xdr:spPr>
        <a:xfrm>
          <a:off x="129492375" y="104773"/>
          <a:ext cx="3657600" cy="1847852"/>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dk1"/>
              </a:solidFill>
              <a:effectLst/>
              <a:latin typeface="+mn-lt"/>
              <a:ea typeface="+mn-ea"/>
              <a:cs typeface="+mn-cs"/>
            </a:rPr>
            <a:t>this is the annual income of first-time borrowers compared to AVG of annual income for all the borrowers without the outliers. There are fifty-five borrowers that are new and it's their first time and nineteen of them have their annual income above average, so they are a good target for advertising and convincing them to invest more. and as for the outliers there are twenty-three of them only one it's his first time and their entire annual income summed together is 10177000. So, for sure these borrowers need to be kept at any cost.</a:t>
          </a:r>
          <a:endParaRPr lang="en-US" sz="1100" b="1"/>
        </a:p>
      </xdr:txBody>
    </xdr:sp>
    <xdr:clientData/>
  </xdr:twoCellAnchor>
  <xdr:twoCellAnchor>
    <xdr:from>
      <xdr:col>128</xdr:col>
      <xdr:colOff>476250</xdr:colOff>
      <xdr:row>10</xdr:row>
      <xdr:rowOff>171450</xdr:rowOff>
    </xdr:from>
    <xdr:to>
      <xdr:col>142</xdr:col>
      <xdr:colOff>142875</xdr:colOff>
      <xdr:row>26</xdr:row>
      <xdr:rowOff>166688</xdr:rowOff>
    </xdr:to>
    <xdr:graphicFrame macro="">
      <xdr:nvGraphicFramePr>
        <xdr:cNvPr id="24" name="Chart 23">
          <a:extLst>
            <a:ext uri="{FF2B5EF4-FFF2-40B4-BE49-F238E27FC236}">
              <a16:creationId xmlns:a16="http://schemas.microsoft.com/office/drawing/2014/main" id="{F8FAA023-0D72-427A-AA28-B7F83AE62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95250</xdr:colOff>
      <xdr:row>27</xdr:row>
      <xdr:rowOff>83345</xdr:rowOff>
    </xdr:from>
    <xdr:to>
      <xdr:col>4</xdr:col>
      <xdr:colOff>809626</xdr:colOff>
      <xdr:row>33</xdr:row>
      <xdr:rowOff>142875</xdr:rowOff>
    </xdr:to>
    <xdr:sp macro="" textlink="">
      <xdr:nvSpPr>
        <xdr:cNvPr id="2" name="TextBox 1">
          <a:extLst>
            <a:ext uri="{FF2B5EF4-FFF2-40B4-BE49-F238E27FC236}">
              <a16:creationId xmlns:a16="http://schemas.microsoft.com/office/drawing/2014/main" id="{BC668609-B83D-08CE-BD7C-C1FC9B721A6C}"/>
            </a:ext>
          </a:extLst>
        </xdr:cNvPr>
        <xdr:cNvSpPr txBox="1"/>
      </xdr:nvSpPr>
      <xdr:spPr>
        <a:xfrm>
          <a:off x="5203031" y="4119564"/>
          <a:ext cx="3250408" cy="1202530"/>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the data with the outliers is positively skewed this indicates that the original dataset is</a:t>
          </a:r>
          <a:r>
            <a:rPr lang="en-US" sz="1200" b="1" baseline="0"/>
            <a:t> positively skewed since the outliers here are 13</a:t>
          </a:r>
          <a:endParaRPr lang="en-US" sz="1200" b="1"/>
        </a:p>
      </xdr:txBody>
    </xdr:sp>
    <xdr:clientData/>
  </xdr:twoCellAnchor>
  <xdr:twoCellAnchor>
    <xdr:from>
      <xdr:col>3</xdr:col>
      <xdr:colOff>1720455</xdr:colOff>
      <xdr:row>24</xdr:row>
      <xdr:rowOff>178595</xdr:rowOff>
    </xdr:from>
    <xdr:to>
      <xdr:col>3</xdr:col>
      <xdr:colOff>1726407</xdr:colOff>
      <xdr:row>27</xdr:row>
      <xdr:rowOff>83345</xdr:rowOff>
    </xdr:to>
    <xdr:cxnSp macro="">
      <xdr:nvCxnSpPr>
        <xdr:cNvPr id="4" name="Straight Arrow Connector 3">
          <a:extLst>
            <a:ext uri="{FF2B5EF4-FFF2-40B4-BE49-F238E27FC236}">
              <a16:creationId xmlns:a16="http://schemas.microsoft.com/office/drawing/2014/main" id="{58C725EB-9993-EEBF-047C-C1A475D52E7E}"/>
            </a:ext>
          </a:extLst>
        </xdr:cNvPr>
        <xdr:cNvCxnSpPr>
          <a:stCxn id="2" idx="0"/>
        </xdr:cNvCxnSpPr>
      </xdr:nvCxnSpPr>
      <xdr:spPr>
        <a:xfrm flipV="1">
          <a:off x="6828236" y="3631408"/>
          <a:ext cx="5952" cy="488156"/>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297656</xdr:colOff>
      <xdr:row>27</xdr:row>
      <xdr:rowOff>11906</xdr:rowOff>
    </xdr:from>
    <xdr:to>
      <xdr:col>14</xdr:col>
      <xdr:colOff>1309686</xdr:colOff>
      <xdr:row>30</xdr:row>
      <xdr:rowOff>142875</xdr:rowOff>
    </xdr:to>
    <xdr:sp macro="" textlink="">
      <xdr:nvSpPr>
        <xdr:cNvPr id="5" name="TextBox 4">
          <a:extLst>
            <a:ext uri="{FF2B5EF4-FFF2-40B4-BE49-F238E27FC236}">
              <a16:creationId xmlns:a16="http://schemas.microsoft.com/office/drawing/2014/main" id="{D07DAF92-A25E-5B05-1907-F1EFD23685B0}"/>
            </a:ext>
          </a:extLst>
        </xdr:cNvPr>
        <xdr:cNvSpPr txBox="1"/>
      </xdr:nvSpPr>
      <xdr:spPr>
        <a:xfrm>
          <a:off x="17156906" y="4107656"/>
          <a:ext cx="3893343" cy="702469"/>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the data without the outliers is still skewed positively, yes, it's not like the case as the outliers exist but still positively skewed in a big way.</a:t>
          </a:r>
        </a:p>
      </xdr:txBody>
    </xdr:sp>
    <xdr:clientData/>
  </xdr:twoCellAnchor>
  <xdr:twoCellAnchor>
    <xdr:from>
      <xdr:col>13</xdr:col>
      <xdr:colOff>2238373</xdr:colOff>
      <xdr:row>24</xdr:row>
      <xdr:rowOff>190500</xdr:rowOff>
    </xdr:from>
    <xdr:to>
      <xdr:col>13</xdr:col>
      <xdr:colOff>2244328</xdr:colOff>
      <xdr:row>27</xdr:row>
      <xdr:rowOff>11906</xdr:rowOff>
    </xdr:to>
    <xdr:cxnSp macro="">
      <xdr:nvCxnSpPr>
        <xdr:cNvPr id="9" name="Straight Arrow Connector 8">
          <a:extLst>
            <a:ext uri="{FF2B5EF4-FFF2-40B4-BE49-F238E27FC236}">
              <a16:creationId xmlns:a16="http://schemas.microsoft.com/office/drawing/2014/main" id="{1609597B-5739-8590-4212-F2AEE2AEC05B}"/>
            </a:ext>
          </a:extLst>
        </xdr:cNvPr>
        <xdr:cNvCxnSpPr>
          <a:stCxn id="5" idx="0"/>
        </xdr:cNvCxnSpPr>
      </xdr:nvCxnSpPr>
      <xdr:spPr>
        <a:xfrm flipH="1" flipV="1">
          <a:off x="19097623" y="3702844"/>
          <a:ext cx="5955" cy="404812"/>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178593</xdr:colOff>
      <xdr:row>34</xdr:row>
      <xdr:rowOff>119062</xdr:rowOff>
    </xdr:from>
    <xdr:to>
      <xdr:col>8</xdr:col>
      <xdr:colOff>833437</xdr:colOff>
      <xdr:row>80</xdr:row>
      <xdr:rowOff>107156</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2FE580B0-EA83-46C0-A777-4AE193A82D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74393" y="6681787"/>
              <a:ext cx="7503319" cy="875109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26</xdr:row>
      <xdr:rowOff>190499</xdr:rowOff>
    </xdr:from>
    <xdr:to>
      <xdr:col>24</xdr:col>
      <xdr:colOff>595312</xdr:colOff>
      <xdr:row>63</xdr:row>
      <xdr:rowOff>154780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0CE105E5-DCB5-4AE2-92A1-CB5145F0D2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3994725" y="5229224"/>
              <a:ext cx="5348287" cy="701278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11906</xdr:colOff>
      <xdr:row>11</xdr:row>
      <xdr:rowOff>178594</xdr:rowOff>
    </xdr:from>
    <xdr:to>
      <xdr:col>26</xdr:col>
      <xdr:colOff>440531</xdr:colOff>
      <xdr:row>14</xdr:row>
      <xdr:rowOff>71438</xdr:rowOff>
    </xdr:to>
    <xdr:sp macro="" textlink="">
      <xdr:nvSpPr>
        <xdr:cNvPr id="16" name="TextBox 15">
          <a:extLst>
            <a:ext uri="{FF2B5EF4-FFF2-40B4-BE49-F238E27FC236}">
              <a16:creationId xmlns:a16="http://schemas.microsoft.com/office/drawing/2014/main" id="{8436F85B-2724-1C26-B1CB-21282254BF8C}"/>
            </a:ext>
          </a:extLst>
        </xdr:cNvPr>
        <xdr:cNvSpPr txBox="1"/>
      </xdr:nvSpPr>
      <xdr:spPr>
        <a:xfrm>
          <a:off x="34349531" y="1190625"/>
          <a:ext cx="2250281" cy="464344"/>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95000"/>
                  <a:lumOff val="5000"/>
                </a:schemeClr>
              </a:solidFill>
            </a:rPr>
            <a:t>the dataset</a:t>
          </a:r>
          <a:r>
            <a:rPr lang="en-US" sz="1100" b="1" baseline="0">
              <a:solidFill>
                <a:schemeClr val="tx1">
                  <a:lumMod val="95000"/>
                  <a:lumOff val="5000"/>
                </a:schemeClr>
              </a:solidFill>
            </a:rPr>
            <a:t> is very very positively skewed with the outliers</a:t>
          </a:r>
          <a:endParaRPr lang="en-US" sz="1100" b="1">
            <a:solidFill>
              <a:schemeClr val="tx1">
                <a:lumMod val="95000"/>
                <a:lumOff val="5000"/>
              </a:schemeClr>
            </a:solidFill>
          </a:endParaRPr>
        </a:p>
      </xdr:txBody>
    </xdr:sp>
    <xdr:clientData/>
  </xdr:twoCellAnchor>
  <xdr:twoCellAnchor>
    <xdr:from>
      <xdr:col>22</xdr:col>
      <xdr:colOff>23813</xdr:colOff>
      <xdr:row>13</xdr:row>
      <xdr:rowOff>29766</xdr:rowOff>
    </xdr:from>
    <xdr:to>
      <xdr:col>23</xdr:col>
      <xdr:colOff>11906</xdr:colOff>
      <xdr:row>13</xdr:row>
      <xdr:rowOff>35719</xdr:rowOff>
    </xdr:to>
    <xdr:cxnSp macro="">
      <xdr:nvCxnSpPr>
        <xdr:cNvPr id="18" name="Straight Arrow Connector 17">
          <a:extLst>
            <a:ext uri="{FF2B5EF4-FFF2-40B4-BE49-F238E27FC236}">
              <a16:creationId xmlns:a16="http://schemas.microsoft.com/office/drawing/2014/main" id="{DBB4C76B-C93D-9F9A-F883-FE29E76D8D03}"/>
            </a:ext>
          </a:extLst>
        </xdr:cNvPr>
        <xdr:cNvCxnSpPr>
          <a:stCxn id="16" idx="1"/>
        </xdr:cNvCxnSpPr>
      </xdr:nvCxnSpPr>
      <xdr:spPr>
        <a:xfrm flipH="1">
          <a:off x="33754219" y="1422797"/>
          <a:ext cx="595312" cy="5953"/>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250031</xdr:colOff>
      <xdr:row>10</xdr:row>
      <xdr:rowOff>178593</xdr:rowOff>
    </xdr:from>
    <xdr:to>
      <xdr:col>39</xdr:col>
      <xdr:colOff>23813</xdr:colOff>
      <xdr:row>13</xdr:row>
      <xdr:rowOff>71437</xdr:rowOff>
    </xdr:to>
    <xdr:sp macro="" textlink="">
      <xdr:nvSpPr>
        <xdr:cNvPr id="19" name="TextBox 18">
          <a:extLst>
            <a:ext uri="{FF2B5EF4-FFF2-40B4-BE49-F238E27FC236}">
              <a16:creationId xmlns:a16="http://schemas.microsoft.com/office/drawing/2014/main" id="{902D5C8F-A05A-EF6E-96FA-C4985A88BD9A}"/>
            </a:ext>
          </a:extLst>
        </xdr:cNvPr>
        <xdr:cNvSpPr txBox="1"/>
      </xdr:nvSpPr>
      <xdr:spPr>
        <a:xfrm>
          <a:off x="48267937" y="2095499"/>
          <a:ext cx="2202657" cy="511969"/>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95000"/>
                  <a:lumOff val="5000"/>
                </a:schemeClr>
              </a:solidFill>
            </a:rPr>
            <a:t>the data</a:t>
          </a:r>
          <a:r>
            <a:rPr lang="en-US" sz="1200" b="1" baseline="0">
              <a:solidFill>
                <a:schemeClr val="tx1">
                  <a:lumMod val="95000"/>
                  <a:lumOff val="5000"/>
                </a:schemeClr>
              </a:solidFill>
            </a:rPr>
            <a:t> is positevely skewed without the outliers.</a:t>
          </a:r>
          <a:endParaRPr lang="en-US" sz="1200" b="1">
            <a:solidFill>
              <a:schemeClr val="tx1">
                <a:lumMod val="95000"/>
                <a:lumOff val="5000"/>
              </a:schemeClr>
            </a:solidFill>
          </a:endParaRPr>
        </a:p>
      </xdr:txBody>
    </xdr:sp>
    <xdr:clientData/>
  </xdr:twoCellAnchor>
  <xdr:twoCellAnchor>
    <xdr:from>
      <xdr:col>34</xdr:col>
      <xdr:colOff>11906</xdr:colOff>
      <xdr:row>12</xdr:row>
      <xdr:rowOff>0</xdr:rowOff>
    </xdr:from>
    <xdr:to>
      <xdr:col>35</xdr:col>
      <xdr:colOff>250031</xdr:colOff>
      <xdr:row>12</xdr:row>
      <xdr:rowOff>5953</xdr:rowOff>
    </xdr:to>
    <xdr:cxnSp macro="">
      <xdr:nvCxnSpPr>
        <xdr:cNvPr id="21" name="Straight Arrow Connector 20">
          <a:extLst>
            <a:ext uri="{FF2B5EF4-FFF2-40B4-BE49-F238E27FC236}">
              <a16:creationId xmlns:a16="http://schemas.microsoft.com/office/drawing/2014/main" id="{9A627720-2E99-03CA-FAEE-7F9B99062BFE}"/>
            </a:ext>
          </a:extLst>
        </xdr:cNvPr>
        <xdr:cNvCxnSpPr>
          <a:stCxn id="19" idx="1"/>
        </xdr:cNvCxnSpPr>
      </xdr:nvCxnSpPr>
      <xdr:spPr>
        <a:xfrm flipH="1" flipV="1">
          <a:off x="47160656" y="2345531"/>
          <a:ext cx="1107281" cy="5953"/>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590550</xdr:colOff>
      <xdr:row>20</xdr:row>
      <xdr:rowOff>109537</xdr:rowOff>
    </xdr:from>
    <xdr:to>
      <xdr:col>6</xdr:col>
      <xdr:colOff>323850</xdr:colOff>
      <xdr:row>34</xdr:row>
      <xdr:rowOff>185737</xdr:rowOff>
    </xdr:to>
    <xdr:graphicFrame macro="">
      <xdr:nvGraphicFramePr>
        <xdr:cNvPr id="2" name="Chart 1">
          <a:extLst>
            <a:ext uri="{FF2B5EF4-FFF2-40B4-BE49-F238E27FC236}">
              <a16:creationId xmlns:a16="http://schemas.microsoft.com/office/drawing/2014/main" id="{9EE47E43-8289-4C78-9821-4441C640F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604836</xdr:colOff>
      <xdr:row>22</xdr:row>
      <xdr:rowOff>90487</xdr:rowOff>
    </xdr:from>
    <xdr:to>
      <xdr:col>11</xdr:col>
      <xdr:colOff>428624</xdr:colOff>
      <xdr:row>36</xdr:row>
      <xdr:rowOff>166687</xdr:rowOff>
    </xdr:to>
    <xdr:graphicFrame macro="">
      <xdr:nvGraphicFramePr>
        <xdr:cNvPr id="3" name="Chart 2">
          <a:extLst>
            <a:ext uri="{FF2B5EF4-FFF2-40B4-BE49-F238E27FC236}">
              <a16:creationId xmlns:a16="http://schemas.microsoft.com/office/drawing/2014/main" id="{0C9E6592-32DF-D276-8834-D758CD3A0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604836</xdr:colOff>
      <xdr:row>21</xdr:row>
      <xdr:rowOff>147637</xdr:rowOff>
    </xdr:from>
    <xdr:to>
      <xdr:col>20</xdr:col>
      <xdr:colOff>11906</xdr:colOff>
      <xdr:row>36</xdr:row>
      <xdr:rowOff>33337</xdr:rowOff>
    </xdr:to>
    <xdr:graphicFrame macro="">
      <xdr:nvGraphicFramePr>
        <xdr:cNvPr id="4" name="Chart 3">
          <a:extLst>
            <a:ext uri="{FF2B5EF4-FFF2-40B4-BE49-F238E27FC236}">
              <a16:creationId xmlns:a16="http://schemas.microsoft.com/office/drawing/2014/main" id="{CF372FB1-794B-F428-8A7F-78E62DA4DC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104774</xdr:colOff>
      <xdr:row>7</xdr:row>
      <xdr:rowOff>104776</xdr:rowOff>
    </xdr:from>
    <xdr:to>
      <xdr:col>21</xdr:col>
      <xdr:colOff>361947</xdr:colOff>
      <xdr:row>10</xdr:row>
      <xdr:rowOff>180976</xdr:rowOff>
    </xdr:to>
    <mc:AlternateContent xmlns:mc="http://schemas.openxmlformats.org/markup-compatibility/2006" xmlns:a14="http://schemas.microsoft.com/office/drawing/2010/main">
      <mc:Choice Requires="a14">
        <xdr:graphicFrame macro="">
          <xdr:nvGraphicFramePr>
            <xdr:cNvPr id="5" name="Length of Mortgage in Months">
              <a:extLst>
                <a:ext uri="{FF2B5EF4-FFF2-40B4-BE49-F238E27FC236}">
                  <a16:creationId xmlns:a16="http://schemas.microsoft.com/office/drawing/2014/main" id="{D3777EA3-B9A3-08C6-8967-866F8C436F67}"/>
                </a:ext>
              </a:extLst>
            </xdr:cNvPr>
            <xdr:cNvGraphicFramePr/>
          </xdr:nvGraphicFramePr>
          <xdr:xfrm>
            <a:off x="0" y="0"/>
            <a:ext cx="0" cy="0"/>
          </xdr:xfrm>
          <a:graphic>
            <a:graphicData uri="http://schemas.microsoft.com/office/drawing/2010/slicer">
              <sle:slicer xmlns:sle="http://schemas.microsoft.com/office/drawing/2010/slicer" name="Length of Mortgage in Months"/>
            </a:graphicData>
          </a:graphic>
        </xdr:graphicFrame>
      </mc:Choice>
      <mc:Fallback xmlns="">
        <xdr:sp macro="" textlink="">
          <xdr:nvSpPr>
            <xdr:cNvPr id="0" name=""/>
            <xdr:cNvSpPr>
              <a:spLocks noTextEdit="1"/>
            </xdr:cNvSpPr>
          </xdr:nvSpPr>
          <xdr:spPr>
            <a:xfrm>
              <a:off x="18273712" y="104776"/>
              <a:ext cx="4102893"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95250</xdr:colOff>
      <xdr:row>20</xdr:row>
      <xdr:rowOff>71437</xdr:rowOff>
    </xdr:from>
    <xdr:to>
      <xdr:col>31</xdr:col>
      <xdr:colOff>176893</xdr:colOff>
      <xdr:row>36</xdr:row>
      <xdr:rowOff>176893</xdr:rowOff>
    </xdr:to>
    <xdr:graphicFrame macro="">
      <xdr:nvGraphicFramePr>
        <xdr:cNvPr id="6" name="Chart 5">
          <a:extLst>
            <a:ext uri="{FF2B5EF4-FFF2-40B4-BE49-F238E27FC236}">
              <a16:creationId xmlns:a16="http://schemas.microsoft.com/office/drawing/2014/main" id="{269E960B-F5AF-B580-B1C2-77911CE6E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66675</xdr:colOff>
      <xdr:row>7</xdr:row>
      <xdr:rowOff>57150</xdr:rowOff>
    </xdr:from>
    <xdr:to>
      <xdr:col>48</xdr:col>
      <xdr:colOff>0</xdr:colOff>
      <xdr:row>26</xdr:row>
      <xdr:rowOff>178594</xdr:rowOff>
    </xdr:to>
    <xdr:graphicFrame macro="">
      <xdr:nvGraphicFramePr>
        <xdr:cNvPr id="8" name="Chart 7">
          <a:extLst>
            <a:ext uri="{FF2B5EF4-FFF2-40B4-BE49-F238E27FC236}">
              <a16:creationId xmlns:a16="http://schemas.microsoft.com/office/drawing/2014/main" id="{5F845FF7-BC63-4972-B3D6-A058DC5BD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58</xdr:col>
      <xdr:colOff>0</xdr:colOff>
      <xdr:row>8</xdr:row>
      <xdr:rowOff>95249</xdr:rowOff>
    </xdr:from>
    <xdr:to>
      <xdr:col>69</xdr:col>
      <xdr:colOff>583406</xdr:colOff>
      <xdr:row>29</xdr:row>
      <xdr:rowOff>47624</xdr:rowOff>
    </xdr:to>
    <xdr:graphicFrame macro="">
      <xdr:nvGraphicFramePr>
        <xdr:cNvPr id="10" name="Chart 9">
          <a:extLst>
            <a:ext uri="{FF2B5EF4-FFF2-40B4-BE49-F238E27FC236}">
              <a16:creationId xmlns:a16="http://schemas.microsoft.com/office/drawing/2014/main" id="{A8DBBF64-DD63-42CB-B9DC-E48788AD8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72</xdr:col>
      <xdr:colOff>488154</xdr:colOff>
      <xdr:row>15</xdr:row>
      <xdr:rowOff>140495</xdr:rowOff>
    </xdr:from>
    <xdr:to>
      <xdr:col>79</xdr:col>
      <xdr:colOff>190500</xdr:colOff>
      <xdr:row>33</xdr:row>
      <xdr:rowOff>140495</xdr:rowOff>
    </xdr:to>
    <xdr:graphicFrame macro="">
      <xdr:nvGraphicFramePr>
        <xdr:cNvPr id="12" name="Chart 11">
          <a:extLst>
            <a:ext uri="{FF2B5EF4-FFF2-40B4-BE49-F238E27FC236}">
              <a16:creationId xmlns:a16="http://schemas.microsoft.com/office/drawing/2014/main" id="{F6BB2DEE-20C3-EDC4-24C4-37D17911C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82</xdr:col>
      <xdr:colOff>0</xdr:colOff>
      <xdr:row>21</xdr:row>
      <xdr:rowOff>0</xdr:rowOff>
    </xdr:from>
    <xdr:to>
      <xdr:col>87</xdr:col>
      <xdr:colOff>714375</xdr:colOff>
      <xdr:row>46</xdr:row>
      <xdr:rowOff>166688</xdr:rowOff>
    </xdr:to>
    <xdr:graphicFrame macro="">
      <xdr:nvGraphicFramePr>
        <xdr:cNvPr id="11" name="Chart 10">
          <a:extLst>
            <a:ext uri="{FF2B5EF4-FFF2-40B4-BE49-F238E27FC236}">
              <a16:creationId xmlns:a16="http://schemas.microsoft.com/office/drawing/2014/main" id="{814FCE3B-5F29-4AB6-BC7F-1ADC60DBE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99</xdr:col>
      <xdr:colOff>285749</xdr:colOff>
      <xdr:row>8</xdr:row>
      <xdr:rowOff>130968</xdr:rowOff>
    </xdr:from>
    <xdr:to>
      <xdr:col>111</xdr:col>
      <xdr:colOff>410765</xdr:colOff>
      <xdr:row>33</xdr:row>
      <xdr:rowOff>91679</xdr:rowOff>
    </xdr:to>
    <xdr:graphicFrame macro="">
      <xdr:nvGraphicFramePr>
        <xdr:cNvPr id="14" name="Chart 13">
          <a:extLst>
            <a:ext uri="{FF2B5EF4-FFF2-40B4-BE49-F238E27FC236}">
              <a16:creationId xmlns:a16="http://schemas.microsoft.com/office/drawing/2014/main" id="{D1EA927F-5460-4445-9937-711663AAC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113</xdr:col>
      <xdr:colOff>363137</xdr:colOff>
      <xdr:row>10</xdr:row>
      <xdr:rowOff>11906</xdr:rowOff>
    </xdr:from>
    <xdr:to>
      <xdr:col>126</xdr:col>
      <xdr:colOff>607218</xdr:colOff>
      <xdr:row>33</xdr:row>
      <xdr:rowOff>0</xdr:rowOff>
    </xdr:to>
    <xdr:graphicFrame macro="">
      <xdr:nvGraphicFramePr>
        <xdr:cNvPr id="7" name="Chart 6">
          <a:extLst>
            <a:ext uri="{FF2B5EF4-FFF2-40B4-BE49-F238E27FC236}">
              <a16:creationId xmlns:a16="http://schemas.microsoft.com/office/drawing/2014/main" id="{9E21CC40-AF4C-09FC-0EAD-A27A68ECD7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0.25828</cdr:x>
      <cdr:y>0.08067</cdr:y>
    </cdr:from>
    <cdr:to>
      <cdr:x>0.42326</cdr:x>
      <cdr:y>0.13864</cdr:y>
    </cdr:to>
    <cdr:sp macro="" textlink="">
      <cdr:nvSpPr>
        <cdr:cNvPr id="2" name="TextBox 1">
          <a:extLst xmlns:a="http://schemas.openxmlformats.org/drawingml/2006/main">
            <a:ext uri="{FF2B5EF4-FFF2-40B4-BE49-F238E27FC236}">
              <a16:creationId xmlns:a16="http://schemas.microsoft.com/office/drawing/2014/main" id="{53CBEE45-DB21-F875-1221-C5DCA1DFA18B}"/>
            </a:ext>
          </a:extLst>
        </cdr:cNvPr>
        <cdr:cNvSpPr txBox="1"/>
      </cdr:nvSpPr>
      <cdr:spPr>
        <a:xfrm xmlns:a="http://schemas.openxmlformats.org/drawingml/2006/main">
          <a:off x="2274093" y="380999"/>
          <a:ext cx="1452563" cy="27384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t>First Time ?</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o yasser" refreshedDate="44837.06410729167" createdVersion="8" refreshedVersion="8" minRefreshableVersion="3" recordCount="500" xr:uid="{5F96A7F8-AF83-4AC9-8DDF-69853D35A8E3}">
  <cacheSource type="worksheet">
    <worksheetSource name="BorrowerData"/>
  </cacheSource>
  <cacheFields count="23">
    <cacheField name="Borrower ID Number" numFmtId="0">
      <sharedItems containsSemiMixedTypes="0" containsString="0" containsNumber="1" containsInteger="1" minValue="1" maxValue="500" count="5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sharedItems>
    </cacheField>
    <cacheField name="Wide Area Location Code" numFmtId="0">
      <sharedItems containsSemiMixedTypes="0" containsString="0" containsNumber="1" containsInteger="1" minValue="1" maxValue="55" count="47">
        <n v="53"/>
        <n v="6"/>
        <n v="34"/>
        <n v="51"/>
        <n v="39"/>
        <n v="24"/>
        <n v="8"/>
        <n v="36"/>
        <n v="48"/>
        <n v="25"/>
        <n v="26"/>
        <n v="13"/>
        <n v="49"/>
        <n v="27"/>
        <n v="5"/>
        <n v="41"/>
        <n v="44"/>
        <n v="29"/>
        <n v="4"/>
        <n v="17"/>
        <n v="9"/>
        <n v="31"/>
        <n v="55"/>
        <n v="47"/>
        <n v="45"/>
        <n v="30"/>
        <n v="12"/>
        <n v="42"/>
        <n v="37"/>
        <n v="20"/>
        <n v="50"/>
        <n v="1"/>
        <n v="19"/>
        <n v="40"/>
        <n v="21"/>
        <n v="18"/>
        <n v="46"/>
        <n v="22"/>
        <n v="35"/>
        <n v="38"/>
        <n v="32"/>
        <n v="16"/>
        <n v="10"/>
        <n v="28"/>
        <n v="23"/>
        <n v="2"/>
        <n v="15"/>
      </sharedItems>
    </cacheField>
    <cacheField name="% Minority in Local Area" numFmtId="0">
      <sharedItems containsSemiMixedTypes="0" containsString="0" containsNumber="1" minValue="1.49" maxValue="98.95" count="469">
        <n v="29.57"/>
        <n v="90.76"/>
        <n v="64.19"/>
        <n v="34.58"/>
        <n v="17.93"/>
        <n v="29.18"/>
        <n v="81.63"/>
        <n v="39.06"/>
        <n v="98.09"/>
        <n v="41.47"/>
        <n v="40.18"/>
        <n v="41.27"/>
        <n v="84.75"/>
        <n v="33.01"/>
        <n v="34.799999999999997"/>
        <n v="67.430000000000007"/>
        <n v="33.31"/>
        <n v="53.46"/>
        <n v="90.4"/>
        <n v="65.52"/>
        <n v="30.74"/>
        <n v="20.03"/>
        <n v="33.07"/>
        <n v="21.69"/>
        <n v="19.29"/>
        <n v="8.94"/>
        <n v="13.28"/>
        <n v="12.25"/>
        <n v="23.23"/>
        <n v="13.88"/>
        <n v="4.2300000000000004"/>
        <n v="12.14"/>
        <n v="35.729999999999997"/>
        <n v="4.96"/>
        <n v="76.77"/>
        <n v="20.04"/>
        <n v="26.93"/>
        <n v="25.02"/>
        <n v="14.53"/>
        <n v="23.51"/>
        <n v="5.0199999999999996"/>
        <n v="77.25"/>
        <n v="25.29"/>
        <n v="31.34"/>
        <n v="18.05"/>
        <n v="6.85"/>
        <n v="9.33"/>
        <n v="59.3"/>
        <n v="4.3499999999999996"/>
        <n v="20.22"/>
        <n v="39.58"/>
        <n v="2.66"/>
        <n v="2.91"/>
        <n v="8.7100000000000009"/>
        <n v="12.34"/>
        <n v="23.98"/>
        <n v="6.5"/>
        <n v="90.45"/>
        <n v="9.7899999999999991"/>
        <n v="16.149999999999999"/>
        <n v="55.47"/>
        <n v="29.96"/>
        <n v="26.51"/>
        <n v="24.01"/>
        <n v="37.47"/>
        <n v="8.3000000000000007"/>
        <n v="3.31"/>
        <n v="10.17"/>
        <n v="10.08"/>
        <n v="35.67"/>
        <n v="9.81"/>
        <n v="24.46"/>
        <n v="41.16"/>
        <n v="19.27"/>
        <n v="6.56"/>
        <n v="59.79"/>
        <n v="41.5"/>
        <n v="21.32"/>
        <n v="83.3"/>
        <n v="19.309999999999999"/>
        <n v="50.56"/>
        <n v="3.94"/>
        <n v="15.3"/>
        <n v="37.36"/>
        <n v="12.96"/>
        <n v="15.02"/>
        <n v="31.07"/>
        <n v="57.69"/>
        <n v="39.57"/>
        <n v="10.96"/>
        <n v="11.61"/>
        <n v="28.67"/>
        <n v="14.01"/>
        <n v="22.68"/>
        <n v="15.97"/>
        <n v="21.42"/>
        <n v="2.5499999999999998"/>
        <n v="4.17"/>
        <n v="3.14"/>
        <n v="48.53"/>
        <n v="7.49"/>
        <n v="51.32"/>
        <n v="6.91"/>
        <n v="11.47"/>
        <n v="5.74"/>
        <n v="9.65"/>
        <n v="14.27"/>
        <n v="9"/>
        <n v="59.52"/>
        <n v="51.06"/>
        <n v="40.93"/>
        <n v="57.94"/>
        <n v="40.15"/>
        <n v="12.95"/>
        <n v="20.13"/>
        <n v="25.37"/>
        <n v="16.329999999999998"/>
        <n v="12.84"/>
        <n v="15.21"/>
        <n v="83.41"/>
        <n v="24.87"/>
        <n v="80.94"/>
        <n v="19.3"/>
        <n v="15.38"/>
        <n v="16.8"/>
        <n v="6.53"/>
        <n v="11.83"/>
        <n v="37.630000000000003"/>
        <n v="90.31"/>
        <n v="78.83"/>
        <n v="24.95"/>
        <n v="17.350000000000001"/>
        <n v="18.28"/>
        <n v="9.9700000000000006"/>
        <n v="8.75"/>
        <n v="16.96"/>
        <n v="8.77"/>
        <n v="76.5"/>
        <n v="97.18"/>
        <n v="31.13"/>
        <n v="14.24"/>
        <n v="11.74"/>
        <n v="70.38"/>
        <n v="40.75"/>
        <n v="36.35"/>
        <n v="8.26"/>
        <n v="7.45"/>
        <n v="8.81"/>
        <n v="5.26"/>
        <n v="3.34"/>
        <n v="3.98"/>
        <n v="46.31"/>
        <n v="6.86"/>
        <n v="28.14"/>
        <n v="7.71"/>
        <n v="42.02"/>
        <n v="75.540000000000006"/>
        <n v="29.6"/>
        <n v="65.92"/>
        <n v="16.649999999999999"/>
        <n v="8.58"/>
        <n v="12.11"/>
        <n v="5.68"/>
        <n v="60.7"/>
        <n v="45.13"/>
        <n v="11.31"/>
        <n v="77.16"/>
        <n v="9.74"/>
        <n v="12.91"/>
        <n v="3.56"/>
        <n v="7.24"/>
        <n v="7.6"/>
        <n v="9.2200000000000006"/>
        <n v="13.02"/>
        <n v="3.38"/>
        <n v="6.32"/>
        <n v="8.48"/>
        <n v="10.23"/>
        <n v="13.56"/>
        <n v="18.88"/>
        <n v="4.12"/>
        <n v="7.72"/>
        <n v="6.93"/>
        <n v="35.97"/>
        <n v="16.34"/>
        <n v="10.89"/>
        <n v="7.92"/>
        <n v="29.38"/>
        <n v="59.59"/>
        <n v="4.45"/>
        <n v="18.16"/>
        <n v="29.58"/>
        <n v="11.13"/>
        <n v="3.41"/>
        <n v="40.79"/>
        <n v="4.7300000000000004"/>
        <n v="11.84"/>
        <n v="13.29"/>
        <n v="25.3"/>
        <n v="11.53"/>
        <n v="65"/>
        <n v="39.86"/>
        <n v="18.329999999999998"/>
        <n v="4.8600000000000003"/>
        <n v="32.5"/>
        <n v="76.87"/>
        <n v="96.18"/>
        <n v="38.840000000000003"/>
        <n v="51.94"/>
        <n v="54.93"/>
        <n v="31.7"/>
        <n v="11.88"/>
        <n v="7.85"/>
        <n v="78.349999999999994"/>
        <n v="44.1"/>
        <n v="11.04"/>
        <n v="13.61"/>
        <n v="52.39"/>
        <n v="86.84"/>
        <n v="59.46"/>
        <n v="32.619999999999997"/>
        <n v="4.1100000000000003"/>
        <n v="3.52"/>
        <n v="33.74"/>
        <n v="7.21"/>
        <n v="2.97"/>
        <n v="66.11"/>
        <n v="68.739999999999995"/>
        <n v="7.74"/>
        <n v="21.96"/>
        <n v="18.02"/>
        <n v="16.77"/>
        <n v="6.18"/>
        <n v="6.42"/>
        <n v="59.82"/>
        <n v="7.84"/>
        <n v="18.61"/>
        <n v="39.590000000000003"/>
        <n v="25.71"/>
        <n v="40.43"/>
        <n v="1.49"/>
        <n v="19.68"/>
        <n v="34.26"/>
        <n v="9.76"/>
        <n v="59.83"/>
        <n v="10.39"/>
        <n v="10.54"/>
        <n v="18.63"/>
        <n v="5.65"/>
        <n v="17.14"/>
        <n v="20.78"/>
        <n v="18.93"/>
        <n v="3.67"/>
        <n v="58.35"/>
        <n v="42.96"/>
        <n v="33.090000000000003"/>
        <n v="93.79"/>
        <n v="35.76"/>
        <n v="19.440000000000001"/>
        <n v="38.78"/>
        <n v="6.54"/>
        <n v="34.840000000000003"/>
        <n v="48.59"/>
        <n v="10.3"/>
        <n v="27.73"/>
        <n v="49.27"/>
        <n v="13.42"/>
        <n v="4.74"/>
        <n v="17.37"/>
        <n v="13.98"/>
        <n v="30.82"/>
        <n v="74.400000000000006"/>
        <n v="81.03"/>
        <n v="7.34"/>
        <n v="12.72"/>
        <n v="32.46"/>
        <n v="18.829999999999998"/>
        <n v="75.34"/>
        <n v="16.54"/>
        <n v="73.400000000000006"/>
        <n v="41.07"/>
        <n v="7.37"/>
        <n v="35.01"/>
        <n v="25.68"/>
        <n v="87.6"/>
        <n v="20.05"/>
        <n v="13.79"/>
        <n v="18.100000000000001"/>
        <n v="25.87"/>
        <n v="33.17"/>
        <n v="15.41"/>
        <n v="33.94"/>
        <n v="93.25"/>
        <n v="2.98"/>
        <n v="20.74"/>
        <n v="2.67"/>
        <n v="5.09"/>
        <n v="98.95"/>
        <n v="25.81"/>
        <n v="8.44"/>
        <n v="13.25"/>
        <n v="14.29"/>
        <n v="12.2"/>
        <n v="20.25"/>
        <n v="22.44"/>
        <n v="17.5"/>
        <n v="12.86"/>
        <n v="7.27"/>
        <n v="14.2"/>
        <n v="31.74"/>
        <n v="18.23"/>
        <n v="22.84"/>
        <n v="62.31"/>
        <n v="33.04"/>
        <n v="2.7"/>
        <n v="49.71"/>
        <n v="8.0399999999999991"/>
        <n v="69.959999999999994"/>
        <n v="36.61"/>
        <n v="42.81"/>
        <n v="22.5"/>
        <n v="12.09"/>
        <n v="87.71"/>
        <n v="81.58"/>
        <n v="17.25"/>
        <n v="85.78"/>
        <n v="48.23"/>
        <n v="6.45"/>
        <n v="47.52"/>
        <n v="2.17"/>
        <n v="10.69"/>
        <n v="59.65"/>
        <n v="19.93"/>
        <n v="3.99"/>
        <n v="5.48"/>
        <n v="74.62"/>
        <n v="59.98"/>
        <n v="25.16"/>
        <n v="49.77"/>
        <n v="26.52"/>
        <n v="18.79"/>
        <n v="3.64"/>
        <n v="33.049999999999997"/>
        <n v="6.58"/>
        <n v="58.89"/>
        <n v="59.89"/>
        <n v="14.17"/>
        <n v="10.36"/>
        <n v="8.3699999999999992"/>
        <n v="18.95"/>
        <n v="25.17"/>
        <n v="28.43"/>
        <n v="16.559999999999999"/>
        <n v="19.63"/>
        <n v="61.26"/>
        <n v="18.98"/>
        <n v="15.44"/>
        <n v="40.08"/>
        <n v="7.3"/>
        <n v="22.75"/>
        <n v="11.96"/>
        <n v="3.66"/>
        <n v="19.190000000000001"/>
        <n v="17.190000000000001"/>
        <n v="3.04"/>
        <n v="5.53"/>
        <n v="91.46"/>
        <n v="5.37"/>
        <n v="16.91"/>
        <n v="14.44"/>
        <n v="31.33"/>
        <n v="26.44"/>
        <n v="45.18"/>
        <n v="5.89"/>
        <n v="45.81"/>
        <n v="33.18"/>
        <n v="42.23"/>
        <n v="94.36"/>
        <n v="11.36"/>
        <n v="21.73"/>
        <n v="4.3600000000000003"/>
        <n v="9.2799999999999994"/>
        <n v="4.87"/>
        <n v="18.649999999999999"/>
        <n v="29.35"/>
        <n v="78.14"/>
        <n v="63.85"/>
        <n v="30.11"/>
        <n v="40.44"/>
        <n v="52.91"/>
        <n v="7.09"/>
        <n v="8.6999999999999993"/>
        <n v="7.02"/>
        <n v="16.72"/>
        <n v="34.49"/>
        <n v="74.23"/>
        <n v="17.2"/>
        <n v="43.85"/>
        <n v="4.18"/>
        <n v="20.96"/>
        <n v="25.97"/>
        <n v="35.32"/>
        <n v="14.72"/>
        <n v="8.85"/>
        <n v="2.68"/>
        <n v="12.65"/>
        <n v="91.11"/>
        <n v="51.5"/>
        <n v="10.220000000000001"/>
        <n v="49.49"/>
        <n v="15.73"/>
        <n v="26.3"/>
        <n v="32.25"/>
        <n v="10.5"/>
        <n v="13.47"/>
        <n v="13.57"/>
        <n v="53.19"/>
        <n v="4.79"/>
        <n v="39.6"/>
        <n v="20.69"/>
        <n v="26.79"/>
        <n v="48.45"/>
        <n v="4.4800000000000004"/>
        <n v="17.78"/>
        <n v="29.86"/>
        <n v="88.48"/>
        <n v="44.38"/>
        <n v="8.83"/>
        <n v="2.13"/>
        <n v="28.31"/>
        <n v="13.08"/>
        <n v="5.86"/>
        <n v="32.83"/>
        <n v="27.53"/>
        <n v="24.92"/>
        <n v="16.02"/>
        <n v="61.56"/>
        <n v="47.77"/>
        <n v="79.349999999999994"/>
        <n v="6.66"/>
        <n v="16.53"/>
        <n v="31.37"/>
        <n v="58.33"/>
        <n v="11.49"/>
        <n v="35.979999999999997"/>
        <n v="7.17"/>
        <n v="11.03"/>
        <n v="15.81"/>
        <n v="10.53"/>
        <n v="94.85"/>
        <n v="55.38"/>
        <n v="16.59"/>
        <n v="16.829999999999998"/>
        <n v="6.82"/>
        <n v="83.46"/>
        <n v="22.09"/>
        <n v="31.96"/>
        <n v="27.59"/>
        <n v="8.57"/>
        <n v="40.65"/>
        <n v="17.59"/>
        <n v="25.24"/>
        <n v="44.8"/>
        <n v="17.66"/>
        <n v="21.49"/>
        <n v="40.28"/>
        <n v="14.48"/>
        <n v="33.82"/>
        <n v="22.55"/>
      </sharedItems>
      <fieldGroup base="2">
        <rangePr autoStart="0" autoEnd="0" startNum="1.5" endNum="100" groupInterval="10"/>
        <groupItems count="12">
          <s v="&lt;1.5"/>
          <s v="1.5-11.5"/>
          <s v="11.5-21.5"/>
          <s v="21.5-31.5"/>
          <s v="31.5-41.5"/>
          <s v="41.5-51.5"/>
          <s v="51.5-61.5"/>
          <s v="61.5-71.5"/>
          <s v="71.5-81.5"/>
          <s v="81.5-91.5"/>
          <s v="91.5-101.5"/>
          <s v="&gt;101.5"/>
        </groupItems>
      </fieldGroup>
    </cacheField>
    <cacheField name="% Minority in Local Area outlire" numFmtId="0">
      <sharedItems count="2">
        <b v="0"/>
        <b v="1"/>
      </sharedItems>
    </cacheField>
    <cacheField name="Median Family Income in Local Area" numFmtId="0">
      <sharedItems containsSemiMixedTypes="0" containsString="0" containsNumber="1" containsInteger="1" minValue="52300" maxValue="139800" count="168">
        <n v="91700"/>
        <n v="83300"/>
        <n v="96500"/>
        <n v="124900"/>
        <n v="84600"/>
        <n v="100000"/>
        <n v="74600"/>
        <n v="80000"/>
        <n v="114000"/>
        <n v="127900"/>
        <n v="79700"/>
        <n v="104000"/>
        <n v="86700"/>
        <n v="52400"/>
        <n v="75000"/>
        <n v="84800"/>
        <n v="85300"/>
        <n v="106900"/>
        <n v="72200"/>
        <n v="99400"/>
        <n v="79000"/>
        <n v="102800"/>
        <n v="71400"/>
        <n v="89000"/>
        <n v="83600"/>
        <n v="81700"/>
        <n v="82600"/>
        <n v="92700"/>
        <n v="77800"/>
        <n v="96600"/>
        <n v="89100"/>
        <n v="115100"/>
        <n v="92100"/>
        <n v="97800"/>
        <n v="86900"/>
        <n v="52500"/>
        <n v="76800"/>
        <n v="80700"/>
        <n v="72300"/>
        <n v="77600"/>
        <n v="54700"/>
        <n v="95300"/>
        <n v="71000"/>
        <n v="76000"/>
        <n v="55400"/>
        <n v="81000"/>
        <n v="85800"/>
        <n v="73700"/>
        <n v="76500"/>
        <n v="82200"/>
        <n v="75300"/>
        <n v="68300"/>
        <n v="69800"/>
        <n v="70800"/>
        <n v="58800"/>
        <n v="94100"/>
        <n v="89400"/>
        <n v="64600"/>
        <n v="97600"/>
        <n v="76200"/>
        <n v="79300"/>
        <n v="82300"/>
        <n v="72600"/>
        <n v="58700"/>
        <n v="89200"/>
        <n v="80600"/>
        <n v="68100"/>
        <n v="99100"/>
        <n v="65000"/>
        <n v="85200"/>
        <n v="74000"/>
        <n v="70700"/>
        <n v="86300"/>
        <n v="79400"/>
        <n v="79600"/>
        <n v="83400"/>
        <n v="83700"/>
        <n v="87500"/>
        <n v="81300"/>
        <n v="95900"/>
        <n v="70300"/>
        <n v="75800"/>
        <n v="65300"/>
        <n v="71700"/>
        <n v="52300"/>
        <n v="52900"/>
        <n v="70600"/>
        <n v="56100"/>
        <n v="69300"/>
        <n v="84300"/>
        <n v="71600"/>
        <n v="86200"/>
        <n v="91800"/>
        <n v="89700"/>
        <n v="69200"/>
        <n v="82700"/>
        <n v="54100"/>
        <n v="69100"/>
        <n v="54200"/>
        <n v="108700"/>
        <n v="68900"/>
        <n v="119500"/>
        <n v="65800"/>
        <n v="104300"/>
        <n v="76700"/>
        <n v="65500"/>
        <n v="76900"/>
        <n v="78400"/>
        <n v="71800"/>
        <n v="75400"/>
        <n v="63300"/>
        <n v="70000"/>
        <n v="81600"/>
        <n v="84500"/>
        <n v="95400"/>
        <n v="59100"/>
        <n v="62800"/>
        <n v="71100"/>
        <n v="68400"/>
        <n v="52700"/>
        <n v="64200"/>
        <n v="59800"/>
        <n v="85900"/>
        <n v="92300"/>
        <n v="80400"/>
        <n v="64700"/>
        <n v="139800"/>
        <n v="80100"/>
        <n v="55600"/>
        <n v="56600"/>
        <n v="67400"/>
        <n v="79100"/>
        <n v="69500"/>
        <n v="77500"/>
        <n v="65100"/>
        <n v="61700"/>
        <n v="62900"/>
        <n v="70400"/>
        <n v="72800"/>
        <n v="93100"/>
        <n v="74800"/>
        <n v="82400"/>
        <n v="88900"/>
        <n v="87800"/>
        <n v="73800"/>
        <n v="89600"/>
        <n v="75500"/>
        <n v="60400"/>
        <n v="83800"/>
        <n v="95600"/>
        <n v="71900"/>
        <n v="69600"/>
        <n v="74400"/>
        <n v="73100"/>
        <n v="66900"/>
        <n v="63900"/>
        <n v="76300"/>
        <n v="74900"/>
        <n v="77700"/>
        <n v="65900"/>
        <n v="97500"/>
        <n v="65700"/>
        <n v="88800"/>
        <n v="97300"/>
        <n v="102700"/>
        <n v="66100"/>
        <n v="54400"/>
        <n v="101500"/>
      </sharedItems>
    </cacheField>
    <cacheField name="Median Family Income in Local Area outlire" numFmtId="0">
      <sharedItems count="2">
        <b v="0"/>
        <b v="1"/>
      </sharedItems>
    </cacheField>
    <cacheField name="Borrower Annual Income" numFmtId="0">
      <sharedItems containsSemiMixedTypes="0" containsString="0" containsNumber="1" containsInteger="1" minValue="18000" maxValue="1560000" count="211">
        <n v="123000"/>
        <n v="250000"/>
        <n v="64000"/>
        <n v="141000"/>
        <n v="109000"/>
        <n v="255000"/>
        <n v="145000"/>
        <n v="392000"/>
        <n v="58000"/>
        <n v="170000"/>
        <n v="182000"/>
        <n v="88000"/>
        <n v="593000"/>
        <n v="297000"/>
        <n v="204000"/>
        <n v="214000"/>
        <n v="76000"/>
        <n v="287000"/>
        <n v="352000"/>
        <n v="229000"/>
        <n v="93000"/>
        <n v="231000"/>
        <n v="187000"/>
        <n v="108000"/>
        <n v="54000"/>
        <n v="26000"/>
        <n v="192000"/>
        <n v="103000"/>
        <n v="171000"/>
        <n v="122000"/>
        <n v="102000"/>
        <n v="196000"/>
        <n v="91000"/>
        <n v="72000"/>
        <n v="232000"/>
        <n v="159000"/>
        <n v="197000"/>
        <n v="143000"/>
        <n v="158000"/>
        <n v="162000"/>
        <n v="36000"/>
        <n v="60000"/>
        <n v="138000"/>
        <n v="173000"/>
        <n v="146000"/>
        <n v="57000"/>
        <n v="79000"/>
        <n v="112000"/>
        <n v="191000"/>
        <n v="53000"/>
        <n v="75000"/>
        <n v="65000"/>
        <n v="62000"/>
        <n v="130000"/>
        <n v="121000"/>
        <n v="140000"/>
        <n v="203000"/>
        <n v="376000"/>
        <n v="96000"/>
        <n v="155000"/>
        <n v="306000"/>
        <n v="124000"/>
        <n v="259000"/>
        <n v="106000"/>
        <n v="212000"/>
        <n v="46000"/>
        <n v="115000"/>
        <n v="120000"/>
        <n v="77000"/>
        <n v="74000"/>
        <n v="113000"/>
        <n v="184000"/>
        <n v="61000"/>
        <n v="139000"/>
        <n v="82000"/>
        <n v="148000"/>
        <n v="218000"/>
        <n v="164000"/>
        <n v="244000"/>
        <n v="51000"/>
        <n v="475000"/>
        <n v="80000"/>
        <n v="63000"/>
        <n v="116000"/>
        <n v="69000"/>
        <n v="110000"/>
        <n v="30000"/>
        <n v="131000"/>
        <n v="118000"/>
        <n v="37000"/>
        <n v="117000"/>
        <n v="160000"/>
        <n v="281000"/>
        <n v="85000"/>
        <n v="67000"/>
        <n v="175000"/>
        <n v="126000"/>
        <n v="56000"/>
        <n v="374000"/>
        <n v="302000"/>
        <n v="222000"/>
        <n v="27000"/>
        <n v="277000"/>
        <n v="94000"/>
        <n v="55000"/>
        <n v="83000"/>
        <n v="111000"/>
        <n v="199000"/>
        <n v="87000"/>
        <n v="95000"/>
        <n v="127000"/>
        <n v="101000"/>
        <n v="179000"/>
        <n v="180000"/>
        <n v="50000"/>
        <n v="174000"/>
        <n v="310000"/>
        <n v="119000"/>
        <n v="132000"/>
        <n v="48000"/>
        <n v="190000"/>
        <n v="78000"/>
        <n v="177000"/>
        <n v="34000"/>
        <n v="240000"/>
        <n v="71000"/>
        <n v="233000"/>
        <n v="176000"/>
        <n v="200000"/>
        <n v="320000"/>
        <n v="73000"/>
        <n v="125000"/>
        <n v="47000"/>
        <n v="137000"/>
        <n v="41000"/>
        <n v="183000"/>
        <n v="166000"/>
        <n v="107000"/>
        <n v="105000"/>
        <n v="152000"/>
        <n v="165000"/>
        <n v="70000"/>
        <n v="241000"/>
        <n v="251000"/>
        <n v="201000"/>
        <n v="86000"/>
        <n v="90000"/>
        <n v="278000"/>
        <n v="144000"/>
        <n v="92000"/>
        <n v="328000"/>
        <n v="156000"/>
        <n v="298000"/>
        <n v="157000"/>
        <n v="256000"/>
        <n v="68000"/>
        <n v="52000"/>
        <n v="18000"/>
        <n v="100000"/>
        <n v="375000"/>
        <n v="147000"/>
        <n v="39000"/>
        <n v="133000"/>
        <n v="213000"/>
        <n v="358000"/>
        <n v="104000"/>
        <n v="40000"/>
        <n v="43000"/>
        <n v="266000"/>
        <n v="134000"/>
        <n v="226000"/>
        <n v="35000"/>
        <n v="129000"/>
        <n v="59000"/>
        <n v="151000"/>
        <n v="49000"/>
        <n v="154000"/>
        <n v="66000"/>
        <n v="181000"/>
        <n v="269000"/>
        <n v="142000"/>
        <n v="568000"/>
        <n v="150000"/>
        <n v="31000"/>
        <n v="114000"/>
        <n v="371000"/>
        <n v="219000"/>
        <n v="1560000"/>
        <n v="210000"/>
        <n v="211000"/>
        <n v="44000"/>
        <n v="208000"/>
        <n v="45000"/>
        <n v="168000"/>
        <n v="235000"/>
        <n v="172000"/>
        <n v="149000"/>
        <n v="194000"/>
        <n v="700000"/>
        <n v="84000"/>
        <n v="612000"/>
        <n v="33000"/>
        <n v="186000"/>
        <n v="89000"/>
        <n v="25000"/>
        <n v="32000"/>
        <n v="20000"/>
        <n v="317000"/>
        <n v="38000"/>
        <n v="97000"/>
        <n v="275000"/>
      </sharedItems>
      <fieldGroup base="6">
        <rangePr startNum="18000" endNum="1560000" groupInterval="100000"/>
        <groupItems count="18">
          <s v="&lt;18000"/>
          <s v="18000-117999"/>
          <s v="118000-217999"/>
          <s v="218000-317999"/>
          <s v="318000-417999"/>
          <s v="418000-517999"/>
          <s v="518000-617999"/>
          <s v="618000-717999"/>
          <s v="718000-817999"/>
          <s v="818000-917999"/>
          <s v="918000-1017999"/>
          <s v="1018000-1117999"/>
          <s v="1118000-1217999"/>
          <s v="1218000-1317999"/>
          <s v="1318000-1417999"/>
          <s v="1418000-1517999"/>
          <s v="1518000-1617999"/>
          <s v="&gt;1618000"/>
        </groupItems>
      </fieldGroup>
    </cacheField>
    <cacheField name="Borrower Annual Income outlire" numFmtId="0">
      <sharedItems count="2">
        <b v="0"/>
        <b v="1"/>
      </sharedItems>
    </cacheField>
    <cacheField name="Borrower Income Ratio" numFmtId="0">
      <sharedItems containsSemiMixedTypes="0" containsString="0" containsNumber="1" minValue="0.21129999999999999" maxValue="22.065100000000001"/>
    </cacheField>
    <cacheField name="Borrower Income Ratio outlire" numFmtId="0">
      <sharedItems/>
    </cacheField>
    <cacheField name="First Time Buyer? (1=Yes, 2=No)" numFmtId="0">
      <sharedItems containsSemiMixedTypes="0" containsString="0" containsNumber="1" containsInteger="1" minValue="1" maxValue="2" count="2">
        <n v="2"/>
        <n v="1"/>
      </sharedItems>
    </cacheField>
    <cacheField name="Age of Borrower" numFmtId="0">
      <sharedItems count="7">
        <s v="&lt; 25"/>
        <s v="25 to 34"/>
        <s v="35 to 44"/>
        <s v="45 to 54"/>
        <s v="55 to 64"/>
        <s v="65 to 74"/>
        <s v="&gt; 74"/>
      </sharedItems>
    </cacheField>
    <cacheField name="Borrower Debt to Income Ratio" numFmtId="0">
      <sharedItems containsSemiMixedTypes="0" containsString="0" containsNumber="1" containsInteger="1" minValue="10" maxValue="50" count="18">
        <n v="10"/>
        <n v="30"/>
        <n v="43"/>
        <n v="46"/>
        <n v="20"/>
        <n v="41"/>
        <n v="44"/>
        <n v="38"/>
        <n v="42"/>
        <n v="39"/>
        <n v="48"/>
        <n v="37"/>
        <n v="45"/>
        <n v="36"/>
        <n v="40"/>
        <n v="47"/>
        <n v="50"/>
        <n v="49"/>
      </sharedItems>
    </cacheField>
    <cacheField name="Borrower Debt to Income Ratio outlire" numFmtId="0">
      <sharedItems/>
    </cacheField>
    <cacheField name="Appraised Value of Home" numFmtId="0">
      <sharedItems containsSemiMixedTypes="0" containsString="0" containsNumber="1" containsInteger="1" minValue="35000" maxValue="1915000" count="95">
        <n v="385000"/>
        <n v="535000"/>
        <n v="375000"/>
        <n v="665000"/>
        <n v="405000"/>
        <n v="905000"/>
        <n v="475000"/>
        <n v="265000"/>
        <n v="455000"/>
        <n v="395000"/>
        <n v="465000"/>
        <n v="755000"/>
        <n v="545000"/>
        <n v="955000"/>
        <n v="625000"/>
        <n v="255000"/>
        <n v="595000"/>
        <n v="215000"/>
        <n v="305000"/>
        <n v="565000"/>
        <n v="555000"/>
        <n v="295000"/>
        <n v="165000"/>
        <n v="715000"/>
        <n v="315000"/>
        <n v="575000"/>
        <n v="195000"/>
        <n v="445000"/>
        <n v="285000"/>
        <n v="675000"/>
        <n v="345000"/>
        <n v="335000"/>
        <n v="365000"/>
        <n v="355000"/>
        <n v="145000"/>
        <n v="515000"/>
        <n v="175000"/>
        <n v="235000"/>
        <n v="965000"/>
        <n v="225000"/>
        <n v="635000"/>
        <n v="835000"/>
        <n v="275000"/>
        <n v="865000"/>
        <n v="705000"/>
        <n v="505000"/>
        <n v="485000"/>
        <n v="995000"/>
        <n v="435000"/>
        <n v="425000"/>
        <n v="135000"/>
        <n v="155000"/>
        <n v="95000"/>
        <n v="415000"/>
        <n v="1465000"/>
        <n v="525000"/>
        <n v="655000"/>
        <n v="205000"/>
        <n v="325000"/>
        <n v="115000"/>
        <n v="1105000"/>
        <n v="495000"/>
        <n v="185000"/>
        <n v="605000"/>
        <n v="805000"/>
        <n v="775000"/>
        <n v="615000"/>
        <n v="1005000"/>
        <n v="765000"/>
        <n v="585000"/>
        <n v="855000"/>
        <n v="845000"/>
        <n v="985000"/>
        <n v="725000"/>
        <n v="1915000"/>
        <n v="1425000"/>
        <n v="885000"/>
        <n v="785000"/>
        <n v="1505000"/>
        <n v="125000"/>
        <n v="245000"/>
        <n v="645000"/>
        <n v="1045000"/>
        <n v="1605000"/>
        <n v="895000"/>
        <n v="685000"/>
        <n v="925000"/>
        <n v="1215000"/>
        <n v="1155000"/>
        <n v="945000"/>
        <n v="1265000"/>
        <n v="745000"/>
        <n v="85000"/>
        <n v="35000"/>
        <n v="1445000"/>
      </sharedItems>
      <fieldGroup base="14">
        <rangePr startNum="35000" endNum="1915000" groupInterval="200000"/>
        <groupItems count="12">
          <s v="&lt;35000"/>
          <s v="35000-234999"/>
          <s v="235000-434999"/>
          <s v="435000-634999"/>
          <s v="635000-834999"/>
          <s v="835000-1034999"/>
          <s v="1035000-1234999"/>
          <s v="1235000-1434999"/>
          <s v="1435000-1634999"/>
          <s v="1635000-1834999"/>
          <s v="1835000-2034999"/>
          <s v="&gt;2035000"/>
        </groupItems>
      </fieldGroup>
    </cacheField>
    <cacheField name="Appraised Value of Home outlire" numFmtId="0">
      <sharedItems count="2">
        <b v="0"/>
        <b v="1"/>
      </sharedItems>
    </cacheField>
    <cacheField name="Amount Borrowed" numFmtId="0">
      <sharedItems containsSemiMixedTypes="0" containsString="0" containsNumber="1" containsInteger="1" minValue="25000" maxValue="765000" count="66">
        <n v="195000"/>
        <n v="505000"/>
        <n v="105000"/>
        <n v="345000"/>
        <n v="325000"/>
        <n v="645000"/>
        <n v="395000"/>
        <n v="155000"/>
        <n v="185000"/>
        <n v="355000"/>
        <n v="305000"/>
        <n v="365000"/>
        <n v="385000"/>
        <n v="415000"/>
        <n v="765000"/>
        <n v="175000"/>
        <n v="145000"/>
        <n v="475000"/>
        <n v="235000"/>
        <n v="445000"/>
        <n v="495000"/>
        <n v="435000"/>
        <n v="35000"/>
        <n v="375000"/>
        <n v="215000"/>
        <n v="515000"/>
        <n v="285000"/>
        <n v="245000"/>
        <n v="455000"/>
        <n v="255000"/>
        <n v="225000"/>
        <n v="315000"/>
        <n v="205000"/>
        <n v="335000"/>
        <n v="265000"/>
        <n v="125000"/>
        <n v="585000"/>
        <n v="295000"/>
        <n v="535000"/>
        <n v="425000"/>
        <n v="545000"/>
        <n v="485000"/>
        <n v="405000"/>
        <n v="95000"/>
        <n v="75000"/>
        <n v="275000"/>
        <n v="465000"/>
        <n v="165000"/>
        <n v="715000"/>
        <n v="115000"/>
        <n v="85000"/>
        <n v="555000"/>
        <n v="525000"/>
        <n v="575000"/>
        <n v="135000"/>
        <n v="625000"/>
        <n v="595000"/>
        <n v="605000"/>
        <n v="45000"/>
        <n v="565000"/>
        <n v="655000"/>
        <n v="65000"/>
        <n v="55000"/>
        <n v="25000"/>
        <n v="725000"/>
        <n v="665000"/>
      </sharedItems>
    </cacheField>
    <cacheField name="Amount Borrowed outlire" numFmtId="0">
      <sharedItems count="2">
        <b v="0"/>
        <b v="1"/>
      </sharedItems>
    </cacheField>
    <cacheField name="LTV ratio" numFmtId="0">
      <sharedItems containsSemiMixedTypes="0" containsString="0" containsNumber="1" minValue="12.06" maxValue="97" count="355">
        <n v="50.65"/>
        <n v="95"/>
        <n v="28.55"/>
        <n v="51.51"/>
        <n v="80"/>
        <n v="71.44"/>
        <n v="85"/>
        <n v="60"/>
        <n v="40.64"/>
        <n v="65.599999999999994"/>
        <n v="79.44"/>
        <n v="50.33"/>
        <n v="75"/>
        <n v="65.11"/>
        <n v="66.87"/>
        <n v="58.39"/>
        <n v="68"/>
        <n v="74.95"/>
        <n v="78.83"/>
        <n v="74.790000000000006"/>
        <n v="19.350000000000001"/>
        <n v="70"/>
        <n v="71.78"/>
        <n v="91.4"/>
        <n v="78.78"/>
        <n v="78.23"/>
        <n v="77.63"/>
        <n v="94.44"/>
        <n v="60.6"/>
        <n v="69.7"/>
        <n v="58.7"/>
        <n v="83.33"/>
        <n v="51.73"/>
        <n v="74.83"/>
        <n v="66.27"/>
        <n v="57.83"/>
        <n v="93.56"/>
        <n v="83.52"/>
        <n v="90"/>
        <n v="88.57"/>
        <n v="71.72"/>
        <n v="56.55"/>
        <n v="91.31"/>
        <n v="54.66"/>
        <n v="49.33"/>
        <n v="74.56"/>
        <n v="73.58"/>
        <n v="60.2"/>
        <n v="65.33"/>
        <n v="86.81"/>
        <n v="74.989999999999995"/>
        <n v="71.64"/>
        <n v="74.92"/>
        <n v="62.33"/>
        <n v="64.81"/>
        <n v="57.66"/>
        <n v="59.57"/>
        <n v="84"/>
        <n v="72.3"/>
        <n v="65.62"/>
        <n v="56.1"/>
        <n v="51.82"/>
        <n v="41.66"/>
        <n v="78.650000000000006"/>
        <n v="86.29"/>
        <n v="77.56"/>
        <n v="51.04"/>
        <n v="73.42"/>
        <n v="64.650000000000006"/>
        <n v="69.459999999999994"/>
        <n v="53.6"/>
        <n v="71.86"/>
        <n v="67.38"/>
        <n v="89.31"/>
        <n v="27.42"/>
        <n v="74.319999999999993"/>
        <n v="94.96"/>
        <n v="63.13"/>
        <n v="97"/>
        <n v="35"/>
        <n v="44.72"/>
        <n v="73.400000000000006"/>
        <n v="83.36"/>
        <n v="80.989999999999995"/>
        <n v="73.599999999999994"/>
        <n v="70.94"/>
        <n v="84.09"/>
        <n v="84.6"/>
        <n v="63.33"/>
        <n v="79.040000000000006"/>
        <n v="34.950000000000003"/>
        <n v="84.52"/>
        <n v="71.900000000000006"/>
        <n v="66.66"/>
        <n v="78.94"/>
        <n v="77.64"/>
        <n v="68.53"/>
        <n v="31.35"/>
        <n v="90.19"/>
        <n v="73.53"/>
        <n v="79"/>
        <n v="55.79"/>
        <n v="79.989999999999995"/>
        <n v="38.81"/>
        <n v="70.45"/>
        <n v="44.64"/>
        <n v="89.38"/>
        <n v="48.07"/>
        <n v="55"/>
        <n v="68.87"/>
        <n v="79.42"/>
        <n v="71.27"/>
        <n v="58.36"/>
        <n v="50"/>
        <n v="19.75"/>
        <n v="73.78"/>
        <n v="49.41"/>
        <n v="73.84"/>
        <n v="51.63"/>
        <n v="77.709999999999994"/>
        <n v="75.88"/>
        <n v="94.73"/>
        <n v="62.18"/>
        <n v="59.84"/>
        <n v="46.66"/>
        <n v="69.989999999999995"/>
        <n v="71.48"/>
        <n v="63.49"/>
        <n v="31.08"/>
        <n v="57.52"/>
        <n v="57.89"/>
        <n v="78.55"/>
        <n v="41.55"/>
        <n v="55.48"/>
        <n v="58.84"/>
        <n v="71.42"/>
        <n v="79.37"/>
        <n v="68.83"/>
        <n v="66.28"/>
        <n v="56.4"/>
        <n v="69.13"/>
        <n v="49.71"/>
        <n v="54.28"/>
        <n v="70.44"/>
        <n v="74.540000000000006"/>
        <n v="47.1"/>
        <n v="54.75"/>
        <n v="93.77"/>
        <n v="54.36"/>
        <n v="84.61"/>
        <n v="44.35"/>
        <n v="74"/>
        <n v="76.92"/>
        <n v="60.32"/>
        <n v="55.1"/>
        <n v="76.510000000000005"/>
        <n v="43.41"/>
        <n v="55.6"/>
        <n v="79.09"/>
        <n v="73.069999999999993"/>
        <n v="44.68"/>
        <n v="69.88"/>
        <n v="52.81"/>
        <n v="76.81"/>
        <n v="42.85"/>
        <n v="73.5"/>
        <n v="67.239999999999995"/>
        <n v="67.77"/>
        <n v="64.67"/>
        <n v="73.48"/>
        <n v="72.41"/>
        <n v="62.88"/>
        <n v="68.63"/>
        <n v="69.44"/>
        <n v="79.89"/>
        <n v="79.680000000000007"/>
        <n v="85.57"/>
        <n v="66.36"/>
        <n v="80.900000000000006"/>
        <n v="52.58"/>
        <n v="74.45"/>
        <n v="70.8"/>
        <n v="51"/>
        <n v="66.33"/>
        <n v="37.380000000000003"/>
        <n v="58.48"/>
        <n v="63"/>
        <n v="51.69"/>
        <n v="28.34"/>
        <n v="68.58"/>
        <n v="39.75"/>
        <n v="91.74"/>
        <n v="84.88"/>
        <n v="84.12"/>
        <n v="67.56"/>
        <n v="70.12"/>
        <n v="73.33"/>
        <n v="86.36"/>
        <n v="67.099999999999994"/>
        <n v="25.29"/>
        <n v="56.07"/>
        <n v="69.98"/>
        <n v="79.7"/>
        <n v="64.08"/>
        <n v="71.19"/>
        <n v="88.51"/>
        <n v="12.5"/>
        <n v="81.599999999999994"/>
        <n v="34.020000000000003"/>
        <n v="74.63"/>
        <n v="46.2"/>
        <n v="33.81"/>
        <n v="69.58"/>
        <n v="73.08"/>
        <n v="74.78"/>
        <n v="68.98"/>
        <n v="53.31"/>
        <n v="89.99"/>
        <n v="65.56"/>
        <n v="59.86"/>
        <n v="88.14"/>
        <n v="74.31"/>
        <n v="88.88"/>
        <n v="71.08"/>
        <n v="48.25"/>
        <n v="92.85"/>
        <n v="69.209999999999994"/>
        <n v="78.34"/>
        <n v="74.209999999999994"/>
        <n v="81.52"/>
        <n v="79.959999999999994"/>
        <n v="79.27"/>
        <n v="96.99"/>
        <n v="79.88"/>
        <n v="84.97"/>
        <n v="48.21"/>
        <n v="86.02"/>
        <n v="48.54"/>
        <n v="84.98"/>
        <n v="74.900000000000006"/>
        <n v="12.06"/>
        <n v="65"/>
        <n v="73.260000000000005"/>
        <n v="36.92"/>
        <n v="87.29"/>
        <n v="51.84"/>
        <n v="79.36"/>
        <n v="46.93"/>
        <n v="58.88"/>
        <n v="32.93"/>
        <n v="89.96"/>
        <n v="71.12"/>
        <n v="60.66"/>
        <n v="80.150000000000006"/>
        <n v="38.090000000000003"/>
        <n v="59.46"/>
        <n v="78.180000000000007"/>
        <n v="31.9"/>
        <n v="79.2"/>
        <n v="94"/>
        <n v="56.77"/>
        <n v="56.71"/>
        <n v="47.36"/>
        <n v="79.739999999999995"/>
        <n v="74.599999999999994"/>
        <n v="74.28"/>
        <n v="63.72"/>
        <n v="68.180000000000007"/>
        <n v="65.44"/>
        <n v="54.85"/>
        <n v="46.87"/>
        <n v="79.819999999999993"/>
        <n v="55.47"/>
        <n v="83.12"/>
        <n v="59.93"/>
        <n v="48.76"/>
        <n v="54"/>
        <n v="68.819999999999993"/>
        <n v="32.229999999999997"/>
        <n v="73.52"/>
        <n v="63.8"/>
        <n v="69.56"/>
        <n v="74.650000000000006"/>
        <n v="59.71"/>
        <n v="44.61"/>
        <n v="74.12"/>
        <n v="86.94"/>
        <n v="63.29"/>
        <n v="44.38"/>
        <n v="64.12"/>
        <n v="77.540000000000006"/>
        <n v="69.14"/>
        <n v="75.38"/>
        <n v="76.19"/>
        <n v="72.37"/>
        <n v="90.9"/>
        <n v="62.93"/>
        <n v="65.290000000000006"/>
        <n v="83.19"/>
        <n v="62.43"/>
        <n v="64"/>
        <n v="77.22"/>
        <n v="42.55"/>
        <n v="49.98"/>
        <n v="73.94"/>
        <n v="60.63"/>
        <n v="59.76"/>
        <n v="63.64"/>
        <n v="57.11"/>
        <n v="72.209999999999994"/>
        <n v="68.02"/>
        <n v="75.86"/>
        <n v="76.739999999999995"/>
        <n v="47.07"/>
        <n v="78.040000000000006"/>
        <n v="94.82"/>
        <n v="32.76"/>
        <n v="44.03"/>
        <n v="49.83"/>
        <n v="77.98"/>
        <n v="45.31"/>
        <n v="44.26"/>
        <n v="71.66"/>
        <n v="78"/>
        <n v="66.12"/>
        <n v="51.52"/>
        <n v="52"/>
        <n v="94.99"/>
        <n v="77.77"/>
        <n v="50.45"/>
        <n v="78.12"/>
        <n v="77.650000000000006"/>
        <n v="50.78"/>
        <n v="89.97"/>
        <n v="82.91"/>
        <n v="50.15"/>
        <n v="73.97"/>
        <n v="15"/>
        <n v="75.319999999999993"/>
        <n v="57"/>
        <n v="42.05"/>
        <n v="69.37"/>
        <n v="68.099999999999994"/>
        <n v="45.32"/>
        <n v="67.569999999999993"/>
        <n v="36.85"/>
        <n v="79.63"/>
        <n v="73.680000000000007"/>
        <n v="61.16"/>
        <n v="85.91"/>
        <n v="22.41"/>
        <n v="43.28"/>
        <n v="73.849999999999994"/>
        <n v="43.75"/>
        <n v="73.459999999999994"/>
      </sharedItems>
      <fieldGroup base="18">
        <rangePr autoStart="0" autoEnd="0" startNum="12" endNum="100" groupInterval="10"/>
        <groupItems count="11">
          <s v="&lt;12"/>
          <s v="12-22"/>
          <s v="22-32"/>
          <s v="32-42"/>
          <s v="42-52"/>
          <s v="52-62"/>
          <s v="62-72"/>
          <s v="72-82"/>
          <s v="82-92"/>
          <s v="92-102"/>
          <s v="&gt;102"/>
        </groupItems>
      </fieldGroup>
    </cacheField>
    <cacheField name="LTV ratio outlire" numFmtId="0">
      <sharedItems count="2">
        <b v="0"/>
        <b v="1"/>
      </sharedItems>
    </cacheField>
    <cacheField name="Length of Mortgage in Months" numFmtId="0">
      <sharedItems containsSemiMixedTypes="0" containsString="0" containsNumber="1" containsInteger="1" minValue="120" maxValue="360" count="4">
        <n v="360"/>
        <n v="180"/>
        <n v="240"/>
        <n v="120"/>
      </sharedItems>
    </cacheField>
    <cacheField name="Length of Mortgage in Years" numFmtId="0">
      <sharedItems containsSemiMixedTypes="0" containsString="0" containsNumber="1" containsInteger="1" minValue="10" maxValue="30" count="4">
        <n v="30"/>
        <n v="15"/>
        <n v="20"/>
        <n v="10"/>
      </sharedItems>
    </cacheField>
    <cacheField name="Mortgage Interest Rate" numFmtId="0">
      <sharedItems containsSemiMixedTypes="0" containsString="0" containsNumber="1" minValue="1.87" maxValue="6" count="42">
        <n v="2.75"/>
        <n v="3.5"/>
        <n v="2.5"/>
        <n v="2.25"/>
        <n v="2.87"/>
        <n v="2.86"/>
        <n v="2.12"/>
        <n v="2.99"/>
        <n v="3.62"/>
        <n v="2.37"/>
        <n v="4.62"/>
        <n v="4.75"/>
        <n v="3.37"/>
        <n v="4.12"/>
        <n v="3.75"/>
        <n v="3.25"/>
        <n v="3.87"/>
        <n v="3"/>
        <n v="3.49"/>
        <n v="3.6"/>
        <n v="3.99"/>
        <n v="3.12"/>
        <n v="2.62"/>
        <n v="4.25"/>
        <n v="2.84"/>
        <n v="1.87"/>
        <n v="4.37"/>
        <n v="5.12"/>
        <n v="4.5"/>
        <n v="3.48"/>
        <n v="5"/>
        <n v="3.22"/>
        <n v="2.85"/>
        <n v="3.56"/>
        <n v="4.87"/>
        <n v="1.99"/>
        <n v="6"/>
        <n v="3.27"/>
        <n v="3.58"/>
        <n v="2.4900000000000002"/>
        <n v="4"/>
        <n v="2.69"/>
      </sharedItems>
    </cacheField>
  </cacheFields>
  <extLst>
    <ext xmlns:x14="http://schemas.microsoft.com/office/spreadsheetml/2009/9/main" uri="{725AE2AE-9491-48be-B2B4-4EB974FC3084}">
      <x14:pivotCacheDefinition pivotCacheId="2113746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x v="0"/>
    <x v="0"/>
    <x v="0"/>
    <x v="0"/>
    <n v="1.3412999999999999"/>
    <b v="0"/>
    <x v="0"/>
    <x v="0"/>
    <x v="0"/>
    <b v="0"/>
    <x v="0"/>
    <x v="0"/>
    <x v="0"/>
    <x v="0"/>
    <x v="0"/>
    <x v="0"/>
    <x v="0"/>
    <x v="0"/>
    <x v="0"/>
  </r>
  <r>
    <x v="1"/>
    <x v="1"/>
    <x v="1"/>
    <x v="1"/>
    <x v="1"/>
    <x v="0"/>
    <x v="1"/>
    <x v="0"/>
    <n v="3.0011999999999999"/>
    <b v="0"/>
    <x v="0"/>
    <x v="0"/>
    <x v="1"/>
    <b v="0"/>
    <x v="1"/>
    <x v="0"/>
    <x v="1"/>
    <x v="0"/>
    <x v="1"/>
    <x v="0"/>
    <x v="0"/>
    <x v="0"/>
    <x v="1"/>
  </r>
  <r>
    <x v="2"/>
    <x v="2"/>
    <x v="2"/>
    <x v="0"/>
    <x v="2"/>
    <x v="0"/>
    <x v="2"/>
    <x v="0"/>
    <n v="0.66320000000000001"/>
    <b v="0"/>
    <x v="0"/>
    <x v="0"/>
    <x v="2"/>
    <b v="0"/>
    <x v="2"/>
    <x v="0"/>
    <x v="2"/>
    <x v="0"/>
    <x v="2"/>
    <x v="1"/>
    <x v="1"/>
    <x v="1"/>
    <x v="2"/>
  </r>
  <r>
    <x v="3"/>
    <x v="3"/>
    <x v="3"/>
    <x v="0"/>
    <x v="3"/>
    <x v="0"/>
    <x v="3"/>
    <x v="0"/>
    <n v="1.1289"/>
    <b v="0"/>
    <x v="0"/>
    <x v="0"/>
    <x v="3"/>
    <b v="0"/>
    <x v="3"/>
    <x v="0"/>
    <x v="3"/>
    <x v="0"/>
    <x v="3"/>
    <x v="0"/>
    <x v="1"/>
    <x v="1"/>
    <x v="3"/>
  </r>
  <r>
    <x v="4"/>
    <x v="4"/>
    <x v="4"/>
    <x v="0"/>
    <x v="4"/>
    <x v="0"/>
    <x v="4"/>
    <x v="0"/>
    <n v="1.2884"/>
    <b v="0"/>
    <x v="1"/>
    <x v="0"/>
    <x v="1"/>
    <b v="0"/>
    <x v="4"/>
    <x v="0"/>
    <x v="4"/>
    <x v="0"/>
    <x v="4"/>
    <x v="0"/>
    <x v="1"/>
    <x v="1"/>
    <x v="4"/>
  </r>
  <r>
    <x v="5"/>
    <x v="5"/>
    <x v="5"/>
    <x v="0"/>
    <x v="3"/>
    <x v="0"/>
    <x v="5"/>
    <x v="0"/>
    <n v="2.0415999999999999"/>
    <b v="0"/>
    <x v="0"/>
    <x v="0"/>
    <x v="4"/>
    <b v="0"/>
    <x v="5"/>
    <x v="0"/>
    <x v="5"/>
    <x v="0"/>
    <x v="5"/>
    <x v="0"/>
    <x v="0"/>
    <x v="0"/>
    <x v="5"/>
  </r>
  <r>
    <x v="6"/>
    <x v="6"/>
    <x v="6"/>
    <x v="0"/>
    <x v="5"/>
    <x v="0"/>
    <x v="6"/>
    <x v="0"/>
    <n v="1.45"/>
    <b v="0"/>
    <x v="1"/>
    <x v="0"/>
    <x v="1"/>
    <b v="0"/>
    <x v="6"/>
    <x v="0"/>
    <x v="6"/>
    <x v="0"/>
    <x v="6"/>
    <x v="0"/>
    <x v="1"/>
    <x v="1"/>
    <x v="6"/>
  </r>
  <r>
    <x v="7"/>
    <x v="0"/>
    <x v="7"/>
    <x v="0"/>
    <x v="6"/>
    <x v="0"/>
    <x v="7"/>
    <x v="1"/>
    <n v="5.2546999999999997"/>
    <b v="1"/>
    <x v="0"/>
    <x v="0"/>
    <x v="4"/>
    <b v="0"/>
    <x v="7"/>
    <x v="0"/>
    <x v="7"/>
    <x v="0"/>
    <x v="7"/>
    <x v="0"/>
    <x v="0"/>
    <x v="0"/>
    <x v="7"/>
  </r>
  <r>
    <x v="8"/>
    <x v="7"/>
    <x v="8"/>
    <x v="1"/>
    <x v="2"/>
    <x v="0"/>
    <x v="8"/>
    <x v="0"/>
    <n v="0.60099999999999998"/>
    <b v="0"/>
    <x v="0"/>
    <x v="0"/>
    <x v="5"/>
    <b v="0"/>
    <x v="8"/>
    <x v="0"/>
    <x v="8"/>
    <x v="0"/>
    <x v="8"/>
    <x v="0"/>
    <x v="1"/>
    <x v="1"/>
    <x v="8"/>
  </r>
  <r>
    <x v="9"/>
    <x v="8"/>
    <x v="9"/>
    <x v="0"/>
    <x v="7"/>
    <x v="0"/>
    <x v="9"/>
    <x v="0"/>
    <n v="2.125"/>
    <b v="0"/>
    <x v="0"/>
    <x v="0"/>
    <x v="4"/>
    <b v="0"/>
    <x v="1"/>
    <x v="0"/>
    <x v="9"/>
    <x v="0"/>
    <x v="9"/>
    <x v="0"/>
    <x v="1"/>
    <x v="1"/>
    <x v="9"/>
  </r>
  <r>
    <x v="10"/>
    <x v="2"/>
    <x v="10"/>
    <x v="0"/>
    <x v="2"/>
    <x v="0"/>
    <x v="10"/>
    <x v="0"/>
    <n v="1.8859999999999999"/>
    <b v="0"/>
    <x v="0"/>
    <x v="0"/>
    <x v="4"/>
    <b v="0"/>
    <x v="9"/>
    <x v="0"/>
    <x v="10"/>
    <x v="0"/>
    <x v="10"/>
    <x v="0"/>
    <x v="1"/>
    <x v="1"/>
    <x v="2"/>
  </r>
  <r>
    <x v="11"/>
    <x v="9"/>
    <x v="11"/>
    <x v="0"/>
    <x v="8"/>
    <x v="0"/>
    <x v="2"/>
    <x v="0"/>
    <n v="0.56140000000000001"/>
    <b v="0"/>
    <x v="0"/>
    <x v="0"/>
    <x v="6"/>
    <b v="0"/>
    <x v="10"/>
    <x v="0"/>
    <x v="11"/>
    <x v="0"/>
    <x v="4"/>
    <x v="0"/>
    <x v="0"/>
    <x v="0"/>
    <x v="10"/>
  </r>
  <r>
    <x v="12"/>
    <x v="1"/>
    <x v="12"/>
    <x v="1"/>
    <x v="9"/>
    <x v="1"/>
    <x v="11"/>
    <x v="0"/>
    <n v="0.68799999999999994"/>
    <b v="0"/>
    <x v="0"/>
    <x v="0"/>
    <x v="7"/>
    <b v="0"/>
    <x v="11"/>
    <x v="0"/>
    <x v="12"/>
    <x v="0"/>
    <x v="11"/>
    <x v="0"/>
    <x v="0"/>
    <x v="0"/>
    <x v="4"/>
  </r>
  <r>
    <x v="13"/>
    <x v="10"/>
    <x v="13"/>
    <x v="0"/>
    <x v="10"/>
    <x v="0"/>
    <x v="12"/>
    <x v="1"/>
    <n v="7.4404000000000003"/>
    <b v="1"/>
    <x v="0"/>
    <x v="0"/>
    <x v="4"/>
    <b v="0"/>
    <x v="12"/>
    <x v="0"/>
    <x v="13"/>
    <x v="0"/>
    <x v="12"/>
    <x v="0"/>
    <x v="0"/>
    <x v="0"/>
    <x v="11"/>
  </r>
  <r>
    <x v="14"/>
    <x v="1"/>
    <x v="14"/>
    <x v="0"/>
    <x v="9"/>
    <x v="1"/>
    <x v="13"/>
    <x v="1"/>
    <n v="2.3220999999999998"/>
    <b v="0"/>
    <x v="0"/>
    <x v="0"/>
    <x v="4"/>
    <b v="0"/>
    <x v="13"/>
    <x v="0"/>
    <x v="14"/>
    <x v="1"/>
    <x v="4"/>
    <x v="0"/>
    <x v="0"/>
    <x v="0"/>
    <x v="1"/>
  </r>
  <r>
    <x v="15"/>
    <x v="5"/>
    <x v="15"/>
    <x v="0"/>
    <x v="11"/>
    <x v="0"/>
    <x v="14"/>
    <x v="0"/>
    <n v="1.9615"/>
    <b v="0"/>
    <x v="0"/>
    <x v="0"/>
    <x v="1"/>
    <b v="0"/>
    <x v="0"/>
    <x v="0"/>
    <x v="15"/>
    <x v="0"/>
    <x v="13"/>
    <x v="0"/>
    <x v="1"/>
    <x v="1"/>
    <x v="4"/>
  </r>
  <r>
    <x v="16"/>
    <x v="1"/>
    <x v="16"/>
    <x v="0"/>
    <x v="12"/>
    <x v="0"/>
    <x v="15"/>
    <x v="0"/>
    <n v="2.4683000000000002"/>
    <b v="0"/>
    <x v="0"/>
    <x v="0"/>
    <x v="4"/>
    <b v="0"/>
    <x v="14"/>
    <x v="0"/>
    <x v="13"/>
    <x v="0"/>
    <x v="14"/>
    <x v="0"/>
    <x v="1"/>
    <x v="1"/>
    <x v="2"/>
  </r>
  <r>
    <x v="17"/>
    <x v="11"/>
    <x v="17"/>
    <x v="0"/>
    <x v="13"/>
    <x v="0"/>
    <x v="16"/>
    <x v="0"/>
    <n v="1.4503999999999999"/>
    <b v="0"/>
    <x v="0"/>
    <x v="0"/>
    <x v="8"/>
    <b v="0"/>
    <x v="15"/>
    <x v="0"/>
    <x v="16"/>
    <x v="0"/>
    <x v="15"/>
    <x v="0"/>
    <x v="1"/>
    <x v="1"/>
    <x v="1"/>
  </r>
  <r>
    <x v="18"/>
    <x v="5"/>
    <x v="18"/>
    <x v="1"/>
    <x v="3"/>
    <x v="0"/>
    <x v="17"/>
    <x v="1"/>
    <n v="2.2978000000000001"/>
    <b v="0"/>
    <x v="0"/>
    <x v="0"/>
    <x v="4"/>
    <b v="0"/>
    <x v="16"/>
    <x v="0"/>
    <x v="17"/>
    <x v="0"/>
    <x v="4"/>
    <x v="0"/>
    <x v="0"/>
    <x v="0"/>
    <x v="12"/>
  </r>
  <r>
    <x v="19"/>
    <x v="1"/>
    <x v="19"/>
    <x v="0"/>
    <x v="14"/>
    <x v="0"/>
    <x v="18"/>
    <x v="1"/>
    <n v="4.6932999999999998"/>
    <b v="1"/>
    <x v="0"/>
    <x v="0"/>
    <x v="1"/>
    <b v="0"/>
    <x v="11"/>
    <x v="0"/>
    <x v="1"/>
    <x v="0"/>
    <x v="16"/>
    <x v="0"/>
    <x v="0"/>
    <x v="0"/>
    <x v="13"/>
  </r>
  <r>
    <x v="20"/>
    <x v="8"/>
    <x v="20"/>
    <x v="0"/>
    <x v="15"/>
    <x v="0"/>
    <x v="19"/>
    <x v="0"/>
    <n v="2.7004999999999999"/>
    <b v="0"/>
    <x v="0"/>
    <x v="0"/>
    <x v="1"/>
    <b v="0"/>
    <x v="17"/>
    <x v="0"/>
    <x v="7"/>
    <x v="0"/>
    <x v="17"/>
    <x v="0"/>
    <x v="0"/>
    <x v="0"/>
    <x v="8"/>
  </r>
  <r>
    <x v="21"/>
    <x v="12"/>
    <x v="21"/>
    <x v="0"/>
    <x v="16"/>
    <x v="0"/>
    <x v="20"/>
    <x v="0"/>
    <n v="1.0903"/>
    <b v="0"/>
    <x v="0"/>
    <x v="0"/>
    <x v="4"/>
    <b v="0"/>
    <x v="18"/>
    <x v="0"/>
    <x v="18"/>
    <x v="0"/>
    <x v="18"/>
    <x v="0"/>
    <x v="0"/>
    <x v="0"/>
    <x v="12"/>
  </r>
  <r>
    <x v="22"/>
    <x v="0"/>
    <x v="22"/>
    <x v="0"/>
    <x v="17"/>
    <x v="0"/>
    <x v="21"/>
    <x v="0"/>
    <n v="2.1608999999999998"/>
    <b v="0"/>
    <x v="0"/>
    <x v="0"/>
    <x v="0"/>
    <b v="0"/>
    <x v="19"/>
    <x v="0"/>
    <x v="19"/>
    <x v="0"/>
    <x v="4"/>
    <x v="0"/>
    <x v="0"/>
    <x v="0"/>
    <x v="14"/>
  </r>
  <r>
    <x v="23"/>
    <x v="8"/>
    <x v="23"/>
    <x v="0"/>
    <x v="18"/>
    <x v="0"/>
    <x v="22"/>
    <x v="0"/>
    <n v="2.59"/>
    <b v="0"/>
    <x v="0"/>
    <x v="0"/>
    <x v="8"/>
    <b v="0"/>
    <x v="3"/>
    <x v="0"/>
    <x v="20"/>
    <x v="0"/>
    <x v="19"/>
    <x v="0"/>
    <x v="0"/>
    <x v="0"/>
    <x v="1"/>
  </r>
  <r>
    <x v="24"/>
    <x v="6"/>
    <x v="24"/>
    <x v="0"/>
    <x v="19"/>
    <x v="0"/>
    <x v="23"/>
    <x v="0"/>
    <n v="1.0865"/>
    <b v="0"/>
    <x v="0"/>
    <x v="0"/>
    <x v="1"/>
    <b v="0"/>
    <x v="20"/>
    <x v="0"/>
    <x v="21"/>
    <x v="0"/>
    <x v="4"/>
    <x v="0"/>
    <x v="0"/>
    <x v="0"/>
    <x v="8"/>
  </r>
  <r>
    <x v="25"/>
    <x v="10"/>
    <x v="25"/>
    <x v="0"/>
    <x v="20"/>
    <x v="0"/>
    <x v="24"/>
    <x v="0"/>
    <n v="0.6835"/>
    <b v="0"/>
    <x v="0"/>
    <x v="0"/>
    <x v="2"/>
    <b v="0"/>
    <x v="21"/>
    <x v="0"/>
    <x v="18"/>
    <x v="0"/>
    <x v="4"/>
    <x v="0"/>
    <x v="0"/>
    <x v="0"/>
    <x v="15"/>
  </r>
  <r>
    <x v="26"/>
    <x v="10"/>
    <x v="26"/>
    <x v="0"/>
    <x v="20"/>
    <x v="0"/>
    <x v="25"/>
    <x v="0"/>
    <n v="0.3291"/>
    <b v="0"/>
    <x v="0"/>
    <x v="0"/>
    <x v="9"/>
    <b v="0"/>
    <x v="22"/>
    <x v="0"/>
    <x v="22"/>
    <x v="0"/>
    <x v="20"/>
    <x v="1"/>
    <x v="0"/>
    <x v="0"/>
    <x v="16"/>
  </r>
  <r>
    <x v="27"/>
    <x v="13"/>
    <x v="27"/>
    <x v="0"/>
    <x v="21"/>
    <x v="0"/>
    <x v="26"/>
    <x v="0"/>
    <n v="1.8676999999999999"/>
    <b v="0"/>
    <x v="1"/>
    <x v="0"/>
    <x v="4"/>
    <b v="0"/>
    <x v="4"/>
    <x v="0"/>
    <x v="23"/>
    <x v="0"/>
    <x v="1"/>
    <x v="0"/>
    <x v="0"/>
    <x v="0"/>
    <x v="16"/>
  </r>
  <r>
    <x v="28"/>
    <x v="14"/>
    <x v="28"/>
    <x v="0"/>
    <x v="22"/>
    <x v="0"/>
    <x v="27"/>
    <x v="0"/>
    <n v="1.4426000000000001"/>
    <b v="0"/>
    <x v="0"/>
    <x v="0"/>
    <x v="4"/>
    <b v="0"/>
    <x v="18"/>
    <x v="0"/>
    <x v="24"/>
    <x v="0"/>
    <x v="21"/>
    <x v="0"/>
    <x v="2"/>
    <x v="2"/>
    <x v="17"/>
  </r>
  <r>
    <x v="29"/>
    <x v="15"/>
    <x v="29"/>
    <x v="0"/>
    <x v="18"/>
    <x v="0"/>
    <x v="28"/>
    <x v="0"/>
    <n v="2.3683999999999998"/>
    <b v="0"/>
    <x v="0"/>
    <x v="0"/>
    <x v="10"/>
    <b v="0"/>
    <x v="23"/>
    <x v="0"/>
    <x v="25"/>
    <x v="0"/>
    <x v="22"/>
    <x v="0"/>
    <x v="0"/>
    <x v="0"/>
    <x v="4"/>
  </r>
  <r>
    <x v="30"/>
    <x v="16"/>
    <x v="30"/>
    <x v="0"/>
    <x v="23"/>
    <x v="0"/>
    <x v="16"/>
    <x v="0"/>
    <n v="0.85389999999999999"/>
    <b v="0"/>
    <x v="1"/>
    <x v="0"/>
    <x v="11"/>
    <b v="0"/>
    <x v="24"/>
    <x v="0"/>
    <x v="26"/>
    <x v="0"/>
    <x v="1"/>
    <x v="0"/>
    <x v="0"/>
    <x v="0"/>
    <x v="14"/>
  </r>
  <r>
    <x v="31"/>
    <x v="6"/>
    <x v="31"/>
    <x v="0"/>
    <x v="24"/>
    <x v="0"/>
    <x v="29"/>
    <x v="0"/>
    <n v="1.4593"/>
    <b v="0"/>
    <x v="0"/>
    <x v="0"/>
    <x v="5"/>
    <b v="0"/>
    <x v="2"/>
    <x v="0"/>
    <x v="3"/>
    <x v="0"/>
    <x v="23"/>
    <x v="0"/>
    <x v="0"/>
    <x v="0"/>
    <x v="16"/>
  </r>
  <r>
    <x v="32"/>
    <x v="6"/>
    <x v="32"/>
    <x v="0"/>
    <x v="25"/>
    <x v="0"/>
    <x v="30"/>
    <x v="0"/>
    <n v="1.2484999999999999"/>
    <b v="0"/>
    <x v="0"/>
    <x v="0"/>
    <x v="1"/>
    <b v="0"/>
    <x v="18"/>
    <x v="0"/>
    <x v="27"/>
    <x v="0"/>
    <x v="4"/>
    <x v="0"/>
    <x v="0"/>
    <x v="0"/>
    <x v="18"/>
  </r>
  <r>
    <x v="33"/>
    <x v="17"/>
    <x v="33"/>
    <x v="0"/>
    <x v="26"/>
    <x v="0"/>
    <x v="31"/>
    <x v="0"/>
    <n v="2.3729"/>
    <b v="0"/>
    <x v="1"/>
    <x v="0"/>
    <x v="4"/>
    <b v="0"/>
    <x v="4"/>
    <x v="0"/>
    <x v="27"/>
    <x v="0"/>
    <x v="7"/>
    <x v="0"/>
    <x v="0"/>
    <x v="0"/>
    <x v="0"/>
  </r>
  <r>
    <x v="34"/>
    <x v="1"/>
    <x v="34"/>
    <x v="0"/>
    <x v="27"/>
    <x v="0"/>
    <x v="32"/>
    <x v="0"/>
    <n v="0.98170000000000002"/>
    <b v="0"/>
    <x v="0"/>
    <x v="0"/>
    <x v="5"/>
    <b v="0"/>
    <x v="25"/>
    <x v="0"/>
    <x v="28"/>
    <x v="0"/>
    <x v="24"/>
    <x v="0"/>
    <x v="0"/>
    <x v="0"/>
    <x v="19"/>
  </r>
  <r>
    <x v="35"/>
    <x v="18"/>
    <x v="35"/>
    <x v="0"/>
    <x v="28"/>
    <x v="0"/>
    <x v="33"/>
    <x v="0"/>
    <n v="0.9254"/>
    <b v="0"/>
    <x v="0"/>
    <x v="0"/>
    <x v="1"/>
    <b v="0"/>
    <x v="26"/>
    <x v="0"/>
    <x v="7"/>
    <x v="0"/>
    <x v="25"/>
    <x v="0"/>
    <x v="0"/>
    <x v="0"/>
    <x v="20"/>
  </r>
  <r>
    <x v="36"/>
    <x v="8"/>
    <x v="36"/>
    <x v="0"/>
    <x v="7"/>
    <x v="0"/>
    <x v="34"/>
    <x v="0"/>
    <n v="2.9"/>
    <b v="0"/>
    <x v="0"/>
    <x v="0"/>
    <x v="0"/>
    <b v="0"/>
    <x v="27"/>
    <x v="0"/>
    <x v="3"/>
    <x v="0"/>
    <x v="26"/>
    <x v="0"/>
    <x v="1"/>
    <x v="1"/>
    <x v="0"/>
  </r>
  <r>
    <x v="37"/>
    <x v="2"/>
    <x v="37"/>
    <x v="0"/>
    <x v="29"/>
    <x v="0"/>
    <x v="35"/>
    <x v="0"/>
    <n v="1.6459999999999999"/>
    <b v="0"/>
    <x v="0"/>
    <x v="0"/>
    <x v="8"/>
    <b v="0"/>
    <x v="28"/>
    <x v="0"/>
    <x v="29"/>
    <x v="0"/>
    <x v="27"/>
    <x v="0"/>
    <x v="0"/>
    <x v="0"/>
    <x v="8"/>
  </r>
  <r>
    <x v="38"/>
    <x v="19"/>
    <x v="38"/>
    <x v="0"/>
    <x v="30"/>
    <x v="0"/>
    <x v="36"/>
    <x v="0"/>
    <n v="2.2109999999999999"/>
    <b v="0"/>
    <x v="0"/>
    <x v="0"/>
    <x v="4"/>
    <b v="0"/>
    <x v="4"/>
    <x v="0"/>
    <x v="27"/>
    <x v="0"/>
    <x v="28"/>
    <x v="0"/>
    <x v="1"/>
    <x v="1"/>
    <x v="0"/>
  </r>
  <r>
    <x v="39"/>
    <x v="3"/>
    <x v="39"/>
    <x v="0"/>
    <x v="3"/>
    <x v="0"/>
    <x v="37"/>
    <x v="0"/>
    <n v="1.1449"/>
    <b v="0"/>
    <x v="0"/>
    <x v="0"/>
    <x v="6"/>
    <b v="0"/>
    <x v="29"/>
    <x v="0"/>
    <x v="17"/>
    <x v="0"/>
    <x v="29"/>
    <x v="0"/>
    <x v="2"/>
    <x v="2"/>
    <x v="9"/>
  </r>
  <r>
    <x v="40"/>
    <x v="13"/>
    <x v="40"/>
    <x v="0"/>
    <x v="21"/>
    <x v="0"/>
    <x v="38"/>
    <x v="0"/>
    <n v="1.5369999999999999"/>
    <b v="0"/>
    <x v="0"/>
    <x v="0"/>
    <x v="4"/>
    <b v="0"/>
    <x v="30"/>
    <x v="0"/>
    <x v="0"/>
    <x v="0"/>
    <x v="30"/>
    <x v="0"/>
    <x v="1"/>
    <x v="1"/>
    <x v="2"/>
  </r>
  <r>
    <x v="41"/>
    <x v="6"/>
    <x v="41"/>
    <x v="0"/>
    <x v="5"/>
    <x v="0"/>
    <x v="34"/>
    <x v="0"/>
    <n v="2.3199999999999998"/>
    <b v="0"/>
    <x v="0"/>
    <x v="0"/>
    <x v="4"/>
    <b v="0"/>
    <x v="25"/>
    <x v="0"/>
    <x v="17"/>
    <x v="0"/>
    <x v="31"/>
    <x v="0"/>
    <x v="0"/>
    <x v="0"/>
    <x v="12"/>
  </r>
  <r>
    <x v="42"/>
    <x v="6"/>
    <x v="42"/>
    <x v="0"/>
    <x v="31"/>
    <x v="0"/>
    <x v="39"/>
    <x v="0"/>
    <n v="1.4075"/>
    <b v="0"/>
    <x v="0"/>
    <x v="0"/>
    <x v="4"/>
    <b v="0"/>
    <x v="16"/>
    <x v="0"/>
    <x v="17"/>
    <x v="0"/>
    <x v="4"/>
    <x v="0"/>
    <x v="0"/>
    <x v="0"/>
    <x v="2"/>
  </r>
  <r>
    <x v="43"/>
    <x v="15"/>
    <x v="43"/>
    <x v="0"/>
    <x v="32"/>
    <x v="0"/>
    <x v="40"/>
    <x v="0"/>
    <n v="0.39090000000000003"/>
    <b v="0"/>
    <x v="0"/>
    <x v="0"/>
    <x v="10"/>
    <b v="0"/>
    <x v="2"/>
    <x v="0"/>
    <x v="0"/>
    <x v="0"/>
    <x v="32"/>
    <x v="0"/>
    <x v="0"/>
    <x v="0"/>
    <x v="21"/>
  </r>
  <r>
    <x v="44"/>
    <x v="20"/>
    <x v="44"/>
    <x v="0"/>
    <x v="33"/>
    <x v="0"/>
    <x v="41"/>
    <x v="0"/>
    <n v="0.61350000000000005"/>
    <b v="0"/>
    <x v="1"/>
    <x v="0"/>
    <x v="4"/>
    <b v="0"/>
    <x v="26"/>
    <x v="0"/>
    <x v="16"/>
    <x v="0"/>
    <x v="4"/>
    <x v="0"/>
    <x v="0"/>
    <x v="0"/>
    <x v="20"/>
  </r>
  <r>
    <x v="45"/>
    <x v="21"/>
    <x v="45"/>
    <x v="0"/>
    <x v="34"/>
    <x v="0"/>
    <x v="42"/>
    <x v="0"/>
    <n v="1.5880000000000001"/>
    <b v="0"/>
    <x v="0"/>
    <x v="0"/>
    <x v="4"/>
    <b v="0"/>
    <x v="18"/>
    <x v="0"/>
    <x v="30"/>
    <x v="0"/>
    <x v="33"/>
    <x v="0"/>
    <x v="0"/>
    <x v="0"/>
    <x v="17"/>
  </r>
  <r>
    <x v="46"/>
    <x v="7"/>
    <x v="46"/>
    <x v="0"/>
    <x v="2"/>
    <x v="0"/>
    <x v="19"/>
    <x v="0"/>
    <n v="2.3731"/>
    <b v="0"/>
    <x v="0"/>
    <x v="0"/>
    <x v="1"/>
    <b v="0"/>
    <x v="6"/>
    <x v="0"/>
    <x v="31"/>
    <x v="0"/>
    <x v="34"/>
    <x v="0"/>
    <x v="0"/>
    <x v="0"/>
    <x v="12"/>
  </r>
  <r>
    <x v="47"/>
    <x v="8"/>
    <x v="47"/>
    <x v="0"/>
    <x v="35"/>
    <x v="0"/>
    <x v="43"/>
    <x v="0"/>
    <n v="3.2951999999999999"/>
    <b v="0"/>
    <x v="0"/>
    <x v="1"/>
    <x v="4"/>
    <b v="0"/>
    <x v="15"/>
    <x v="0"/>
    <x v="32"/>
    <x v="0"/>
    <x v="4"/>
    <x v="0"/>
    <x v="0"/>
    <x v="0"/>
    <x v="4"/>
  </r>
  <r>
    <x v="48"/>
    <x v="22"/>
    <x v="48"/>
    <x v="0"/>
    <x v="36"/>
    <x v="0"/>
    <x v="44"/>
    <x v="0"/>
    <n v="1.901"/>
    <b v="0"/>
    <x v="0"/>
    <x v="1"/>
    <x v="0"/>
    <b v="0"/>
    <x v="18"/>
    <x v="0"/>
    <x v="15"/>
    <x v="0"/>
    <x v="35"/>
    <x v="0"/>
    <x v="1"/>
    <x v="1"/>
    <x v="4"/>
  </r>
  <r>
    <x v="49"/>
    <x v="23"/>
    <x v="49"/>
    <x v="0"/>
    <x v="37"/>
    <x v="0"/>
    <x v="45"/>
    <x v="0"/>
    <n v="0.70630000000000004"/>
    <b v="0"/>
    <x v="1"/>
    <x v="1"/>
    <x v="9"/>
    <b v="0"/>
    <x v="31"/>
    <x v="0"/>
    <x v="31"/>
    <x v="0"/>
    <x v="36"/>
    <x v="0"/>
    <x v="0"/>
    <x v="0"/>
    <x v="4"/>
  </r>
  <r>
    <x v="50"/>
    <x v="0"/>
    <x v="50"/>
    <x v="0"/>
    <x v="17"/>
    <x v="0"/>
    <x v="32"/>
    <x v="0"/>
    <n v="0.85129999999999995"/>
    <b v="0"/>
    <x v="0"/>
    <x v="1"/>
    <x v="1"/>
    <b v="0"/>
    <x v="30"/>
    <x v="0"/>
    <x v="26"/>
    <x v="0"/>
    <x v="37"/>
    <x v="0"/>
    <x v="0"/>
    <x v="0"/>
    <x v="7"/>
  </r>
  <r>
    <x v="51"/>
    <x v="14"/>
    <x v="51"/>
    <x v="0"/>
    <x v="38"/>
    <x v="0"/>
    <x v="0"/>
    <x v="0"/>
    <n v="1.7012"/>
    <b v="0"/>
    <x v="1"/>
    <x v="1"/>
    <x v="4"/>
    <b v="0"/>
    <x v="32"/>
    <x v="0"/>
    <x v="33"/>
    <x v="0"/>
    <x v="38"/>
    <x v="0"/>
    <x v="0"/>
    <x v="0"/>
    <x v="7"/>
  </r>
  <r>
    <x v="52"/>
    <x v="7"/>
    <x v="52"/>
    <x v="0"/>
    <x v="39"/>
    <x v="0"/>
    <x v="44"/>
    <x v="0"/>
    <n v="1.8814"/>
    <b v="0"/>
    <x v="0"/>
    <x v="1"/>
    <x v="4"/>
    <b v="0"/>
    <x v="33"/>
    <x v="0"/>
    <x v="10"/>
    <x v="0"/>
    <x v="39"/>
    <x v="0"/>
    <x v="0"/>
    <x v="0"/>
    <x v="1"/>
  </r>
  <r>
    <x v="53"/>
    <x v="11"/>
    <x v="53"/>
    <x v="0"/>
    <x v="40"/>
    <x v="0"/>
    <x v="46"/>
    <x v="0"/>
    <n v="1.4441999999999999"/>
    <b v="0"/>
    <x v="0"/>
    <x v="1"/>
    <x v="0"/>
    <b v="0"/>
    <x v="34"/>
    <x v="0"/>
    <x v="2"/>
    <x v="0"/>
    <x v="40"/>
    <x v="0"/>
    <x v="1"/>
    <x v="1"/>
    <x v="14"/>
  </r>
  <r>
    <x v="54"/>
    <x v="9"/>
    <x v="54"/>
    <x v="0"/>
    <x v="41"/>
    <x v="0"/>
    <x v="47"/>
    <x v="0"/>
    <n v="1.1752"/>
    <b v="0"/>
    <x v="0"/>
    <x v="1"/>
    <x v="12"/>
    <b v="0"/>
    <x v="35"/>
    <x v="0"/>
    <x v="26"/>
    <x v="0"/>
    <x v="41"/>
    <x v="0"/>
    <x v="1"/>
    <x v="1"/>
    <x v="15"/>
  </r>
  <r>
    <x v="55"/>
    <x v="6"/>
    <x v="55"/>
    <x v="0"/>
    <x v="42"/>
    <x v="0"/>
    <x v="48"/>
    <x v="0"/>
    <n v="2.6901000000000002"/>
    <b v="0"/>
    <x v="0"/>
    <x v="1"/>
    <x v="4"/>
    <b v="0"/>
    <x v="8"/>
    <x v="0"/>
    <x v="11"/>
    <x v="0"/>
    <x v="4"/>
    <x v="0"/>
    <x v="0"/>
    <x v="0"/>
    <x v="4"/>
  </r>
  <r>
    <x v="56"/>
    <x v="14"/>
    <x v="56"/>
    <x v="0"/>
    <x v="22"/>
    <x v="0"/>
    <x v="49"/>
    <x v="0"/>
    <n v="0.74229999999999996"/>
    <b v="0"/>
    <x v="0"/>
    <x v="1"/>
    <x v="9"/>
    <b v="0"/>
    <x v="18"/>
    <x v="0"/>
    <x v="34"/>
    <x v="0"/>
    <x v="42"/>
    <x v="0"/>
    <x v="0"/>
    <x v="0"/>
    <x v="12"/>
  </r>
  <r>
    <x v="57"/>
    <x v="1"/>
    <x v="57"/>
    <x v="1"/>
    <x v="1"/>
    <x v="0"/>
    <x v="30"/>
    <x v="0"/>
    <n v="1.2244999999999999"/>
    <b v="0"/>
    <x v="0"/>
    <x v="1"/>
    <x v="8"/>
    <b v="0"/>
    <x v="1"/>
    <x v="0"/>
    <x v="26"/>
    <x v="0"/>
    <x v="43"/>
    <x v="0"/>
    <x v="0"/>
    <x v="0"/>
    <x v="4"/>
  </r>
  <r>
    <x v="58"/>
    <x v="15"/>
    <x v="43"/>
    <x v="0"/>
    <x v="32"/>
    <x v="0"/>
    <x v="50"/>
    <x v="0"/>
    <n v="0.81430000000000002"/>
    <b v="0"/>
    <x v="0"/>
    <x v="1"/>
    <x v="13"/>
    <b v="0"/>
    <x v="2"/>
    <x v="0"/>
    <x v="8"/>
    <x v="0"/>
    <x v="44"/>
    <x v="0"/>
    <x v="1"/>
    <x v="1"/>
    <x v="15"/>
  </r>
  <r>
    <x v="59"/>
    <x v="4"/>
    <x v="58"/>
    <x v="0"/>
    <x v="43"/>
    <x v="0"/>
    <x v="51"/>
    <x v="0"/>
    <n v="0.85529999999999995"/>
    <b v="0"/>
    <x v="0"/>
    <x v="1"/>
    <x v="4"/>
    <b v="0"/>
    <x v="36"/>
    <x v="0"/>
    <x v="35"/>
    <x v="0"/>
    <x v="21"/>
    <x v="0"/>
    <x v="0"/>
    <x v="0"/>
    <x v="20"/>
  </r>
  <r>
    <x v="60"/>
    <x v="11"/>
    <x v="59"/>
    <x v="0"/>
    <x v="44"/>
    <x v="0"/>
    <x v="52"/>
    <x v="0"/>
    <n v="1.1191"/>
    <b v="0"/>
    <x v="0"/>
    <x v="1"/>
    <x v="9"/>
    <b v="0"/>
    <x v="37"/>
    <x v="0"/>
    <x v="15"/>
    <x v="0"/>
    <x v="45"/>
    <x v="0"/>
    <x v="1"/>
    <x v="1"/>
    <x v="22"/>
  </r>
  <r>
    <x v="61"/>
    <x v="24"/>
    <x v="60"/>
    <x v="0"/>
    <x v="22"/>
    <x v="0"/>
    <x v="53"/>
    <x v="0"/>
    <n v="1.8207"/>
    <b v="0"/>
    <x v="0"/>
    <x v="1"/>
    <x v="3"/>
    <b v="0"/>
    <x v="31"/>
    <x v="0"/>
    <x v="27"/>
    <x v="0"/>
    <x v="46"/>
    <x v="0"/>
    <x v="0"/>
    <x v="0"/>
    <x v="15"/>
  </r>
  <r>
    <x v="62"/>
    <x v="1"/>
    <x v="61"/>
    <x v="0"/>
    <x v="1"/>
    <x v="0"/>
    <x v="26"/>
    <x v="0"/>
    <n v="2.3048999999999999"/>
    <b v="0"/>
    <x v="0"/>
    <x v="1"/>
    <x v="4"/>
    <b v="0"/>
    <x v="38"/>
    <x v="0"/>
    <x v="36"/>
    <x v="0"/>
    <x v="47"/>
    <x v="0"/>
    <x v="0"/>
    <x v="0"/>
    <x v="12"/>
  </r>
  <r>
    <x v="63"/>
    <x v="6"/>
    <x v="62"/>
    <x v="0"/>
    <x v="5"/>
    <x v="0"/>
    <x v="54"/>
    <x v="0"/>
    <n v="1.21"/>
    <b v="0"/>
    <x v="0"/>
    <x v="1"/>
    <x v="1"/>
    <b v="0"/>
    <x v="16"/>
    <x v="0"/>
    <x v="12"/>
    <x v="0"/>
    <x v="48"/>
    <x v="0"/>
    <x v="0"/>
    <x v="0"/>
    <x v="15"/>
  </r>
  <r>
    <x v="64"/>
    <x v="14"/>
    <x v="63"/>
    <x v="0"/>
    <x v="22"/>
    <x v="0"/>
    <x v="55"/>
    <x v="0"/>
    <n v="1.9608000000000001"/>
    <b v="0"/>
    <x v="0"/>
    <x v="1"/>
    <x v="1"/>
    <b v="0"/>
    <x v="39"/>
    <x v="0"/>
    <x v="0"/>
    <x v="0"/>
    <x v="49"/>
    <x v="0"/>
    <x v="0"/>
    <x v="0"/>
    <x v="15"/>
  </r>
  <r>
    <x v="65"/>
    <x v="24"/>
    <x v="64"/>
    <x v="0"/>
    <x v="45"/>
    <x v="0"/>
    <x v="56"/>
    <x v="0"/>
    <n v="2.5062000000000002"/>
    <b v="0"/>
    <x v="0"/>
    <x v="1"/>
    <x v="4"/>
    <b v="0"/>
    <x v="9"/>
    <x v="0"/>
    <x v="37"/>
    <x v="0"/>
    <x v="50"/>
    <x v="0"/>
    <x v="0"/>
    <x v="0"/>
    <x v="0"/>
  </r>
  <r>
    <x v="66"/>
    <x v="9"/>
    <x v="65"/>
    <x v="0"/>
    <x v="7"/>
    <x v="0"/>
    <x v="16"/>
    <x v="0"/>
    <n v="0.95"/>
    <b v="0"/>
    <x v="0"/>
    <x v="1"/>
    <x v="1"/>
    <b v="0"/>
    <x v="30"/>
    <x v="0"/>
    <x v="27"/>
    <x v="0"/>
    <x v="51"/>
    <x v="0"/>
    <x v="0"/>
    <x v="0"/>
    <x v="21"/>
  </r>
  <r>
    <x v="67"/>
    <x v="2"/>
    <x v="66"/>
    <x v="0"/>
    <x v="46"/>
    <x v="0"/>
    <x v="57"/>
    <x v="1"/>
    <n v="4.3822999999999999"/>
    <b v="1"/>
    <x v="0"/>
    <x v="1"/>
    <x v="4"/>
    <b v="0"/>
    <x v="40"/>
    <x v="0"/>
    <x v="17"/>
    <x v="0"/>
    <x v="52"/>
    <x v="0"/>
    <x v="0"/>
    <x v="0"/>
    <x v="21"/>
  </r>
  <r>
    <x v="68"/>
    <x v="8"/>
    <x v="67"/>
    <x v="0"/>
    <x v="47"/>
    <x v="0"/>
    <x v="58"/>
    <x v="0"/>
    <n v="1.3026"/>
    <b v="0"/>
    <x v="1"/>
    <x v="1"/>
    <x v="1"/>
    <b v="0"/>
    <x v="32"/>
    <x v="0"/>
    <x v="26"/>
    <x v="0"/>
    <x v="4"/>
    <x v="0"/>
    <x v="0"/>
    <x v="0"/>
    <x v="21"/>
  </r>
  <r>
    <x v="69"/>
    <x v="14"/>
    <x v="68"/>
    <x v="0"/>
    <x v="22"/>
    <x v="0"/>
    <x v="59"/>
    <x v="0"/>
    <n v="2.1709000000000001"/>
    <b v="0"/>
    <x v="0"/>
    <x v="1"/>
    <x v="0"/>
    <b v="0"/>
    <x v="0"/>
    <x v="0"/>
    <x v="27"/>
    <x v="0"/>
    <x v="53"/>
    <x v="0"/>
    <x v="0"/>
    <x v="0"/>
    <x v="14"/>
  </r>
  <r>
    <x v="70"/>
    <x v="1"/>
    <x v="69"/>
    <x v="0"/>
    <x v="1"/>
    <x v="0"/>
    <x v="60"/>
    <x v="1"/>
    <n v="3.6735000000000002"/>
    <b v="1"/>
    <x v="0"/>
    <x v="1"/>
    <x v="0"/>
    <b v="0"/>
    <x v="41"/>
    <x v="0"/>
    <x v="38"/>
    <x v="0"/>
    <x v="54"/>
    <x v="0"/>
    <x v="0"/>
    <x v="0"/>
    <x v="15"/>
  </r>
  <r>
    <x v="71"/>
    <x v="15"/>
    <x v="70"/>
    <x v="0"/>
    <x v="18"/>
    <x v="0"/>
    <x v="36"/>
    <x v="0"/>
    <n v="2.7284999999999999"/>
    <b v="0"/>
    <x v="0"/>
    <x v="1"/>
    <x v="2"/>
    <b v="0"/>
    <x v="42"/>
    <x v="0"/>
    <x v="0"/>
    <x v="0"/>
    <x v="12"/>
    <x v="0"/>
    <x v="0"/>
    <x v="0"/>
    <x v="1"/>
  </r>
  <r>
    <x v="72"/>
    <x v="0"/>
    <x v="71"/>
    <x v="0"/>
    <x v="17"/>
    <x v="0"/>
    <x v="61"/>
    <x v="0"/>
    <n v="1.1599999999999999"/>
    <b v="0"/>
    <x v="0"/>
    <x v="1"/>
    <x v="1"/>
    <b v="0"/>
    <x v="43"/>
    <x v="0"/>
    <x v="20"/>
    <x v="0"/>
    <x v="55"/>
    <x v="0"/>
    <x v="0"/>
    <x v="0"/>
    <x v="1"/>
  </r>
  <r>
    <x v="73"/>
    <x v="1"/>
    <x v="72"/>
    <x v="0"/>
    <x v="33"/>
    <x v="0"/>
    <x v="42"/>
    <x v="0"/>
    <n v="1.411"/>
    <b v="0"/>
    <x v="0"/>
    <x v="1"/>
    <x v="4"/>
    <b v="0"/>
    <x v="44"/>
    <x v="0"/>
    <x v="13"/>
    <x v="0"/>
    <x v="56"/>
    <x v="0"/>
    <x v="0"/>
    <x v="0"/>
    <x v="15"/>
  </r>
  <r>
    <x v="74"/>
    <x v="19"/>
    <x v="73"/>
    <x v="0"/>
    <x v="30"/>
    <x v="0"/>
    <x v="62"/>
    <x v="0"/>
    <n v="2.9068000000000001"/>
    <b v="0"/>
    <x v="0"/>
    <x v="1"/>
    <x v="4"/>
    <b v="0"/>
    <x v="45"/>
    <x v="0"/>
    <x v="39"/>
    <x v="0"/>
    <x v="57"/>
    <x v="0"/>
    <x v="0"/>
    <x v="0"/>
    <x v="22"/>
  </r>
  <r>
    <x v="75"/>
    <x v="25"/>
    <x v="74"/>
    <x v="0"/>
    <x v="48"/>
    <x v="0"/>
    <x v="63"/>
    <x v="0"/>
    <n v="1.3855999999999999"/>
    <b v="0"/>
    <x v="0"/>
    <x v="1"/>
    <x v="14"/>
    <b v="0"/>
    <x v="9"/>
    <x v="0"/>
    <x v="26"/>
    <x v="0"/>
    <x v="58"/>
    <x v="0"/>
    <x v="0"/>
    <x v="0"/>
    <x v="20"/>
  </r>
  <r>
    <x v="76"/>
    <x v="1"/>
    <x v="75"/>
    <x v="0"/>
    <x v="1"/>
    <x v="0"/>
    <x v="64"/>
    <x v="0"/>
    <n v="2.5449999999999999"/>
    <b v="0"/>
    <x v="0"/>
    <x v="1"/>
    <x v="4"/>
    <b v="0"/>
    <x v="41"/>
    <x v="0"/>
    <x v="40"/>
    <x v="0"/>
    <x v="59"/>
    <x v="0"/>
    <x v="0"/>
    <x v="0"/>
    <x v="1"/>
  </r>
  <r>
    <x v="77"/>
    <x v="11"/>
    <x v="76"/>
    <x v="0"/>
    <x v="49"/>
    <x v="0"/>
    <x v="65"/>
    <x v="0"/>
    <n v="0.55959999999999999"/>
    <b v="0"/>
    <x v="0"/>
    <x v="1"/>
    <x v="6"/>
    <b v="0"/>
    <x v="0"/>
    <x v="0"/>
    <x v="34"/>
    <x v="0"/>
    <x v="21"/>
    <x v="0"/>
    <x v="0"/>
    <x v="0"/>
    <x v="12"/>
  </r>
  <r>
    <x v="78"/>
    <x v="0"/>
    <x v="77"/>
    <x v="0"/>
    <x v="17"/>
    <x v="0"/>
    <x v="66"/>
    <x v="0"/>
    <n v="1.0758000000000001"/>
    <b v="0"/>
    <x v="0"/>
    <x v="1"/>
    <x v="8"/>
    <b v="0"/>
    <x v="13"/>
    <x v="0"/>
    <x v="41"/>
    <x v="0"/>
    <x v="60"/>
    <x v="0"/>
    <x v="0"/>
    <x v="0"/>
    <x v="12"/>
  </r>
  <r>
    <x v="79"/>
    <x v="1"/>
    <x v="78"/>
    <x v="1"/>
    <x v="50"/>
    <x v="0"/>
    <x v="67"/>
    <x v="0"/>
    <n v="1.5935999999999999"/>
    <b v="0"/>
    <x v="0"/>
    <x v="1"/>
    <x v="0"/>
    <b v="0"/>
    <x v="33"/>
    <x v="0"/>
    <x v="8"/>
    <x v="0"/>
    <x v="61"/>
    <x v="0"/>
    <x v="1"/>
    <x v="1"/>
    <x v="0"/>
  </r>
  <r>
    <x v="80"/>
    <x v="23"/>
    <x v="79"/>
    <x v="0"/>
    <x v="37"/>
    <x v="0"/>
    <x v="68"/>
    <x v="0"/>
    <n v="0.95420000000000005"/>
    <b v="0"/>
    <x v="0"/>
    <x v="1"/>
    <x v="8"/>
    <b v="0"/>
    <x v="46"/>
    <x v="0"/>
    <x v="0"/>
    <x v="0"/>
    <x v="62"/>
    <x v="0"/>
    <x v="0"/>
    <x v="0"/>
    <x v="23"/>
  </r>
  <r>
    <x v="81"/>
    <x v="26"/>
    <x v="80"/>
    <x v="0"/>
    <x v="51"/>
    <x v="0"/>
    <x v="69"/>
    <x v="0"/>
    <n v="1.0834999999999999"/>
    <b v="0"/>
    <x v="0"/>
    <x v="1"/>
    <x v="5"/>
    <b v="0"/>
    <x v="42"/>
    <x v="0"/>
    <x v="24"/>
    <x v="0"/>
    <x v="63"/>
    <x v="0"/>
    <x v="0"/>
    <x v="0"/>
    <x v="12"/>
  </r>
  <r>
    <x v="82"/>
    <x v="27"/>
    <x v="81"/>
    <x v="0"/>
    <x v="52"/>
    <x v="0"/>
    <x v="70"/>
    <x v="0"/>
    <n v="1.6189"/>
    <b v="0"/>
    <x v="0"/>
    <x v="1"/>
    <x v="1"/>
    <b v="0"/>
    <x v="42"/>
    <x v="0"/>
    <x v="18"/>
    <x v="0"/>
    <x v="64"/>
    <x v="0"/>
    <x v="0"/>
    <x v="0"/>
    <x v="8"/>
  </r>
  <r>
    <x v="83"/>
    <x v="12"/>
    <x v="82"/>
    <x v="0"/>
    <x v="16"/>
    <x v="0"/>
    <x v="69"/>
    <x v="0"/>
    <n v="0.86750000000000005"/>
    <b v="0"/>
    <x v="0"/>
    <x v="1"/>
    <x v="1"/>
    <b v="0"/>
    <x v="24"/>
    <x v="0"/>
    <x v="27"/>
    <x v="0"/>
    <x v="65"/>
    <x v="0"/>
    <x v="0"/>
    <x v="0"/>
    <x v="12"/>
  </r>
  <r>
    <x v="84"/>
    <x v="1"/>
    <x v="83"/>
    <x v="0"/>
    <x v="1"/>
    <x v="0"/>
    <x v="71"/>
    <x v="0"/>
    <n v="2.2088999999999999"/>
    <b v="0"/>
    <x v="0"/>
    <x v="1"/>
    <x v="10"/>
    <b v="0"/>
    <x v="47"/>
    <x v="1"/>
    <x v="1"/>
    <x v="0"/>
    <x v="66"/>
    <x v="0"/>
    <x v="2"/>
    <x v="2"/>
    <x v="2"/>
  </r>
  <r>
    <x v="85"/>
    <x v="12"/>
    <x v="84"/>
    <x v="0"/>
    <x v="42"/>
    <x v="0"/>
    <x v="72"/>
    <x v="0"/>
    <n v="0.85919999999999996"/>
    <b v="0"/>
    <x v="0"/>
    <x v="1"/>
    <x v="6"/>
    <b v="0"/>
    <x v="31"/>
    <x v="0"/>
    <x v="27"/>
    <x v="0"/>
    <x v="67"/>
    <x v="0"/>
    <x v="0"/>
    <x v="0"/>
    <x v="15"/>
  </r>
  <r>
    <x v="86"/>
    <x v="23"/>
    <x v="85"/>
    <x v="0"/>
    <x v="53"/>
    <x v="0"/>
    <x v="53"/>
    <x v="0"/>
    <n v="1.8362000000000001"/>
    <b v="0"/>
    <x v="0"/>
    <x v="1"/>
    <x v="0"/>
    <b v="0"/>
    <x v="21"/>
    <x v="0"/>
    <x v="8"/>
    <x v="0"/>
    <x v="68"/>
    <x v="0"/>
    <x v="1"/>
    <x v="1"/>
    <x v="15"/>
  </r>
  <r>
    <x v="87"/>
    <x v="26"/>
    <x v="86"/>
    <x v="0"/>
    <x v="54"/>
    <x v="0"/>
    <x v="73"/>
    <x v="0"/>
    <n v="2.3639000000000001"/>
    <b v="0"/>
    <x v="0"/>
    <x v="1"/>
    <x v="4"/>
    <b v="0"/>
    <x v="2"/>
    <x v="0"/>
    <x v="10"/>
    <x v="0"/>
    <x v="4"/>
    <x v="0"/>
    <x v="2"/>
    <x v="2"/>
    <x v="14"/>
  </r>
  <r>
    <x v="88"/>
    <x v="1"/>
    <x v="87"/>
    <x v="0"/>
    <x v="12"/>
    <x v="0"/>
    <x v="74"/>
    <x v="0"/>
    <n v="0.94579999999999997"/>
    <b v="0"/>
    <x v="0"/>
    <x v="1"/>
    <x v="10"/>
    <b v="0"/>
    <x v="6"/>
    <x v="0"/>
    <x v="4"/>
    <x v="0"/>
    <x v="69"/>
    <x v="0"/>
    <x v="0"/>
    <x v="0"/>
    <x v="24"/>
  </r>
  <r>
    <x v="89"/>
    <x v="1"/>
    <x v="88"/>
    <x v="0"/>
    <x v="1"/>
    <x v="0"/>
    <x v="75"/>
    <x v="0"/>
    <n v="1.7766999999999999"/>
    <b v="0"/>
    <x v="0"/>
    <x v="1"/>
    <x v="0"/>
    <b v="0"/>
    <x v="11"/>
    <x v="0"/>
    <x v="42"/>
    <x v="0"/>
    <x v="70"/>
    <x v="0"/>
    <x v="0"/>
    <x v="0"/>
    <x v="17"/>
  </r>
  <r>
    <x v="90"/>
    <x v="28"/>
    <x v="89"/>
    <x v="0"/>
    <x v="55"/>
    <x v="0"/>
    <x v="27"/>
    <x v="0"/>
    <n v="1.0946"/>
    <b v="0"/>
    <x v="0"/>
    <x v="1"/>
    <x v="15"/>
    <b v="0"/>
    <x v="27"/>
    <x v="0"/>
    <x v="6"/>
    <x v="0"/>
    <x v="38"/>
    <x v="0"/>
    <x v="0"/>
    <x v="0"/>
    <x v="15"/>
  </r>
  <r>
    <x v="91"/>
    <x v="3"/>
    <x v="90"/>
    <x v="0"/>
    <x v="56"/>
    <x v="0"/>
    <x v="76"/>
    <x v="0"/>
    <n v="2.4384999999999999"/>
    <b v="0"/>
    <x v="0"/>
    <x v="1"/>
    <x v="0"/>
    <b v="0"/>
    <x v="48"/>
    <x v="0"/>
    <x v="10"/>
    <x v="0"/>
    <x v="71"/>
    <x v="0"/>
    <x v="1"/>
    <x v="1"/>
    <x v="21"/>
  </r>
  <r>
    <x v="92"/>
    <x v="29"/>
    <x v="91"/>
    <x v="0"/>
    <x v="57"/>
    <x v="0"/>
    <x v="77"/>
    <x v="0"/>
    <n v="2.5387"/>
    <b v="0"/>
    <x v="0"/>
    <x v="1"/>
    <x v="13"/>
    <b v="0"/>
    <x v="49"/>
    <x v="0"/>
    <x v="26"/>
    <x v="0"/>
    <x v="72"/>
    <x v="0"/>
    <x v="1"/>
    <x v="1"/>
    <x v="25"/>
  </r>
  <r>
    <x v="93"/>
    <x v="2"/>
    <x v="92"/>
    <x v="0"/>
    <x v="2"/>
    <x v="0"/>
    <x v="78"/>
    <x v="0"/>
    <n v="2.5285000000000002"/>
    <b v="0"/>
    <x v="0"/>
    <x v="1"/>
    <x v="0"/>
    <b v="0"/>
    <x v="27"/>
    <x v="0"/>
    <x v="6"/>
    <x v="0"/>
    <x v="73"/>
    <x v="0"/>
    <x v="0"/>
    <x v="0"/>
    <x v="17"/>
  </r>
  <r>
    <x v="94"/>
    <x v="18"/>
    <x v="93"/>
    <x v="0"/>
    <x v="28"/>
    <x v="0"/>
    <x v="79"/>
    <x v="0"/>
    <n v="0.65549999999999997"/>
    <b v="0"/>
    <x v="0"/>
    <x v="1"/>
    <x v="0"/>
    <b v="0"/>
    <x v="33"/>
    <x v="0"/>
    <x v="43"/>
    <x v="0"/>
    <x v="74"/>
    <x v="1"/>
    <x v="0"/>
    <x v="0"/>
    <x v="8"/>
  </r>
  <r>
    <x v="95"/>
    <x v="8"/>
    <x v="94"/>
    <x v="0"/>
    <x v="58"/>
    <x v="0"/>
    <x v="80"/>
    <x v="1"/>
    <n v="4.8667999999999996"/>
    <b v="1"/>
    <x v="0"/>
    <x v="1"/>
    <x v="1"/>
    <b v="0"/>
    <x v="45"/>
    <x v="0"/>
    <x v="23"/>
    <x v="0"/>
    <x v="75"/>
    <x v="0"/>
    <x v="0"/>
    <x v="0"/>
    <x v="7"/>
  </r>
  <r>
    <x v="96"/>
    <x v="7"/>
    <x v="95"/>
    <x v="0"/>
    <x v="59"/>
    <x v="0"/>
    <x v="81"/>
    <x v="0"/>
    <n v="1.0499000000000001"/>
    <b v="0"/>
    <x v="0"/>
    <x v="1"/>
    <x v="1"/>
    <b v="0"/>
    <x v="50"/>
    <x v="0"/>
    <x v="35"/>
    <x v="0"/>
    <x v="76"/>
    <x v="0"/>
    <x v="0"/>
    <x v="0"/>
    <x v="22"/>
  </r>
  <r>
    <x v="97"/>
    <x v="22"/>
    <x v="96"/>
    <x v="0"/>
    <x v="21"/>
    <x v="0"/>
    <x v="82"/>
    <x v="0"/>
    <n v="0.61280000000000001"/>
    <b v="0"/>
    <x v="0"/>
    <x v="2"/>
    <x v="4"/>
    <b v="0"/>
    <x v="21"/>
    <x v="0"/>
    <x v="8"/>
    <x v="0"/>
    <x v="77"/>
    <x v="0"/>
    <x v="2"/>
    <x v="2"/>
    <x v="0"/>
  </r>
  <r>
    <x v="98"/>
    <x v="30"/>
    <x v="97"/>
    <x v="0"/>
    <x v="60"/>
    <x v="0"/>
    <x v="83"/>
    <x v="0"/>
    <n v="1.4628000000000001"/>
    <b v="0"/>
    <x v="1"/>
    <x v="2"/>
    <x v="7"/>
    <b v="0"/>
    <x v="15"/>
    <x v="0"/>
    <x v="27"/>
    <x v="0"/>
    <x v="78"/>
    <x v="0"/>
    <x v="0"/>
    <x v="0"/>
    <x v="17"/>
  </r>
  <r>
    <x v="99"/>
    <x v="27"/>
    <x v="98"/>
    <x v="0"/>
    <x v="61"/>
    <x v="0"/>
    <x v="11"/>
    <x v="0"/>
    <n v="1.0692999999999999"/>
    <b v="0"/>
    <x v="1"/>
    <x v="2"/>
    <x v="0"/>
    <b v="0"/>
    <x v="51"/>
    <x v="0"/>
    <x v="43"/>
    <x v="0"/>
    <x v="7"/>
    <x v="0"/>
    <x v="1"/>
    <x v="1"/>
    <x v="21"/>
  </r>
  <r>
    <x v="100"/>
    <x v="2"/>
    <x v="99"/>
    <x v="0"/>
    <x v="2"/>
    <x v="0"/>
    <x v="84"/>
    <x v="0"/>
    <n v="0.71499999999999997"/>
    <b v="0"/>
    <x v="0"/>
    <x v="2"/>
    <x v="1"/>
    <b v="0"/>
    <x v="18"/>
    <x v="0"/>
    <x v="2"/>
    <x v="0"/>
    <x v="79"/>
    <x v="0"/>
    <x v="0"/>
    <x v="0"/>
    <x v="2"/>
  </r>
  <r>
    <x v="101"/>
    <x v="31"/>
    <x v="100"/>
    <x v="0"/>
    <x v="45"/>
    <x v="0"/>
    <x v="85"/>
    <x v="0"/>
    <n v="1.3580000000000001"/>
    <b v="0"/>
    <x v="0"/>
    <x v="2"/>
    <x v="1"/>
    <b v="0"/>
    <x v="28"/>
    <x v="0"/>
    <x v="29"/>
    <x v="0"/>
    <x v="38"/>
    <x v="0"/>
    <x v="0"/>
    <x v="0"/>
    <x v="0"/>
  </r>
  <r>
    <x v="102"/>
    <x v="1"/>
    <x v="101"/>
    <x v="0"/>
    <x v="27"/>
    <x v="0"/>
    <x v="74"/>
    <x v="0"/>
    <n v="0.88460000000000005"/>
    <b v="0"/>
    <x v="0"/>
    <x v="2"/>
    <x v="15"/>
    <b v="0"/>
    <x v="47"/>
    <x v="1"/>
    <x v="19"/>
    <x v="0"/>
    <x v="80"/>
    <x v="0"/>
    <x v="0"/>
    <x v="0"/>
    <x v="9"/>
  </r>
  <r>
    <x v="103"/>
    <x v="23"/>
    <x v="102"/>
    <x v="0"/>
    <x v="62"/>
    <x v="0"/>
    <x v="11"/>
    <x v="0"/>
    <n v="1.2121"/>
    <b v="0"/>
    <x v="0"/>
    <x v="2"/>
    <x v="2"/>
    <b v="0"/>
    <x v="45"/>
    <x v="0"/>
    <x v="11"/>
    <x v="0"/>
    <x v="81"/>
    <x v="0"/>
    <x v="0"/>
    <x v="0"/>
    <x v="14"/>
  </r>
  <r>
    <x v="104"/>
    <x v="11"/>
    <x v="103"/>
    <x v="0"/>
    <x v="63"/>
    <x v="0"/>
    <x v="86"/>
    <x v="0"/>
    <n v="0.5111"/>
    <b v="0"/>
    <x v="0"/>
    <x v="2"/>
    <x v="1"/>
    <b v="0"/>
    <x v="52"/>
    <x v="0"/>
    <x v="44"/>
    <x v="0"/>
    <x v="82"/>
    <x v="0"/>
    <x v="0"/>
    <x v="0"/>
    <x v="14"/>
  </r>
  <r>
    <x v="105"/>
    <x v="32"/>
    <x v="104"/>
    <x v="0"/>
    <x v="64"/>
    <x v="0"/>
    <x v="87"/>
    <x v="0"/>
    <n v="1.4685999999999999"/>
    <b v="0"/>
    <x v="0"/>
    <x v="2"/>
    <x v="4"/>
    <b v="0"/>
    <x v="37"/>
    <x v="0"/>
    <x v="8"/>
    <x v="0"/>
    <x v="4"/>
    <x v="0"/>
    <x v="1"/>
    <x v="1"/>
    <x v="22"/>
  </r>
  <r>
    <x v="106"/>
    <x v="32"/>
    <x v="105"/>
    <x v="0"/>
    <x v="65"/>
    <x v="0"/>
    <x v="74"/>
    <x v="0"/>
    <n v="1.0174000000000001"/>
    <b v="0"/>
    <x v="0"/>
    <x v="2"/>
    <x v="3"/>
    <b v="0"/>
    <x v="21"/>
    <x v="0"/>
    <x v="18"/>
    <x v="0"/>
    <x v="83"/>
    <x v="0"/>
    <x v="0"/>
    <x v="0"/>
    <x v="4"/>
  </r>
  <r>
    <x v="107"/>
    <x v="15"/>
    <x v="106"/>
    <x v="0"/>
    <x v="32"/>
    <x v="0"/>
    <x v="39"/>
    <x v="0"/>
    <n v="1.7589999999999999"/>
    <b v="0"/>
    <x v="0"/>
    <x v="2"/>
    <x v="4"/>
    <b v="0"/>
    <x v="45"/>
    <x v="0"/>
    <x v="11"/>
    <x v="0"/>
    <x v="84"/>
    <x v="0"/>
    <x v="1"/>
    <x v="1"/>
    <x v="15"/>
  </r>
  <r>
    <x v="108"/>
    <x v="17"/>
    <x v="107"/>
    <x v="0"/>
    <x v="26"/>
    <x v="0"/>
    <x v="88"/>
    <x v="0"/>
    <n v="1.4286000000000001"/>
    <b v="0"/>
    <x v="0"/>
    <x v="2"/>
    <x v="1"/>
    <b v="0"/>
    <x v="4"/>
    <x v="0"/>
    <x v="4"/>
    <x v="0"/>
    <x v="4"/>
    <x v="0"/>
    <x v="0"/>
    <x v="0"/>
    <x v="22"/>
  </r>
  <r>
    <x v="109"/>
    <x v="1"/>
    <x v="108"/>
    <x v="0"/>
    <x v="50"/>
    <x v="0"/>
    <x v="89"/>
    <x v="0"/>
    <n v="0.4914"/>
    <b v="0"/>
    <x v="0"/>
    <x v="2"/>
    <x v="15"/>
    <b v="0"/>
    <x v="53"/>
    <x v="0"/>
    <x v="37"/>
    <x v="0"/>
    <x v="85"/>
    <x v="0"/>
    <x v="0"/>
    <x v="0"/>
    <x v="17"/>
  </r>
  <r>
    <x v="110"/>
    <x v="26"/>
    <x v="109"/>
    <x v="0"/>
    <x v="66"/>
    <x v="0"/>
    <x v="90"/>
    <x v="0"/>
    <n v="1.7181"/>
    <b v="0"/>
    <x v="0"/>
    <x v="2"/>
    <x v="4"/>
    <b v="0"/>
    <x v="28"/>
    <x v="0"/>
    <x v="18"/>
    <x v="0"/>
    <x v="86"/>
    <x v="0"/>
    <x v="0"/>
    <x v="0"/>
    <x v="4"/>
  </r>
  <r>
    <x v="111"/>
    <x v="11"/>
    <x v="110"/>
    <x v="0"/>
    <x v="49"/>
    <x v="0"/>
    <x v="23"/>
    <x v="0"/>
    <n v="1.3139000000000001"/>
    <b v="0"/>
    <x v="0"/>
    <x v="2"/>
    <x v="0"/>
    <b v="0"/>
    <x v="31"/>
    <x v="0"/>
    <x v="45"/>
    <x v="0"/>
    <x v="87"/>
    <x v="0"/>
    <x v="0"/>
    <x v="0"/>
    <x v="4"/>
  </r>
  <r>
    <x v="112"/>
    <x v="1"/>
    <x v="111"/>
    <x v="0"/>
    <x v="50"/>
    <x v="0"/>
    <x v="89"/>
    <x v="0"/>
    <n v="0.4914"/>
    <b v="0"/>
    <x v="0"/>
    <x v="2"/>
    <x v="5"/>
    <b v="0"/>
    <x v="18"/>
    <x v="0"/>
    <x v="0"/>
    <x v="0"/>
    <x v="88"/>
    <x v="0"/>
    <x v="0"/>
    <x v="0"/>
    <x v="4"/>
  </r>
  <r>
    <x v="113"/>
    <x v="7"/>
    <x v="112"/>
    <x v="0"/>
    <x v="2"/>
    <x v="0"/>
    <x v="91"/>
    <x v="0"/>
    <n v="1.6579999999999999"/>
    <b v="0"/>
    <x v="0"/>
    <x v="2"/>
    <x v="1"/>
    <b v="0"/>
    <x v="40"/>
    <x v="0"/>
    <x v="20"/>
    <x v="0"/>
    <x v="89"/>
    <x v="0"/>
    <x v="0"/>
    <x v="0"/>
    <x v="21"/>
  </r>
  <r>
    <x v="114"/>
    <x v="19"/>
    <x v="113"/>
    <x v="0"/>
    <x v="30"/>
    <x v="0"/>
    <x v="21"/>
    <x v="0"/>
    <n v="2.5926"/>
    <b v="0"/>
    <x v="0"/>
    <x v="2"/>
    <x v="4"/>
    <b v="0"/>
    <x v="54"/>
    <x v="1"/>
    <x v="1"/>
    <x v="0"/>
    <x v="90"/>
    <x v="0"/>
    <x v="0"/>
    <x v="0"/>
    <x v="7"/>
  </r>
  <r>
    <x v="115"/>
    <x v="32"/>
    <x v="114"/>
    <x v="0"/>
    <x v="67"/>
    <x v="0"/>
    <x v="53"/>
    <x v="0"/>
    <n v="1.3118000000000001"/>
    <b v="0"/>
    <x v="0"/>
    <x v="2"/>
    <x v="4"/>
    <b v="0"/>
    <x v="9"/>
    <x v="0"/>
    <x v="10"/>
    <x v="0"/>
    <x v="91"/>
    <x v="0"/>
    <x v="0"/>
    <x v="0"/>
    <x v="7"/>
  </r>
  <r>
    <x v="116"/>
    <x v="8"/>
    <x v="115"/>
    <x v="0"/>
    <x v="15"/>
    <x v="0"/>
    <x v="92"/>
    <x v="0"/>
    <n v="3.3136999999999999"/>
    <b v="0"/>
    <x v="0"/>
    <x v="2"/>
    <x v="0"/>
    <b v="0"/>
    <x v="55"/>
    <x v="0"/>
    <x v="39"/>
    <x v="0"/>
    <x v="4"/>
    <x v="0"/>
    <x v="0"/>
    <x v="0"/>
    <x v="0"/>
  </r>
  <r>
    <x v="117"/>
    <x v="6"/>
    <x v="116"/>
    <x v="0"/>
    <x v="25"/>
    <x v="0"/>
    <x v="76"/>
    <x v="0"/>
    <n v="2.6682999999999999"/>
    <b v="0"/>
    <x v="0"/>
    <x v="2"/>
    <x v="4"/>
    <b v="0"/>
    <x v="56"/>
    <x v="0"/>
    <x v="46"/>
    <x v="0"/>
    <x v="92"/>
    <x v="0"/>
    <x v="2"/>
    <x v="2"/>
    <x v="15"/>
  </r>
  <r>
    <x v="118"/>
    <x v="17"/>
    <x v="117"/>
    <x v="0"/>
    <x v="26"/>
    <x v="0"/>
    <x v="93"/>
    <x v="0"/>
    <n v="1.0290999999999999"/>
    <b v="0"/>
    <x v="0"/>
    <x v="2"/>
    <x v="4"/>
    <b v="0"/>
    <x v="39"/>
    <x v="0"/>
    <x v="16"/>
    <x v="0"/>
    <x v="93"/>
    <x v="0"/>
    <x v="0"/>
    <x v="0"/>
    <x v="12"/>
  </r>
  <r>
    <x v="119"/>
    <x v="26"/>
    <x v="118"/>
    <x v="0"/>
    <x v="68"/>
    <x v="0"/>
    <x v="94"/>
    <x v="0"/>
    <n v="1.0307999999999999"/>
    <b v="0"/>
    <x v="0"/>
    <x v="2"/>
    <x v="8"/>
    <b v="0"/>
    <x v="7"/>
    <x v="0"/>
    <x v="24"/>
    <x v="0"/>
    <x v="94"/>
    <x v="0"/>
    <x v="0"/>
    <x v="0"/>
    <x v="20"/>
  </r>
  <r>
    <x v="120"/>
    <x v="26"/>
    <x v="119"/>
    <x v="1"/>
    <x v="51"/>
    <x v="0"/>
    <x v="47"/>
    <x v="0"/>
    <n v="1.6397999999999999"/>
    <b v="0"/>
    <x v="1"/>
    <x v="2"/>
    <x v="9"/>
    <b v="0"/>
    <x v="25"/>
    <x v="0"/>
    <x v="19"/>
    <x v="0"/>
    <x v="95"/>
    <x v="0"/>
    <x v="0"/>
    <x v="0"/>
    <x v="9"/>
  </r>
  <r>
    <x v="121"/>
    <x v="18"/>
    <x v="120"/>
    <x v="0"/>
    <x v="28"/>
    <x v="0"/>
    <x v="95"/>
    <x v="0"/>
    <n v="2.2494000000000001"/>
    <b v="0"/>
    <x v="0"/>
    <x v="2"/>
    <x v="0"/>
    <b v="0"/>
    <x v="53"/>
    <x v="0"/>
    <x v="26"/>
    <x v="0"/>
    <x v="96"/>
    <x v="0"/>
    <x v="0"/>
    <x v="0"/>
    <x v="4"/>
  </r>
  <r>
    <x v="122"/>
    <x v="1"/>
    <x v="121"/>
    <x v="0"/>
    <x v="27"/>
    <x v="0"/>
    <x v="32"/>
    <x v="0"/>
    <n v="0.98170000000000002"/>
    <b v="0"/>
    <x v="0"/>
    <x v="2"/>
    <x v="11"/>
    <b v="0"/>
    <x v="23"/>
    <x v="0"/>
    <x v="30"/>
    <x v="0"/>
    <x v="97"/>
    <x v="0"/>
    <x v="1"/>
    <x v="1"/>
    <x v="0"/>
  </r>
  <r>
    <x v="123"/>
    <x v="4"/>
    <x v="122"/>
    <x v="0"/>
    <x v="69"/>
    <x v="0"/>
    <x v="93"/>
    <x v="0"/>
    <n v="0.99770000000000003"/>
    <b v="0"/>
    <x v="0"/>
    <x v="2"/>
    <x v="2"/>
    <b v="0"/>
    <x v="15"/>
    <x v="0"/>
    <x v="18"/>
    <x v="0"/>
    <x v="98"/>
    <x v="0"/>
    <x v="0"/>
    <x v="0"/>
    <x v="17"/>
  </r>
  <r>
    <x v="124"/>
    <x v="33"/>
    <x v="123"/>
    <x v="0"/>
    <x v="70"/>
    <x v="0"/>
    <x v="96"/>
    <x v="0"/>
    <n v="1.7027000000000001"/>
    <b v="0"/>
    <x v="0"/>
    <x v="2"/>
    <x v="1"/>
    <b v="0"/>
    <x v="57"/>
    <x v="0"/>
    <x v="47"/>
    <x v="0"/>
    <x v="4"/>
    <x v="0"/>
    <x v="2"/>
    <x v="2"/>
    <x v="16"/>
  </r>
  <r>
    <x v="125"/>
    <x v="12"/>
    <x v="124"/>
    <x v="0"/>
    <x v="71"/>
    <x v="0"/>
    <x v="52"/>
    <x v="0"/>
    <n v="0.87690000000000001"/>
    <b v="0"/>
    <x v="1"/>
    <x v="2"/>
    <x v="4"/>
    <b v="0"/>
    <x v="18"/>
    <x v="0"/>
    <x v="45"/>
    <x v="0"/>
    <x v="1"/>
    <x v="0"/>
    <x v="0"/>
    <x v="0"/>
    <x v="0"/>
  </r>
  <r>
    <x v="126"/>
    <x v="10"/>
    <x v="125"/>
    <x v="0"/>
    <x v="10"/>
    <x v="0"/>
    <x v="97"/>
    <x v="0"/>
    <n v="0.7026"/>
    <b v="0"/>
    <x v="0"/>
    <x v="2"/>
    <x v="9"/>
    <b v="0"/>
    <x v="58"/>
    <x v="0"/>
    <x v="18"/>
    <x v="0"/>
    <x v="99"/>
    <x v="0"/>
    <x v="0"/>
    <x v="0"/>
    <x v="7"/>
  </r>
  <r>
    <x v="127"/>
    <x v="0"/>
    <x v="126"/>
    <x v="0"/>
    <x v="72"/>
    <x v="0"/>
    <x v="94"/>
    <x v="0"/>
    <n v="0.77639999999999998"/>
    <b v="0"/>
    <x v="0"/>
    <x v="2"/>
    <x v="6"/>
    <b v="0"/>
    <x v="49"/>
    <x v="0"/>
    <x v="33"/>
    <x v="0"/>
    <x v="100"/>
    <x v="0"/>
    <x v="0"/>
    <x v="0"/>
    <x v="26"/>
  </r>
  <r>
    <x v="128"/>
    <x v="0"/>
    <x v="127"/>
    <x v="0"/>
    <x v="17"/>
    <x v="0"/>
    <x v="84"/>
    <x v="0"/>
    <n v="0.64549999999999996"/>
    <b v="0"/>
    <x v="0"/>
    <x v="2"/>
    <x v="12"/>
    <b v="0"/>
    <x v="27"/>
    <x v="0"/>
    <x v="4"/>
    <x v="0"/>
    <x v="99"/>
    <x v="0"/>
    <x v="0"/>
    <x v="0"/>
    <x v="12"/>
  </r>
  <r>
    <x v="129"/>
    <x v="34"/>
    <x v="128"/>
    <x v="1"/>
    <x v="73"/>
    <x v="0"/>
    <x v="98"/>
    <x v="1"/>
    <n v="4.7103000000000002"/>
    <b v="1"/>
    <x v="1"/>
    <x v="2"/>
    <x v="1"/>
    <b v="0"/>
    <x v="59"/>
    <x v="0"/>
    <x v="43"/>
    <x v="0"/>
    <x v="4"/>
    <x v="0"/>
    <x v="0"/>
    <x v="0"/>
    <x v="23"/>
  </r>
  <r>
    <x v="130"/>
    <x v="1"/>
    <x v="129"/>
    <x v="0"/>
    <x v="1"/>
    <x v="0"/>
    <x v="99"/>
    <x v="1"/>
    <n v="3.6255000000000002"/>
    <b v="1"/>
    <x v="0"/>
    <x v="2"/>
    <x v="0"/>
    <b v="0"/>
    <x v="40"/>
    <x v="0"/>
    <x v="9"/>
    <x v="0"/>
    <x v="101"/>
    <x v="0"/>
    <x v="0"/>
    <x v="0"/>
    <x v="1"/>
  </r>
  <r>
    <x v="131"/>
    <x v="1"/>
    <x v="130"/>
    <x v="0"/>
    <x v="33"/>
    <x v="0"/>
    <x v="100"/>
    <x v="0"/>
    <n v="2.2698999999999998"/>
    <b v="0"/>
    <x v="1"/>
    <x v="2"/>
    <x v="4"/>
    <b v="0"/>
    <x v="60"/>
    <x v="1"/>
    <x v="48"/>
    <x v="1"/>
    <x v="54"/>
    <x v="0"/>
    <x v="0"/>
    <x v="0"/>
    <x v="17"/>
  </r>
  <r>
    <x v="132"/>
    <x v="33"/>
    <x v="123"/>
    <x v="0"/>
    <x v="70"/>
    <x v="0"/>
    <x v="39"/>
    <x v="0"/>
    <n v="2.1892"/>
    <b v="0"/>
    <x v="0"/>
    <x v="2"/>
    <x v="4"/>
    <b v="0"/>
    <x v="61"/>
    <x v="0"/>
    <x v="6"/>
    <x v="0"/>
    <x v="102"/>
    <x v="0"/>
    <x v="0"/>
    <x v="0"/>
    <x v="12"/>
  </r>
  <r>
    <x v="133"/>
    <x v="13"/>
    <x v="131"/>
    <x v="0"/>
    <x v="21"/>
    <x v="0"/>
    <x v="101"/>
    <x v="0"/>
    <n v="0.2626"/>
    <b v="0"/>
    <x v="0"/>
    <x v="2"/>
    <x v="2"/>
    <b v="0"/>
    <x v="58"/>
    <x v="0"/>
    <x v="35"/>
    <x v="0"/>
    <x v="103"/>
    <x v="0"/>
    <x v="0"/>
    <x v="0"/>
    <x v="8"/>
  </r>
  <r>
    <x v="134"/>
    <x v="14"/>
    <x v="132"/>
    <x v="0"/>
    <x v="22"/>
    <x v="0"/>
    <x v="102"/>
    <x v="0"/>
    <n v="3.8795999999999999"/>
    <b v="1"/>
    <x v="0"/>
    <x v="2"/>
    <x v="0"/>
    <b v="0"/>
    <x v="34"/>
    <x v="0"/>
    <x v="49"/>
    <x v="0"/>
    <x v="4"/>
    <x v="0"/>
    <x v="0"/>
    <x v="0"/>
    <x v="27"/>
  </r>
  <r>
    <x v="135"/>
    <x v="3"/>
    <x v="133"/>
    <x v="0"/>
    <x v="3"/>
    <x v="0"/>
    <x v="103"/>
    <x v="0"/>
    <n v="0.75260000000000005"/>
    <b v="0"/>
    <x v="0"/>
    <x v="2"/>
    <x v="9"/>
    <b v="0"/>
    <x v="12"/>
    <x v="0"/>
    <x v="12"/>
    <x v="0"/>
    <x v="104"/>
    <x v="0"/>
    <x v="0"/>
    <x v="0"/>
    <x v="12"/>
  </r>
  <r>
    <x v="136"/>
    <x v="35"/>
    <x v="134"/>
    <x v="0"/>
    <x v="74"/>
    <x v="0"/>
    <x v="104"/>
    <x v="0"/>
    <n v="0.69099999999999995"/>
    <b v="0"/>
    <x v="0"/>
    <x v="2"/>
    <x v="4"/>
    <b v="0"/>
    <x v="42"/>
    <x v="0"/>
    <x v="35"/>
    <x v="0"/>
    <x v="105"/>
    <x v="0"/>
    <x v="0"/>
    <x v="0"/>
    <x v="14"/>
  </r>
  <r>
    <x v="137"/>
    <x v="3"/>
    <x v="135"/>
    <x v="0"/>
    <x v="75"/>
    <x v="0"/>
    <x v="37"/>
    <x v="0"/>
    <n v="1.7145999999999999"/>
    <b v="0"/>
    <x v="0"/>
    <x v="2"/>
    <x v="11"/>
    <b v="0"/>
    <x v="4"/>
    <x v="0"/>
    <x v="9"/>
    <x v="0"/>
    <x v="106"/>
    <x v="0"/>
    <x v="0"/>
    <x v="0"/>
    <x v="4"/>
  </r>
  <r>
    <x v="138"/>
    <x v="7"/>
    <x v="136"/>
    <x v="0"/>
    <x v="76"/>
    <x v="0"/>
    <x v="105"/>
    <x v="0"/>
    <n v="0.99160000000000004"/>
    <b v="0"/>
    <x v="0"/>
    <x v="2"/>
    <x v="9"/>
    <b v="0"/>
    <x v="62"/>
    <x v="0"/>
    <x v="50"/>
    <x v="0"/>
    <x v="107"/>
    <x v="0"/>
    <x v="0"/>
    <x v="0"/>
    <x v="8"/>
  </r>
  <r>
    <x v="139"/>
    <x v="13"/>
    <x v="137"/>
    <x v="0"/>
    <x v="21"/>
    <x v="0"/>
    <x v="66"/>
    <x v="0"/>
    <n v="1.1187"/>
    <b v="0"/>
    <x v="0"/>
    <x v="2"/>
    <x v="1"/>
    <b v="0"/>
    <x v="45"/>
    <x v="0"/>
    <x v="45"/>
    <x v="0"/>
    <x v="108"/>
    <x v="0"/>
    <x v="0"/>
    <x v="0"/>
    <x v="28"/>
  </r>
  <r>
    <x v="140"/>
    <x v="7"/>
    <x v="138"/>
    <x v="1"/>
    <x v="2"/>
    <x v="0"/>
    <x v="106"/>
    <x v="0"/>
    <n v="1.1503000000000001"/>
    <b v="0"/>
    <x v="0"/>
    <x v="2"/>
    <x v="5"/>
    <b v="0"/>
    <x v="23"/>
    <x v="0"/>
    <x v="41"/>
    <x v="0"/>
    <x v="109"/>
    <x v="0"/>
    <x v="0"/>
    <x v="0"/>
    <x v="16"/>
  </r>
  <r>
    <x v="141"/>
    <x v="1"/>
    <x v="139"/>
    <x v="0"/>
    <x v="9"/>
    <x v="1"/>
    <x v="107"/>
    <x v="0"/>
    <n v="1.5559000000000001"/>
    <b v="0"/>
    <x v="0"/>
    <x v="2"/>
    <x v="1"/>
    <b v="0"/>
    <x v="44"/>
    <x v="0"/>
    <x v="51"/>
    <x v="0"/>
    <x v="110"/>
    <x v="0"/>
    <x v="0"/>
    <x v="0"/>
    <x v="8"/>
  </r>
  <r>
    <x v="142"/>
    <x v="9"/>
    <x v="59"/>
    <x v="0"/>
    <x v="8"/>
    <x v="0"/>
    <x v="0"/>
    <x v="0"/>
    <n v="1.0789"/>
    <b v="0"/>
    <x v="0"/>
    <x v="2"/>
    <x v="11"/>
    <b v="0"/>
    <x v="63"/>
    <x v="0"/>
    <x v="33"/>
    <x v="0"/>
    <x v="111"/>
    <x v="0"/>
    <x v="0"/>
    <x v="0"/>
    <x v="17"/>
  </r>
  <r>
    <x v="143"/>
    <x v="12"/>
    <x v="140"/>
    <x v="0"/>
    <x v="77"/>
    <x v="0"/>
    <x v="108"/>
    <x v="0"/>
    <n v="0.99429999999999996"/>
    <b v="0"/>
    <x v="0"/>
    <x v="2"/>
    <x v="1"/>
    <b v="0"/>
    <x v="46"/>
    <x v="0"/>
    <x v="26"/>
    <x v="0"/>
    <x v="112"/>
    <x v="0"/>
    <x v="0"/>
    <x v="0"/>
    <x v="4"/>
  </r>
  <r>
    <x v="144"/>
    <x v="35"/>
    <x v="141"/>
    <x v="0"/>
    <x v="78"/>
    <x v="0"/>
    <x v="109"/>
    <x v="0"/>
    <n v="1.1685000000000001"/>
    <b v="0"/>
    <x v="0"/>
    <x v="2"/>
    <x v="0"/>
    <b v="0"/>
    <x v="34"/>
    <x v="0"/>
    <x v="44"/>
    <x v="0"/>
    <x v="113"/>
    <x v="0"/>
    <x v="1"/>
    <x v="1"/>
    <x v="2"/>
  </r>
  <r>
    <x v="145"/>
    <x v="1"/>
    <x v="142"/>
    <x v="0"/>
    <x v="1"/>
    <x v="0"/>
    <x v="110"/>
    <x v="0"/>
    <n v="1.5246"/>
    <b v="0"/>
    <x v="0"/>
    <x v="2"/>
    <x v="4"/>
    <b v="0"/>
    <x v="64"/>
    <x v="0"/>
    <x v="7"/>
    <x v="0"/>
    <x v="114"/>
    <x v="1"/>
    <x v="0"/>
    <x v="0"/>
    <x v="21"/>
  </r>
  <r>
    <x v="146"/>
    <x v="26"/>
    <x v="143"/>
    <x v="0"/>
    <x v="51"/>
    <x v="0"/>
    <x v="111"/>
    <x v="0"/>
    <n v="1.4787999999999999"/>
    <b v="0"/>
    <x v="0"/>
    <x v="2"/>
    <x v="6"/>
    <b v="0"/>
    <x v="35"/>
    <x v="0"/>
    <x v="23"/>
    <x v="0"/>
    <x v="115"/>
    <x v="0"/>
    <x v="0"/>
    <x v="0"/>
    <x v="21"/>
  </r>
  <r>
    <x v="147"/>
    <x v="1"/>
    <x v="144"/>
    <x v="0"/>
    <x v="12"/>
    <x v="0"/>
    <x v="112"/>
    <x v="0"/>
    <n v="2.0646"/>
    <b v="0"/>
    <x v="0"/>
    <x v="2"/>
    <x v="0"/>
    <b v="0"/>
    <x v="65"/>
    <x v="0"/>
    <x v="12"/>
    <x v="0"/>
    <x v="116"/>
    <x v="0"/>
    <x v="0"/>
    <x v="0"/>
    <x v="4"/>
  </r>
  <r>
    <x v="148"/>
    <x v="6"/>
    <x v="67"/>
    <x v="0"/>
    <x v="5"/>
    <x v="0"/>
    <x v="113"/>
    <x v="0"/>
    <n v="1.8"/>
    <b v="0"/>
    <x v="0"/>
    <x v="2"/>
    <x v="1"/>
    <b v="0"/>
    <x v="44"/>
    <x v="0"/>
    <x v="20"/>
    <x v="0"/>
    <x v="21"/>
    <x v="0"/>
    <x v="0"/>
    <x v="0"/>
    <x v="16"/>
  </r>
  <r>
    <x v="149"/>
    <x v="13"/>
    <x v="145"/>
    <x v="0"/>
    <x v="21"/>
    <x v="0"/>
    <x v="114"/>
    <x v="0"/>
    <n v="0.4864"/>
    <b v="0"/>
    <x v="0"/>
    <x v="2"/>
    <x v="12"/>
    <b v="0"/>
    <x v="17"/>
    <x v="0"/>
    <x v="7"/>
    <x v="0"/>
    <x v="117"/>
    <x v="0"/>
    <x v="1"/>
    <x v="1"/>
    <x v="9"/>
  </r>
  <r>
    <x v="150"/>
    <x v="19"/>
    <x v="146"/>
    <x v="0"/>
    <x v="30"/>
    <x v="0"/>
    <x v="115"/>
    <x v="0"/>
    <n v="1.9529000000000001"/>
    <b v="0"/>
    <x v="0"/>
    <x v="2"/>
    <x v="4"/>
    <b v="0"/>
    <x v="42"/>
    <x v="0"/>
    <x v="16"/>
    <x v="0"/>
    <x v="118"/>
    <x v="0"/>
    <x v="1"/>
    <x v="1"/>
    <x v="15"/>
  </r>
  <r>
    <x v="151"/>
    <x v="6"/>
    <x v="147"/>
    <x v="0"/>
    <x v="79"/>
    <x v="0"/>
    <x v="116"/>
    <x v="1"/>
    <n v="3.2324999999999999"/>
    <b v="0"/>
    <x v="0"/>
    <x v="2"/>
    <x v="1"/>
    <b v="0"/>
    <x v="29"/>
    <x v="0"/>
    <x v="52"/>
    <x v="0"/>
    <x v="119"/>
    <x v="0"/>
    <x v="0"/>
    <x v="0"/>
    <x v="23"/>
  </r>
  <r>
    <x v="152"/>
    <x v="4"/>
    <x v="148"/>
    <x v="0"/>
    <x v="80"/>
    <x v="0"/>
    <x v="97"/>
    <x v="0"/>
    <n v="0.79659999999999997"/>
    <b v="0"/>
    <x v="0"/>
    <x v="2"/>
    <x v="1"/>
    <b v="0"/>
    <x v="36"/>
    <x v="0"/>
    <x v="35"/>
    <x v="0"/>
    <x v="120"/>
    <x v="0"/>
    <x v="1"/>
    <x v="1"/>
    <x v="9"/>
  </r>
  <r>
    <x v="153"/>
    <x v="7"/>
    <x v="33"/>
    <x v="0"/>
    <x v="81"/>
    <x v="0"/>
    <x v="110"/>
    <x v="0"/>
    <n v="1.6755"/>
    <b v="0"/>
    <x v="1"/>
    <x v="2"/>
    <x v="5"/>
    <b v="0"/>
    <x v="28"/>
    <x v="0"/>
    <x v="18"/>
    <x v="0"/>
    <x v="4"/>
    <x v="0"/>
    <x v="0"/>
    <x v="0"/>
    <x v="4"/>
  </r>
  <r>
    <x v="154"/>
    <x v="35"/>
    <x v="149"/>
    <x v="0"/>
    <x v="82"/>
    <x v="0"/>
    <x v="117"/>
    <x v="0"/>
    <n v="1.8224"/>
    <b v="0"/>
    <x v="0"/>
    <x v="2"/>
    <x v="9"/>
    <b v="0"/>
    <x v="26"/>
    <x v="0"/>
    <x v="8"/>
    <x v="0"/>
    <x v="121"/>
    <x v="0"/>
    <x v="2"/>
    <x v="2"/>
    <x v="0"/>
  </r>
  <r>
    <x v="155"/>
    <x v="31"/>
    <x v="150"/>
    <x v="0"/>
    <x v="83"/>
    <x v="0"/>
    <x v="66"/>
    <x v="0"/>
    <n v="1.6039000000000001"/>
    <b v="0"/>
    <x v="0"/>
    <x v="2"/>
    <x v="4"/>
    <b v="0"/>
    <x v="28"/>
    <x v="0"/>
    <x v="18"/>
    <x v="0"/>
    <x v="4"/>
    <x v="0"/>
    <x v="0"/>
    <x v="0"/>
    <x v="1"/>
  </r>
  <r>
    <x v="156"/>
    <x v="11"/>
    <x v="151"/>
    <x v="0"/>
    <x v="84"/>
    <x v="0"/>
    <x v="73"/>
    <x v="0"/>
    <n v="2.6577000000000002"/>
    <b v="0"/>
    <x v="0"/>
    <x v="2"/>
    <x v="4"/>
    <b v="0"/>
    <x v="7"/>
    <x v="0"/>
    <x v="47"/>
    <x v="0"/>
    <x v="122"/>
    <x v="0"/>
    <x v="2"/>
    <x v="2"/>
    <x v="16"/>
  </r>
  <r>
    <x v="157"/>
    <x v="13"/>
    <x v="152"/>
    <x v="0"/>
    <x v="21"/>
    <x v="0"/>
    <x v="118"/>
    <x v="0"/>
    <n v="1.284"/>
    <b v="0"/>
    <x v="0"/>
    <x v="2"/>
    <x v="15"/>
    <b v="0"/>
    <x v="40"/>
    <x v="0"/>
    <x v="12"/>
    <x v="0"/>
    <x v="123"/>
    <x v="0"/>
    <x v="0"/>
    <x v="0"/>
    <x v="21"/>
  </r>
  <r>
    <x v="158"/>
    <x v="1"/>
    <x v="153"/>
    <x v="0"/>
    <x v="85"/>
    <x v="0"/>
    <x v="119"/>
    <x v="0"/>
    <n v="0.90739999999999998"/>
    <b v="0"/>
    <x v="0"/>
    <x v="2"/>
    <x v="16"/>
    <b v="0"/>
    <x v="56"/>
    <x v="0"/>
    <x v="10"/>
    <x v="0"/>
    <x v="124"/>
    <x v="0"/>
    <x v="0"/>
    <x v="0"/>
    <x v="8"/>
  </r>
  <r>
    <x v="159"/>
    <x v="6"/>
    <x v="84"/>
    <x v="0"/>
    <x v="19"/>
    <x v="0"/>
    <x v="120"/>
    <x v="0"/>
    <n v="1.9115"/>
    <b v="0"/>
    <x v="0"/>
    <x v="2"/>
    <x v="0"/>
    <b v="0"/>
    <x v="66"/>
    <x v="0"/>
    <x v="21"/>
    <x v="0"/>
    <x v="125"/>
    <x v="0"/>
    <x v="0"/>
    <x v="0"/>
    <x v="1"/>
  </r>
  <r>
    <x v="160"/>
    <x v="4"/>
    <x v="154"/>
    <x v="0"/>
    <x v="69"/>
    <x v="0"/>
    <x v="121"/>
    <x v="0"/>
    <n v="0.91549999999999998"/>
    <b v="0"/>
    <x v="0"/>
    <x v="2"/>
    <x v="4"/>
    <b v="0"/>
    <x v="37"/>
    <x v="0"/>
    <x v="47"/>
    <x v="0"/>
    <x v="126"/>
    <x v="0"/>
    <x v="3"/>
    <x v="3"/>
    <x v="0"/>
  </r>
  <r>
    <x v="161"/>
    <x v="19"/>
    <x v="155"/>
    <x v="0"/>
    <x v="30"/>
    <x v="0"/>
    <x v="58"/>
    <x v="0"/>
    <n v="1.0773999999999999"/>
    <b v="0"/>
    <x v="0"/>
    <x v="2"/>
    <x v="1"/>
    <b v="0"/>
    <x v="24"/>
    <x v="0"/>
    <x v="32"/>
    <x v="0"/>
    <x v="127"/>
    <x v="0"/>
    <x v="0"/>
    <x v="0"/>
    <x v="15"/>
  </r>
  <r>
    <x v="162"/>
    <x v="1"/>
    <x v="156"/>
    <x v="0"/>
    <x v="9"/>
    <x v="1"/>
    <x v="74"/>
    <x v="0"/>
    <n v="0.6411"/>
    <b v="0"/>
    <x v="0"/>
    <x v="2"/>
    <x v="4"/>
    <b v="0"/>
    <x v="38"/>
    <x v="0"/>
    <x v="10"/>
    <x v="0"/>
    <x v="128"/>
    <x v="0"/>
    <x v="0"/>
    <x v="0"/>
    <x v="4"/>
  </r>
  <r>
    <x v="163"/>
    <x v="1"/>
    <x v="157"/>
    <x v="0"/>
    <x v="1"/>
    <x v="0"/>
    <x v="47"/>
    <x v="0"/>
    <n v="1.3445"/>
    <b v="0"/>
    <x v="0"/>
    <x v="2"/>
    <x v="1"/>
    <b v="0"/>
    <x v="67"/>
    <x v="1"/>
    <x v="53"/>
    <x v="0"/>
    <x v="129"/>
    <x v="0"/>
    <x v="0"/>
    <x v="0"/>
    <x v="2"/>
  </r>
  <r>
    <x v="164"/>
    <x v="26"/>
    <x v="158"/>
    <x v="0"/>
    <x v="66"/>
    <x v="0"/>
    <x v="122"/>
    <x v="0"/>
    <n v="2.5991"/>
    <b v="0"/>
    <x v="0"/>
    <x v="2"/>
    <x v="1"/>
    <b v="0"/>
    <x v="0"/>
    <x v="0"/>
    <x v="30"/>
    <x v="0"/>
    <x v="130"/>
    <x v="0"/>
    <x v="0"/>
    <x v="0"/>
    <x v="4"/>
  </r>
  <r>
    <x v="165"/>
    <x v="15"/>
    <x v="159"/>
    <x v="0"/>
    <x v="86"/>
    <x v="0"/>
    <x v="58"/>
    <x v="0"/>
    <n v="1.3597999999999999"/>
    <b v="0"/>
    <x v="0"/>
    <x v="2"/>
    <x v="13"/>
    <b v="0"/>
    <x v="30"/>
    <x v="0"/>
    <x v="45"/>
    <x v="0"/>
    <x v="131"/>
    <x v="0"/>
    <x v="0"/>
    <x v="0"/>
    <x v="16"/>
  </r>
  <r>
    <x v="166"/>
    <x v="17"/>
    <x v="160"/>
    <x v="0"/>
    <x v="87"/>
    <x v="0"/>
    <x v="123"/>
    <x v="0"/>
    <n v="0.60609999999999997"/>
    <b v="0"/>
    <x v="1"/>
    <x v="2"/>
    <x v="8"/>
    <b v="0"/>
    <x v="34"/>
    <x v="0"/>
    <x v="49"/>
    <x v="0"/>
    <x v="4"/>
    <x v="0"/>
    <x v="0"/>
    <x v="0"/>
    <x v="13"/>
  </r>
  <r>
    <x v="167"/>
    <x v="13"/>
    <x v="161"/>
    <x v="0"/>
    <x v="21"/>
    <x v="0"/>
    <x v="124"/>
    <x v="0"/>
    <n v="2.3346"/>
    <b v="0"/>
    <x v="0"/>
    <x v="2"/>
    <x v="0"/>
    <b v="0"/>
    <x v="5"/>
    <x v="0"/>
    <x v="23"/>
    <x v="0"/>
    <x v="132"/>
    <x v="0"/>
    <x v="0"/>
    <x v="0"/>
    <x v="15"/>
  </r>
  <r>
    <x v="168"/>
    <x v="10"/>
    <x v="162"/>
    <x v="0"/>
    <x v="65"/>
    <x v="0"/>
    <x v="68"/>
    <x v="0"/>
    <n v="0.95530000000000004"/>
    <b v="0"/>
    <x v="0"/>
    <x v="2"/>
    <x v="9"/>
    <b v="0"/>
    <x v="37"/>
    <x v="0"/>
    <x v="54"/>
    <x v="0"/>
    <x v="133"/>
    <x v="0"/>
    <x v="1"/>
    <x v="1"/>
    <x v="0"/>
  </r>
  <r>
    <x v="169"/>
    <x v="1"/>
    <x v="163"/>
    <x v="0"/>
    <x v="88"/>
    <x v="0"/>
    <x v="125"/>
    <x v="0"/>
    <n v="1.0245"/>
    <b v="0"/>
    <x v="0"/>
    <x v="2"/>
    <x v="17"/>
    <b v="0"/>
    <x v="15"/>
    <x v="0"/>
    <x v="16"/>
    <x v="0"/>
    <x v="134"/>
    <x v="0"/>
    <x v="1"/>
    <x v="1"/>
    <x v="12"/>
  </r>
  <r>
    <x v="170"/>
    <x v="7"/>
    <x v="164"/>
    <x v="0"/>
    <x v="2"/>
    <x v="0"/>
    <x v="23"/>
    <x v="0"/>
    <n v="1.1192"/>
    <b v="0"/>
    <x v="0"/>
    <x v="2"/>
    <x v="1"/>
    <b v="0"/>
    <x v="53"/>
    <x v="0"/>
    <x v="6"/>
    <x v="0"/>
    <x v="1"/>
    <x v="0"/>
    <x v="0"/>
    <x v="0"/>
    <x v="1"/>
  </r>
  <r>
    <x v="171"/>
    <x v="21"/>
    <x v="165"/>
    <x v="0"/>
    <x v="34"/>
    <x v="0"/>
    <x v="126"/>
    <x v="0"/>
    <n v="2.6812"/>
    <b v="0"/>
    <x v="0"/>
    <x v="2"/>
    <x v="14"/>
    <b v="0"/>
    <x v="31"/>
    <x v="0"/>
    <x v="34"/>
    <x v="0"/>
    <x v="4"/>
    <x v="0"/>
    <x v="0"/>
    <x v="0"/>
    <x v="15"/>
  </r>
  <r>
    <x v="172"/>
    <x v="19"/>
    <x v="79"/>
    <x v="0"/>
    <x v="30"/>
    <x v="0"/>
    <x v="127"/>
    <x v="0"/>
    <n v="1.9753000000000001"/>
    <b v="0"/>
    <x v="1"/>
    <x v="2"/>
    <x v="4"/>
    <b v="0"/>
    <x v="2"/>
    <x v="0"/>
    <x v="9"/>
    <x v="0"/>
    <x v="1"/>
    <x v="0"/>
    <x v="0"/>
    <x v="0"/>
    <x v="4"/>
  </r>
  <r>
    <x v="173"/>
    <x v="8"/>
    <x v="166"/>
    <x v="0"/>
    <x v="15"/>
    <x v="0"/>
    <x v="67"/>
    <x v="0"/>
    <n v="1.4151"/>
    <b v="0"/>
    <x v="0"/>
    <x v="2"/>
    <x v="8"/>
    <b v="0"/>
    <x v="39"/>
    <x v="0"/>
    <x v="47"/>
    <x v="0"/>
    <x v="135"/>
    <x v="0"/>
    <x v="1"/>
    <x v="1"/>
    <x v="21"/>
  </r>
  <r>
    <x v="174"/>
    <x v="8"/>
    <x v="94"/>
    <x v="0"/>
    <x v="58"/>
    <x v="0"/>
    <x v="128"/>
    <x v="0"/>
    <n v="2.0491999999999999"/>
    <b v="0"/>
    <x v="0"/>
    <x v="2"/>
    <x v="6"/>
    <b v="0"/>
    <x v="19"/>
    <x v="0"/>
    <x v="19"/>
    <x v="0"/>
    <x v="136"/>
    <x v="0"/>
    <x v="0"/>
    <x v="0"/>
    <x v="21"/>
  </r>
  <r>
    <x v="175"/>
    <x v="6"/>
    <x v="167"/>
    <x v="0"/>
    <x v="89"/>
    <x v="0"/>
    <x v="66"/>
    <x v="0"/>
    <n v="1.3642000000000001"/>
    <b v="0"/>
    <x v="1"/>
    <x v="2"/>
    <x v="4"/>
    <b v="0"/>
    <x v="46"/>
    <x v="0"/>
    <x v="33"/>
    <x v="0"/>
    <x v="137"/>
    <x v="0"/>
    <x v="0"/>
    <x v="0"/>
    <x v="2"/>
  </r>
  <r>
    <x v="176"/>
    <x v="1"/>
    <x v="168"/>
    <x v="0"/>
    <x v="90"/>
    <x v="0"/>
    <x v="112"/>
    <x v="0"/>
    <n v="2.5"/>
    <b v="0"/>
    <x v="0"/>
    <x v="2"/>
    <x v="17"/>
    <b v="0"/>
    <x v="24"/>
    <x v="0"/>
    <x v="18"/>
    <x v="0"/>
    <x v="4"/>
    <x v="0"/>
    <x v="0"/>
    <x v="0"/>
    <x v="16"/>
  </r>
  <r>
    <x v="177"/>
    <x v="36"/>
    <x v="169"/>
    <x v="0"/>
    <x v="91"/>
    <x v="0"/>
    <x v="118"/>
    <x v="0"/>
    <n v="1.5313000000000001"/>
    <b v="0"/>
    <x v="0"/>
    <x v="2"/>
    <x v="6"/>
    <b v="0"/>
    <x v="65"/>
    <x v="0"/>
    <x v="25"/>
    <x v="0"/>
    <x v="138"/>
    <x v="0"/>
    <x v="0"/>
    <x v="0"/>
    <x v="15"/>
  </r>
  <r>
    <x v="178"/>
    <x v="20"/>
    <x v="170"/>
    <x v="0"/>
    <x v="92"/>
    <x v="0"/>
    <x v="129"/>
    <x v="1"/>
    <n v="3.4857999999999998"/>
    <b v="1"/>
    <x v="0"/>
    <x v="2"/>
    <x v="4"/>
    <b v="0"/>
    <x v="14"/>
    <x v="0"/>
    <x v="9"/>
    <x v="0"/>
    <x v="139"/>
    <x v="0"/>
    <x v="0"/>
    <x v="0"/>
    <x v="16"/>
  </r>
  <r>
    <x v="179"/>
    <x v="7"/>
    <x v="171"/>
    <x v="0"/>
    <x v="59"/>
    <x v="0"/>
    <x v="37"/>
    <x v="0"/>
    <n v="1.8766"/>
    <b v="0"/>
    <x v="0"/>
    <x v="2"/>
    <x v="9"/>
    <b v="0"/>
    <x v="9"/>
    <x v="0"/>
    <x v="34"/>
    <x v="0"/>
    <x v="140"/>
    <x v="0"/>
    <x v="0"/>
    <x v="0"/>
    <x v="8"/>
  </r>
  <r>
    <x v="180"/>
    <x v="18"/>
    <x v="172"/>
    <x v="0"/>
    <x v="28"/>
    <x v="0"/>
    <x v="130"/>
    <x v="0"/>
    <n v="0.93830000000000002"/>
    <b v="0"/>
    <x v="0"/>
    <x v="2"/>
    <x v="6"/>
    <b v="0"/>
    <x v="44"/>
    <x v="0"/>
    <x v="3"/>
    <x v="0"/>
    <x v="141"/>
    <x v="0"/>
    <x v="2"/>
    <x v="2"/>
    <x v="17"/>
  </r>
  <r>
    <x v="181"/>
    <x v="0"/>
    <x v="22"/>
    <x v="0"/>
    <x v="17"/>
    <x v="0"/>
    <x v="131"/>
    <x v="0"/>
    <n v="1.1693"/>
    <b v="0"/>
    <x v="0"/>
    <x v="2"/>
    <x v="1"/>
    <b v="0"/>
    <x v="68"/>
    <x v="0"/>
    <x v="34"/>
    <x v="0"/>
    <x v="79"/>
    <x v="0"/>
    <x v="1"/>
    <x v="1"/>
    <x v="2"/>
  </r>
  <r>
    <x v="182"/>
    <x v="18"/>
    <x v="106"/>
    <x v="0"/>
    <x v="28"/>
    <x v="0"/>
    <x v="132"/>
    <x v="0"/>
    <n v="0.60409999999999997"/>
    <b v="0"/>
    <x v="0"/>
    <x v="2"/>
    <x v="1"/>
    <b v="0"/>
    <x v="28"/>
    <x v="0"/>
    <x v="7"/>
    <x v="0"/>
    <x v="142"/>
    <x v="0"/>
    <x v="2"/>
    <x v="2"/>
    <x v="21"/>
  </r>
  <r>
    <x v="183"/>
    <x v="1"/>
    <x v="173"/>
    <x v="0"/>
    <x v="90"/>
    <x v="0"/>
    <x v="105"/>
    <x v="0"/>
    <n v="1.1592"/>
    <b v="0"/>
    <x v="0"/>
    <x v="2"/>
    <x v="5"/>
    <b v="0"/>
    <x v="7"/>
    <x v="0"/>
    <x v="8"/>
    <x v="0"/>
    <x v="143"/>
    <x v="0"/>
    <x v="0"/>
    <x v="0"/>
    <x v="26"/>
  </r>
  <r>
    <x v="184"/>
    <x v="30"/>
    <x v="174"/>
    <x v="0"/>
    <x v="93"/>
    <x v="0"/>
    <x v="63"/>
    <x v="0"/>
    <n v="1.1817"/>
    <b v="0"/>
    <x v="0"/>
    <x v="2"/>
    <x v="1"/>
    <b v="0"/>
    <x v="58"/>
    <x v="0"/>
    <x v="27"/>
    <x v="0"/>
    <x v="144"/>
    <x v="0"/>
    <x v="0"/>
    <x v="0"/>
    <x v="7"/>
  </r>
  <r>
    <x v="185"/>
    <x v="28"/>
    <x v="175"/>
    <x v="0"/>
    <x v="55"/>
    <x v="0"/>
    <x v="42"/>
    <x v="0"/>
    <n v="1.4664999999999999"/>
    <b v="0"/>
    <x v="0"/>
    <x v="2"/>
    <x v="1"/>
    <b v="0"/>
    <x v="63"/>
    <x v="0"/>
    <x v="26"/>
    <x v="0"/>
    <x v="145"/>
    <x v="0"/>
    <x v="0"/>
    <x v="0"/>
    <x v="7"/>
  </r>
  <r>
    <x v="186"/>
    <x v="26"/>
    <x v="176"/>
    <x v="0"/>
    <x v="94"/>
    <x v="0"/>
    <x v="74"/>
    <x v="0"/>
    <n v="1.1850000000000001"/>
    <b v="0"/>
    <x v="0"/>
    <x v="2"/>
    <x v="7"/>
    <b v="0"/>
    <x v="7"/>
    <x v="0"/>
    <x v="16"/>
    <x v="0"/>
    <x v="146"/>
    <x v="0"/>
    <x v="0"/>
    <x v="0"/>
    <x v="20"/>
  </r>
  <r>
    <x v="187"/>
    <x v="21"/>
    <x v="177"/>
    <x v="0"/>
    <x v="95"/>
    <x v="0"/>
    <x v="75"/>
    <x v="0"/>
    <n v="1.7896000000000001"/>
    <b v="0"/>
    <x v="0"/>
    <x v="2"/>
    <x v="1"/>
    <b v="0"/>
    <x v="18"/>
    <x v="0"/>
    <x v="26"/>
    <x v="0"/>
    <x v="147"/>
    <x v="0"/>
    <x v="0"/>
    <x v="0"/>
    <x v="7"/>
  </r>
  <r>
    <x v="188"/>
    <x v="15"/>
    <x v="178"/>
    <x v="0"/>
    <x v="32"/>
    <x v="0"/>
    <x v="66"/>
    <x v="0"/>
    <n v="1.2485999999999999"/>
    <b v="0"/>
    <x v="0"/>
    <x v="2"/>
    <x v="4"/>
    <b v="0"/>
    <x v="20"/>
    <x v="0"/>
    <x v="37"/>
    <x v="0"/>
    <x v="148"/>
    <x v="0"/>
    <x v="0"/>
    <x v="0"/>
    <x v="2"/>
  </r>
  <r>
    <x v="189"/>
    <x v="37"/>
    <x v="179"/>
    <x v="0"/>
    <x v="96"/>
    <x v="0"/>
    <x v="90"/>
    <x v="0"/>
    <n v="2.1627000000000001"/>
    <b v="0"/>
    <x v="0"/>
    <x v="2"/>
    <x v="4"/>
    <b v="0"/>
    <x v="7"/>
    <x v="0"/>
    <x v="24"/>
    <x v="0"/>
    <x v="149"/>
    <x v="0"/>
    <x v="0"/>
    <x v="0"/>
    <x v="21"/>
  </r>
  <r>
    <x v="190"/>
    <x v="13"/>
    <x v="180"/>
    <x v="0"/>
    <x v="21"/>
    <x v="0"/>
    <x v="103"/>
    <x v="0"/>
    <n v="0.91439999999999999"/>
    <b v="0"/>
    <x v="1"/>
    <x v="2"/>
    <x v="4"/>
    <b v="0"/>
    <x v="31"/>
    <x v="0"/>
    <x v="34"/>
    <x v="0"/>
    <x v="4"/>
    <x v="0"/>
    <x v="0"/>
    <x v="0"/>
    <x v="12"/>
  </r>
  <r>
    <x v="191"/>
    <x v="25"/>
    <x v="181"/>
    <x v="0"/>
    <x v="89"/>
    <x v="0"/>
    <x v="41"/>
    <x v="0"/>
    <n v="0.7117"/>
    <b v="0"/>
    <x v="0"/>
    <x v="2"/>
    <x v="0"/>
    <b v="0"/>
    <x v="42"/>
    <x v="0"/>
    <x v="35"/>
    <x v="0"/>
    <x v="150"/>
    <x v="0"/>
    <x v="0"/>
    <x v="0"/>
    <x v="4"/>
  </r>
  <r>
    <x v="192"/>
    <x v="9"/>
    <x v="182"/>
    <x v="0"/>
    <x v="8"/>
    <x v="0"/>
    <x v="96"/>
    <x v="0"/>
    <n v="1.1052999999999999"/>
    <b v="0"/>
    <x v="0"/>
    <x v="2"/>
    <x v="16"/>
    <b v="0"/>
    <x v="69"/>
    <x v="0"/>
    <x v="21"/>
    <x v="0"/>
    <x v="151"/>
    <x v="0"/>
    <x v="0"/>
    <x v="0"/>
    <x v="14"/>
  </r>
  <r>
    <x v="193"/>
    <x v="38"/>
    <x v="183"/>
    <x v="0"/>
    <x v="97"/>
    <x v="0"/>
    <x v="9"/>
    <x v="0"/>
    <n v="2.4601999999999999"/>
    <b v="0"/>
    <x v="0"/>
    <x v="2"/>
    <x v="0"/>
    <b v="0"/>
    <x v="58"/>
    <x v="0"/>
    <x v="29"/>
    <x v="0"/>
    <x v="152"/>
    <x v="0"/>
    <x v="2"/>
    <x v="2"/>
    <x v="29"/>
  </r>
  <r>
    <x v="194"/>
    <x v="8"/>
    <x v="184"/>
    <x v="0"/>
    <x v="18"/>
    <x v="0"/>
    <x v="133"/>
    <x v="0"/>
    <n v="1.8975"/>
    <b v="0"/>
    <x v="0"/>
    <x v="2"/>
    <x v="7"/>
    <b v="0"/>
    <x v="10"/>
    <x v="0"/>
    <x v="26"/>
    <x v="0"/>
    <x v="153"/>
    <x v="0"/>
    <x v="0"/>
    <x v="0"/>
    <x v="22"/>
  </r>
  <r>
    <x v="195"/>
    <x v="14"/>
    <x v="185"/>
    <x v="0"/>
    <x v="38"/>
    <x v="0"/>
    <x v="134"/>
    <x v="0"/>
    <n v="0.56710000000000005"/>
    <b v="0"/>
    <x v="0"/>
    <x v="2"/>
    <x v="15"/>
    <b v="0"/>
    <x v="51"/>
    <x v="0"/>
    <x v="49"/>
    <x v="0"/>
    <x v="12"/>
    <x v="0"/>
    <x v="0"/>
    <x v="0"/>
    <x v="16"/>
  </r>
  <r>
    <x v="196"/>
    <x v="39"/>
    <x v="186"/>
    <x v="0"/>
    <x v="64"/>
    <x v="0"/>
    <x v="135"/>
    <x v="0"/>
    <n v="2.0516000000000001"/>
    <b v="0"/>
    <x v="0"/>
    <x v="2"/>
    <x v="0"/>
    <b v="0"/>
    <x v="45"/>
    <x v="0"/>
    <x v="45"/>
    <x v="0"/>
    <x v="154"/>
    <x v="0"/>
    <x v="0"/>
    <x v="0"/>
    <x v="0"/>
  </r>
  <r>
    <x v="197"/>
    <x v="0"/>
    <x v="187"/>
    <x v="0"/>
    <x v="17"/>
    <x v="0"/>
    <x v="85"/>
    <x v="0"/>
    <n v="1.0289999999999999"/>
    <b v="0"/>
    <x v="0"/>
    <x v="2"/>
    <x v="6"/>
    <b v="0"/>
    <x v="27"/>
    <x v="0"/>
    <x v="3"/>
    <x v="0"/>
    <x v="155"/>
    <x v="0"/>
    <x v="0"/>
    <x v="0"/>
    <x v="8"/>
  </r>
  <r>
    <x v="198"/>
    <x v="5"/>
    <x v="188"/>
    <x v="0"/>
    <x v="3"/>
    <x v="0"/>
    <x v="20"/>
    <x v="0"/>
    <n v="0.74460000000000004"/>
    <b v="0"/>
    <x v="0"/>
    <x v="2"/>
    <x v="14"/>
    <b v="0"/>
    <x v="70"/>
    <x v="0"/>
    <x v="11"/>
    <x v="0"/>
    <x v="156"/>
    <x v="0"/>
    <x v="0"/>
    <x v="0"/>
    <x v="17"/>
  </r>
  <r>
    <x v="199"/>
    <x v="30"/>
    <x v="189"/>
    <x v="0"/>
    <x v="6"/>
    <x v="0"/>
    <x v="136"/>
    <x v="0"/>
    <n v="2.2252000000000001"/>
    <b v="0"/>
    <x v="0"/>
    <x v="2"/>
    <x v="4"/>
    <b v="0"/>
    <x v="62"/>
    <x v="0"/>
    <x v="16"/>
    <x v="0"/>
    <x v="4"/>
    <x v="0"/>
    <x v="0"/>
    <x v="0"/>
    <x v="21"/>
  </r>
  <r>
    <x v="200"/>
    <x v="18"/>
    <x v="190"/>
    <x v="0"/>
    <x v="28"/>
    <x v="0"/>
    <x v="104"/>
    <x v="0"/>
    <n v="0.70689999999999997"/>
    <b v="0"/>
    <x v="0"/>
    <x v="2"/>
    <x v="6"/>
    <b v="0"/>
    <x v="66"/>
    <x v="0"/>
    <x v="3"/>
    <x v="0"/>
    <x v="157"/>
    <x v="0"/>
    <x v="0"/>
    <x v="0"/>
    <x v="7"/>
  </r>
  <r>
    <x v="201"/>
    <x v="8"/>
    <x v="191"/>
    <x v="0"/>
    <x v="68"/>
    <x v="0"/>
    <x v="50"/>
    <x v="0"/>
    <n v="1.1537999999999999"/>
    <b v="0"/>
    <x v="0"/>
    <x v="2"/>
    <x v="8"/>
    <b v="0"/>
    <x v="26"/>
    <x v="0"/>
    <x v="16"/>
    <x v="0"/>
    <x v="158"/>
    <x v="0"/>
    <x v="0"/>
    <x v="0"/>
    <x v="30"/>
  </r>
  <r>
    <x v="202"/>
    <x v="36"/>
    <x v="192"/>
    <x v="0"/>
    <x v="91"/>
    <x v="0"/>
    <x v="63"/>
    <x v="0"/>
    <n v="1.2297"/>
    <b v="0"/>
    <x v="0"/>
    <x v="2"/>
    <x v="0"/>
    <b v="0"/>
    <x v="26"/>
    <x v="0"/>
    <x v="16"/>
    <x v="0"/>
    <x v="159"/>
    <x v="0"/>
    <x v="1"/>
    <x v="1"/>
    <x v="2"/>
  </r>
  <r>
    <x v="203"/>
    <x v="16"/>
    <x v="193"/>
    <x v="0"/>
    <x v="23"/>
    <x v="0"/>
    <x v="137"/>
    <x v="0"/>
    <n v="1.2021999999999999"/>
    <b v="0"/>
    <x v="0"/>
    <x v="2"/>
    <x v="4"/>
    <b v="0"/>
    <x v="8"/>
    <x v="0"/>
    <x v="8"/>
    <x v="0"/>
    <x v="160"/>
    <x v="0"/>
    <x v="1"/>
    <x v="1"/>
    <x v="17"/>
  </r>
  <r>
    <x v="204"/>
    <x v="5"/>
    <x v="194"/>
    <x v="0"/>
    <x v="11"/>
    <x v="0"/>
    <x v="134"/>
    <x v="0"/>
    <n v="0.39419999999999999"/>
    <b v="0"/>
    <x v="0"/>
    <x v="2"/>
    <x v="17"/>
    <b v="0"/>
    <x v="26"/>
    <x v="0"/>
    <x v="54"/>
    <x v="0"/>
    <x v="161"/>
    <x v="0"/>
    <x v="2"/>
    <x v="2"/>
    <x v="0"/>
  </r>
  <r>
    <x v="205"/>
    <x v="35"/>
    <x v="195"/>
    <x v="0"/>
    <x v="82"/>
    <x v="0"/>
    <x v="138"/>
    <x v="0"/>
    <n v="1.6080000000000001"/>
    <b v="0"/>
    <x v="0"/>
    <x v="2"/>
    <x v="4"/>
    <b v="0"/>
    <x v="34"/>
    <x v="0"/>
    <x v="44"/>
    <x v="0"/>
    <x v="162"/>
    <x v="0"/>
    <x v="1"/>
    <x v="1"/>
    <x v="17"/>
  </r>
  <r>
    <x v="206"/>
    <x v="26"/>
    <x v="196"/>
    <x v="0"/>
    <x v="51"/>
    <x v="0"/>
    <x v="139"/>
    <x v="0"/>
    <n v="2.2254999999999998"/>
    <b v="0"/>
    <x v="1"/>
    <x v="2"/>
    <x v="11"/>
    <b v="0"/>
    <x v="48"/>
    <x v="0"/>
    <x v="33"/>
    <x v="0"/>
    <x v="163"/>
    <x v="0"/>
    <x v="0"/>
    <x v="0"/>
    <x v="7"/>
  </r>
  <r>
    <x v="207"/>
    <x v="6"/>
    <x v="197"/>
    <x v="0"/>
    <x v="5"/>
    <x v="0"/>
    <x v="140"/>
    <x v="0"/>
    <n v="1.65"/>
    <b v="0"/>
    <x v="0"/>
    <x v="2"/>
    <x v="4"/>
    <b v="0"/>
    <x v="71"/>
    <x v="0"/>
    <x v="11"/>
    <x v="0"/>
    <x v="164"/>
    <x v="0"/>
    <x v="0"/>
    <x v="0"/>
    <x v="21"/>
  </r>
  <r>
    <x v="208"/>
    <x v="8"/>
    <x v="198"/>
    <x v="0"/>
    <x v="15"/>
    <x v="0"/>
    <x v="29"/>
    <x v="0"/>
    <n v="1.4387000000000001"/>
    <b v="0"/>
    <x v="0"/>
    <x v="2"/>
    <x v="9"/>
    <b v="0"/>
    <x v="7"/>
    <x v="0"/>
    <x v="0"/>
    <x v="0"/>
    <x v="165"/>
    <x v="0"/>
    <x v="0"/>
    <x v="0"/>
    <x v="4"/>
  </r>
  <r>
    <x v="209"/>
    <x v="9"/>
    <x v="199"/>
    <x v="0"/>
    <x v="8"/>
    <x v="0"/>
    <x v="33"/>
    <x v="0"/>
    <n v="0.63160000000000005"/>
    <b v="0"/>
    <x v="0"/>
    <x v="2"/>
    <x v="6"/>
    <b v="0"/>
    <x v="6"/>
    <x v="0"/>
    <x v="31"/>
    <x v="0"/>
    <x v="166"/>
    <x v="0"/>
    <x v="0"/>
    <x v="0"/>
    <x v="4"/>
  </r>
  <r>
    <x v="210"/>
    <x v="6"/>
    <x v="42"/>
    <x v="0"/>
    <x v="31"/>
    <x v="0"/>
    <x v="141"/>
    <x v="0"/>
    <n v="0.60819999999999996"/>
    <b v="0"/>
    <x v="0"/>
    <x v="2"/>
    <x v="11"/>
    <b v="0"/>
    <x v="2"/>
    <x v="0"/>
    <x v="29"/>
    <x v="0"/>
    <x v="167"/>
    <x v="0"/>
    <x v="2"/>
    <x v="2"/>
    <x v="21"/>
  </r>
  <r>
    <x v="211"/>
    <x v="40"/>
    <x v="200"/>
    <x v="0"/>
    <x v="53"/>
    <x v="0"/>
    <x v="67"/>
    <x v="0"/>
    <n v="1.6949000000000001"/>
    <b v="0"/>
    <x v="1"/>
    <x v="2"/>
    <x v="4"/>
    <b v="0"/>
    <x v="45"/>
    <x v="0"/>
    <x v="17"/>
    <x v="0"/>
    <x v="1"/>
    <x v="0"/>
    <x v="0"/>
    <x v="0"/>
    <x v="0"/>
  </r>
  <r>
    <x v="212"/>
    <x v="8"/>
    <x v="201"/>
    <x v="0"/>
    <x v="15"/>
    <x v="0"/>
    <x v="142"/>
    <x v="0"/>
    <n v="2.8420000000000001"/>
    <b v="0"/>
    <x v="0"/>
    <x v="2"/>
    <x v="4"/>
    <b v="0"/>
    <x v="48"/>
    <x v="0"/>
    <x v="26"/>
    <x v="0"/>
    <x v="168"/>
    <x v="0"/>
    <x v="0"/>
    <x v="0"/>
    <x v="21"/>
  </r>
  <r>
    <x v="213"/>
    <x v="37"/>
    <x v="202"/>
    <x v="0"/>
    <x v="98"/>
    <x v="0"/>
    <x v="84"/>
    <x v="0"/>
    <n v="1.2730999999999999"/>
    <b v="0"/>
    <x v="0"/>
    <x v="2"/>
    <x v="7"/>
    <b v="0"/>
    <x v="27"/>
    <x v="0"/>
    <x v="4"/>
    <x v="0"/>
    <x v="169"/>
    <x v="0"/>
    <x v="0"/>
    <x v="0"/>
    <x v="17"/>
  </r>
  <r>
    <x v="214"/>
    <x v="10"/>
    <x v="203"/>
    <x v="0"/>
    <x v="10"/>
    <x v="0"/>
    <x v="26"/>
    <x v="0"/>
    <n v="2.4089999999999998"/>
    <b v="0"/>
    <x v="0"/>
    <x v="2"/>
    <x v="4"/>
    <b v="0"/>
    <x v="45"/>
    <x v="0"/>
    <x v="23"/>
    <x v="0"/>
    <x v="17"/>
    <x v="0"/>
    <x v="1"/>
    <x v="1"/>
    <x v="2"/>
  </r>
  <r>
    <x v="215"/>
    <x v="8"/>
    <x v="204"/>
    <x v="0"/>
    <x v="7"/>
    <x v="0"/>
    <x v="22"/>
    <x v="0"/>
    <n v="2.3374999999999999"/>
    <b v="0"/>
    <x v="0"/>
    <x v="2"/>
    <x v="4"/>
    <b v="0"/>
    <x v="21"/>
    <x v="0"/>
    <x v="24"/>
    <x v="0"/>
    <x v="170"/>
    <x v="0"/>
    <x v="1"/>
    <x v="1"/>
    <x v="4"/>
  </r>
  <r>
    <x v="216"/>
    <x v="1"/>
    <x v="205"/>
    <x v="0"/>
    <x v="9"/>
    <x v="1"/>
    <x v="143"/>
    <x v="0"/>
    <n v="1.9624999999999999"/>
    <b v="0"/>
    <x v="0"/>
    <x v="2"/>
    <x v="13"/>
    <b v="0"/>
    <x v="72"/>
    <x v="0"/>
    <x v="55"/>
    <x v="0"/>
    <x v="171"/>
    <x v="0"/>
    <x v="0"/>
    <x v="0"/>
    <x v="16"/>
  </r>
  <r>
    <x v="217"/>
    <x v="1"/>
    <x v="206"/>
    <x v="1"/>
    <x v="1"/>
    <x v="0"/>
    <x v="16"/>
    <x v="0"/>
    <n v="0.91239999999999999"/>
    <b v="0"/>
    <x v="0"/>
    <x v="2"/>
    <x v="11"/>
    <b v="0"/>
    <x v="20"/>
    <x v="0"/>
    <x v="23"/>
    <x v="0"/>
    <x v="172"/>
    <x v="0"/>
    <x v="0"/>
    <x v="0"/>
    <x v="4"/>
  </r>
  <r>
    <x v="218"/>
    <x v="5"/>
    <x v="207"/>
    <x v="0"/>
    <x v="11"/>
    <x v="0"/>
    <x v="144"/>
    <x v="0"/>
    <n v="1.9327000000000001"/>
    <b v="0"/>
    <x v="0"/>
    <x v="2"/>
    <x v="14"/>
    <b v="0"/>
    <x v="40"/>
    <x v="0"/>
    <x v="19"/>
    <x v="0"/>
    <x v="173"/>
    <x v="0"/>
    <x v="0"/>
    <x v="0"/>
    <x v="7"/>
  </r>
  <r>
    <x v="219"/>
    <x v="35"/>
    <x v="208"/>
    <x v="0"/>
    <x v="74"/>
    <x v="0"/>
    <x v="21"/>
    <x v="0"/>
    <n v="2.9020000000000001"/>
    <b v="0"/>
    <x v="0"/>
    <x v="2"/>
    <x v="4"/>
    <b v="0"/>
    <x v="20"/>
    <x v="0"/>
    <x v="21"/>
    <x v="0"/>
    <x v="174"/>
    <x v="0"/>
    <x v="0"/>
    <x v="0"/>
    <x v="4"/>
  </r>
  <r>
    <x v="220"/>
    <x v="2"/>
    <x v="209"/>
    <x v="0"/>
    <x v="99"/>
    <x v="0"/>
    <x v="79"/>
    <x v="0"/>
    <n v="0.46920000000000001"/>
    <b v="0"/>
    <x v="0"/>
    <x v="2"/>
    <x v="16"/>
    <b v="0"/>
    <x v="15"/>
    <x v="0"/>
    <x v="32"/>
    <x v="0"/>
    <x v="175"/>
    <x v="0"/>
    <x v="2"/>
    <x v="2"/>
    <x v="7"/>
  </r>
  <r>
    <x v="221"/>
    <x v="23"/>
    <x v="210"/>
    <x v="0"/>
    <x v="100"/>
    <x v="0"/>
    <x v="145"/>
    <x v="0"/>
    <n v="1.2482"/>
    <b v="0"/>
    <x v="0"/>
    <x v="2"/>
    <x v="5"/>
    <b v="0"/>
    <x v="37"/>
    <x v="0"/>
    <x v="0"/>
    <x v="0"/>
    <x v="176"/>
    <x v="0"/>
    <x v="1"/>
    <x v="1"/>
    <x v="2"/>
  </r>
  <r>
    <x v="222"/>
    <x v="20"/>
    <x v="211"/>
    <x v="0"/>
    <x v="101"/>
    <x v="0"/>
    <x v="42"/>
    <x v="0"/>
    <n v="1.1548"/>
    <b v="0"/>
    <x v="0"/>
    <x v="2"/>
    <x v="4"/>
    <b v="0"/>
    <x v="3"/>
    <x v="0"/>
    <x v="19"/>
    <x v="0"/>
    <x v="177"/>
    <x v="0"/>
    <x v="0"/>
    <x v="0"/>
    <x v="4"/>
  </r>
  <r>
    <x v="223"/>
    <x v="19"/>
    <x v="212"/>
    <x v="0"/>
    <x v="102"/>
    <x v="0"/>
    <x v="146"/>
    <x v="0"/>
    <n v="1.3677999999999999"/>
    <b v="0"/>
    <x v="0"/>
    <x v="2"/>
    <x v="4"/>
    <b v="0"/>
    <x v="34"/>
    <x v="0"/>
    <x v="49"/>
    <x v="0"/>
    <x v="178"/>
    <x v="0"/>
    <x v="2"/>
    <x v="2"/>
    <x v="31"/>
  </r>
  <r>
    <x v="224"/>
    <x v="1"/>
    <x v="213"/>
    <x v="0"/>
    <x v="12"/>
    <x v="0"/>
    <x v="97"/>
    <x v="0"/>
    <n v="0.64590000000000003"/>
    <b v="0"/>
    <x v="1"/>
    <x v="2"/>
    <x v="8"/>
    <b v="0"/>
    <x v="22"/>
    <x v="0"/>
    <x v="47"/>
    <x v="0"/>
    <x v="78"/>
    <x v="0"/>
    <x v="0"/>
    <x v="0"/>
    <x v="32"/>
  </r>
  <r>
    <x v="225"/>
    <x v="1"/>
    <x v="214"/>
    <x v="0"/>
    <x v="1"/>
    <x v="0"/>
    <x v="70"/>
    <x v="0"/>
    <n v="1.3565"/>
    <b v="0"/>
    <x v="0"/>
    <x v="2"/>
    <x v="8"/>
    <b v="0"/>
    <x v="11"/>
    <x v="0"/>
    <x v="6"/>
    <x v="0"/>
    <x v="179"/>
    <x v="0"/>
    <x v="2"/>
    <x v="2"/>
    <x v="22"/>
  </r>
  <r>
    <x v="226"/>
    <x v="7"/>
    <x v="215"/>
    <x v="0"/>
    <x v="2"/>
    <x v="0"/>
    <x v="147"/>
    <x v="0"/>
    <n v="2.8807999999999998"/>
    <b v="0"/>
    <x v="0"/>
    <x v="2"/>
    <x v="4"/>
    <b v="0"/>
    <x v="11"/>
    <x v="0"/>
    <x v="51"/>
    <x v="0"/>
    <x v="180"/>
    <x v="0"/>
    <x v="0"/>
    <x v="0"/>
    <x v="12"/>
  </r>
  <r>
    <x v="227"/>
    <x v="8"/>
    <x v="216"/>
    <x v="0"/>
    <x v="15"/>
    <x v="0"/>
    <x v="42"/>
    <x v="0"/>
    <n v="1.6274"/>
    <b v="0"/>
    <x v="0"/>
    <x v="2"/>
    <x v="1"/>
    <b v="0"/>
    <x v="30"/>
    <x v="0"/>
    <x v="4"/>
    <x v="0"/>
    <x v="1"/>
    <x v="0"/>
    <x v="0"/>
    <x v="0"/>
    <x v="8"/>
  </r>
  <r>
    <x v="228"/>
    <x v="40"/>
    <x v="217"/>
    <x v="0"/>
    <x v="53"/>
    <x v="0"/>
    <x v="148"/>
    <x v="0"/>
    <n v="2.0339"/>
    <b v="0"/>
    <x v="0"/>
    <x v="2"/>
    <x v="4"/>
    <b v="0"/>
    <x v="73"/>
    <x v="0"/>
    <x v="1"/>
    <x v="0"/>
    <x v="181"/>
    <x v="0"/>
    <x v="0"/>
    <x v="0"/>
    <x v="1"/>
  </r>
  <r>
    <x v="229"/>
    <x v="1"/>
    <x v="218"/>
    <x v="1"/>
    <x v="9"/>
    <x v="1"/>
    <x v="149"/>
    <x v="0"/>
    <n v="0.71930000000000005"/>
    <b v="0"/>
    <x v="0"/>
    <x v="2"/>
    <x v="1"/>
    <b v="0"/>
    <x v="67"/>
    <x v="1"/>
    <x v="25"/>
    <x v="0"/>
    <x v="182"/>
    <x v="0"/>
    <x v="0"/>
    <x v="0"/>
    <x v="8"/>
  </r>
  <r>
    <x v="230"/>
    <x v="2"/>
    <x v="219"/>
    <x v="0"/>
    <x v="2"/>
    <x v="0"/>
    <x v="60"/>
    <x v="1"/>
    <n v="3.1709999999999998"/>
    <b v="0"/>
    <x v="0"/>
    <x v="2"/>
    <x v="1"/>
    <b v="0"/>
    <x v="63"/>
    <x v="0"/>
    <x v="6"/>
    <x v="0"/>
    <x v="183"/>
    <x v="0"/>
    <x v="1"/>
    <x v="1"/>
    <x v="0"/>
  </r>
  <r>
    <x v="231"/>
    <x v="1"/>
    <x v="220"/>
    <x v="0"/>
    <x v="9"/>
    <x v="1"/>
    <x v="150"/>
    <x v="1"/>
    <n v="2.5644999999999998"/>
    <b v="0"/>
    <x v="0"/>
    <x v="2"/>
    <x v="4"/>
    <b v="0"/>
    <x v="74"/>
    <x v="1"/>
    <x v="48"/>
    <x v="1"/>
    <x v="184"/>
    <x v="0"/>
    <x v="2"/>
    <x v="2"/>
    <x v="2"/>
  </r>
  <r>
    <x v="232"/>
    <x v="32"/>
    <x v="221"/>
    <x v="0"/>
    <x v="103"/>
    <x v="0"/>
    <x v="37"/>
    <x v="0"/>
    <n v="1.371"/>
    <b v="0"/>
    <x v="0"/>
    <x v="2"/>
    <x v="4"/>
    <b v="0"/>
    <x v="31"/>
    <x v="0"/>
    <x v="0"/>
    <x v="0"/>
    <x v="185"/>
    <x v="0"/>
    <x v="1"/>
    <x v="1"/>
    <x v="2"/>
  </r>
  <r>
    <x v="233"/>
    <x v="22"/>
    <x v="222"/>
    <x v="0"/>
    <x v="104"/>
    <x v="0"/>
    <x v="103"/>
    <x v="0"/>
    <n v="1.2256"/>
    <b v="0"/>
    <x v="0"/>
    <x v="2"/>
    <x v="1"/>
    <b v="0"/>
    <x v="30"/>
    <x v="0"/>
    <x v="24"/>
    <x v="0"/>
    <x v="186"/>
    <x v="0"/>
    <x v="1"/>
    <x v="1"/>
    <x v="14"/>
  </r>
  <r>
    <x v="234"/>
    <x v="8"/>
    <x v="223"/>
    <x v="0"/>
    <x v="58"/>
    <x v="0"/>
    <x v="145"/>
    <x v="0"/>
    <n v="0.88109999999999999"/>
    <b v="0"/>
    <x v="0"/>
    <x v="2"/>
    <x v="2"/>
    <b v="0"/>
    <x v="1"/>
    <x v="0"/>
    <x v="45"/>
    <x v="0"/>
    <x v="187"/>
    <x v="0"/>
    <x v="1"/>
    <x v="1"/>
    <x v="0"/>
  </r>
  <r>
    <x v="235"/>
    <x v="23"/>
    <x v="224"/>
    <x v="0"/>
    <x v="37"/>
    <x v="0"/>
    <x v="143"/>
    <x v="0"/>
    <n v="3.1103000000000001"/>
    <b v="0"/>
    <x v="0"/>
    <x v="2"/>
    <x v="0"/>
    <b v="0"/>
    <x v="75"/>
    <x v="1"/>
    <x v="42"/>
    <x v="0"/>
    <x v="188"/>
    <x v="1"/>
    <x v="1"/>
    <x v="1"/>
    <x v="22"/>
  </r>
  <r>
    <x v="236"/>
    <x v="4"/>
    <x v="225"/>
    <x v="0"/>
    <x v="105"/>
    <x v="0"/>
    <x v="151"/>
    <x v="0"/>
    <n v="2.3816999999999999"/>
    <b v="0"/>
    <x v="0"/>
    <x v="3"/>
    <x v="0"/>
    <b v="0"/>
    <x v="8"/>
    <x v="0"/>
    <x v="31"/>
    <x v="0"/>
    <x v="189"/>
    <x v="0"/>
    <x v="0"/>
    <x v="0"/>
    <x v="4"/>
  </r>
  <r>
    <x v="237"/>
    <x v="1"/>
    <x v="226"/>
    <x v="0"/>
    <x v="27"/>
    <x v="0"/>
    <x v="9"/>
    <x v="0"/>
    <n v="1.8339000000000001"/>
    <b v="0"/>
    <x v="0"/>
    <x v="3"/>
    <x v="0"/>
    <b v="0"/>
    <x v="64"/>
    <x v="0"/>
    <x v="31"/>
    <x v="0"/>
    <x v="190"/>
    <x v="0"/>
    <x v="0"/>
    <x v="0"/>
    <x v="22"/>
  </r>
  <r>
    <x v="238"/>
    <x v="1"/>
    <x v="227"/>
    <x v="0"/>
    <x v="1"/>
    <x v="0"/>
    <x v="106"/>
    <x v="0"/>
    <n v="1.3325"/>
    <b v="0"/>
    <x v="0"/>
    <x v="3"/>
    <x v="9"/>
    <b v="0"/>
    <x v="56"/>
    <x v="0"/>
    <x v="56"/>
    <x v="0"/>
    <x v="191"/>
    <x v="0"/>
    <x v="0"/>
    <x v="0"/>
    <x v="7"/>
  </r>
  <r>
    <x v="239"/>
    <x v="34"/>
    <x v="228"/>
    <x v="0"/>
    <x v="106"/>
    <x v="0"/>
    <x v="152"/>
    <x v="1"/>
    <n v="3.8752"/>
    <b v="1"/>
    <x v="0"/>
    <x v="3"/>
    <x v="4"/>
    <b v="0"/>
    <x v="69"/>
    <x v="0"/>
    <x v="20"/>
    <x v="0"/>
    <x v="192"/>
    <x v="0"/>
    <x v="0"/>
    <x v="0"/>
    <x v="20"/>
  </r>
  <r>
    <x v="240"/>
    <x v="26"/>
    <x v="229"/>
    <x v="0"/>
    <x v="94"/>
    <x v="0"/>
    <x v="104"/>
    <x v="0"/>
    <n v="0.79479999999999995"/>
    <b v="0"/>
    <x v="1"/>
    <x v="3"/>
    <x v="1"/>
    <b v="0"/>
    <x v="57"/>
    <x v="0"/>
    <x v="0"/>
    <x v="0"/>
    <x v="1"/>
    <x v="0"/>
    <x v="0"/>
    <x v="0"/>
    <x v="8"/>
  </r>
  <r>
    <x v="241"/>
    <x v="41"/>
    <x v="230"/>
    <x v="0"/>
    <x v="107"/>
    <x v="0"/>
    <x v="153"/>
    <x v="0"/>
    <n v="2.0026000000000002"/>
    <b v="0"/>
    <x v="0"/>
    <x v="3"/>
    <x v="1"/>
    <b v="0"/>
    <x v="14"/>
    <x v="0"/>
    <x v="52"/>
    <x v="0"/>
    <x v="193"/>
    <x v="0"/>
    <x v="0"/>
    <x v="0"/>
    <x v="7"/>
  </r>
  <r>
    <x v="242"/>
    <x v="2"/>
    <x v="231"/>
    <x v="0"/>
    <x v="2"/>
    <x v="0"/>
    <x v="147"/>
    <x v="0"/>
    <n v="2.8807999999999998"/>
    <b v="0"/>
    <x v="0"/>
    <x v="3"/>
    <x v="1"/>
    <b v="0"/>
    <x v="76"/>
    <x v="0"/>
    <x v="57"/>
    <x v="0"/>
    <x v="194"/>
    <x v="0"/>
    <x v="0"/>
    <x v="0"/>
    <x v="22"/>
  </r>
  <r>
    <x v="243"/>
    <x v="35"/>
    <x v="232"/>
    <x v="0"/>
    <x v="108"/>
    <x v="0"/>
    <x v="41"/>
    <x v="0"/>
    <n v="0.8357"/>
    <b v="0"/>
    <x v="0"/>
    <x v="3"/>
    <x v="4"/>
    <b v="0"/>
    <x v="18"/>
    <x v="0"/>
    <x v="24"/>
    <x v="0"/>
    <x v="195"/>
    <x v="0"/>
    <x v="0"/>
    <x v="0"/>
    <x v="17"/>
  </r>
  <r>
    <x v="244"/>
    <x v="13"/>
    <x v="233"/>
    <x v="0"/>
    <x v="21"/>
    <x v="0"/>
    <x v="84"/>
    <x v="0"/>
    <n v="0.67120000000000002"/>
    <b v="0"/>
    <x v="0"/>
    <x v="3"/>
    <x v="1"/>
    <b v="0"/>
    <x v="31"/>
    <x v="0"/>
    <x v="27"/>
    <x v="0"/>
    <x v="196"/>
    <x v="0"/>
    <x v="0"/>
    <x v="0"/>
    <x v="4"/>
  </r>
  <r>
    <x v="245"/>
    <x v="1"/>
    <x v="234"/>
    <x v="0"/>
    <x v="12"/>
    <x v="0"/>
    <x v="93"/>
    <x v="0"/>
    <n v="0.98040000000000005"/>
    <b v="0"/>
    <x v="0"/>
    <x v="3"/>
    <x v="1"/>
    <b v="0"/>
    <x v="27"/>
    <x v="0"/>
    <x v="12"/>
    <x v="0"/>
    <x v="197"/>
    <x v="0"/>
    <x v="0"/>
    <x v="0"/>
    <x v="7"/>
  </r>
  <r>
    <x v="246"/>
    <x v="4"/>
    <x v="235"/>
    <x v="0"/>
    <x v="4"/>
    <x v="0"/>
    <x v="50"/>
    <x v="0"/>
    <n v="0.88649999999999995"/>
    <b v="0"/>
    <x v="0"/>
    <x v="3"/>
    <x v="0"/>
    <b v="0"/>
    <x v="7"/>
    <x v="0"/>
    <x v="15"/>
    <x v="0"/>
    <x v="198"/>
    <x v="0"/>
    <x v="0"/>
    <x v="0"/>
    <x v="21"/>
  </r>
  <r>
    <x v="247"/>
    <x v="9"/>
    <x v="236"/>
    <x v="0"/>
    <x v="8"/>
    <x v="0"/>
    <x v="120"/>
    <x v="0"/>
    <n v="1.6667000000000001"/>
    <b v="0"/>
    <x v="0"/>
    <x v="3"/>
    <x v="5"/>
    <b v="0"/>
    <x v="48"/>
    <x v="0"/>
    <x v="3"/>
    <x v="0"/>
    <x v="4"/>
    <x v="0"/>
    <x v="1"/>
    <x v="1"/>
    <x v="22"/>
  </r>
  <r>
    <x v="248"/>
    <x v="3"/>
    <x v="237"/>
    <x v="0"/>
    <x v="3"/>
    <x v="0"/>
    <x v="16"/>
    <x v="0"/>
    <n v="0.60850000000000004"/>
    <b v="0"/>
    <x v="0"/>
    <x v="3"/>
    <x v="4"/>
    <b v="0"/>
    <x v="7"/>
    <x v="0"/>
    <x v="27"/>
    <x v="0"/>
    <x v="1"/>
    <x v="0"/>
    <x v="0"/>
    <x v="0"/>
    <x v="22"/>
  </r>
  <r>
    <x v="249"/>
    <x v="26"/>
    <x v="238"/>
    <x v="0"/>
    <x v="51"/>
    <x v="0"/>
    <x v="154"/>
    <x v="0"/>
    <n v="3.7482000000000002"/>
    <b v="1"/>
    <x v="0"/>
    <x v="3"/>
    <x v="4"/>
    <b v="0"/>
    <x v="77"/>
    <x v="0"/>
    <x v="0"/>
    <x v="0"/>
    <x v="199"/>
    <x v="1"/>
    <x v="3"/>
    <x v="3"/>
    <x v="0"/>
  </r>
  <r>
    <x v="250"/>
    <x v="11"/>
    <x v="239"/>
    <x v="0"/>
    <x v="49"/>
    <x v="0"/>
    <x v="66"/>
    <x v="0"/>
    <n v="1.399"/>
    <b v="0"/>
    <x v="0"/>
    <x v="3"/>
    <x v="0"/>
    <b v="0"/>
    <x v="18"/>
    <x v="0"/>
    <x v="47"/>
    <x v="0"/>
    <x v="200"/>
    <x v="0"/>
    <x v="1"/>
    <x v="1"/>
    <x v="12"/>
  </r>
  <r>
    <x v="251"/>
    <x v="27"/>
    <x v="240"/>
    <x v="0"/>
    <x v="52"/>
    <x v="0"/>
    <x v="155"/>
    <x v="0"/>
    <n v="0.97419999999999995"/>
    <b v="0"/>
    <x v="0"/>
    <x v="3"/>
    <x v="1"/>
    <b v="0"/>
    <x v="32"/>
    <x v="0"/>
    <x v="29"/>
    <x v="0"/>
    <x v="201"/>
    <x v="0"/>
    <x v="0"/>
    <x v="0"/>
    <x v="33"/>
  </r>
  <r>
    <x v="252"/>
    <x v="17"/>
    <x v="241"/>
    <x v="0"/>
    <x v="26"/>
    <x v="0"/>
    <x v="144"/>
    <x v="0"/>
    <n v="2.4333999999999998"/>
    <b v="0"/>
    <x v="0"/>
    <x v="3"/>
    <x v="4"/>
    <b v="0"/>
    <x v="1"/>
    <x v="0"/>
    <x v="39"/>
    <x v="0"/>
    <x v="202"/>
    <x v="0"/>
    <x v="0"/>
    <x v="0"/>
    <x v="8"/>
  </r>
  <r>
    <x v="253"/>
    <x v="15"/>
    <x v="242"/>
    <x v="0"/>
    <x v="32"/>
    <x v="0"/>
    <x v="11"/>
    <x v="0"/>
    <n v="0.95550000000000002"/>
    <b v="0"/>
    <x v="0"/>
    <x v="3"/>
    <x v="14"/>
    <b v="0"/>
    <x v="48"/>
    <x v="0"/>
    <x v="6"/>
    <x v="0"/>
    <x v="38"/>
    <x v="0"/>
    <x v="0"/>
    <x v="0"/>
    <x v="21"/>
  </r>
  <r>
    <x v="254"/>
    <x v="19"/>
    <x v="243"/>
    <x v="0"/>
    <x v="109"/>
    <x v="0"/>
    <x v="85"/>
    <x v="0"/>
    <n v="1.4589000000000001"/>
    <b v="0"/>
    <x v="0"/>
    <x v="3"/>
    <x v="14"/>
    <b v="0"/>
    <x v="4"/>
    <x v="0"/>
    <x v="4"/>
    <x v="0"/>
    <x v="4"/>
    <x v="0"/>
    <x v="0"/>
    <x v="0"/>
    <x v="17"/>
  </r>
  <r>
    <x v="255"/>
    <x v="11"/>
    <x v="244"/>
    <x v="0"/>
    <x v="49"/>
    <x v="0"/>
    <x v="108"/>
    <x v="0"/>
    <n v="1.0584"/>
    <b v="0"/>
    <x v="0"/>
    <x v="3"/>
    <x v="17"/>
    <b v="0"/>
    <x v="33"/>
    <x v="0"/>
    <x v="30"/>
    <x v="0"/>
    <x v="203"/>
    <x v="0"/>
    <x v="1"/>
    <x v="1"/>
    <x v="2"/>
  </r>
  <r>
    <x v="256"/>
    <x v="31"/>
    <x v="245"/>
    <x v="0"/>
    <x v="45"/>
    <x v="0"/>
    <x v="11"/>
    <x v="0"/>
    <n v="1.0864"/>
    <b v="0"/>
    <x v="0"/>
    <x v="3"/>
    <x v="14"/>
    <b v="0"/>
    <x v="29"/>
    <x v="0"/>
    <x v="41"/>
    <x v="0"/>
    <x v="204"/>
    <x v="0"/>
    <x v="0"/>
    <x v="0"/>
    <x v="4"/>
  </r>
  <r>
    <x v="257"/>
    <x v="17"/>
    <x v="246"/>
    <x v="0"/>
    <x v="110"/>
    <x v="0"/>
    <x v="156"/>
    <x v="0"/>
    <n v="0.82150000000000001"/>
    <b v="0"/>
    <x v="0"/>
    <x v="3"/>
    <x v="1"/>
    <b v="0"/>
    <x v="51"/>
    <x v="0"/>
    <x v="54"/>
    <x v="0"/>
    <x v="205"/>
    <x v="0"/>
    <x v="0"/>
    <x v="0"/>
    <x v="12"/>
  </r>
  <r>
    <x v="258"/>
    <x v="4"/>
    <x v="96"/>
    <x v="0"/>
    <x v="69"/>
    <x v="0"/>
    <x v="157"/>
    <x v="0"/>
    <n v="0.21129999999999999"/>
    <b v="0"/>
    <x v="0"/>
    <x v="3"/>
    <x v="15"/>
    <b v="0"/>
    <x v="4"/>
    <x v="0"/>
    <x v="58"/>
    <x v="0"/>
    <x v="206"/>
    <x v="1"/>
    <x v="2"/>
    <x v="2"/>
    <x v="17"/>
  </r>
  <r>
    <x v="259"/>
    <x v="11"/>
    <x v="247"/>
    <x v="0"/>
    <x v="49"/>
    <x v="0"/>
    <x v="74"/>
    <x v="0"/>
    <n v="0.99760000000000004"/>
    <b v="0"/>
    <x v="0"/>
    <x v="3"/>
    <x v="13"/>
    <b v="0"/>
    <x v="15"/>
    <x v="0"/>
    <x v="32"/>
    <x v="0"/>
    <x v="207"/>
    <x v="0"/>
    <x v="0"/>
    <x v="0"/>
    <x v="12"/>
  </r>
  <r>
    <x v="260"/>
    <x v="22"/>
    <x v="248"/>
    <x v="0"/>
    <x v="21"/>
    <x v="0"/>
    <x v="158"/>
    <x v="0"/>
    <n v="0.9728"/>
    <b v="0"/>
    <x v="0"/>
    <x v="3"/>
    <x v="14"/>
    <b v="0"/>
    <x v="28"/>
    <x v="0"/>
    <x v="30"/>
    <x v="0"/>
    <x v="4"/>
    <x v="0"/>
    <x v="0"/>
    <x v="0"/>
    <x v="34"/>
  </r>
  <r>
    <x v="261"/>
    <x v="4"/>
    <x v="249"/>
    <x v="0"/>
    <x v="4"/>
    <x v="0"/>
    <x v="159"/>
    <x v="1"/>
    <n v="4.4325999999999999"/>
    <b v="1"/>
    <x v="0"/>
    <x v="3"/>
    <x v="11"/>
    <b v="0"/>
    <x v="78"/>
    <x v="1"/>
    <x v="25"/>
    <x v="0"/>
    <x v="208"/>
    <x v="0"/>
    <x v="0"/>
    <x v="0"/>
    <x v="17"/>
  </r>
  <r>
    <x v="262"/>
    <x v="31"/>
    <x v="250"/>
    <x v="0"/>
    <x v="83"/>
    <x v="0"/>
    <x v="52"/>
    <x v="0"/>
    <n v="0.86470000000000002"/>
    <b v="0"/>
    <x v="0"/>
    <x v="3"/>
    <x v="1"/>
    <b v="0"/>
    <x v="42"/>
    <x v="0"/>
    <x v="32"/>
    <x v="0"/>
    <x v="209"/>
    <x v="0"/>
    <x v="0"/>
    <x v="0"/>
    <x v="21"/>
  </r>
  <r>
    <x v="263"/>
    <x v="35"/>
    <x v="251"/>
    <x v="0"/>
    <x v="111"/>
    <x v="0"/>
    <x v="33"/>
    <x v="0"/>
    <n v="1.0286"/>
    <b v="0"/>
    <x v="0"/>
    <x v="3"/>
    <x v="2"/>
    <b v="0"/>
    <x v="21"/>
    <x v="0"/>
    <x v="34"/>
    <x v="0"/>
    <x v="38"/>
    <x v="0"/>
    <x v="0"/>
    <x v="0"/>
    <x v="13"/>
  </r>
  <r>
    <x v="264"/>
    <x v="9"/>
    <x v="252"/>
    <x v="0"/>
    <x v="8"/>
    <x v="0"/>
    <x v="105"/>
    <x v="0"/>
    <n v="0.72809999999999997"/>
    <b v="0"/>
    <x v="0"/>
    <x v="3"/>
    <x v="16"/>
    <b v="0"/>
    <x v="73"/>
    <x v="0"/>
    <x v="33"/>
    <x v="0"/>
    <x v="210"/>
    <x v="0"/>
    <x v="0"/>
    <x v="0"/>
    <x v="17"/>
  </r>
  <r>
    <x v="265"/>
    <x v="1"/>
    <x v="253"/>
    <x v="0"/>
    <x v="112"/>
    <x v="0"/>
    <x v="160"/>
    <x v="0"/>
    <n v="1.8015000000000001"/>
    <b v="0"/>
    <x v="0"/>
    <x v="3"/>
    <x v="17"/>
    <b v="0"/>
    <x v="11"/>
    <x v="0"/>
    <x v="57"/>
    <x v="0"/>
    <x v="4"/>
    <x v="0"/>
    <x v="0"/>
    <x v="0"/>
    <x v="21"/>
  </r>
  <r>
    <x v="266"/>
    <x v="8"/>
    <x v="254"/>
    <x v="0"/>
    <x v="18"/>
    <x v="0"/>
    <x v="11"/>
    <x v="0"/>
    <n v="1.2188000000000001"/>
    <b v="0"/>
    <x v="0"/>
    <x v="3"/>
    <x v="17"/>
    <b v="0"/>
    <x v="57"/>
    <x v="0"/>
    <x v="44"/>
    <x v="0"/>
    <x v="211"/>
    <x v="0"/>
    <x v="0"/>
    <x v="0"/>
    <x v="26"/>
  </r>
  <r>
    <x v="267"/>
    <x v="19"/>
    <x v="255"/>
    <x v="0"/>
    <x v="30"/>
    <x v="0"/>
    <x v="0"/>
    <x v="0"/>
    <n v="1.3805000000000001"/>
    <b v="0"/>
    <x v="0"/>
    <x v="3"/>
    <x v="4"/>
    <b v="0"/>
    <x v="32"/>
    <x v="0"/>
    <x v="29"/>
    <x v="0"/>
    <x v="212"/>
    <x v="0"/>
    <x v="2"/>
    <x v="2"/>
    <x v="4"/>
  </r>
  <r>
    <x v="268"/>
    <x v="5"/>
    <x v="256"/>
    <x v="1"/>
    <x v="3"/>
    <x v="0"/>
    <x v="161"/>
    <x v="0"/>
    <n v="0.31219999999999998"/>
    <b v="0"/>
    <x v="0"/>
    <x v="3"/>
    <x v="15"/>
    <b v="0"/>
    <x v="24"/>
    <x v="0"/>
    <x v="27"/>
    <x v="0"/>
    <x v="152"/>
    <x v="0"/>
    <x v="0"/>
    <x v="0"/>
    <x v="12"/>
  </r>
  <r>
    <x v="269"/>
    <x v="42"/>
    <x v="257"/>
    <x v="0"/>
    <x v="29"/>
    <x v="0"/>
    <x v="75"/>
    <x v="0"/>
    <n v="1.5321"/>
    <b v="0"/>
    <x v="0"/>
    <x v="3"/>
    <x v="0"/>
    <b v="0"/>
    <x v="30"/>
    <x v="0"/>
    <x v="27"/>
    <x v="0"/>
    <x v="213"/>
    <x v="0"/>
    <x v="0"/>
    <x v="0"/>
    <x v="12"/>
  </r>
  <r>
    <x v="270"/>
    <x v="15"/>
    <x v="258"/>
    <x v="0"/>
    <x v="32"/>
    <x v="0"/>
    <x v="67"/>
    <x v="0"/>
    <n v="1.3028999999999999"/>
    <b v="0"/>
    <x v="0"/>
    <x v="3"/>
    <x v="1"/>
    <b v="0"/>
    <x v="6"/>
    <x v="0"/>
    <x v="23"/>
    <x v="0"/>
    <x v="94"/>
    <x v="0"/>
    <x v="1"/>
    <x v="1"/>
    <x v="35"/>
  </r>
  <r>
    <x v="271"/>
    <x v="6"/>
    <x v="259"/>
    <x v="0"/>
    <x v="113"/>
    <x v="0"/>
    <x v="72"/>
    <x v="0"/>
    <n v="0.72189999999999999"/>
    <b v="0"/>
    <x v="0"/>
    <x v="3"/>
    <x v="6"/>
    <b v="0"/>
    <x v="20"/>
    <x v="0"/>
    <x v="13"/>
    <x v="0"/>
    <x v="214"/>
    <x v="0"/>
    <x v="0"/>
    <x v="0"/>
    <x v="21"/>
  </r>
  <r>
    <x v="272"/>
    <x v="20"/>
    <x v="260"/>
    <x v="0"/>
    <x v="92"/>
    <x v="0"/>
    <x v="8"/>
    <x v="0"/>
    <n v="0.63180000000000003"/>
    <b v="0"/>
    <x v="0"/>
    <x v="3"/>
    <x v="9"/>
    <b v="0"/>
    <x v="7"/>
    <x v="0"/>
    <x v="27"/>
    <x v="0"/>
    <x v="1"/>
    <x v="0"/>
    <x v="0"/>
    <x v="0"/>
    <x v="16"/>
  </r>
  <r>
    <x v="273"/>
    <x v="2"/>
    <x v="261"/>
    <x v="0"/>
    <x v="29"/>
    <x v="0"/>
    <x v="97"/>
    <x v="0"/>
    <n v="0.57969999999999999"/>
    <b v="0"/>
    <x v="0"/>
    <x v="3"/>
    <x v="14"/>
    <b v="0"/>
    <x v="36"/>
    <x v="0"/>
    <x v="47"/>
    <x v="0"/>
    <x v="1"/>
    <x v="0"/>
    <x v="0"/>
    <x v="0"/>
    <x v="0"/>
  </r>
  <r>
    <x v="274"/>
    <x v="1"/>
    <x v="262"/>
    <x v="0"/>
    <x v="114"/>
    <x v="0"/>
    <x v="162"/>
    <x v="0"/>
    <n v="1.3940999999999999"/>
    <b v="0"/>
    <x v="0"/>
    <x v="3"/>
    <x v="12"/>
    <b v="0"/>
    <x v="14"/>
    <x v="0"/>
    <x v="39"/>
    <x v="0"/>
    <x v="215"/>
    <x v="0"/>
    <x v="2"/>
    <x v="2"/>
    <x v="21"/>
  </r>
  <r>
    <x v="275"/>
    <x v="19"/>
    <x v="77"/>
    <x v="0"/>
    <x v="30"/>
    <x v="0"/>
    <x v="8"/>
    <x v="0"/>
    <n v="0.65100000000000002"/>
    <b v="0"/>
    <x v="1"/>
    <x v="3"/>
    <x v="2"/>
    <b v="0"/>
    <x v="7"/>
    <x v="0"/>
    <x v="30"/>
    <x v="0"/>
    <x v="6"/>
    <x v="0"/>
    <x v="0"/>
    <x v="0"/>
    <x v="8"/>
  </r>
  <r>
    <x v="276"/>
    <x v="13"/>
    <x v="263"/>
    <x v="0"/>
    <x v="21"/>
    <x v="0"/>
    <x v="163"/>
    <x v="0"/>
    <n v="2.0720000000000001"/>
    <b v="0"/>
    <x v="0"/>
    <x v="3"/>
    <x v="9"/>
    <b v="0"/>
    <x v="3"/>
    <x v="0"/>
    <x v="20"/>
    <x v="0"/>
    <x v="12"/>
    <x v="0"/>
    <x v="0"/>
    <x v="0"/>
    <x v="0"/>
  </r>
  <r>
    <x v="277"/>
    <x v="0"/>
    <x v="264"/>
    <x v="0"/>
    <x v="17"/>
    <x v="0"/>
    <x v="85"/>
    <x v="0"/>
    <n v="1.0289999999999999"/>
    <b v="0"/>
    <x v="0"/>
    <x v="3"/>
    <x v="1"/>
    <b v="0"/>
    <x v="8"/>
    <x v="0"/>
    <x v="18"/>
    <x v="0"/>
    <x v="216"/>
    <x v="0"/>
    <x v="1"/>
    <x v="1"/>
    <x v="4"/>
  </r>
  <r>
    <x v="278"/>
    <x v="0"/>
    <x v="265"/>
    <x v="0"/>
    <x v="17"/>
    <x v="0"/>
    <x v="164"/>
    <x v="1"/>
    <n v="3.3489"/>
    <b v="0"/>
    <x v="0"/>
    <x v="3"/>
    <x v="0"/>
    <b v="0"/>
    <x v="24"/>
    <x v="0"/>
    <x v="18"/>
    <x v="0"/>
    <x v="12"/>
    <x v="0"/>
    <x v="0"/>
    <x v="0"/>
    <x v="26"/>
  </r>
  <r>
    <x v="279"/>
    <x v="8"/>
    <x v="266"/>
    <x v="0"/>
    <x v="7"/>
    <x v="0"/>
    <x v="110"/>
    <x v="0"/>
    <n v="1.5874999999999999"/>
    <b v="0"/>
    <x v="1"/>
    <x v="3"/>
    <x v="0"/>
    <b v="0"/>
    <x v="37"/>
    <x v="0"/>
    <x v="32"/>
    <x v="0"/>
    <x v="217"/>
    <x v="0"/>
    <x v="0"/>
    <x v="0"/>
    <x v="4"/>
  </r>
  <r>
    <x v="280"/>
    <x v="23"/>
    <x v="267"/>
    <x v="0"/>
    <x v="115"/>
    <x v="0"/>
    <x v="25"/>
    <x v="0"/>
    <n v="0.43990000000000001"/>
    <b v="0"/>
    <x v="0"/>
    <x v="3"/>
    <x v="8"/>
    <b v="0"/>
    <x v="79"/>
    <x v="0"/>
    <x v="2"/>
    <x v="0"/>
    <x v="4"/>
    <x v="0"/>
    <x v="0"/>
    <x v="0"/>
    <x v="16"/>
  </r>
  <r>
    <x v="281"/>
    <x v="5"/>
    <x v="268"/>
    <x v="0"/>
    <x v="11"/>
    <x v="0"/>
    <x v="90"/>
    <x v="0"/>
    <n v="1.125"/>
    <b v="0"/>
    <x v="0"/>
    <x v="3"/>
    <x v="13"/>
    <b v="0"/>
    <x v="37"/>
    <x v="0"/>
    <x v="7"/>
    <x v="0"/>
    <x v="218"/>
    <x v="0"/>
    <x v="0"/>
    <x v="0"/>
    <x v="12"/>
  </r>
  <r>
    <x v="282"/>
    <x v="34"/>
    <x v="269"/>
    <x v="0"/>
    <x v="69"/>
    <x v="0"/>
    <x v="58"/>
    <x v="0"/>
    <n v="1.1268"/>
    <b v="0"/>
    <x v="0"/>
    <x v="3"/>
    <x v="3"/>
    <b v="0"/>
    <x v="18"/>
    <x v="0"/>
    <x v="8"/>
    <x v="0"/>
    <x v="219"/>
    <x v="0"/>
    <x v="1"/>
    <x v="1"/>
    <x v="8"/>
  </r>
  <r>
    <x v="283"/>
    <x v="19"/>
    <x v="270"/>
    <x v="0"/>
    <x v="30"/>
    <x v="0"/>
    <x v="165"/>
    <x v="0"/>
    <n v="1.1672"/>
    <b v="0"/>
    <x v="0"/>
    <x v="3"/>
    <x v="4"/>
    <b v="0"/>
    <x v="15"/>
    <x v="0"/>
    <x v="30"/>
    <x v="0"/>
    <x v="220"/>
    <x v="0"/>
    <x v="0"/>
    <x v="0"/>
    <x v="21"/>
  </r>
  <r>
    <x v="284"/>
    <x v="37"/>
    <x v="271"/>
    <x v="0"/>
    <x v="116"/>
    <x v="0"/>
    <x v="166"/>
    <x v="0"/>
    <n v="0.63690000000000002"/>
    <b v="0"/>
    <x v="1"/>
    <x v="3"/>
    <x v="4"/>
    <b v="0"/>
    <x v="51"/>
    <x v="0"/>
    <x v="16"/>
    <x v="0"/>
    <x v="1"/>
    <x v="0"/>
    <x v="0"/>
    <x v="0"/>
    <x v="16"/>
  </r>
  <r>
    <x v="285"/>
    <x v="38"/>
    <x v="272"/>
    <x v="0"/>
    <x v="97"/>
    <x v="0"/>
    <x v="167"/>
    <x v="0"/>
    <n v="0.62229999999999996"/>
    <b v="0"/>
    <x v="0"/>
    <x v="3"/>
    <x v="6"/>
    <b v="0"/>
    <x v="42"/>
    <x v="0"/>
    <x v="32"/>
    <x v="0"/>
    <x v="221"/>
    <x v="0"/>
    <x v="0"/>
    <x v="0"/>
    <x v="4"/>
  </r>
  <r>
    <x v="286"/>
    <x v="35"/>
    <x v="273"/>
    <x v="0"/>
    <x v="30"/>
    <x v="0"/>
    <x v="109"/>
    <x v="0"/>
    <n v="1.0662"/>
    <b v="0"/>
    <x v="0"/>
    <x v="3"/>
    <x v="12"/>
    <b v="0"/>
    <x v="8"/>
    <x v="0"/>
    <x v="6"/>
    <x v="0"/>
    <x v="222"/>
    <x v="0"/>
    <x v="0"/>
    <x v="0"/>
    <x v="4"/>
  </r>
  <r>
    <x v="287"/>
    <x v="12"/>
    <x v="274"/>
    <x v="0"/>
    <x v="77"/>
    <x v="0"/>
    <x v="16"/>
    <x v="0"/>
    <n v="0.86860000000000004"/>
    <b v="0"/>
    <x v="0"/>
    <x v="3"/>
    <x v="1"/>
    <b v="0"/>
    <x v="80"/>
    <x v="0"/>
    <x v="16"/>
    <x v="0"/>
    <x v="7"/>
    <x v="0"/>
    <x v="0"/>
    <x v="0"/>
    <x v="12"/>
  </r>
  <r>
    <x v="288"/>
    <x v="26"/>
    <x v="275"/>
    <x v="0"/>
    <x v="66"/>
    <x v="0"/>
    <x v="168"/>
    <x v="0"/>
    <n v="3.9060000000000001"/>
    <b v="1"/>
    <x v="0"/>
    <x v="3"/>
    <x v="1"/>
    <b v="0"/>
    <x v="28"/>
    <x v="0"/>
    <x v="30"/>
    <x v="0"/>
    <x v="4"/>
    <x v="0"/>
    <x v="0"/>
    <x v="0"/>
    <x v="8"/>
  </r>
  <r>
    <x v="289"/>
    <x v="0"/>
    <x v="276"/>
    <x v="0"/>
    <x v="32"/>
    <x v="0"/>
    <x v="121"/>
    <x v="0"/>
    <n v="0.84689999999999999"/>
    <b v="0"/>
    <x v="0"/>
    <x v="3"/>
    <x v="4"/>
    <b v="0"/>
    <x v="53"/>
    <x v="0"/>
    <x v="37"/>
    <x v="0"/>
    <x v="223"/>
    <x v="0"/>
    <x v="0"/>
    <x v="0"/>
    <x v="15"/>
  </r>
  <r>
    <x v="290"/>
    <x v="1"/>
    <x v="277"/>
    <x v="0"/>
    <x v="50"/>
    <x v="0"/>
    <x v="67"/>
    <x v="0"/>
    <n v="1.5935999999999999"/>
    <b v="0"/>
    <x v="0"/>
    <x v="3"/>
    <x v="4"/>
    <b v="0"/>
    <x v="64"/>
    <x v="0"/>
    <x v="12"/>
    <x v="0"/>
    <x v="224"/>
    <x v="0"/>
    <x v="0"/>
    <x v="0"/>
    <x v="0"/>
  </r>
  <r>
    <x v="291"/>
    <x v="35"/>
    <x v="278"/>
    <x v="0"/>
    <x v="117"/>
    <x v="0"/>
    <x v="134"/>
    <x v="0"/>
    <n v="0.57669999999999999"/>
    <b v="0"/>
    <x v="1"/>
    <x v="3"/>
    <x v="1"/>
    <b v="0"/>
    <x v="34"/>
    <x v="0"/>
    <x v="54"/>
    <x v="0"/>
    <x v="225"/>
    <x v="0"/>
    <x v="0"/>
    <x v="0"/>
    <x v="15"/>
  </r>
  <r>
    <x v="292"/>
    <x v="18"/>
    <x v="86"/>
    <x v="0"/>
    <x v="118"/>
    <x v="0"/>
    <x v="59"/>
    <x v="0"/>
    <n v="2.2660999999999998"/>
    <b v="0"/>
    <x v="0"/>
    <x v="3"/>
    <x v="0"/>
    <b v="0"/>
    <x v="33"/>
    <x v="0"/>
    <x v="27"/>
    <x v="0"/>
    <x v="226"/>
    <x v="0"/>
    <x v="0"/>
    <x v="0"/>
    <x v="15"/>
  </r>
  <r>
    <x v="293"/>
    <x v="3"/>
    <x v="279"/>
    <x v="0"/>
    <x v="56"/>
    <x v="0"/>
    <x v="156"/>
    <x v="0"/>
    <n v="0.58169999999999999"/>
    <b v="0"/>
    <x v="0"/>
    <x v="3"/>
    <x v="1"/>
    <b v="0"/>
    <x v="36"/>
    <x v="0"/>
    <x v="54"/>
    <x v="0"/>
    <x v="227"/>
    <x v="0"/>
    <x v="0"/>
    <x v="0"/>
    <x v="10"/>
  </r>
  <r>
    <x v="294"/>
    <x v="7"/>
    <x v="280"/>
    <x v="0"/>
    <x v="2"/>
    <x v="0"/>
    <x v="33"/>
    <x v="0"/>
    <n v="0.74609999999999999"/>
    <b v="0"/>
    <x v="0"/>
    <x v="3"/>
    <x v="2"/>
    <b v="0"/>
    <x v="81"/>
    <x v="0"/>
    <x v="17"/>
    <x v="0"/>
    <x v="228"/>
    <x v="0"/>
    <x v="0"/>
    <x v="0"/>
    <x v="7"/>
  </r>
  <r>
    <x v="295"/>
    <x v="43"/>
    <x v="281"/>
    <x v="0"/>
    <x v="119"/>
    <x v="0"/>
    <x v="169"/>
    <x v="0"/>
    <n v="2.5427"/>
    <b v="0"/>
    <x v="0"/>
    <x v="3"/>
    <x v="11"/>
    <b v="0"/>
    <x v="21"/>
    <x v="0"/>
    <x v="27"/>
    <x v="0"/>
    <x v="229"/>
    <x v="0"/>
    <x v="0"/>
    <x v="0"/>
    <x v="1"/>
  </r>
  <r>
    <x v="296"/>
    <x v="42"/>
    <x v="282"/>
    <x v="0"/>
    <x v="29"/>
    <x v="0"/>
    <x v="81"/>
    <x v="0"/>
    <n v="0.82820000000000005"/>
    <b v="0"/>
    <x v="1"/>
    <x v="3"/>
    <x v="14"/>
    <b v="0"/>
    <x v="20"/>
    <x v="0"/>
    <x v="21"/>
    <x v="0"/>
    <x v="230"/>
    <x v="0"/>
    <x v="0"/>
    <x v="0"/>
    <x v="14"/>
  </r>
  <r>
    <x v="297"/>
    <x v="43"/>
    <x v="283"/>
    <x v="0"/>
    <x v="119"/>
    <x v="0"/>
    <x v="118"/>
    <x v="0"/>
    <n v="2.5047000000000001"/>
    <b v="0"/>
    <x v="0"/>
    <x v="3"/>
    <x v="0"/>
    <b v="0"/>
    <x v="62"/>
    <x v="0"/>
    <x v="47"/>
    <x v="0"/>
    <x v="1"/>
    <x v="0"/>
    <x v="0"/>
    <x v="0"/>
    <x v="12"/>
  </r>
  <r>
    <x v="298"/>
    <x v="1"/>
    <x v="284"/>
    <x v="1"/>
    <x v="1"/>
    <x v="0"/>
    <x v="74"/>
    <x v="0"/>
    <n v="0.98440000000000005"/>
    <b v="0"/>
    <x v="0"/>
    <x v="3"/>
    <x v="7"/>
    <b v="0"/>
    <x v="53"/>
    <x v="0"/>
    <x v="4"/>
    <x v="0"/>
    <x v="231"/>
    <x v="0"/>
    <x v="2"/>
    <x v="2"/>
    <x v="22"/>
  </r>
  <r>
    <x v="299"/>
    <x v="33"/>
    <x v="285"/>
    <x v="0"/>
    <x v="70"/>
    <x v="0"/>
    <x v="16"/>
    <x v="0"/>
    <n v="1.0269999999999999"/>
    <b v="0"/>
    <x v="1"/>
    <x v="3"/>
    <x v="4"/>
    <b v="0"/>
    <x v="37"/>
    <x v="0"/>
    <x v="30"/>
    <x v="0"/>
    <x v="232"/>
    <x v="0"/>
    <x v="0"/>
    <x v="0"/>
    <x v="4"/>
  </r>
  <r>
    <x v="300"/>
    <x v="26"/>
    <x v="286"/>
    <x v="0"/>
    <x v="94"/>
    <x v="0"/>
    <x v="103"/>
    <x v="0"/>
    <n v="1.3584000000000001"/>
    <b v="0"/>
    <x v="0"/>
    <x v="3"/>
    <x v="12"/>
    <b v="0"/>
    <x v="33"/>
    <x v="0"/>
    <x v="45"/>
    <x v="0"/>
    <x v="233"/>
    <x v="0"/>
    <x v="2"/>
    <x v="2"/>
    <x v="15"/>
  </r>
  <r>
    <x v="301"/>
    <x v="0"/>
    <x v="287"/>
    <x v="0"/>
    <x v="32"/>
    <x v="0"/>
    <x v="105"/>
    <x v="0"/>
    <n v="0.9012"/>
    <b v="0"/>
    <x v="0"/>
    <x v="3"/>
    <x v="4"/>
    <b v="0"/>
    <x v="7"/>
    <x v="0"/>
    <x v="30"/>
    <x v="0"/>
    <x v="234"/>
    <x v="0"/>
    <x v="0"/>
    <x v="0"/>
    <x v="1"/>
  </r>
  <r>
    <x v="302"/>
    <x v="28"/>
    <x v="288"/>
    <x v="0"/>
    <x v="120"/>
    <x v="0"/>
    <x v="170"/>
    <x v="0"/>
    <n v="3.5202"/>
    <b v="1"/>
    <x v="0"/>
    <x v="3"/>
    <x v="0"/>
    <b v="0"/>
    <x v="19"/>
    <x v="0"/>
    <x v="45"/>
    <x v="0"/>
    <x v="235"/>
    <x v="0"/>
    <x v="1"/>
    <x v="1"/>
    <x v="0"/>
  </r>
  <r>
    <x v="303"/>
    <x v="11"/>
    <x v="289"/>
    <x v="0"/>
    <x v="49"/>
    <x v="0"/>
    <x v="139"/>
    <x v="0"/>
    <n v="1.8491"/>
    <b v="0"/>
    <x v="0"/>
    <x v="3"/>
    <x v="0"/>
    <b v="0"/>
    <x v="58"/>
    <x v="0"/>
    <x v="7"/>
    <x v="0"/>
    <x v="113"/>
    <x v="0"/>
    <x v="1"/>
    <x v="1"/>
    <x v="0"/>
  </r>
  <r>
    <x v="304"/>
    <x v="33"/>
    <x v="290"/>
    <x v="0"/>
    <x v="70"/>
    <x v="0"/>
    <x v="4"/>
    <x v="0"/>
    <n v="1.4730000000000001"/>
    <b v="0"/>
    <x v="0"/>
    <x v="3"/>
    <x v="8"/>
    <b v="0"/>
    <x v="30"/>
    <x v="0"/>
    <x v="37"/>
    <x v="0"/>
    <x v="236"/>
    <x v="0"/>
    <x v="0"/>
    <x v="0"/>
    <x v="22"/>
  </r>
  <r>
    <x v="305"/>
    <x v="8"/>
    <x v="291"/>
    <x v="0"/>
    <x v="7"/>
    <x v="0"/>
    <x v="155"/>
    <x v="0"/>
    <n v="0.85"/>
    <b v="0"/>
    <x v="1"/>
    <x v="3"/>
    <x v="17"/>
    <b v="0"/>
    <x v="31"/>
    <x v="0"/>
    <x v="34"/>
    <x v="0"/>
    <x v="102"/>
    <x v="0"/>
    <x v="0"/>
    <x v="0"/>
    <x v="14"/>
  </r>
  <r>
    <x v="306"/>
    <x v="1"/>
    <x v="292"/>
    <x v="1"/>
    <x v="1"/>
    <x v="0"/>
    <x v="171"/>
    <x v="0"/>
    <n v="0.42020000000000002"/>
    <b v="0"/>
    <x v="0"/>
    <x v="3"/>
    <x v="17"/>
    <b v="0"/>
    <x v="35"/>
    <x v="0"/>
    <x v="29"/>
    <x v="0"/>
    <x v="237"/>
    <x v="0"/>
    <x v="0"/>
    <x v="0"/>
    <x v="17"/>
  </r>
  <r>
    <x v="307"/>
    <x v="11"/>
    <x v="293"/>
    <x v="0"/>
    <x v="121"/>
    <x v="0"/>
    <x v="137"/>
    <x v="0"/>
    <n v="1.7892999999999999"/>
    <b v="0"/>
    <x v="0"/>
    <x v="3"/>
    <x v="9"/>
    <b v="0"/>
    <x v="12"/>
    <x v="0"/>
    <x v="46"/>
    <x v="0"/>
    <x v="238"/>
    <x v="0"/>
    <x v="0"/>
    <x v="0"/>
    <x v="20"/>
  </r>
  <r>
    <x v="308"/>
    <x v="29"/>
    <x v="294"/>
    <x v="0"/>
    <x v="122"/>
    <x v="0"/>
    <x v="23"/>
    <x v="0"/>
    <n v="1.2573000000000001"/>
    <b v="0"/>
    <x v="0"/>
    <x v="3"/>
    <x v="4"/>
    <b v="0"/>
    <x v="42"/>
    <x v="0"/>
    <x v="32"/>
    <x v="0"/>
    <x v="239"/>
    <x v="0"/>
    <x v="0"/>
    <x v="0"/>
    <x v="15"/>
  </r>
  <r>
    <x v="309"/>
    <x v="27"/>
    <x v="295"/>
    <x v="0"/>
    <x v="61"/>
    <x v="0"/>
    <x v="101"/>
    <x v="0"/>
    <n v="0.3281"/>
    <b v="0"/>
    <x v="0"/>
    <x v="3"/>
    <x v="11"/>
    <b v="0"/>
    <x v="58"/>
    <x v="0"/>
    <x v="22"/>
    <x v="0"/>
    <x v="240"/>
    <x v="1"/>
    <x v="0"/>
    <x v="0"/>
    <x v="13"/>
  </r>
  <r>
    <x v="310"/>
    <x v="10"/>
    <x v="296"/>
    <x v="0"/>
    <x v="20"/>
    <x v="0"/>
    <x v="74"/>
    <x v="0"/>
    <n v="1.038"/>
    <b v="0"/>
    <x v="0"/>
    <x v="3"/>
    <x v="0"/>
    <b v="0"/>
    <x v="57"/>
    <x v="0"/>
    <x v="54"/>
    <x v="0"/>
    <x v="241"/>
    <x v="0"/>
    <x v="0"/>
    <x v="0"/>
    <x v="16"/>
  </r>
  <r>
    <x v="311"/>
    <x v="1"/>
    <x v="297"/>
    <x v="1"/>
    <x v="1"/>
    <x v="0"/>
    <x v="172"/>
    <x v="0"/>
    <n v="1.5486"/>
    <b v="0"/>
    <x v="0"/>
    <x v="3"/>
    <x v="2"/>
    <b v="0"/>
    <x v="82"/>
    <x v="1"/>
    <x v="14"/>
    <x v="1"/>
    <x v="242"/>
    <x v="0"/>
    <x v="0"/>
    <x v="0"/>
    <x v="8"/>
  </r>
  <r>
    <x v="312"/>
    <x v="8"/>
    <x v="298"/>
    <x v="0"/>
    <x v="58"/>
    <x v="0"/>
    <x v="29"/>
    <x v="0"/>
    <n v="1.25"/>
    <b v="0"/>
    <x v="0"/>
    <x v="3"/>
    <x v="4"/>
    <b v="0"/>
    <x v="9"/>
    <x v="0"/>
    <x v="9"/>
    <x v="0"/>
    <x v="217"/>
    <x v="0"/>
    <x v="0"/>
    <x v="0"/>
    <x v="4"/>
  </r>
  <r>
    <x v="313"/>
    <x v="19"/>
    <x v="299"/>
    <x v="0"/>
    <x v="30"/>
    <x v="0"/>
    <x v="2"/>
    <x v="0"/>
    <n v="0.71830000000000005"/>
    <b v="0"/>
    <x v="0"/>
    <x v="3"/>
    <x v="4"/>
    <b v="0"/>
    <x v="42"/>
    <x v="0"/>
    <x v="2"/>
    <x v="0"/>
    <x v="243"/>
    <x v="0"/>
    <x v="0"/>
    <x v="0"/>
    <x v="23"/>
  </r>
  <r>
    <x v="314"/>
    <x v="9"/>
    <x v="300"/>
    <x v="0"/>
    <x v="8"/>
    <x v="0"/>
    <x v="51"/>
    <x v="0"/>
    <n v="0.57020000000000004"/>
    <b v="0"/>
    <x v="1"/>
    <x v="3"/>
    <x v="1"/>
    <b v="0"/>
    <x v="24"/>
    <x v="0"/>
    <x v="45"/>
    <x v="0"/>
    <x v="244"/>
    <x v="0"/>
    <x v="0"/>
    <x v="0"/>
    <x v="0"/>
  </r>
  <r>
    <x v="315"/>
    <x v="0"/>
    <x v="301"/>
    <x v="0"/>
    <x v="0"/>
    <x v="0"/>
    <x v="173"/>
    <x v="0"/>
    <n v="0.64339999999999997"/>
    <b v="0"/>
    <x v="0"/>
    <x v="3"/>
    <x v="4"/>
    <b v="0"/>
    <x v="58"/>
    <x v="0"/>
    <x v="47"/>
    <x v="0"/>
    <x v="245"/>
    <x v="0"/>
    <x v="0"/>
    <x v="0"/>
    <x v="7"/>
  </r>
  <r>
    <x v="316"/>
    <x v="8"/>
    <x v="302"/>
    <x v="0"/>
    <x v="15"/>
    <x v="0"/>
    <x v="174"/>
    <x v="0"/>
    <n v="1.7806999999999999"/>
    <b v="0"/>
    <x v="0"/>
    <x v="3"/>
    <x v="1"/>
    <b v="0"/>
    <x v="15"/>
    <x v="0"/>
    <x v="32"/>
    <x v="0"/>
    <x v="246"/>
    <x v="0"/>
    <x v="0"/>
    <x v="0"/>
    <x v="36"/>
  </r>
  <r>
    <x v="317"/>
    <x v="15"/>
    <x v="303"/>
    <x v="0"/>
    <x v="32"/>
    <x v="0"/>
    <x v="155"/>
    <x v="0"/>
    <n v="0.73829999999999996"/>
    <b v="0"/>
    <x v="1"/>
    <x v="3"/>
    <x v="8"/>
    <b v="0"/>
    <x v="31"/>
    <x v="0"/>
    <x v="31"/>
    <x v="0"/>
    <x v="1"/>
    <x v="0"/>
    <x v="0"/>
    <x v="0"/>
    <x v="1"/>
  </r>
  <r>
    <x v="318"/>
    <x v="4"/>
    <x v="304"/>
    <x v="0"/>
    <x v="4"/>
    <x v="0"/>
    <x v="79"/>
    <x v="0"/>
    <n v="0.6028"/>
    <b v="0"/>
    <x v="0"/>
    <x v="3"/>
    <x v="4"/>
    <b v="0"/>
    <x v="62"/>
    <x v="0"/>
    <x v="16"/>
    <x v="0"/>
    <x v="4"/>
    <x v="0"/>
    <x v="0"/>
    <x v="0"/>
    <x v="4"/>
  </r>
  <r>
    <x v="319"/>
    <x v="44"/>
    <x v="305"/>
    <x v="0"/>
    <x v="123"/>
    <x v="0"/>
    <x v="51"/>
    <x v="0"/>
    <n v="0.70420000000000005"/>
    <b v="0"/>
    <x v="0"/>
    <x v="3"/>
    <x v="1"/>
    <b v="0"/>
    <x v="42"/>
    <x v="0"/>
    <x v="24"/>
    <x v="0"/>
    <x v="4"/>
    <x v="0"/>
    <x v="0"/>
    <x v="0"/>
    <x v="14"/>
  </r>
  <r>
    <x v="320"/>
    <x v="19"/>
    <x v="306"/>
    <x v="0"/>
    <x v="30"/>
    <x v="0"/>
    <x v="11"/>
    <x v="0"/>
    <n v="0.98770000000000002"/>
    <b v="0"/>
    <x v="0"/>
    <x v="3"/>
    <x v="4"/>
    <b v="0"/>
    <x v="80"/>
    <x v="0"/>
    <x v="49"/>
    <x v="0"/>
    <x v="247"/>
    <x v="0"/>
    <x v="3"/>
    <x v="3"/>
    <x v="9"/>
  </r>
  <r>
    <x v="321"/>
    <x v="34"/>
    <x v="307"/>
    <x v="0"/>
    <x v="69"/>
    <x v="0"/>
    <x v="137"/>
    <x v="0"/>
    <n v="1.2559"/>
    <b v="0"/>
    <x v="0"/>
    <x v="3"/>
    <x v="0"/>
    <b v="0"/>
    <x v="62"/>
    <x v="0"/>
    <x v="2"/>
    <x v="0"/>
    <x v="248"/>
    <x v="0"/>
    <x v="1"/>
    <x v="1"/>
    <x v="0"/>
  </r>
  <r>
    <x v="322"/>
    <x v="37"/>
    <x v="308"/>
    <x v="0"/>
    <x v="116"/>
    <x v="0"/>
    <x v="131"/>
    <x v="0"/>
    <n v="1.9903999999999999"/>
    <b v="0"/>
    <x v="0"/>
    <x v="3"/>
    <x v="1"/>
    <b v="0"/>
    <x v="32"/>
    <x v="0"/>
    <x v="26"/>
    <x v="0"/>
    <x v="100"/>
    <x v="0"/>
    <x v="0"/>
    <x v="0"/>
    <x v="15"/>
  </r>
  <r>
    <x v="323"/>
    <x v="1"/>
    <x v="286"/>
    <x v="0"/>
    <x v="124"/>
    <x v="0"/>
    <x v="65"/>
    <x v="0"/>
    <n v="0.57210000000000005"/>
    <b v="0"/>
    <x v="0"/>
    <x v="3"/>
    <x v="9"/>
    <b v="0"/>
    <x v="80"/>
    <x v="0"/>
    <x v="50"/>
    <x v="0"/>
    <x v="249"/>
    <x v="0"/>
    <x v="2"/>
    <x v="2"/>
    <x v="22"/>
  </r>
  <r>
    <x v="324"/>
    <x v="1"/>
    <x v="309"/>
    <x v="0"/>
    <x v="27"/>
    <x v="0"/>
    <x v="53"/>
    <x v="0"/>
    <n v="1.4024000000000001"/>
    <b v="0"/>
    <x v="1"/>
    <x v="3"/>
    <x v="4"/>
    <b v="0"/>
    <x v="31"/>
    <x v="0"/>
    <x v="45"/>
    <x v="0"/>
    <x v="250"/>
    <x v="0"/>
    <x v="0"/>
    <x v="0"/>
    <x v="1"/>
  </r>
  <r>
    <x v="325"/>
    <x v="10"/>
    <x v="104"/>
    <x v="0"/>
    <x v="20"/>
    <x v="0"/>
    <x v="173"/>
    <x v="0"/>
    <n v="0.74680000000000002"/>
    <b v="0"/>
    <x v="0"/>
    <x v="3"/>
    <x v="7"/>
    <b v="0"/>
    <x v="37"/>
    <x v="0"/>
    <x v="47"/>
    <x v="0"/>
    <x v="251"/>
    <x v="0"/>
    <x v="0"/>
    <x v="0"/>
    <x v="1"/>
  </r>
  <r>
    <x v="326"/>
    <x v="18"/>
    <x v="310"/>
    <x v="0"/>
    <x v="28"/>
    <x v="0"/>
    <x v="11"/>
    <x v="0"/>
    <n v="1.1311"/>
    <b v="0"/>
    <x v="0"/>
    <x v="3"/>
    <x v="6"/>
    <b v="0"/>
    <x v="33"/>
    <x v="0"/>
    <x v="33"/>
    <x v="0"/>
    <x v="1"/>
    <x v="0"/>
    <x v="0"/>
    <x v="0"/>
    <x v="4"/>
  </r>
  <r>
    <x v="327"/>
    <x v="8"/>
    <x v="311"/>
    <x v="0"/>
    <x v="125"/>
    <x v="0"/>
    <x v="138"/>
    <x v="0"/>
    <n v="1.6229"/>
    <b v="0"/>
    <x v="0"/>
    <x v="3"/>
    <x v="15"/>
    <b v="0"/>
    <x v="8"/>
    <x v="0"/>
    <x v="45"/>
    <x v="0"/>
    <x v="252"/>
    <x v="0"/>
    <x v="1"/>
    <x v="1"/>
    <x v="22"/>
  </r>
  <r>
    <x v="328"/>
    <x v="1"/>
    <x v="312"/>
    <x v="0"/>
    <x v="126"/>
    <x v="1"/>
    <x v="100"/>
    <x v="0"/>
    <n v="1.5880000000000001"/>
    <b v="0"/>
    <x v="0"/>
    <x v="3"/>
    <x v="5"/>
    <b v="0"/>
    <x v="23"/>
    <x v="0"/>
    <x v="53"/>
    <x v="0"/>
    <x v="253"/>
    <x v="0"/>
    <x v="0"/>
    <x v="0"/>
    <x v="16"/>
  </r>
  <r>
    <x v="329"/>
    <x v="26"/>
    <x v="4"/>
    <x v="0"/>
    <x v="66"/>
    <x v="0"/>
    <x v="158"/>
    <x v="0"/>
    <n v="1.4683999999999999"/>
    <b v="0"/>
    <x v="0"/>
    <x v="3"/>
    <x v="12"/>
    <b v="0"/>
    <x v="15"/>
    <x v="0"/>
    <x v="32"/>
    <x v="0"/>
    <x v="4"/>
    <x v="0"/>
    <x v="0"/>
    <x v="0"/>
    <x v="21"/>
  </r>
  <r>
    <x v="330"/>
    <x v="2"/>
    <x v="187"/>
    <x v="0"/>
    <x v="2"/>
    <x v="0"/>
    <x v="20"/>
    <x v="0"/>
    <n v="0.9637"/>
    <b v="0"/>
    <x v="0"/>
    <x v="3"/>
    <x v="8"/>
    <b v="0"/>
    <x v="56"/>
    <x v="0"/>
    <x v="27"/>
    <x v="0"/>
    <x v="254"/>
    <x v="0"/>
    <x v="1"/>
    <x v="1"/>
    <x v="22"/>
  </r>
  <r>
    <x v="331"/>
    <x v="1"/>
    <x v="313"/>
    <x v="0"/>
    <x v="14"/>
    <x v="0"/>
    <x v="93"/>
    <x v="0"/>
    <n v="1.1333"/>
    <b v="0"/>
    <x v="0"/>
    <x v="3"/>
    <x v="4"/>
    <b v="0"/>
    <x v="6"/>
    <x v="0"/>
    <x v="45"/>
    <x v="0"/>
    <x v="255"/>
    <x v="0"/>
    <x v="0"/>
    <x v="0"/>
    <x v="12"/>
  </r>
  <r>
    <x v="332"/>
    <x v="7"/>
    <x v="314"/>
    <x v="0"/>
    <x v="83"/>
    <x v="0"/>
    <x v="175"/>
    <x v="0"/>
    <n v="0.68340000000000001"/>
    <b v="0"/>
    <x v="0"/>
    <x v="3"/>
    <x v="11"/>
    <b v="0"/>
    <x v="51"/>
    <x v="0"/>
    <x v="54"/>
    <x v="0"/>
    <x v="1"/>
    <x v="0"/>
    <x v="0"/>
    <x v="0"/>
    <x v="1"/>
  </r>
  <r>
    <x v="333"/>
    <x v="2"/>
    <x v="315"/>
    <x v="0"/>
    <x v="2"/>
    <x v="0"/>
    <x v="32"/>
    <x v="0"/>
    <n v="0.94299999999999995"/>
    <b v="0"/>
    <x v="0"/>
    <x v="4"/>
    <x v="1"/>
    <b v="0"/>
    <x v="31"/>
    <x v="0"/>
    <x v="29"/>
    <x v="0"/>
    <x v="256"/>
    <x v="0"/>
    <x v="0"/>
    <x v="0"/>
    <x v="15"/>
  </r>
  <r>
    <x v="334"/>
    <x v="28"/>
    <x v="316"/>
    <x v="0"/>
    <x v="127"/>
    <x v="0"/>
    <x v="61"/>
    <x v="0"/>
    <n v="1.5481"/>
    <b v="0"/>
    <x v="0"/>
    <x v="4"/>
    <x v="7"/>
    <b v="0"/>
    <x v="83"/>
    <x v="1"/>
    <x v="25"/>
    <x v="0"/>
    <x v="257"/>
    <x v="0"/>
    <x v="0"/>
    <x v="0"/>
    <x v="2"/>
  </r>
  <r>
    <x v="335"/>
    <x v="1"/>
    <x v="317"/>
    <x v="0"/>
    <x v="128"/>
    <x v="0"/>
    <x v="114"/>
    <x v="0"/>
    <n v="0.89929999999999999"/>
    <b v="0"/>
    <x v="0"/>
    <x v="4"/>
    <x v="3"/>
    <b v="0"/>
    <x v="18"/>
    <x v="0"/>
    <x v="27"/>
    <x v="0"/>
    <x v="4"/>
    <x v="0"/>
    <x v="0"/>
    <x v="0"/>
    <x v="0"/>
  </r>
  <r>
    <x v="336"/>
    <x v="3"/>
    <x v="318"/>
    <x v="0"/>
    <x v="3"/>
    <x v="0"/>
    <x v="176"/>
    <x v="0"/>
    <n v="1.2330000000000001"/>
    <b v="0"/>
    <x v="0"/>
    <x v="4"/>
    <x v="1"/>
    <b v="0"/>
    <x v="14"/>
    <x v="0"/>
    <x v="20"/>
    <x v="0"/>
    <x v="258"/>
    <x v="0"/>
    <x v="0"/>
    <x v="0"/>
    <x v="4"/>
  </r>
  <r>
    <x v="337"/>
    <x v="1"/>
    <x v="319"/>
    <x v="0"/>
    <x v="129"/>
    <x v="0"/>
    <x v="177"/>
    <x v="0"/>
    <n v="1.1660999999999999"/>
    <b v="0"/>
    <x v="0"/>
    <x v="4"/>
    <x v="14"/>
    <b v="0"/>
    <x v="15"/>
    <x v="0"/>
    <x v="18"/>
    <x v="0"/>
    <x v="259"/>
    <x v="0"/>
    <x v="0"/>
    <x v="0"/>
    <x v="15"/>
  </r>
  <r>
    <x v="338"/>
    <x v="9"/>
    <x v="320"/>
    <x v="0"/>
    <x v="8"/>
    <x v="0"/>
    <x v="94"/>
    <x v="0"/>
    <n v="0.5877"/>
    <b v="0"/>
    <x v="0"/>
    <x v="4"/>
    <x v="17"/>
    <b v="0"/>
    <x v="12"/>
    <x v="0"/>
    <x v="31"/>
    <x v="0"/>
    <x v="260"/>
    <x v="0"/>
    <x v="0"/>
    <x v="0"/>
    <x v="15"/>
  </r>
  <r>
    <x v="339"/>
    <x v="35"/>
    <x v="321"/>
    <x v="0"/>
    <x v="74"/>
    <x v="0"/>
    <x v="65"/>
    <x v="0"/>
    <n v="0.57789999999999997"/>
    <b v="0"/>
    <x v="0"/>
    <x v="4"/>
    <x v="13"/>
    <b v="0"/>
    <x v="50"/>
    <x v="0"/>
    <x v="49"/>
    <x v="0"/>
    <x v="1"/>
    <x v="0"/>
    <x v="0"/>
    <x v="0"/>
    <x v="15"/>
  </r>
  <r>
    <x v="340"/>
    <x v="1"/>
    <x v="322"/>
    <x v="1"/>
    <x v="1"/>
    <x v="0"/>
    <x v="178"/>
    <x v="0"/>
    <n v="2.1728999999999998"/>
    <b v="0"/>
    <x v="0"/>
    <x v="4"/>
    <x v="1"/>
    <b v="0"/>
    <x v="84"/>
    <x v="0"/>
    <x v="1"/>
    <x v="0"/>
    <x v="261"/>
    <x v="0"/>
    <x v="0"/>
    <x v="0"/>
    <x v="12"/>
  </r>
  <r>
    <x v="341"/>
    <x v="5"/>
    <x v="323"/>
    <x v="0"/>
    <x v="3"/>
    <x v="0"/>
    <x v="45"/>
    <x v="0"/>
    <n v="0.45639999999999997"/>
    <b v="0"/>
    <x v="1"/>
    <x v="4"/>
    <x v="10"/>
    <b v="0"/>
    <x v="37"/>
    <x v="0"/>
    <x v="24"/>
    <x v="0"/>
    <x v="1"/>
    <x v="0"/>
    <x v="0"/>
    <x v="0"/>
    <x v="15"/>
  </r>
  <r>
    <x v="342"/>
    <x v="35"/>
    <x v="324"/>
    <x v="0"/>
    <x v="117"/>
    <x v="0"/>
    <x v="134"/>
    <x v="0"/>
    <n v="0.57669999999999999"/>
    <b v="0"/>
    <x v="0"/>
    <x v="4"/>
    <x v="15"/>
    <b v="0"/>
    <x v="80"/>
    <x v="0"/>
    <x v="0"/>
    <x v="0"/>
    <x v="4"/>
    <x v="0"/>
    <x v="0"/>
    <x v="0"/>
    <x v="15"/>
  </r>
  <r>
    <x v="343"/>
    <x v="1"/>
    <x v="325"/>
    <x v="1"/>
    <x v="50"/>
    <x v="0"/>
    <x v="37"/>
    <x v="0"/>
    <n v="1.8991"/>
    <b v="0"/>
    <x v="0"/>
    <x v="4"/>
    <x v="1"/>
    <b v="0"/>
    <x v="45"/>
    <x v="0"/>
    <x v="42"/>
    <x v="0"/>
    <x v="4"/>
    <x v="0"/>
    <x v="0"/>
    <x v="0"/>
    <x v="12"/>
  </r>
  <r>
    <x v="344"/>
    <x v="8"/>
    <x v="326"/>
    <x v="0"/>
    <x v="105"/>
    <x v="0"/>
    <x v="88"/>
    <x v="0"/>
    <n v="1.8015000000000001"/>
    <b v="0"/>
    <x v="1"/>
    <x v="4"/>
    <x v="4"/>
    <b v="0"/>
    <x v="7"/>
    <x v="0"/>
    <x v="30"/>
    <x v="0"/>
    <x v="1"/>
    <x v="0"/>
    <x v="0"/>
    <x v="0"/>
    <x v="20"/>
  </r>
  <r>
    <x v="345"/>
    <x v="41"/>
    <x v="327"/>
    <x v="0"/>
    <x v="130"/>
    <x v="0"/>
    <x v="4"/>
    <x v="0"/>
    <n v="1.6172"/>
    <b v="0"/>
    <x v="0"/>
    <x v="4"/>
    <x v="4"/>
    <b v="0"/>
    <x v="37"/>
    <x v="0"/>
    <x v="24"/>
    <x v="0"/>
    <x v="38"/>
    <x v="0"/>
    <x v="0"/>
    <x v="0"/>
    <x v="37"/>
  </r>
  <r>
    <x v="346"/>
    <x v="27"/>
    <x v="328"/>
    <x v="0"/>
    <x v="131"/>
    <x v="0"/>
    <x v="179"/>
    <x v="0"/>
    <n v="3.4007999999999998"/>
    <b v="0"/>
    <x v="0"/>
    <x v="4"/>
    <x v="0"/>
    <b v="0"/>
    <x v="28"/>
    <x v="0"/>
    <x v="54"/>
    <x v="0"/>
    <x v="262"/>
    <x v="0"/>
    <x v="1"/>
    <x v="1"/>
    <x v="4"/>
  </r>
  <r>
    <x v="347"/>
    <x v="4"/>
    <x v="329"/>
    <x v="0"/>
    <x v="132"/>
    <x v="0"/>
    <x v="65"/>
    <x v="0"/>
    <n v="0.66190000000000004"/>
    <b v="0"/>
    <x v="0"/>
    <x v="4"/>
    <x v="4"/>
    <b v="0"/>
    <x v="79"/>
    <x v="0"/>
    <x v="43"/>
    <x v="0"/>
    <x v="263"/>
    <x v="0"/>
    <x v="0"/>
    <x v="0"/>
    <x v="12"/>
  </r>
  <r>
    <x v="348"/>
    <x v="10"/>
    <x v="330"/>
    <x v="0"/>
    <x v="10"/>
    <x v="0"/>
    <x v="136"/>
    <x v="0"/>
    <n v="2.0828000000000002"/>
    <b v="0"/>
    <x v="0"/>
    <x v="4"/>
    <x v="13"/>
    <b v="0"/>
    <x v="27"/>
    <x v="0"/>
    <x v="33"/>
    <x v="0"/>
    <x v="264"/>
    <x v="0"/>
    <x v="0"/>
    <x v="0"/>
    <x v="34"/>
  </r>
  <r>
    <x v="349"/>
    <x v="8"/>
    <x v="331"/>
    <x v="0"/>
    <x v="58"/>
    <x v="0"/>
    <x v="180"/>
    <x v="0"/>
    <n v="1.4549000000000001"/>
    <b v="0"/>
    <x v="0"/>
    <x v="4"/>
    <x v="0"/>
    <b v="0"/>
    <x v="7"/>
    <x v="0"/>
    <x v="0"/>
    <x v="0"/>
    <x v="265"/>
    <x v="0"/>
    <x v="0"/>
    <x v="0"/>
    <x v="4"/>
  </r>
  <r>
    <x v="350"/>
    <x v="0"/>
    <x v="332"/>
    <x v="0"/>
    <x v="133"/>
    <x v="0"/>
    <x v="155"/>
    <x v="0"/>
    <n v="0.87739999999999996"/>
    <b v="0"/>
    <x v="0"/>
    <x v="4"/>
    <x v="1"/>
    <b v="0"/>
    <x v="21"/>
    <x v="0"/>
    <x v="8"/>
    <x v="0"/>
    <x v="266"/>
    <x v="0"/>
    <x v="0"/>
    <x v="0"/>
    <x v="15"/>
  </r>
  <r>
    <x v="351"/>
    <x v="13"/>
    <x v="333"/>
    <x v="0"/>
    <x v="21"/>
    <x v="0"/>
    <x v="32"/>
    <x v="0"/>
    <n v="0.88519999999999999"/>
    <b v="0"/>
    <x v="0"/>
    <x v="4"/>
    <x v="5"/>
    <b v="0"/>
    <x v="61"/>
    <x v="0"/>
    <x v="6"/>
    <x v="0"/>
    <x v="4"/>
    <x v="0"/>
    <x v="0"/>
    <x v="0"/>
    <x v="12"/>
  </r>
  <r>
    <x v="352"/>
    <x v="4"/>
    <x v="334"/>
    <x v="0"/>
    <x v="134"/>
    <x v="0"/>
    <x v="89"/>
    <x v="0"/>
    <n v="0.56840000000000002"/>
    <b v="0"/>
    <x v="0"/>
    <x v="4"/>
    <x v="4"/>
    <b v="0"/>
    <x v="51"/>
    <x v="0"/>
    <x v="35"/>
    <x v="0"/>
    <x v="4"/>
    <x v="0"/>
    <x v="0"/>
    <x v="0"/>
    <x v="17"/>
  </r>
  <r>
    <x v="353"/>
    <x v="8"/>
    <x v="335"/>
    <x v="0"/>
    <x v="18"/>
    <x v="0"/>
    <x v="181"/>
    <x v="1"/>
    <n v="7.867"/>
    <b v="1"/>
    <x v="0"/>
    <x v="4"/>
    <x v="4"/>
    <b v="0"/>
    <x v="32"/>
    <x v="0"/>
    <x v="45"/>
    <x v="0"/>
    <x v="4"/>
    <x v="0"/>
    <x v="1"/>
    <x v="1"/>
    <x v="4"/>
  </r>
  <r>
    <x v="354"/>
    <x v="1"/>
    <x v="336"/>
    <x v="0"/>
    <x v="135"/>
    <x v="0"/>
    <x v="182"/>
    <x v="0"/>
    <n v="2.4310999999999998"/>
    <b v="0"/>
    <x v="0"/>
    <x v="4"/>
    <x v="4"/>
    <b v="0"/>
    <x v="27"/>
    <x v="0"/>
    <x v="10"/>
    <x v="0"/>
    <x v="267"/>
    <x v="0"/>
    <x v="0"/>
    <x v="0"/>
    <x v="22"/>
  </r>
  <r>
    <x v="355"/>
    <x v="1"/>
    <x v="337"/>
    <x v="0"/>
    <x v="1"/>
    <x v="0"/>
    <x v="58"/>
    <x v="0"/>
    <n v="1.1525000000000001"/>
    <b v="0"/>
    <x v="0"/>
    <x v="4"/>
    <x v="5"/>
    <b v="0"/>
    <x v="85"/>
    <x v="0"/>
    <x v="19"/>
    <x v="0"/>
    <x v="268"/>
    <x v="0"/>
    <x v="0"/>
    <x v="0"/>
    <x v="8"/>
  </r>
  <r>
    <x v="356"/>
    <x v="11"/>
    <x v="338"/>
    <x v="0"/>
    <x v="49"/>
    <x v="0"/>
    <x v="183"/>
    <x v="0"/>
    <n v="0.37709999999999999"/>
    <b v="0"/>
    <x v="0"/>
    <x v="4"/>
    <x v="12"/>
    <b v="0"/>
    <x v="57"/>
    <x v="0"/>
    <x v="47"/>
    <x v="0"/>
    <x v="4"/>
    <x v="0"/>
    <x v="0"/>
    <x v="0"/>
    <x v="13"/>
  </r>
  <r>
    <x v="357"/>
    <x v="18"/>
    <x v="339"/>
    <x v="0"/>
    <x v="28"/>
    <x v="0"/>
    <x v="184"/>
    <x v="0"/>
    <n v="1.4653"/>
    <b v="0"/>
    <x v="0"/>
    <x v="4"/>
    <x v="0"/>
    <b v="0"/>
    <x v="33"/>
    <x v="0"/>
    <x v="0"/>
    <x v="0"/>
    <x v="269"/>
    <x v="0"/>
    <x v="0"/>
    <x v="0"/>
    <x v="15"/>
  </r>
  <r>
    <x v="358"/>
    <x v="1"/>
    <x v="340"/>
    <x v="0"/>
    <x v="27"/>
    <x v="0"/>
    <x v="185"/>
    <x v="1"/>
    <n v="4.0022000000000002"/>
    <b v="1"/>
    <x v="0"/>
    <x v="4"/>
    <x v="8"/>
    <b v="0"/>
    <x v="40"/>
    <x v="0"/>
    <x v="17"/>
    <x v="0"/>
    <x v="12"/>
    <x v="0"/>
    <x v="0"/>
    <x v="0"/>
    <x v="7"/>
  </r>
  <r>
    <x v="359"/>
    <x v="13"/>
    <x v="341"/>
    <x v="0"/>
    <x v="21"/>
    <x v="0"/>
    <x v="156"/>
    <x v="0"/>
    <n v="0.50580000000000003"/>
    <b v="0"/>
    <x v="1"/>
    <x v="4"/>
    <x v="14"/>
    <b v="0"/>
    <x v="51"/>
    <x v="0"/>
    <x v="16"/>
    <x v="0"/>
    <x v="1"/>
    <x v="0"/>
    <x v="0"/>
    <x v="0"/>
    <x v="12"/>
  </r>
  <r>
    <x v="360"/>
    <x v="21"/>
    <x v="169"/>
    <x v="0"/>
    <x v="34"/>
    <x v="0"/>
    <x v="45"/>
    <x v="0"/>
    <n v="0.65590000000000004"/>
    <b v="0"/>
    <x v="0"/>
    <x v="4"/>
    <x v="1"/>
    <b v="0"/>
    <x v="58"/>
    <x v="0"/>
    <x v="7"/>
    <x v="0"/>
    <x v="270"/>
    <x v="0"/>
    <x v="0"/>
    <x v="0"/>
    <x v="12"/>
  </r>
  <r>
    <x v="361"/>
    <x v="28"/>
    <x v="342"/>
    <x v="0"/>
    <x v="55"/>
    <x v="0"/>
    <x v="84"/>
    <x v="0"/>
    <n v="0.73329999999999995"/>
    <b v="0"/>
    <x v="0"/>
    <x v="4"/>
    <x v="2"/>
    <b v="0"/>
    <x v="39"/>
    <x v="0"/>
    <x v="15"/>
    <x v="0"/>
    <x v="271"/>
    <x v="0"/>
    <x v="0"/>
    <x v="0"/>
    <x v="23"/>
  </r>
  <r>
    <x v="362"/>
    <x v="10"/>
    <x v="343"/>
    <x v="0"/>
    <x v="136"/>
    <x v="0"/>
    <x v="119"/>
    <x v="0"/>
    <n v="0.7631"/>
    <b v="0"/>
    <x v="0"/>
    <x v="4"/>
    <x v="1"/>
    <b v="0"/>
    <x v="79"/>
    <x v="0"/>
    <x v="43"/>
    <x v="0"/>
    <x v="4"/>
    <x v="0"/>
    <x v="0"/>
    <x v="0"/>
    <x v="28"/>
  </r>
  <r>
    <x v="363"/>
    <x v="1"/>
    <x v="344"/>
    <x v="0"/>
    <x v="126"/>
    <x v="1"/>
    <x v="117"/>
    <x v="0"/>
    <n v="0.85119999999999996"/>
    <b v="0"/>
    <x v="0"/>
    <x v="4"/>
    <x v="10"/>
    <b v="0"/>
    <x v="86"/>
    <x v="0"/>
    <x v="25"/>
    <x v="0"/>
    <x v="272"/>
    <x v="0"/>
    <x v="0"/>
    <x v="0"/>
    <x v="0"/>
  </r>
  <r>
    <x v="364"/>
    <x v="40"/>
    <x v="345"/>
    <x v="0"/>
    <x v="53"/>
    <x v="0"/>
    <x v="134"/>
    <x v="0"/>
    <n v="0.57909999999999995"/>
    <b v="0"/>
    <x v="0"/>
    <x v="4"/>
    <x v="1"/>
    <b v="0"/>
    <x v="22"/>
    <x v="0"/>
    <x v="54"/>
    <x v="0"/>
    <x v="273"/>
    <x v="0"/>
    <x v="0"/>
    <x v="0"/>
    <x v="7"/>
  </r>
  <r>
    <x v="365"/>
    <x v="5"/>
    <x v="346"/>
    <x v="0"/>
    <x v="11"/>
    <x v="0"/>
    <x v="186"/>
    <x v="0"/>
    <n v="2.1057999999999999"/>
    <b v="0"/>
    <x v="0"/>
    <x v="4"/>
    <x v="0"/>
    <b v="0"/>
    <x v="64"/>
    <x v="0"/>
    <x v="41"/>
    <x v="0"/>
    <x v="274"/>
    <x v="0"/>
    <x v="0"/>
    <x v="0"/>
    <x v="12"/>
  </r>
  <r>
    <x v="366"/>
    <x v="7"/>
    <x v="347"/>
    <x v="0"/>
    <x v="2"/>
    <x v="0"/>
    <x v="162"/>
    <x v="0"/>
    <n v="1.3782000000000001"/>
    <b v="0"/>
    <x v="0"/>
    <x v="4"/>
    <x v="5"/>
    <b v="0"/>
    <x v="65"/>
    <x v="0"/>
    <x v="23"/>
    <x v="0"/>
    <x v="275"/>
    <x v="0"/>
    <x v="0"/>
    <x v="0"/>
    <x v="12"/>
  </r>
  <r>
    <x v="367"/>
    <x v="41"/>
    <x v="348"/>
    <x v="0"/>
    <x v="137"/>
    <x v="0"/>
    <x v="156"/>
    <x v="0"/>
    <n v="0.73860000000000003"/>
    <b v="0"/>
    <x v="0"/>
    <x v="4"/>
    <x v="1"/>
    <b v="0"/>
    <x v="15"/>
    <x v="0"/>
    <x v="54"/>
    <x v="0"/>
    <x v="276"/>
    <x v="0"/>
    <x v="0"/>
    <x v="0"/>
    <x v="15"/>
  </r>
  <r>
    <x v="368"/>
    <x v="34"/>
    <x v="349"/>
    <x v="0"/>
    <x v="106"/>
    <x v="0"/>
    <x v="23"/>
    <x v="0"/>
    <n v="1.4044000000000001"/>
    <b v="0"/>
    <x v="0"/>
    <x v="4"/>
    <x v="4"/>
    <b v="0"/>
    <x v="15"/>
    <x v="0"/>
    <x v="15"/>
    <x v="0"/>
    <x v="277"/>
    <x v="0"/>
    <x v="1"/>
    <x v="1"/>
    <x v="17"/>
  </r>
  <r>
    <x v="369"/>
    <x v="1"/>
    <x v="350"/>
    <x v="0"/>
    <x v="9"/>
    <x v="1"/>
    <x v="90"/>
    <x v="0"/>
    <n v="0.91479999999999995"/>
    <b v="0"/>
    <x v="0"/>
    <x v="4"/>
    <x v="7"/>
    <b v="0"/>
    <x v="87"/>
    <x v="1"/>
    <x v="6"/>
    <x v="0"/>
    <x v="278"/>
    <x v="0"/>
    <x v="2"/>
    <x v="2"/>
    <x v="17"/>
  </r>
  <r>
    <x v="370"/>
    <x v="3"/>
    <x v="323"/>
    <x v="0"/>
    <x v="56"/>
    <x v="0"/>
    <x v="24"/>
    <x v="0"/>
    <n v="0.60399999999999998"/>
    <b v="0"/>
    <x v="0"/>
    <x v="4"/>
    <x v="3"/>
    <b v="0"/>
    <x v="36"/>
    <x v="0"/>
    <x v="35"/>
    <x v="0"/>
    <x v="279"/>
    <x v="0"/>
    <x v="0"/>
    <x v="0"/>
    <x v="17"/>
  </r>
  <r>
    <x v="371"/>
    <x v="24"/>
    <x v="351"/>
    <x v="0"/>
    <x v="45"/>
    <x v="0"/>
    <x v="128"/>
    <x v="0"/>
    <n v="2.4691000000000001"/>
    <b v="0"/>
    <x v="0"/>
    <x v="4"/>
    <x v="4"/>
    <b v="0"/>
    <x v="64"/>
    <x v="0"/>
    <x v="25"/>
    <x v="0"/>
    <x v="280"/>
    <x v="0"/>
    <x v="2"/>
    <x v="2"/>
    <x v="15"/>
  </r>
  <r>
    <x v="372"/>
    <x v="1"/>
    <x v="352"/>
    <x v="0"/>
    <x v="71"/>
    <x v="0"/>
    <x v="187"/>
    <x v="1"/>
    <n v="22.065100000000001"/>
    <b v="1"/>
    <x v="0"/>
    <x v="4"/>
    <x v="0"/>
    <b v="0"/>
    <x v="10"/>
    <x v="0"/>
    <x v="4"/>
    <x v="0"/>
    <x v="281"/>
    <x v="0"/>
    <x v="0"/>
    <x v="0"/>
    <x v="38"/>
  </r>
  <r>
    <x v="373"/>
    <x v="1"/>
    <x v="353"/>
    <x v="0"/>
    <x v="1"/>
    <x v="0"/>
    <x v="188"/>
    <x v="0"/>
    <n v="2.5209999999999999"/>
    <b v="0"/>
    <x v="0"/>
    <x v="4"/>
    <x v="4"/>
    <b v="0"/>
    <x v="70"/>
    <x v="0"/>
    <x v="1"/>
    <x v="0"/>
    <x v="7"/>
    <x v="0"/>
    <x v="1"/>
    <x v="1"/>
    <x v="2"/>
  </r>
  <r>
    <x v="374"/>
    <x v="40"/>
    <x v="354"/>
    <x v="0"/>
    <x v="53"/>
    <x v="0"/>
    <x v="173"/>
    <x v="0"/>
    <n v="0.83330000000000004"/>
    <b v="0"/>
    <x v="0"/>
    <x v="4"/>
    <x v="12"/>
    <b v="0"/>
    <x v="17"/>
    <x v="0"/>
    <x v="47"/>
    <x v="0"/>
    <x v="282"/>
    <x v="0"/>
    <x v="0"/>
    <x v="0"/>
    <x v="23"/>
  </r>
  <r>
    <x v="375"/>
    <x v="0"/>
    <x v="355"/>
    <x v="0"/>
    <x v="72"/>
    <x v="0"/>
    <x v="189"/>
    <x v="0"/>
    <n v="2.4449999999999998"/>
    <b v="0"/>
    <x v="0"/>
    <x v="4"/>
    <x v="0"/>
    <b v="0"/>
    <x v="44"/>
    <x v="0"/>
    <x v="13"/>
    <x v="0"/>
    <x v="283"/>
    <x v="0"/>
    <x v="0"/>
    <x v="0"/>
    <x v="12"/>
  </r>
  <r>
    <x v="376"/>
    <x v="3"/>
    <x v="356"/>
    <x v="0"/>
    <x v="75"/>
    <x v="0"/>
    <x v="190"/>
    <x v="0"/>
    <n v="0.52759999999999996"/>
    <b v="0"/>
    <x v="0"/>
    <x v="4"/>
    <x v="1"/>
    <b v="0"/>
    <x v="7"/>
    <x v="0"/>
    <x v="49"/>
    <x v="0"/>
    <x v="284"/>
    <x v="0"/>
    <x v="0"/>
    <x v="0"/>
    <x v="22"/>
  </r>
  <r>
    <x v="377"/>
    <x v="35"/>
    <x v="48"/>
    <x v="0"/>
    <x v="78"/>
    <x v="0"/>
    <x v="81"/>
    <x v="0"/>
    <n v="0.98399999999999999"/>
    <b v="0"/>
    <x v="0"/>
    <x v="4"/>
    <x v="3"/>
    <b v="0"/>
    <x v="15"/>
    <x v="0"/>
    <x v="27"/>
    <x v="0"/>
    <x v="1"/>
    <x v="0"/>
    <x v="0"/>
    <x v="0"/>
    <x v="15"/>
  </r>
  <r>
    <x v="378"/>
    <x v="11"/>
    <x v="357"/>
    <x v="0"/>
    <x v="49"/>
    <x v="0"/>
    <x v="191"/>
    <x v="0"/>
    <n v="2.5304000000000002"/>
    <b v="0"/>
    <x v="0"/>
    <x v="4"/>
    <x v="0"/>
    <b v="0"/>
    <x v="14"/>
    <x v="0"/>
    <x v="28"/>
    <x v="0"/>
    <x v="285"/>
    <x v="0"/>
    <x v="0"/>
    <x v="0"/>
    <x v="7"/>
  </r>
  <r>
    <x v="379"/>
    <x v="4"/>
    <x v="358"/>
    <x v="0"/>
    <x v="69"/>
    <x v="0"/>
    <x v="4"/>
    <x v="0"/>
    <n v="1.2793000000000001"/>
    <b v="0"/>
    <x v="0"/>
    <x v="4"/>
    <x v="11"/>
    <b v="0"/>
    <x v="58"/>
    <x v="0"/>
    <x v="45"/>
    <x v="0"/>
    <x v="286"/>
    <x v="0"/>
    <x v="0"/>
    <x v="0"/>
    <x v="2"/>
  </r>
  <r>
    <x v="380"/>
    <x v="6"/>
    <x v="359"/>
    <x v="0"/>
    <x v="5"/>
    <x v="0"/>
    <x v="91"/>
    <x v="0"/>
    <n v="1.6"/>
    <b v="0"/>
    <x v="0"/>
    <x v="4"/>
    <x v="0"/>
    <b v="0"/>
    <x v="49"/>
    <x v="0"/>
    <x v="34"/>
    <x v="0"/>
    <x v="287"/>
    <x v="0"/>
    <x v="0"/>
    <x v="0"/>
    <x v="12"/>
  </r>
  <r>
    <x v="381"/>
    <x v="29"/>
    <x v="360"/>
    <x v="0"/>
    <x v="122"/>
    <x v="0"/>
    <x v="34"/>
    <x v="0"/>
    <n v="2.7008000000000001"/>
    <b v="0"/>
    <x v="0"/>
    <x v="4"/>
    <x v="13"/>
    <b v="0"/>
    <x v="88"/>
    <x v="1"/>
    <x v="25"/>
    <x v="0"/>
    <x v="288"/>
    <x v="0"/>
    <x v="2"/>
    <x v="2"/>
    <x v="1"/>
  </r>
  <r>
    <x v="382"/>
    <x v="4"/>
    <x v="361"/>
    <x v="0"/>
    <x v="138"/>
    <x v="0"/>
    <x v="158"/>
    <x v="0"/>
    <n v="1.3735999999999999"/>
    <b v="0"/>
    <x v="0"/>
    <x v="4"/>
    <x v="4"/>
    <b v="0"/>
    <x v="7"/>
    <x v="0"/>
    <x v="47"/>
    <x v="0"/>
    <x v="289"/>
    <x v="0"/>
    <x v="2"/>
    <x v="2"/>
    <x v="17"/>
  </r>
  <r>
    <x v="383"/>
    <x v="19"/>
    <x v="362"/>
    <x v="0"/>
    <x v="30"/>
    <x v="0"/>
    <x v="11"/>
    <x v="0"/>
    <n v="0.98770000000000002"/>
    <b v="0"/>
    <x v="1"/>
    <x v="4"/>
    <x v="11"/>
    <b v="0"/>
    <x v="28"/>
    <x v="0"/>
    <x v="29"/>
    <x v="0"/>
    <x v="38"/>
    <x v="0"/>
    <x v="0"/>
    <x v="0"/>
    <x v="21"/>
  </r>
  <r>
    <x v="384"/>
    <x v="11"/>
    <x v="363"/>
    <x v="0"/>
    <x v="49"/>
    <x v="0"/>
    <x v="84"/>
    <x v="0"/>
    <n v="0.83940000000000003"/>
    <b v="0"/>
    <x v="0"/>
    <x v="4"/>
    <x v="7"/>
    <b v="0"/>
    <x v="18"/>
    <x v="0"/>
    <x v="45"/>
    <x v="0"/>
    <x v="38"/>
    <x v="0"/>
    <x v="0"/>
    <x v="0"/>
    <x v="8"/>
  </r>
  <r>
    <x v="385"/>
    <x v="4"/>
    <x v="364"/>
    <x v="0"/>
    <x v="134"/>
    <x v="0"/>
    <x v="8"/>
    <x v="0"/>
    <n v="0.89090000000000003"/>
    <b v="0"/>
    <x v="0"/>
    <x v="4"/>
    <x v="13"/>
    <b v="0"/>
    <x v="34"/>
    <x v="0"/>
    <x v="54"/>
    <x v="0"/>
    <x v="1"/>
    <x v="0"/>
    <x v="0"/>
    <x v="0"/>
    <x v="4"/>
  </r>
  <r>
    <x v="386"/>
    <x v="27"/>
    <x v="365"/>
    <x v="0"/>
    <x v="124"/>
    <x v="0"/>
    <x v="85"/>
    <x v="0"/>
    <n v="1.3682000000000001"/>
    <b v="0"/>
    <x v="0"/>
    <x v="4"/>
    <x v="0"/>
    <b v="0"/>
    <x v="58"/>
    <x v="0"/>
    <x v="29"/>
    <x v="0"/>
    <x v="290"/>
    <x v="0"/>
    <x v="0"/>
    <x v="0"/>
    <x v="15"/>
  </r>
  <r>
    <x v="387"/>
    <x v="8"/>
    <x v="366"/>
    <x v="1"/>
    <x v="7"/>
    <x v="0"/>
    <x v="192"/>
    <x v="0"/>
    <n v="0.5625"/>
    <b v="0"/>
    <x v="0"/>
    <x v="4"/>
    <x v="4"/>
    <b v="0"/>
    <x v="62"/>
    <x v="0"/>
    <x v="35"/>
    <x v="0"/>
    <x v="291"/>
    <x v="0"/>
    <x v="0"/>
    <x v="0"/>
    <x v="1"/>
  </r>
  <r>
    <x v="388"/>
    <x v="10"/>
    <x v="367"/>
    <x v="0"/>
    <x v="10"/>
    <x v="0"/>
    <x v="42"/>
    <x v="0"/>
    <n v="1.7315"/>
    <b v="0"/>
    <x v="0"/>
    <x v="4"/>
    <x v="4"/>
    <b v="0"/>
    <x v="58"/>
    <x v="0"/>
    <x v="27"/>
    <x v="0"/>
    <x v="292"/>
    <x v="0"/>
    <x v="1"/>
    <x v="1"/>
    <x v="22"/>
  </r>
  <r>
    <x v="389"/>
    <x v="45"/>
    <x v="368"/>
    <x v="0"/>
    <x v="139"/>
    <x v="0"/>
    <x v="177"/>
    <x v="0"/>
    <n v="0.70889999999999997"/>
    <b v="0"/>
    <x v="0"/>
    <x v="4"/>
    <x v="2"/>
    <b v="0"/>
    <x v="24"/>
    <x v="0"/>
    <x v="27"/>
    <x v="0"/>
    <x v="293"/>
    <x v="0"/>
    <x v="0"/>
    <x v="0"/>
    <x v="1"/>
  </r>
  <r>
    <x v="390"/>
    <x v="0"/>
    <x v="369"/>
    <x v="0"/>
    <x v="17"/>
    <x v="0"/>
    <x v="43"/>
    <x v="0"/>
    <n v="1.6183000000000001"/>
    <b v="0"/>
    <x v="0"/>
    <x v="4"/>
    <x v="6"/>
    <b v="0"/>
    <x v="77"/>
    <x v="0"/>
    <x v="59"/>
    <x v="0"/>
    <x v="294"/>
    <x v="0"/>
    <x v="0"/>
    <x v="0"/>
    <x v="17"/>
  </r>
  <r>
    <x v="391"/>
    <x v="26"/>
    <x v="370"/>
    <x v="0"/>
    <x v="61"/>
    <x v="0"/>
    <x v="35"/>
    <x v="0"/>
    <n v="1.9319999999999999"/>
    <b v="0"/>
    <x v="0"/>
    <x v="4"/>
    <x v="13"/>
    <b v="0"/>
    <x v="22"/>
    <x v="0"/>
    <x v="49"/>
    <x v="0"/>
    <x v="21"/>
    <x v="0"/>
    <x v="0"/>
    <x v="0"/>
    <x v="12"/>
  </r>
  <r>
    <x v="392"/>
    <x v="38"/>
    <x v="371"/>
    <x v="0"/>
    <x v="40"/>
    <x v="0"/>
    <x v="177"/>
    <x v="0"/>
    <n v="1.2065999999999999"/>
    <b v="0"/>
    <x v="0"/>
    <x v="4"/>
    <x v="11"/>
    <b v="0"/>
    <x v="22"/>
    <x v="0"/>
    <x v="7"/>
    <x v="0"/>
    <x v="295"/>
    <x v="0"/>
    <x v="0"/>
    <x v="0"/>
    <x v="16"/>
  </r>
  <r>
    <x v="393"/>
    <x v="26"/>
    <x v="372"/>
    <x v="0"/>
    <x v="140"/>
    <x v="0"/>
    <x v="158"/>
    <x v="0"/>
    <n v="1.3369"/>
    <b v="0"/>
    <x v="0"/>
    <x v="4"/>
    <x v="4"/>
    <b v="0"/>
    <x v="21"/>
    <x v="0"/>
    <x v="8"/>
    <x v="0"/>
    <x v="296"/>
    <x v="0"/>
    <x v="1"/>
    <x v="1"/>
    <x v="21"/>
  </r>
  <r>
    <x v="394"/>
    <x v="18"/>
    <x v="373"/>
    <x v="0"/>
    <x v="28"/>
    <x v="0"/>
    <x v="151"/>
    <x v="0"/>
    <n v="2.0051000000000001"/>
    <b v="0"/>
    <x v="0"/>
    <x v="4"/>
    <x v="1"/>
    <b v="0"/>
    <x v="48"/>
    <x v="0"/>
    <x v="26"/>
    <x v="0"/>
    <x v="297"/>
    <x v="0"/>
    <x v="1"/>
    <x v="1"/>
    <x v="0"/>
  </r>
  <r>
    <x v="395"/>
    <x v="18"/>
    <x v="374"/>
    <x v="0"/>
    <x v="28"/>
    <x v="0"/>
    <x v="193"/>
    <x v="0"/>
    <n v="2.1594000000000002"/>
    <b v="0"/>
    <x v="0"/>
    <x v="4"/>
    <x v="0"/>
    <b v="0"/>
    <x v="33"/>
    <x v="0"/>
    <x v="37"/>
    <x v="0"/>
    <x v="298"/>
    <x v="0"/>
    <x v="0"/>
    <x v="0"/>
    <x v="1"/>
  </r>
  <r>
    <x v="396"/>
    <x v="3"/>
    <x v="375"/>
    <x v="0"/>
    <x v="141"/>
    <x v="0"/>
    <x v="66"/>
    <x v="0"/>
    <n v="1.3956"/>
    <b v="0"/>
    <x v="0"/>
    <x v="4"/>
    <x v="14"/>
    <b v="0"/>
    <x v="0"/>
    <x v="0"/>
    <x v="10"/>
    <x v="0"/>
    <x v="4"/>
    <x v="0"/>
    <x v="0"/>
    <x v="0"/>
    <x v="15"/>
  </r>
  <r>
    <x v="397"/>
    <x v="28"/>
    <x v="376"/>
    <x v="0"/>
    <x v="142"/>
    <x v="0"/>
    <x v="194"/>
    <x v="0"/>
    <n v="2.6434000000000002"/>
    <b v="0"/>
    <x v="1"/>
    <x v="4"/>
    <x v="0"/>
    <b v="0"/>
    <x v="16"/>
    <x v="0"/>
    <x v="17"/>
    <x v="0"/>
    <x v="4"/>
    <x v="0"/>
    <x v="0"/>
    <x v="0"/>
    <x v="39"/>
  </r>
  <r>
    <x v="398"/>
    <x v="1"/>
    <x v="377"/>
    <x v="1"/>
    <x v="143"/>
    <x v="0"/>
    <x v="9"/>
    <x v="0"/>
    <n v="1.9361999999999999"/>
    <b v="0"/>
    <x v="0"/>
    <x v="4"/>
    <x v="0"/>
    <b v="0"/>
    <x v="32"/>
    <x v="0"/>
    <x v="30"/>
    <x v="0"/>
    <x v="299"/>
    <x v="0"/>
    <x v="0"/>
    <x v="0"/>
    <x v="40"/>
  </r>
  <r>
    <x v="399"/>
    <x v="23"/>
    <x v="378"/>
    <x v="0"/>
    <x v="53"/>
    <x v="0"/>
    <x v="121"/>
    <x v="0"/>
    <n v="1.1016999999999999"/>
    <b v="0"/>
    <x v="0"/>
    <x v="4"/>
    <x v="14"/>
    <b v="0"/>
    <x v="15"/>
    <x v="0"/>
    <x v="47"/>
    <x v="0"/>
    <x v="300"/>
    <x v="0"/>
    <x v="2"/>
    <x v="2"/>
    <x v="0"/>
  </r>
  <r>
    <x v="400"/>
    <x v="24"/>
    <x v="379"/>
    <x v="0"/>
    <x v="22"/>
    <x v="0"/>
    <x v="50"/>
    <x v="0"/>
    <n v="1.0504"/>
    <b v="0"/>
    <x v="0"/>
    <x v="4"/>
    <x v="15"/>
    <b v="0"/>
    <x v="30"/>
    <x v="0"/>
    <x v="34"/>
    <x v="0"/>
    <x v="301"/>
    <x v="0"/>
    <x v="2"/>
    <x v="2"/>
    <x v="7"/>
  </r>
  <r>
    <x v="401"/>
    <x v="4"/>
    <x v="380"/>
    <x v="0"/>
    <x v="4"/>
    <x v="0"/>
    <x v="195"/>
    <x v="0"/>
    <n v="2.0331000000000001"/>
    <b v="0"/>
    <x v="0"/>
    <x v="4"/>
    <x v="1"/>
    <b v="0"/>
    <x v="89"/>
    <x v="0"/>
    <x v="42"/>
    <x v="0"/>
    <x v="302"/>
    <x v="0"/>
    <x v="1"/>
    <x v="1"/>
    <x v="0"/>
  </r>
  <r>
    <x v="402"/>
    <x v="27"/>
    <x v="381"/>
    <x v="0"/>
    <x v="61"/>
    <x v="0"/>
    <x v="120"/>
    <x v="0"/>
    <n v="2.3086000000000002"/>
    <b v="0"/>
    <x v="1"/>
    <x v="4"/>
    <x v="0"/>
    <b v="0"/>
    <x v="30"/>
    <x v="0"/>
    <x v="10"/>
    <x v="0"/>
    <x v="38"/>
    <x v="0"/>
    <x v="0"/>
    <x v="0"/>
    <x v="12"/>
  </r>
  <r>
    <x v="403"/>
    <x v="9"/>
    <x v="382"/>
    <x v="0"/>
    <x v="8"/>
    <x v="0"/>
    <x v="146"/>
    <x v="0"/>
    <n v="0.78949999999999998"/>
    <b v="0"/>
    <x v="0"/>
    <x v="4"/>
    <x v="8"/>
    <b v="0"/>
    <x v="21"/>
    <x v="0"/>
    <x v="18"/>
    <x v="0"/>
    <x v="4"/>
    <x v="0"/>
    <x v="2"/>
    <x v="2"/>
    <x v="1"/>
  </r>
  <r>
    <x v="404"/>
    <x v="5"/>
    <x v="383"/>
    <x v="0"/>
    <x v="122"/>
    <x v="0"/>
    <x v="145"/>
    <x v="0"/>
    <n v="1.0012000000000001"/>
    <b v="0"/>
    <x v="0"/>
    <x v="4"/>
    <x v="4"/>
    <b v="0"/>
    <x v="9"/>
    <x v="0"/>
    <x v="8"/>
    <x v="0"/>
    <x v="303"/>
    <x v="0"/>
    <x v="0"/>
    <x v="0"/>
    <x v="16"/>
  </r>
  <r>
    <x v="405"/>
    <x v="42"/>
    <x v="173"/>
    <x v="0"/>
    <x v="29"/>
    <x v="0"/>
    <x v="0"/>
    <x v="0"/>
    <n v="1.2733000000000001"/>
    <b v="0"/>
    <x v="0"/>
    <x v="4"/>
    <x v="4"/>
    <b v="0"/>
    <x v="32"/>
    <x v="0"/>
    <x v="34"/>
    <x v="0"/>
    <x v="304"/>
    <x v="0"/>
    <x v="2"/>
    <x v="2"/>
    <x v="15"/>
  </r>
  <r>
    <x v="406"/>
    <x v="18"/>
    <x v="263"/>
    <x v="0"/>
    <x v="28"/>
    <x v="0"/>
    <x v="137"/>
    <x v="0"/>
    <n v="1.3753"/>
    <b v="0"/>
    <x v="0"/>
    <x v="4"/>
    <x v="4"/>
    <b v="0"/>
    <x v="49"/>
    <x v="0"/>
    <x v="29"/>
    <x v="0"/>
    <x v="305"/>
    <x v="0"/>
    <x v="0"/>
    <x v="0"/>
    <x v="4"/>
  </r>
  <r>
    <x v="407"/>
    <x v="2"/>
    <x v="384"/>
    <x v="0"/>
    <x v="2"/>
    <x v="0"/>
    <x v="41"/>
    <x v="0"/>
    <n v="0.62180000000000002"/>
    <b v="0"/>
    <x v="0"/>
    <x v="4"/>
    <x v="9"/>
    <b v="0"/>
    <x v="30"/>
    <x v="0"/>
    <x v="45"/>
    <x v="0"/>
    <x v="4"/>
    <x v="0"/>
    <x v="0"/>
    <x v="0"/>
    <x v="12"/>
  </r>
  <r>
    <x v="408"/>
    <x v="1"/>
    <x v="385"/>
    <x v="0"/>
    <x v="12"/>
    <x v="0"/>
    <x v="52"/>
    <x v="0"/>
    <n v="0.71509999999999996"/>
    <b v="0"/>
    <x v="0"/>
    <x v="4"/>
    <x v="9"/>
    <b v="0"/>
    <x v="15"/>
    <x v="0"/>
    <x v="7"/>
    <x v="0"/>
    <x v="306"/>
    <x v="0"/>
    <x v="0"/>
    <x v="0"/>
    <x v="13"/>
  </r>
  <r>
    <x v="409"/>
    <x v="1"/>
    <x v="213"/>
    <x v="0"/>
    <x v="9"/>
    <x v="1"/>
    <x v="196"/>
    <x v="0"/>
    <n v="1.165"/>
    <b v="0"/>
    <x v="0"/>
    <x v="4"/>
    <x v="4"/>
    <b v="0"/>
    <x v="85"/>
    <x v="0"/>
    <x v="21"/>
    <x v="0"/>
    <x v="307"/>
    <x v="0"/>
    <x v="0"/>
    <x v="0"/>
    <x v="15"/>
  </r>
  <r>
    <x v="410"/>
    <x v="1"/>
    <x v="386"/>
    <x v="0"/>
    <x v="1"/>
    <x v="0"/>
    <x v="96"/>
    <x v="0"/>
    <n v="1.5125999999999999"/>
    <b v="0"/>
    <x v="1"/>
    <x v="4"/>
    <x v="6"/>
    <b v="0"/>
    <x v="90"/>
    <x v="1"/>
    <x v="60"/>
    <x v="0"/>
    <x v="308"/>
    <x v="0"/>
    <x v="0"/>
    <x v="0"/>
    <x v="7"/>
  </r>
  <r>
    <x v="411"/>
    <x v="5"/>
    <x v="387"/>
    <x v="0"/>
    <x v="11"/>
    <x v="0"/>
    <x v="146"/>
    <x v="0"/>
    <n v="0.86539999999999995"/>
    <b v="0"/>
    <x v="0"/>
    <x v="4"/>
    <x v="5"/>
    <b v="0"/>
    <x v="15"/>
    <x v="0"/>
    <x v="30"/>
    <x v="0"/>
    <x v="1"/>
    <x v="0"/>
    <x v="0"/>
    <x v="0"/>
    <x v="16"/>
  </r>
  <r>
    <x v="412"/>
    <x v="26"/>
    <x v="388"/>
    <x v="0"/>
    <x v="66"/>
    <x v="0"/>
    <x v="58"/>
    <x v="0"/>
    <n v="1.4097"/>
    <b v="0"/>
    <x v="0"/>
    <x v="4"/>
    <x v="4"/>
    <b v="0"/>
    <x v="0"/>
    <x v="0"/>
    <x v="45"/>
    <x v="0"/>
    <x v="309"/>
    <x v="0"/>
    <x v="0"/>
    <x v="0"/>
    <x v="17"/>
  </r>
  <r>
    <x v="413"/>
    <x v="19"/>
    <x v="389"/>
    <x v="0"/>
    <x v="30"/>
    <x v="0"/>
    <x v="169"/>
    <x v="0"/>
    <n v="1.5039"/>
    <b v="0"/>
    <x v="0"/>
    <x v="4"/>
    <x v="0"/>
    <b v="0"/>
    <x v="28"/>
    <x v="0"/>
    <x v="0"/>
    <x v="0"/>
    <x v="310"/>
    <x v="0"/>
    <x v="0"/>
    <x v="0"/>
    <x v="14"/>
  </r>
  <r>
    <x v="414"/>
    <x v="35"/>
    <x v="390"/>
    <x v="0"/>
    <x v="30"/>
    <x v="0"/>
    <x v="2"/>
    <x v="0"/>
    <n v="0.71830000000000005"/>
    <b v="0"/>
    <x v="1"/>
    <x v="4"/>
    <x v="1"/>
    <b v="0"/>
    <x v="22"/>
    <x v="0"/>
    <x v="2"/>
    <x v="0"/>
    <x v="311"/>
    <x v="0"/>
    <x v="0"/>
    <x v="0"/>
    <x v="1"/>
  </r>
  <r>
    <x v="415"/>
    <x v="6"/>
    <x v="391"/>
    <x v="0"/>
    <x v="5"/>
    <x v="0"/>
    <x v="197"/>
    <x v="0"/>
    <n v="1.94"/>
    <b v="0"/>
    <x v="0"/>
    <x v="4"/>
    <x v="13"/>
    <b v="0"/>
    <x v="91"/>
    <x v="0"/>
    <x v="53"/>
    <x v="0"/>
    <x v="38"/>
    <x v="0"/>
    <x v="0"/>
    <x v="0"/>
    <x v="12"/>
  </r>
  <r>
    <x v="416"/>
    <x v="11"/>
    <x v="392"/>
    <x v="0"/>
    <x v="49"/>
    <x v="0"/>
    <x v="133"/>
    <x v="0"/>
    <n v="1.6667000000000001"/>
    <b v="0"/>
    <x v="0"/>
    <x v="4"/>
    <x v="1"/>
    <b v="0"/>
    <x v="12"/>
    <x v="0"/>
    <x v="42"/>
    <x v="0"/>
    <x v="12"/>
    <x v="0"/>
    <x v="0"/>
    <x v="0"/>
    <x v="15"/>
  </r>
  <r>
    <x v="417"/>
    <x v="23"/>
    <x v="393"/>
    <x v="0"/>
    <x v="62"/>
    <x v="0"/>
    <x v="156"/>
    <x v="0"/>
    <n v="0.71630000000000005"/>
    <b v="0"/>
    <x v="0"/>
    <x v="4"/>
    <x v="1"/>
    <b v="0"/>
    <x v="59"/>
    <x v="0"/>
    <x v="43"/>
    <x v="0"/>
    <x v="38"/>
    <x v="0"/>
    <x v="0"/>
    <x v="0"/>
    <x v="28"/>
  </r>
  <r>
    <x v="418"/>
    <x v="9"/>
    <x v="376"/>
    <x v="0"/>
    <x v="8"/>
    <x v="0"/>
    <x v="45"/>
    <x v="0"/>
    <n v="0.5"/>
    <b v="0"/>
    <x v="0"/>
    <x v="4"/>
    <x v="6"/>
    <b v="0"/>
    <x v="27"/>
    <x v="0"/>
    <x v="33"/>
    <x v="0"/>
    <x v="312"/>
    <x v="0"/>
    <x v="0"/>
    <x v="0"/>
    <x v="16"/>
  </r>
  <r>
    <x v="419"/>
    <x v="26"/>
    <x v="394"/>
    <x v="0"/>
    <x v="104"/>
    <x v="0"/>
    <x v="46"/>
    <x v="0"/>
    <n v="1.03"/>
    <b v="0"/>
    <x v="1"/>
    <x v="4"/>
    <x v="0"/>
    <b v="0"/>
    <x v="34"/>
    <x v="0"/>
    <x v="2"/>
    <x v="0"/>
    <x v="4"/>
    <x v="0"/>
    <x v="0"/>
    <x v="0"/>
    <x v="40"/>
  </r>
  <r>
    <x v="420"/>
    <x v="1"/>
    <x v="395"/>
    <x v="0"/>
    <x v="12"/>
    <x v="0"/>
    <x v="2"/>
    <x v="0"/>
    <n v="0.73819999999999997"/>
    <b v="0"/>
    <x v="0"/>
    <x v="4"/>
    <x v="3"/>
    <b v="0"/>
    <x v="40"/>
    <x v="0"/>
    <x v="10"/>
    <x v="0"/>
    <x v="313"/>
    <x v="0"/>
    <x v="0"/>
    <x v="0"/>
    <x v="0"/>
  </r>
  <r>
    <x v="421"/>
    <x v="3"/>
    <x v="396"/>
    <x v="0"/>
    <x v="141"/>
    <x v="0"/>
    <x v="51"/>
    <x v="0"/>
    <n v="0.78879999999999995"/>
    <b v="0"/>
    <x v="0"/>
    <x v="5"/>
    <x v="4"/>
    <b v="0"/>
    <x v="15"/>
    <x v="0"/>
    <x v="32"/>
    <x v="0"/>
    <x v="4"/>
    <x v="0"/>
    <x v="0"/>
    <x v="0"/>
    <x v="40"/>
  </r>
  <r>
    <x v="422"/>
    <x v="1"/>
    <x v="397"/>
    <x v="0"/>
    <x v="135"/>
    <x v="0"/>
    <x v="32"/>
    <x v="0"/>
    <n v="1.4749000000000001"/>
    <b v="0"/>
    <x v="0"/>
    <x v="5"/>
    <x v="4"/>
    <b v="0"/>
    <x v="31"/>
    <x v="0"/>
    <x v="34"/>
    <x v="0"/>
    <x v="314"/>
    <x v="0"/>
    <x v="0"/>
    <x v="0"/>
    <x v="0"/>
  </r>
  <r>
    <x v="423"/>
    <x v="17"/>
    <x v="398"/>
    <x v="0"/>
    <x v="26"/>
    <x v="0"/>
    <x v="167"/>
    <x v="0"/>
    <n v="0.52059999999999995"/>
    <b v="0"/>
    <x v="0"/>
    <x v="5"/>
    <x v="7"/>
    <b v="0"/>
    <x v="34"/>
    <x v="0"/>
    <x v="54"/>
    <x v="0"/>
    <x v="315"/>
    <x v="0"/>
    <x v="0"/>
    <x v="0"/>
    <x v="9"/>
  </r>
  <r>
    <x v="424"/>
    <x v="13"/>
    <x v="399"/>
    <x v="0"/>
    <x v="21"/>
    <x v="0"/>
    <x v="84"/>
    <x v="0"/>
    <n v="0.67120000000000002"/>
    <b v="0"/>
    <x v="0"/>
    <x v="5"/>
    <x v="0"/>
    <b v="0"/>
    <x v="57"/>
    <x v="0"/>
    <x v="61"/>
    <x v="0"/>
    <x v="316"/>
    <x v="0"/>
    <x v="1"/>
    <x v="1"/>
    <x v="15"/>
  </r>
  <r>
    <x v="425"/>
    <x v="7"/>
    <x v="367"/>
    <x v="0"/>
    <x v="144"/>
    <x v="0"/>
    <x v="198"/>
    <x v="1"/>
    <n v="9.4850999999999992"/>
    <b v="1"/>
    <x v="0"/>
    <x v="5"/>
    <x v="4"/>
    <b v="0"/>
    <x v="20"/>
    <x v="0"/>
    <x v="20"/>
    <x v="0"/>
    <x v="38"/>
    <x v="0"/>
    <x v="0"/>
    <x v="0"/>
    <x v="4"/>
  </r>
  <r>
    <x v="426"/>
    <x v="1"/>
    <x v="400"/>
    <x v="0"/>
    <x v="50"/>
    <x v="0"/>
    <x v="199"/>
    <x v="0"/>
    <n v="1.1154999999999999"/>
    <b v="0"/>
    <x v="0"/>
    <x v="5"/>
    <x v="1"/>
    <b v="0"/>
    <x v="25"/>
    <x v="0"/>
    <x v="29"/>
    <x v="0"/>
    <x v="317"/>
    <x v="0"/>
    <x v="1"/>
    <x v="1"/>
    <x v="21"/>
  </r>
  <r>
    <x v="427"/>
    <x v="8"/>
    <x v="401"/>
    <x v="0"/>
    <x v="145"/>
    <x v="0"/>
    <x v="69"/>
    <x v="0"/>
    <n v="0.82589999999999997"/>
    <b v="0"/>
    <x v="0"/>
    <x v="5"/>
    <x v="6"/>
    <b v="0"/>
    <x v="24"/>
    <x v="0"/>
    <x v="27"/>
    <x v="0"/>
    <x v="263"/>
    <x v="0"/>
    <x v="2"/>
    <x v="2"/>
    <x v="16"/>
  </r>
  <r>
    <x v="428"/>
    <x v="7"/>
    <x v="402"/>
    <x v="0"/>
    <x v="146"/>
    <x v="0"/>
    <x v="52"/>
    <x v="0"/>
    <n v="0.82120000000000004"/>
    <b v="0"/>
    <x v="0"/>
    <x v="5"/>
    <x v="1"/>
    <b v="0"/>
    <x v="57"/>
    <x v="0"/>
    <x v="7"/>
    <x v="0"/>
    <x v="4"/>
    <x v="0"/>
    <x v="0"/>
    <x v="0"/>
    <x v="4"/>
  </r>
  <r>
    <x v="429"/>
    <x v="0"/>
    <x v="403"/>
    <x v="0"/>
    <x v="39"/>
    <x v="0"/>
    <x v="138"/>
    <x v="0"/>
    <n v="1.3531"/>
    <b v="0"/>
    <x v="0"/>
    <x v="5"/>
    <x v="5"/>
    <b v="0"/>
    <x v="58"/>
    <x v="0"/>
    <x v="27"/>
    <x v="0"/>
    <x v="12"/>
    <x v="0"/>
    <x v="0"/>
    <x v="0"/>
    <x v="26"/>
  </r>
  <r>
    <x v="430"/>
    <x v="3"/>
    <x v="404"/>
    <x v="0"/>
    <x v="147"/>
    <x v="0"/>
    <x v="109"/>
    <x v="0"/>
    <n v="1.5728"/>
    <b v="0"/>
    <x v="0"/>
    <x v="5"/>
    <x v="15"/>
    <b v="0"/>
    <x v="10"/>
    <x v="0"/>
    <x v="30"/>
    <x v="0"/>
    <x v="318"/>
    <x v="0"/>
    <x v="1"/>
    <x v="1"/>
    <x v="7"/>
  </r>
  <r>
    <x v="431"/>
    <x v="22"/>
    <x v="405"/>
    <x v="0"/>
    <x v="148"/>
    <x v="0"/>
    <x v="6"/>
    <x v="0"/>
    <n v="1.7302999999999999"/>
    <b v="0"/>
    <x v="0"/>
    <x v="5"/>
    <x v="16"/>
    <b v="0"/>
    <x v="81"/>
    <x v="0"/>
    <x v="1"/>
    <x v="0"/>
    <x v="319"/>
    <x v="0"/>
    <x v="0"/>
    <x v="0"/>
    <x v="0"/>
  </r>
  <r>
    <x v="432"/>
    <x v="1"/>
    <x v="406"/>
    <x v="1"/>
    <x v="12"/>
    <x v="0"/>
    <x v="8"/>
    <x v="0"/>
    <n v="0.66900000000000004"/>
    <b v="0"/>
    <x v="1"/>
    <x v="5"/>
    <x v="9"/>
    <b v="0"/>
    <x v="58"/>
    <x v="0"/>
    <x v="31"/>
    <x v="0"/>
    <x v="1"/>
    <x v="0"/>
    <x v="0"/>
    <x v="0"/>
    <x v="20"/>
  </r>
  <r>
    <x v="433"/>
    <x v="23"/>
    <x v="283"/>
    <x v="0"/>
    <x v="37"/>
    <x v="0"/>
    <x v="199"/>
    <x v="0"/>
    <n v="1.0408999999999999"/>
    <b v="0"/>
    <x v="0"/>
    <x v="5"/>
    <x v="0"/>
    <b v="0"/>
    <x v="42"/>
    <x v="0"/>
    <x v="24"/>
    <x v="0"/>
    <x v="4"/>
    <x v="0"/>
    <x v="0"/>
    <x v="0"/>
    <x v="7"/>
  </r>
  <r>
    <x v="434"/>
    <x v="4"/>
    <x v="407"/>
    <x v="0"/>
    <x v="69"/>
    <x v="0"/>
    <x v="111"/>
    <x v="0"/>
    <n v="1.1854"/>
    <b v="0"/>
    <x v="0"/>
    <x v="5"/>
    <x v="6"/>
    <b v="0"/>
    <x v="50"/>
    <x v="0"/>
    <x v="35"/>
    <x v="0"/>
    <x v="38"/>
    <x v="0"/>
    <x v="0"/>
    <x v="0"/>
    <x v="13"/>
  </r>
  <r>
    <x v="435"/>
    <x v="13"/>
    <x v="408"/>
    <x v="0"/>
    <x v="149"/>
    <x v="0"/>
    <x v="200"/>
    <x v="1"/>
    <n v="6.4016999999999999"/>
    <b v="1"/>
    <x v="0"/>
    <x v="5"/>
    <x v="0"/>
    <b v="0"/>
    <x v="36"/>
    <x v="0"/>
    <x v="44"/>
    <x v="0"/>
    <x v="320"/>
    <x v="0"/>
    <x v="1"/>
    <x v="1"/>
    <x v="15"/>
  </r>
  <r>
    <x v="436"/>
    <x v="26"/>
    <x v="409"/>
    <x v="0"/>
    <x v="66"/>
    <x v="0"/>
    <x v="106"/>
    <x v="0"/>
    <n v="1.63"/>
    <b v="0"/>
    <x v="1"/>
    <x v="5"/>
    <x v="1"/>
    <b v="0"/>
    <x v="31"/>
    <x v="0"/>
    <x v="31"/>
    <x v="0"/>
    <x v="1"/>
    <x v="0"/>
    <x v="0"/>
    <x v="0"/>
    <x v="17"/>
  </r>
  <r>
    <x v="437"/>
    <x v="4"/>
    <x v="410"/>
    <x v="0"/>
    <x v="150"/>
    <x v="0"/>
    <x v="119"/>
    <x v="0"/>
    <n v="0.66759999999999997"/>
    <b v="0"/>
    <x v="0"/>
    <x v="5"/>
    <x v="1"/>
    <b v="0"/>
    <x v="51"/>
    <x v="0"/>
    <x v="35"/>
    <x v="0"/>
    <x v="4"/>
    <x v="0"/>
    <x v="0"/>
    <x v="0"/>
    <x v="17"/>
  </r>
  <r>
    <x v="438"/>
    <x v="26"/>
    <x v="411"/>
    <x v="0"/>
    <x v="151"/>
    <x v="0"/>
    <x v="52"/>
    <x v="0"/>
    <n v="0.89080000000000004"/>
    <b v="0"/>
    <x v="1"/>
    <x v="5"/>
    <x v="14"/>
    <b v="0"/>
    <x v="17"/>
    <x v="0"/>
    <x v="0"/>
    <x v="0"/>
    <x v="1"/>
    <x v="0"/>
    <x v="0"/>
    <x v="0"/>
    <x v="22"/>
  </r>
  <r>
    <x v="439"/>
    <x v="18"/>
    <x v="412"/>
    <x v="0"/>
    <x v="28"/>
    <x v="0"/>
    <x v="2"/>
    <x v="0"/>
    <n v="0.8226"/>
    <b v="0"/>
    <x v="1"/>
    <x v="5"/>
    <x v="1"/>
    <b v="0"/>
    <x v="21"/>
    <x v="0"/>
    <x v="30"/>
    <x v="0"/>
    <x v="4"/>
    <x v="0"/>
    <x v="0"/>
    <x v="0"/>
    <x v="8"/>
  </r>
  <r>
    <x v="440"/>
    <x v="5"/>
    <x v="413"/>
    <x v="0"/>
    <x v="152"/>
    <x v="0"/>
    <x v="201"/>
    <x v="0"/>
    <n v="0.44350000000000001"/>
    <b v="0"/>
    <x v="0"/>
    <x v="5"/>
    <x v="8"/>
    <b v="0"/>
    <x v="80"/>
    <x v="0"/>
    <x v="2"/>
    <x v="0"/>
    <x v="321"/>
    <x v="0"/>
    <x v="0"/>
    <x v="0"/>
    <x v="0"/>
  </r>
  <r>
    <x v="441"/>
    <x v="17"/>
    <x v="414"/>
    <x v="0"/>
    <x v="26"/>
    <x v="0"/>
    <x v="202"/>
    <x v="0"/>
    <n v="2.2517999999999998"/>
    <b v="0"/>
    <x v="0"/>
    <x v="5"/>
    <x v="4"/>
    <b v="0"/>
    <x v="49"/>
    <x v="0"/>
    <x v="10"/>
    <x v="0"/>
    <x v="322"/>
    <x v="0"/>
    <x v="0"/>
    <x v="0"/>
    <x v="27"/>
  </r>
  <r>
    <x v="442"/>
    <x v="15"/>
    <x v="415"/>
    <x v="0"/>
    <x v="134"/>
    <x v="0"/>
    <x v="72"/>
    <x v="0"/>
    <n v="0.93700000000000006"/>
    <b v="0"/>
    <x v="0"/>
    <x v="5"/>
    <x v="8"/>
    <b v="0"/>
    <x v="18"/>
    <x v="0"/>
    <x v="18"/>
    <x v="0"/>
    <x v="323"/>
    <x v="0"/>
    <x v="0"/>
    <x v="0"/>
    <x v="7"/>
  </r>
  <r>
    <x v="443"/>
    <x v="27"/>
    <x v="416"/>
    <x v="0"/>
    <x v="29"/>
    <x v="0"/>
    <x v="50"/>
    <x v="0"/>
    <n v="0.77639999999999998"/>
    <b v="0"/>
    <x v="0"/>
    <x v="5"/>
    <x v="9"/>
    <b v="0"/>
    <x v="7"/>
    <x v="0"/>
    <x v="24"/>
    <x v="0"/>
    <x v="6"/>
    <x v="0"/>
    <x v="0"/>
    <x v="0"/>
    <x v="17"/>
  </r>
  <r>
    <x v="444"/>
    <x v="36"/>
    <x v="417"/>
    <x v="0"/>
    <x v="153"/>
    <x v="0"/>
    <x v="141"/>
    <x v="0"/>
    <n v="0.95760000000000001"/>
    <b v="0"/>
    <x v="0"/>
    <x v="5"/>
    <x v="4"/>
    <b v="0"/>
    <x v="79"/>
    <x v="0"/>
    <x v="50"/>
    <x v="0"/>
    <x v="324"/>
    <x v="0"/>
    <x v="1"/>
    <x v="1"/>
    <x v="3"/>
  </r>
  <r>
    <x v="445"/>
    <x v="26"/>
    <x v="418"/>
    <x v="0"/>
    <x v="68"/>
    <x v="0"/>
    <x v="175"/>
    <x v="0"/>
    <n v="0.75380000000000003"/>
    <b v="0"/>
    <x v="0"/>
    <x v="5"/>
    <x v="1"/>
    <b v="0"/>
    <x v="37"/>
    <x v="0"/>
    <x v="49"/>
    <x v="0"/>
    <x v="325"/>
    <x v="0"/>
    <x v="1"/>
    <x v="1"/>
    <x v="12"/>
  </r>
  <r>
    <x v="446"/>
    <x v="19"/>
    <x v="419"/>
    <x v="0"/>
    <x v="30"/>
    <x v="0"/>
    <x v="167"/>
    <x v="0"/>
    <n v="0.48259999999999997"/>
    <b v="0"/>
    <x v="0"/>
    <x v="5"/>
    <x v="3"/>
    <b v="0"/>
    <x v="42"/>
    <x v="0"/>
    <x v="16"/>
    <x v="0"/>
    <x v="326"/>
    <x v="0"/>
    <x v="0"/>
    <x v="0"/>
    <x v="21"/>
  </r>
  <r>
    <x v="447"/>
    <x v="23"/>
    <x v="420"/>
    <x v="0"/>
    <x v="154"/>
    <x v="0"/>
    <x v="175"/>
    <x v="0"/>
    <n v="0.73240000000000005"/>
    <b v="0"/>
    <x v="1"/>
    <x v="5"/>
    <x v="7"/>
    <b v="0"/>
    <x v="52"/>
    <x v="0"/>
    <x v="62"/>
    <x v="0"/>
    <x v="327"/>
    <x v="0"/>
    <x v="0"/>
    <x v="0"/>
    <x v="10"/>
  </r>
  <r>
    <x v="448"/>
    <x v="31"/>
    <x v="89"/>
    <x v="0"/>
    <x v="45"/>
    <x v="0"/>
    <x v="203"/>
    <x v="0"/>
    <n v="1.0988"/>
    <b v="0"/>
    <x v="0"/>
    <x v="5"/>
    <x v="13"/>
    <b v="0"/>
    <x v="0"/>
    <x v="0"/>
    <x v="31"/>
    <x v="0"/>
    <x v="6"/>
    <x v="0"/>
    <x v="0"/>
    <x v="0"/>
    <x v="16"/>
  </r>
  <r>
    <x v="449"/>
    <x v="8"/>
    <x v="421"/>
    <x v="0"/>
    <x v="58"/>
    <x v="0"/>
    <x v="74"/>
    <x v="0"/>
    <n v="0.84019999999999995"/>
    <b v="0"/>
    <x v="0"/>
    <x v="5"/>
    <x v="5"/>
    <b v="0"/>
    <x v="30"/>
    <x v="0"/>
    <x v="37"/>
    <x v="0"/>
    <x v="6"/>
    <x v="0"/>
    <x v="0"/>
    <x v="0"/>
    <x v="21"/>
  </r>
  <r>
    <x v="450"/>
    <x v="10"/>
    <x v="422"/>
    <x v="0"/>
    <x v="155"/>
    <x v="0"/>
    <x v="204"/>
    <x v="0"/>
    <n v="0.39119999999999999"/>
    <b v="0"/>
    <x v="1"/>
    <x v="5"/>
    <x v="11"/>
    <b v="0"/>
    <x v="92"/>
    <x v="0"/>
    <x v="50"/>
    <x v="0"/>
    <x v="1"/>
    <x v="0"/>
    <x v="0"/>
    <x v="0"/>
    <x v="4"/>
  </r>
  <r>
    <x v="451"/>
    <x v="3"/>
    <x v="423"/>
    <x v="0"/>
    <x v="112"/>
    <x v="0"/>
    <x v="51"/>
    <x v="0"/>
    <n v="0.79659999999999997"/>
    <b v="0"/>
    <x v="0"/>
    <x v="5"/>
    <x v="9"/>
    <b v="0"/>
    <x v="42"/>
    <x v="0"/>
    <x v="24"/>
    <x v="0"/>
    <x v="328"/>
    <x v="0"/>
    <x v="0"/>
    <x v="0"/>
    <x v="15"/>
  </r>
  <r>
    <x v="452"/>
    <x v="1"/>
    <x v="424"/>
    <x v="0"/>
    <x v="1"/>
    <x v="0"/>
    <x v="148"/>
    <x v="0"/>
    <n v="1.7286999999999999"/>
    <b v="0"/>
    <x v="0"/>
    <x v="5"/>
    <x v="3"/>
    <b v="0"/>
    <x v="40"/>
    <x v="0"/>
    <x v="17"/>
    <x v="0"/>
    <x v="12"/>
    <x v="0"/>
    <x v="0"/>
    <x v="0"/>
    <x v="13"/>
  </r>
  <r>
    <x v="453"/>
    <x v="1"/>
    <x v="425"/>
    <x v="1"/>
    <x v="33"/>
    <x v="0"/>
    <x v="121"/>
    <x v="0"/>
    <n v="0.79749999999999999"/>
    <b v="0"/>
    <x v="0"/>
    <x v="5"/>
    <x v="10"/>
    <b v="0"/>
    <x v="61"/>
    <x v="0"/>
    <x v="46"/>
    <x v="0"/>
    <x v="1"/>
    <x v="0"/>
    <x v="0"/>
    <x v="0"/>
    <x v="2"/>
  </r>
  <r>
    <x v="454"/>
    <x v="4"/>
    <x v="426"/>
    <x v="0"/>
    <x v="156"/>
    <x v="0"/>
    <x v="178"/>
    <x v="0"/>
    <n v="2.3721999999999999"/>
    <b v="0"/>
    <x v="0"/>
    <x v="5"/>
    <x v="7"/>
    <b v="0"/>
    <x v="93"/>
    <x v="0"/>
    <x v="63"/>
    <x v="0"/>
    <x v="4"/>
    <x v="0"/>
    <x v="0"/>
    <x v="0"/>
    <x v="30"/>
  </r>
  <r>
    <x v="455"/>
    <x v="0"/>
    <x v="427"/>
    <x v="0"/>
    <x v="157"/>
    <x v="0"/>
    <x v="28"/>
    <x v="0"/>
    <n v="2.2829999999999999"/>
    <b v="0"/>
    <x v="0"/>
    <x v="5"/>
    <x v="4"/>
    <b v="0"/>
    <x v="81"/>
    <x v="0"/>
    <x v="25"/>
    <x v="0"/>
    <x v="175"/>
    <x v="0"/>
    <x v="0"/>
    <x v="0"/>
    <x v="12"/>
  </r>
  <r>
    <x v="456"/>
    <x v="44"/>
    <x v="428"/>
    <x v="0"/>
    <x v="158"/>
    <x v="0"/>
    <x v="40"/>
    <x v="0"/>
    <n v="0.46329999999999999"/>
    <b v="0"/>
    <x v="1"/>
    <x v="5"/>
    <x v="1"/>
    <b v="0"/>
    <x v="62"/>
    <x v="0"/>
    <x v="47"/>
    <x v="0"/>
    <x v="1"/>
    <x v="0"/>
    <x v="0"/>
    <x v="0"/>
    <x v="4"/>
  </r>
  <r>
    <x v="457"/>
    <x v="1"/>
    <x v="429"/>
    <x v="0"/>
    <x v="1"/>
    <x v="0"/>
    <x v="115"/>
    <x v="0"/>
    <n v="2.0888"/>
    <b v="0"/>
    <x v="0"/>
    <x v="5"/>
    <x v="6"/>
    <b v="0"/>
    <x v="94"/>
    <x v="1"/>
    <x v="64"/>
    <x v="1"/>
    <x v="329"/>
    <x v="0"/>
    <x v="0"/>
    <x v="0"/>
    <x v="16"/>
  </r>
  <r>
    <x v="458"/>
    <x v="10"/>
    <x v="430"/>
    <x v="0"/>
    <x v="10"/>
    <x v="0"/>
    <x v="205"/>
    <x v="0"/>
    <n v="0.40150000000000002"/>
    <b v="0"/>
    <x v="1"/>
    <x v="5"/>
    <x v="5"/>
    <b v="0"/>
    <x v="51"/>
    <x v="0"/>
    <x v="54"/>
    <x v="0"/>
    <x v="38"/>
    <x v="0"/>
    <x v="0"/>
    <x v="0"/>
    <x v="0"/>
  </r>
  <r>
    <x v="459"/>
    <x v="35"/>
    <x v="431"/>
    <x v="0"/>
    <x v="74"/>
    <x v="0"/>
    <x v="134"/>
    <x v="0"/>
    <n v="0.5151"/>
    <b v="0"/>
    <x v="0"/>
    <x v="5"/>
    <x v="13"/>
    <b v="0"/>
    <x v="79"/>
    <x v="0"/>
    <x v="43"/>
    <x v="0"/>
    <x v="330"/>
    <x v="0"/>
    <x v="0"/>
    <x v="0"/>
    <x v="11"/>
  </r>
  <r>
    <x v="460"/>
    <x v="26"/>
    <x v="432"/>
    <x v="0"/>
    <x v="159"/>
    <x v="0"/>
    <x v="131"/>
    <x v="0"/>
    <n v="1.8968"/>
    <b v="0"/>
    <x v="0"/>
    <x v="5"/>
    <x v="8"/>
    <b v="0"/>
    <x v="9"/>
    <x v="0"/>
    <x v="31"/>
    <x v="0"/>
    <x v="4"/>
    <x v="0"/>
    <x v="0"/>
    <x v="0"/>
    <x v="4"/>
  </r>
  <r>
    <x v="461"/>
    <x v="19"/>
    <x v="433"/>
    <x v="0"/>
    <x v="30"/>
    <x v="0"/>
    <x v="41"/>
    <x v="0"/>
    <n v="0.6734"/>
    <b v="0"/>
    <x v="0"/>
    <x v="5"/>
    <x v="2"/>
    <b v="0"/>
    <x v="57"/>
    <x v="0"/>
    <x v="7"/>
    <x v="0"/>
    <x v="331"/>
    <x v="0"/>
    <x v="0"/>
    <x v="0"/>
    <x v="12"/>
  </r>
  <r>
    <x v="462"/>
    <x v="40"/>
    <x v="434"/>
    <x v="0"/>
    <x v="53"/>
    <x v="0"/>
    <x v="175"/>
    <x v="0"/>
    <n v="0.69210000000000005"/>
    <b v="0"/>
    <x v="0"/>
    <x v="5"/>
    <x v="14"/>
    <b v="0"/>
    <x v="39"/>
    <x v="0"/>
    <x v="47"/>
    <x v="0"/>
    <x v="12"/>
    <x v="0"/>
    <x v="0"/>
    <x v="0"/>
    <x v="28"/>
  </r>
  <r>
    <x v="463"/>
    <x v="26"/>
    <x v="435"/>
    <x v="0"/>
    <x v="94"/>
    <x v="0"/>
    <x v="206"/>
    <x v="0"/>
    <n v="0.28899999999999998"/>
    <b v="0"/>
    <x v="0"/>
    <x v="5"/>
    <x v="10"/>
    <b v="0"/>
    <x v="79"/>
    <x v="0"/>
    <x v="61"/>
    <x v="0"/>
    <x v="332"/>
    <x v="0"/>
    <x v="0"/>
    <x v="0"/>
    <x v="21"/>
  </r>
  <r>
    <x v="464"/>
    <x v="1"/>
    <x v="436"/>
    <x v="0"/>
    <x v="1"/>
    <x v="0"/>
    <x v="158"/>
    <x v="0"/>
    <n v="1.2004999999999999"/>
    <b v="0"/>
    <x v="0"/>
    <x v="5"/>
    <x v="13"/>
    <b v="0"/>
    <x v="27"/>
    <x v="0"/>
    <x v="6"/>
    <x v="0"/>
    <x v="333"/>
    <x v="0"/>
    <x v="0"/>
    <x v="0"/>
    <x v="22"/>
  </r>
  <r>
    <x v="465"/>
    <x v="8"/>
    <x v="437"/>
    <x v="0"/>
    <x v="18"/>
    <x v="0"/>
    <x v="68"/>
    <x v="0"/>
    <n v="1.0665"/>
    <b v="0"/>
    <x v="0"/>
    <x v="5"/>
    <x v="4"/>
    <b v="0"/>
    <x v="31"/>
    <x v="0"/>
    <x v="34"/>
    <x v="0"/>
    <x v="4"/>
    <x v="0"/>
    <x v="0"/>
    <x v="0"/>
    <x v="39"/>
  </r>
  <r>
    <x v="466"/>
    <x v="46"/>
    <x v="438"/>
    <x v="0"/>
    <x v="160"/>
    <x v="0"/>
    <x v="9"/>
    <x v="0"/>
    <n v="1.7436"/>
    <b v="0"/>
    <x v="0"/>
    <x v="5"/>
    <x v="4"/>
    <b v="0"/>
    <x v="73"/>
    <x v="0"/>
    <x v="56"/>
    <x v="0"/>
    <x v="334"/>
    <x v="0"/>
    <x v="0"/>
    <x v="0"/>
    <x v="14"/>
  </r>
  <r>
    <x v="467"/>
    <x v="31"/>
    <x v="439"/>
    <x v="0"/>
    <x v="161"/>
    <x v="0"/>
    <x v="207"/>
    <x v="1"/>
    <n v="4.8250000000000002"/>
    <b v="1"/>
    <x v="0"/>
    <x v="5"/>
    <x v="11"/>
    <b v="0"/>
    <x v="3"/>
    <x v="0"/>
    <x v="20"/>
    <x v="0"/>
    <x v="12"/>
    <x v="0"/>
    <x v="0"/>
    <x v="0"/>
    <x v="12"/>
  </r>
  <r>
    <x v="468"/>
    <x v="10"/>
    <x v="440"/>
    <x v="0"/>
    <x v="10"/>
    <x v="0"/>
    <x v="27"/>
    <x v="0"/>
    <n v="1.2923"/>
    <b v="0"/>
    <x v="0"/>
    <x v="5"/>
    <x v="0"/>
    <b v="0"/>
    <x v="31"/>
    <x v="0"/>
    <x v="47"/>
    <x v="0"/>
    <x v="335"/>
    <x v="0"/>
    <x v="0"/>
    <x v="0"/>
    <x v="21"/>
  </r>
  <r>
    <x v="469"/>
    <x v="18"/>
    <x v="441"/>
    <x v="0"/>
    <x v="28"/>
    <x v="0"/>
    <x v="24"/>
    <x v="0"/>
    <n v="0.69410000000000005"/>
    <b v="0"/>
    <x v="1"/>
    <x v="5"/>
    <x v="4"/>
    <b v="0"/>
    <x v="37"/>
    <x v="0"/>
    <x v="30"/>
    <x v="0"/>
    <x v="78"/>
    <x v="0"/>
    <x v="0"/>
    <x v="0"/>
    <x v="15"/>
  </r>
  <r>
    <x v="470"/>
    <x v="1"/>
    <x v="442"/>
    <x v="0"/>
    <x v="1"/>
    <x v="0"/>
    <x v="109"/>
    <x v="0"/>
    <n v="1.1405000000000001"/>
    <b v="0"/>
    <x v="0"/>
    <x v="5"/>
    <x v="4"/>
    <b v="0"/>
    <x v="32"/>
    <x v="0"/>
    <x v="45"/>
    <x v="0"/>
    <x v="336"/>
    <x v="0"/>
    <x v="0"/>
    <x v="0"/>
    <x v="12"/>
  </r>
  <r>
    <x v="471"/>
    <x v="20"/>
    <x v="443"/>
    <x v="0"/>
    <x v="92"/>
    <x v="0"/>
    <x v="49"/>
    <x v="0"/>
    <n v="0.57730000000000004"/>
    <b v="0"/>
    <x v="1"/>
    <x v="5"/>
    <x v="13"/>
    <b v="0"/>
    <x v="80"/>
    <x v="0"/>
    <x v="32"/>
    <x v="0"/>
    <x v="6"/>
    <x v="0"/>
    <x v="0"/>
    <x v="0"/>
    <x v="4"/>
  </r>
  <r>
    <x v="472"/>
    <x v="18"/>
    <x v="444"/>
    <x v="0"/>
    <x v="28"/>
    <x v="0"/>
    <x v="158"/>
    <x v="0"/>
    <n v="1.2853000000000001"/>
    <b v="0"/>
    <x v="0"/>
    <x v="5"/>
    <x v="1"/>
    <b v="0"/>
    <x v="80"/>
    <x v="0"/>
    <x v="8"/>
    <x v="0"/>
    <x v="100"/>
    <x v="0"/>
    <x v="0"/>
    <x v="0"/>
    <x v="20"/>
  </r>
  <r>
    <x v="473"/>
    <x v="9"/>
    <x v="20"/>
    <x v="0"/>
    <x v="8"/>
    <x v="0"/>
    <x v="88"/>
    <x v="0"/>
    <n v="1.0350999999999999"/>
    <b v="0"/>
    <x v="0"/>
    <x v="5"/>
    <x v="4"/>
    <b v="0"/>
    <x v="60"/>
    <x v="1"/>
    <x v="7"/>
    <x v="0"/>
    <x v="337"/>
    <x v="1"/>
    <x v="2"/>
    <x v="2"/>
    <x v="12"/>
  </r>
  <r>
    <x v="474"/>
    <x v="29"/>
    <x v="445"/>
    <x v="0"/>
    <x v="162"/>
    <x v="0"/>
    <x v="105"/>
    <x v="0"/>
    <n v="0.93469999999999998"/>
    <b v="0"/>
    <x v="0"/>
    <x v="5"/>
    <x v="1"/>
    <b v="0"/>
    <x v="37"/>
    <x v="0"/>
    <x v="15"/>
    <x v="0"/>
    <x v="338"/>
    <x v="0"/>
    <x v="1"/>
    <x v="1"/>
    <x v="15"/>
  </r>
  <r>
    <x v="475"/>
    <x v="7"/>
    <x v="446"/>
    <x v="0"/>
    <x v="2"/>
    <x v="0"/>
    <x v="121"/>
    <x v="0"/>
    <n v="0.80830000000000002"/>
    <b v="0"/>
    <x v="0"/>
    <x v="5"/>
    <x v="3"/>
    <b v="0"/>
    <x v="56"/>
    <x v="0"/>
    <x v="11"/>
    <x v="0"/>
    <x v="339"/>
    <x v="0"/>
    <x v="0"/>
    <x v="0"/>
    <x v="12"/>
  </r>
  <r>
    <x v="476"/>
    <x v="1"/>
    <x v="447"/>
    <x v="0"/>
    <x v="163"/>
    <x v="0"/>
    <x v="31"/>
    <x v="0"/>
    <n v="2.0144000000000002"/>
    <b v="0"/>
    <x v="0"/>
    <x v="5"/>
    <x v="11"/>
    <b v="0"/>
    <x v="91"/>
    <x v="0"/>
    <x v="31"/>
    <x v="0"/>
    <x v="340"/>
    <x v="0"/>
    <x v="0"/>
    <x v="0"/>
    <x v="22"/>
  </r>
  <r>
    <x v="477"/>
    <x v="1"/>
    <x v="448"/>
    <x v="0"/>
    <x v="164"/>
    <x v="0"/>
    <x v="138"/>
    <x v="0"/>
    <n v="1.0224"/>
    <b v="0"/>
    <x v="0"/>
    <x v="5"/>
    <x v="1"/>
    <b v="0"/>
    <x v="64"/>
    <x v="0"/>
    <x v="51"/>
    <x v="0"/>
    <x v="341"/>
    <x v="0"/>
    <x v="0"/>
    <x v="0"/>
    <x v="0"/>
  </r>
  <r>
    <x v="478"/>
    <x v="1"/>
    <x v="449"/>
    <x v="1"/>
    <x v="1"/>
    <x v="0"/>
    <x v="67"/>
    <x v="0"/>
    <n v="1.4406000000000001"/>
    <b v="0"/>
    <x v="0"/>
    <x v="5"/>
    <x v="14"/>
    <b v="0"/>
    <x v="90"/>
    <x v="1"/>
    <x v="65"/>
    <x v="1"/>
    <x v="96"/>
    <x v="0"/>
    <x v="0"/>
    <x v="0"/>
    <x v="17"/>
  </r>
  <r>
    <x v="479"/>
    <x v="8"/>
    <x v="450"/>
    <x v="0"/>
    <x v="7"/>
    <x v="0"/>
    <x v="208"/>
    <x v="0"/>
    <n v="0.47499999999999998"/>
    <b v="0"/>
    <x v="1"/>
    <x v="5"/>
    <x v="1"/>
    <b v="0"/>
    <x v="50"/>
    <x v="0"/>
    <x v="49"/>
    <x v="0"/>
    <x v="1"/>
    <x v="0"/>
    <x v="0"/>
    <x v="0"/>
    <x v="20"/>
  </r>
  <r>
    <x v="480"/>
    <x v="6"/>
    <x v="39"/>
    <x v="0"/>
    <x v="5"/>
    <x v="0"/>
    <x v="199"/>
    <x v="0"/>
    <n v="0.84"/>
    <b v="0"/>
    <x v="0"/>
    <x v="5"/>
    <x v="1"/>
    <b v="0"/>
    <x v="63"/>
    <x v="0"/>
    <x v="39"/>
    <x v="0"/>
    <x v="21"/>
    <x v="0"/>
    <x v="0"/>
    <x v="0"/>
    <x v="11"/>
  </r>
  <r>
    <x v="481"/>
    <x v="10"/>
    <x v="451"/>
    <x v="0"/>
    <x v="10"/>
    <x v="0"/>
    <x v="23"/>
    <x v="0"/>
    <n v="1.3551"/>
    <b v="0"/>
    <x v="0"/>
    <x v="6"/>
    <x v="0"/>
    <b v="0"/>
    <x v="62"/>
    <x v="0"/>
    <x v="35"/>
    <x v="0"/>
    <x v="342"/>
    <x v="0"/>
    <x v="1"/>
    <x v="1"/>
    <x v="0"/>
  </r>
  <r>
    <x v="482"/>
    <x v="13"/>
    <x v="452"/>
    <x v="0"/>
    <x v="21"/>
    <x v="0"/>
    <x v="74"/>
    <x v="0"/>
    <n v="0.79769999999999996"/>
    <b v="0"/>
    <x v="0"/>
    <x v="6"/>
    <x v="5"/>
    <b v="0"/>
    <x v="10"/>
    <x v="0"/>
    <x v="24"/>
    <x v="0"/>
    <x v="343"/>
    <x v="0"/>
    <x v="1"/>
    <x v="1"/>
    <x v="15"/>
  </r>
  <r>
    <x v="483"/>
    <x v="27"/>
    <x v="453"/>
    <x v="0"/>
    <x v="61"/>
    <x v="0"/>
    <x v="91"/>
    <x v="0"/>
    <n v="1.9440999999999999"/>
    <b v="0"/>
    <x v="0"/>
    <x v="6"/>
    <x v="0"/>
    <b v="0"/>
    <x v="6"/>
    <x v="0"/>
    <x v="4"/>
    <x v="0"/>
    <x v="344"/>
    <x v="0"/>
    <x v="0"/>
    <x v="0"/>
    <x v="22"/>
  </r>
  <r>
    <x v="484"/>
    <x v="1"/>
    <x v="454"/>
    <x v="1"/>
    <x v="1"/>
    <x v="0"/>
    <x v="132"/>
    <x v="0"/>
    <n v="0.56420000000000003"/>
    <b v="0"/>
    <x v="0"/>
    <x v="6"/>
    <x v="14"/>
    <b v="0"/>
    <x v="23"/>
    <x v="0"/>
    <x v="34"/>
    <x v="0"/>
    <x v="345"/>
    <x v="0"/>
    <x v="0"/>
    <x v="0"/>
    <x v="4"/>
  </r>
  <r>
    <x v="485"/>
    <x v="1"/>
    <x v="455"/>
    <x v="0"/>
    <x v="165"/>
    <x v="0"/>
    <x v="2"/>
    <x v="0"/>
    <n v="0.96819999999999995"/>
    <b v="0"/>
    <x v="0"/>
    <x v="6"/>
    <x v="10"/>
    <b v="0"/>
    <x v="31"/>
    <x v="0"/>
    <x v="34"/>
    <x v="0"/>
    <x v="4"/>
    <x v="0"/>
    <x v="0"/>
    <x v="0"/>
    <x v="26"/>
  </r>
  <r>
    <x v="486"/>
    <x v="37"/>
    <x v="456"/>
    <x v="0"/>
    <x v="166"/>
    <x v="0"/>
    <x v="52"/>
    <x v="0"/>
    <n v="1.1396999999999999"/>
    <b v="0"/>
    <x v="0"/>
    <x v="6"/>
    <x v="12"/>
    <b v="0"/>
    <x v="33"/>
    <x v="0"/>
    <x v="26"/>
    <x v="0"/>
    <x v="346"/>
    <x v="0"/>
    <x v="0"/>
    <x v="0"/>
    <x v="0"/>
  </r>
  <r>
    <x v="487"/>
    <x v="3"/>
    <x v="457"/>
    <x v="0"/>
    <x v="56"/>
    <x v="0"/>
    <x v="146"/>
    <x v="0"/>
    <n v="1.0066999999999999"/>
    <b v="0"/>
    <x v="0"/>
    <x v="6"/>
    <x v="2"/>
    <b v="0"/>
    <x v="39"/>
    <x v="0"/>
    <x v="47"/>
    <x v="0"/>
    <x v="347"/>
    <x v="0"/>
    <x v="0"/>
    <x v="0"/>
    <x v="17"/>
  </r>
  <r>
    <x v="488"/>
    <x v="0"/>
    <x v="458"/>
    <x v="0"/>
    <x v="17"/>
    <x v="0"/>
    <x v="180"/>
    <x v="0"/>
    <n v="1.3283"/>
    <b v="0"/>
    <x v="0"/>
    <x v="6"/>
    <x v="1"/>
    <b v="0"/>
    <x v="63"/>
    <x v="0"/>
    <x v="11"/>
    <x v="0"/>
    <x v="348"/>
    <x v="0"/>
    <x v="0"/>
    <x v="0"/>
    <x v="15"/>
  </r>
  <r>
    <x v="489"/>
    <x v="10"/>
    <x v="459"/>
    <x v="0"/>
    <x v="167"/>
    <x v="0"/>
    <x v="50"/>
    <x v="0"/>
    <n v="0.7389"/>
    <b v="0"/>
    <x v="0"/>
    <x v="6"/>
    <x v="12"/>
    <b v="0"/>
    <x v="7"/>
    <x v="0"/>
    <x v="27"/>
    <x v="0"/>
    <x v="315"/>
    <x v="0"/>
    <x v="0"/>
    <x v="0"/>
    <x v="12"/>
  </r>
  <r>
    <x v="490"/>
    <x v="1"/>
    <x v="460"/>
    <x v="0"/>
    <x v="27"/>
    <x v="0"/>
    <x v="209"/>
    <x v="0"/>
    <n v="1.0464"/>
    <b v="0"/>
    <x v="0"/>
    <x v="6"/>
    <x v="6"/>
    <b v="0"/>
    <x v="68"/>
    <x v="0"/>
    <x v="57"/>
    <x v="0"/>
    <x v="100"/>
    <x v="0"/>
    <x v="0"/>
    <x v="0"/>
    <x v="41"/>
  </r>
  <r>
    <x v="491"/>
    <x v="28"/>
    <x v="461"/>
    <x v="0"/>
    <x v="55"/>
    <x v="0"/>
    <x v="109"/>
    <x v="0"/>
    <n v="1.0096000000000001"/>
    <b v="0"/>
    <x v="1"/>
    <x v="6"/>
    <x v="1"/>
    <b v="0"/>
    <x v="4"/>
    <x v="0"/>
    <x v="3"/>
    <x v="0"/>
    <x v="349"/>
    <x v="0"/>
    <x v="0"/>
    <x v="0"/>
    <x v="22"/>
  </r>
  <r>
    <x v="492"/>
    <x v="1"/>
    <x v="462"/>
    <x v="0"/>
    <x v="164"/>
    <x v="0"/>
    <x v="141"/>
    <x v="0"/>
    <n v="0.68159999999999998"/>
    <b v="0"/>
    <x v="0"/>
    <x v="6"/>
    <x v="12"/>
    <b v="0"/>
    <x v="56"/>
    <x v="0"/>
    <x v="16"/>
    <x v="0"/>
    <x v="350"/>
    <x v="1"/>
    <x v="3"/>
    <x v="3"/>
    <x v="2"/>
  </r>
  <r>
    <x v="493"/>
    <x v="18"/>
    <x v="463"/>
    <x v="0"/>
    <x v="28"/>
    <x v="0"/>
    <x v="165"/>
    <x v="0"/>
    <n v="1.3368"/>
    <b v="0"/>
    <x v="0"/>
    <x v="6"/>
    <x v="0"/>
    <b v="0"/>
    <x v="6"/>
    <x v="0"/>
    <x v="32"/>
    <x v="0"/>
    <x v="351"/>
    <x v="0"/>
    <x v="1"/>
    <x v="1"/>
    <x v="0"/>
  </r>
  <r>
    <x v="494"/>
    <x v="6"/>
    <x v="464"/>
    <x v="0"/>
    <x v="5"/>
    <x v="0"/>
    <x v="195"/>
    <x v="0"/>
    <n v="1.72"/>
    <b v="0"/>
    <x v="0"/>
    <x v="6"/>
    <x v="4"/>
    <b v="0"/>
    <x v="1"/>
    <x v="0"/>
    <x v="23"/>
    <x v="0"/>
    <x v="21"/>
    <x v="0"/>
    <x v="0"/>
    <x v="0"/>
    <x v="1"/>
  </r>
  <r>
    <x v="495"/>
    <x v="28"/>
    <x v="465"/>
    <x v="0"/>
    <x v="127"/>
    <x v="0"/>
    <x v="210"/>
    <x v="0"/>
    <n v="3.4331999999999998"/>
    <b v="0"/>
    <x v="0"/>
    <x v="6"/>
    <x v="4"/>
    <b v="0"/>
    <x v="11"/>
    <x v="0"/>
    <x v="1"/>
    <x v="0"/>
    <x v="38"/>
    <x v="0"/>
    <x v="0"/>
    <x v="0"/>
    <x v="22"/>
  </r>
  <r>
    <x v="496"/>
    <x v="6"/>
    <x v="466"/>
    <x v="0"/>
    <x v="5"/>
    <x v="0"/>
    <x v="46"/>
    <x v="0"/>
    <n v="0.79"/>
    <b v="0"/>
    <x v="0"/>
    <x v="6"/>
    <x v="4"/>
    <b v="0"/>
    <x v="49"/>
    <x v="0"/>
    <x v="31"/>
    <x v="0"/>
    <x v="352"/>
    <x v="0"/>
    <x v="0"/>
    <x v="0"/>
    <x v="17"/>
  </r>
  <r>
    <x v="497"/>
    <x v="19"/>
    <x v="89"/>
    <x v="0"/>
    <x v="88"/>
    <x v="0"/>
    <x v="22"/>
    <x v="0"/>
    <n v="2.6983999999999999"/>
    <b v="0"/>
    <x v="0"/>
    <x v="6"/>
    <x v="0"/>
    <b v="0"/>
    <x v="58"/>
    <x v="0"/>
    <x v="16"/>
    <x v="0"/>
    <x v="353"/>
    <x v="0"/>
    <x v="1"/>
    <x v="1"/>
    <x v="4"/>
  </r>
  <r>
    <x v="498"/>
    <x v="10"/>
    <x v="467"/>
    <x v="0"/>
    <x v="10"/>
    <x v="0"/>
    <x v="4"/>
    <x v="0"/>
    <n v="1.3675999999999999"/>
    <b v="0"/>
    <x v="0"/>
    <x v="6"/>
    <x v="4"/>
    <b v="0"/>
    <x v="55"/>
    <x v="0"/>
    <x v="12"/>
    <x v="0"/>
    <x v="354"/>
    <x v="0"/>
    <x v="0"/>
    <x v="0"/>
    <x v="8"/>
  </r>
  <r>
    <x v="499"/>
    <x v="2"/>
    <x v="468"/>
    <x v="0"/>
    <x v="29"/>
    <x v="0"/>
    <x v="41"/>
    <x v="0"/>
    <n v="0.62109999999999999"/>
    <b v="0"/>
    <x v="1"/>
    <x v="6"/>
    <x v="5"/>
    <b v="0"/>
    <x v="2"/>
    <x v="0"/>
    <x v="10"/>
    <x v="0"/>
    <x v="4"/>
    <x v="0"/>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B6AAB5-43D2-4939-8BF8-F1DEFDC7039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Area Code">
  <location ref="BA9:BB27" firstHeaderRow="1" firstDataRow="1" firstDataCol="1" rowPageCount="1" colPageCount="1"/>
  <pivotFields count="23">
    <pivotField showAll="0" measureFilter="1" sortType="descending">
      <items count="501">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axis="axisRow" showAll="0" measureFilter="1">
      <items count="48">
        <item x="31"/>
        <item x="45"/>
        <item x="18"/>
        <item x="14"/>
        <item x="1"/>
        <item x="6"/>
        <item x="20"/>
        <item x="42"/>
        <item x="26"/>
        <item x="11"/>
        <item x="46"/>
        <item x="41"/>
        <item x="19"/>
        <item x="35"/>
        <item x="32"/>
        <item x="29"/>
        <item x="34"/>
        <item x="37"/>
        <item x="44"/>
        <item x="5"/>
        <item x="9"/>
        <item x="10"/>
        <item x="13"/>
        <item x="43"/>
        <item x="17"/>
        <item x="25"/>
        <item x="21"/>
        <item x="40"/>
        <item x="2"/>
        <item x="38"/>
        <item x="7"/>
        <item x="28"/>
        <item x="39"/>
        <item x="4"/>
        <item x="33"/>
        <item x="15"/>
        <item x="27"/>
        <item x="16"/>
        <item x="24"/>
        <item x="36"/>
        <item x="23"/>
        <item x="8"/>
        <item x="12"/>
        <item x="30"/>
        <item x="3"/>
        <item x="0"/>
        <item x="22"/>
        <item t="default"/>
      </items>
    </pivotField>
    <pivotField multipleItemSelectionAllowed="1" showAll="0">
      <items count="13">
        <item x="0"/>
        <item x="1"/>
        <item x="2"/>
        <item x="3"/>
        <item x="4"/>
        <item x="5"/>
        <item x="6"/>
        <item x="7"/>
        <item x="8"/>
        <item x="9"/>
        <item x="10"/>
        <item x="11"/>
        <item t="default"/>
      </items>
    </pivotField>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dataField="1" showAll="0">
      <items count="13">
        <item x="0"/>
        <item x="1"/>
        <item x="2"/>
        <item x="3"/>
        <item x="4"/>
        <item x="5"/>
        <item x="6"/>
        <item x="7"/>
        <item x="8"/>
        <item x="9"/>
        <item x="10"/>
        <item x="11"/>
        <item t="default"/>
      </items>
    </pivotField>
    <pivotField axis="axisPage" showAll="0">
      <items count="3">
        <item x="0"/>
        <item x="1"/>
        <item t="default"/>
      </items>
    </pivotField>
    <pivotField showAll="0"/>
    <pivotField showAll="0"/>
    <pivotField showAll="0">
      <items count="12">
        <item x="0"/>
        <item x="1"/>
        <item x="2"/>
        <item x="3"/>
        <item x="4"/>
        <item x="5"/>
        <item x="6"/>
        <item x="7"/>
        <item x="8"/>
        <item x="9"/>
        <item x="10"/>
        <item t="default"/>
      </items>
    </pivotField>
    <pivotField multipleItemSelectionAllowed="1" showAll="0">
      <items count="3">
        <item h="1" x="0"/>
        <item x="1"/>
        <item t="default"/>
      </items>
    </pivotField>
    <pivotField showAll="0"/>
    <pivotField showAll="0"/>
    <pivotField showAll="0"/>
  </pivotFields>
  <rowFields count="1">
    <field x="1"/>
  </rowFields>
  <rowItems count="18">
    <i>
      <x v="2"/>
    </i>
    <i>
      <x v="4"/>
    </i>
    <i>
      <x v="5"/>
    </i>
    <i>
      <x v="8"/>
    </i>
    <i>
      <x v="9"/>
    </i>
    <i>
      <x v="12"/>
    </i>
    <i>
      <x v="19"/>
    </i>
    <i>
      <x v="20"/>
    </i>
    <i>
      <x v="21"/>
    </i>
    <i>
      <x v="22"/>
    </i>
    <i>
      <x v="28"/>
    </i>
    <i>
      <x v="30"/>
    </i>
    <i>
      <x v="33"/>
    </i>
    <i>
      <x v="35"/>
    </i>
    <i>
      <x v="41"/>
    </i>
    <i>
      <x v="44"/>
    </i>
    <i>
      <x v="45"/>
    </i>
    <i t="grand">
      <x/>
    </i>
  </rowItems>
  <colItems count="1">
    <i/>
  </colItems>
  <pageFields count="1">
    <pageField fld="15" item="0" hier="-1"/>
  </pageFields>
  <dataFields count="1">
    <dataField name="Sum of Appraised Value of Home" fld="14" baseField="0" baseItem="0"/>
  </dataField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valueGreaterThan" evalOrder="-1" id="4" iMeasureFld="0">
      <autoFilter ref="A1">
        <filterColumn colId="0">
          <customFilters>
            <customFilter operator="greaterThan" val="4167340"/>
          </customFilters>
        </filterColumn>
      </autoFilter>
    </filter>
    <filter fld="0" type="valueLessThanOrEqual" evalOrder="-1" id="3" iMeasureFld="0">
      <autoFilter ref="A1">
        <filterColumn colId="0">
          <customFilters>
            <customFilter operator="lessThanOrEqual" val="985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33352F5-3321-476C-8824-CF82196B552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rea Code">
  <location ref="CA10:CC17" firstHeaderRow="0" firstDataRow="1" firstDataCol="1" rowPageCount="1" colPageCount="1"/>
  <pivotFields count="23">
    <pivotField dataField="1" showAll="0">
      <items count="501">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48">
        <item x="31"/>
        <item x="45"/>
        <item x="18"/>
        <item x="14"/>
        <item x="1"/>
        <item x="6"/>
        <item x="20"/>
        <item x="42"/>
        <item x="26"/>
        <item x="11"/>
        <item x="46"/>
        <item x="41"/>
        <item x="19"/>
        <item x="35"/>
        <item x="32"/>
        <item x="29"/>
        <item x="34"/>
        <item x="37"/>
        <item x="44"/>
        <item x="5"/>
        <item x="9"/>
        <item x="10"/>
        <item x="13"/>
        <item x="43"/>
        <item x="17"/>
        <item x="25"/>
        <item x="21"/>
        <item x="40"/>
        <item x="2"/>
        <item x="38"/>
        <item x="7"/>
        <item x="28"/>
        <item x="39"/>
        <item x="4"/>
        <item x="33"/>
        <item x="15"/>
        <item x="27"/>
        <item x="16"/>
        <item x="24"/>
        <item x="36"/>
        <item x="23"/>
        <item x="8"/>
        <item x="12"/>
        <item x="30"/>
        <item x="3"/>
        <item x="0"/>
        <item x="22"/>
        <item t="default"/>
      </items>
    </pivotField>
    <pivotField multipleItemSelectionAllowed="1" showAll="0">
      <items count="13">
        <item x="0"/>
        <item x="1"/>
        <item x="2"/>
        <item x="3"/>
        <item x="4"/>
        <item x="5"/>
        <item x="6"/>
        <item x="7"/>
        <item x="8"/>
        <item x="9"/>
        <item x="10"/>
        <item x="11"/>
        <item t="default"/>
      </items>
    </pivotField>
    <pivotField showAll="0"/>
    <pivotField showAll="0"/>
    <pivotField showAll="0"/>
    <pivotField dataField="1" showAll="0">
      <items count="19">
        <item x="0"/>
        <item x="1"/>
        <item x="2"/>
        <item x="3"/>
        <item x="4"/>
        <item x="5"/>
        <item x="6"/>
        <item x="7"/>
        <item x="8"/>
        <item x="9"/>
        <item x="10"/>
        <item x="11"/>
        <item x="12"/>
        <item x="13"/>
        <item x="14"/>
        <item x="15"/>
        <item x="16"/>
        <item x="17"/>
        <item t="default"/>
      </items>
    </pivotField>
    <pivotField axis="axisPage" showAll="0">
      <items count="3">
        <item x="0"/>
        <item x="1"/>
        <item t="default"/>
      </items>
    </pivotField>
    <pivotField showAll="0"/>
    <pivotField showAll="0"/>
    <pivotField showAll="0"/>
    <pivotField axis="axisRow" showAll="0">
      <items count="8">
        <item x="0"/>
        <item x="6"/>
        <item x="1"/>
        <item x="2"/>
        <item x="3"/>
        <item x="4"/>
        <item x="5"/>
        <item t="default"/>
      </items>
    </pivotField>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showAll="0">
      <items count="12">
        <item x="0"/>
        <item x="1"/>
        <item x="2"/>
        <item x="3"/>
        <item x="4"/>
        <item x="5"/>
        <item x="6"/>
        <item x="7"/>
        <item x="8"/>
        <item x="9"/>
        <item x="10"/>
        <item t="default"/>
      </items>
    </pivotField>
    <pivotField multipleItemSelectionAllowed="1" showAll="0">
      <items count="3">
        <item h="1" x="0"/>
        <item x="1"/>
        <item t="default"/>
      </items>
    </pivotField>
    <pivotField showAll="0"/>
    <pivotField showAll="0"/>
    <pivotField showAll="0"/>
  </pivotFields>
  <rowFields count="1">
    <field x="11"/>
  </rowFields>
  <rowItems count="7">
    <i>
      <x/>
    </i>
    <i>
      <x v="2"/>
    </i>
    <i>
      <x v="3"/>
    </i>
    <i>
      <x v="4"/>
    </i>
    <i>
      <x v="5"/>
    </i>
    <i>
      <x v="6"/>
    </i>
    <i t="grand">
      <x/>
    </i>
  </rowItems>
  <colFields count="1">
    <field x="-2"/>
  </colFields>
  <colItems count="2">
    <i>
      <x/>
    </i>
    <i i="1">
      <x v="1"/>
    </i>
  </colItems>
  <pageFields count="1">
    <pageField fld="7" item="1" hier="-1"/>
  </pageFields>
  <dataFields count="2">
    <dataField name="Sum of Borrower Annual Income" fld="6" baseField="0" baseItem="0"/>
    <dataField name="Count of Borrower ID Number" fld="0" subtotal="count" baseField="11" baseItem="2"/>
  </dataField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F06CFFA-6253-4E5F-AA81-DC6C1FEF523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rea Code">
  <location ref="BW11:BY19" firstHeaderRow="0" firstDataRow="1" firstDataCol="1" rowPageCount="1" colPageCount="1"/>
  <pivotFields count="23">
    <pivotField dataField="1" showAll="0">
      <items count="501">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48">
        <item x="31"/>
        <item x="45"/>
        <item x="18"/>
        <item x="14"/>
        <item x="1"/>
        <item x="6"/>
        <item x="20"/>
        <item x="42"/>
        <item x="26"/>
        <item x="11"/>
        <item x="46"/>
        <item x="41"/>
        <item x="19"/>
        <item x="35"/>
        <item x="32"/>
        <item x="29"/>
        <item x="34"/>
        <item x="37"/>
        <item x="44"/>
        <item x="5"/>
        <item x="9"/>
        <item x="10"/>
        <item x="13"/>
        <item x="43"/>
        <item x="17"/>
        <item x="25"/>
        <item x="21"/>
        <item x="40"/>
        <item x="2"/>
        <item x="38"/>
        <item x="7"/>
        <item x="28"/>
        <item x="39"/>
        <item x="4"/>
        <item x="33"/>
        <item x="15"/>
        <item x="27"/>
        <item x="16"/>
        <item x="24"/>
        <item x="36"/>
        <item x="23"/>
        <item x="8"/>
        <item x="12"/>
        <item x="30"/>
        <item x="3"/>
        <item x="0"/>
        <item x="22"/>
        <item t="default"/>
      </items>
    </pivotField>
    <pivotField multipleItemSelectionAllowed="1" showAll="0">
      <items count="13">
        <item x="0"/>
        <item x="1"/>
        <item x="2"/>
        <item x="3"/>
        <item x="4"/>
        <item x="5"/>
        <item x="6"/>
        <item x="7"/>
        <item x="8"/>
        <item x="9"/>
        <item x="10"/>
        <item x="11"/>
        <item t="default"/>
      </items>
    </pivotField>
    <pivotField showAll="0"/>
    <pivotField showAll="0"/>
    <pivotField showAll="0"/>
    <pivotField dataField="1" showAll="0">
      <items count="19">
        <item x="0"/>
        <item x="1"/>
        <item x="2"/>
        <item x="3"/>
        <item x="4"/>
        <item x="5"/>
        <item x="6"/>
        <item x="7"/>
        <item x="8"/>
        <item x="9"/>
        <item x="10"/>
        <item x="11"/>
        <item x="12"/>
        <item x="13"/>
        <item x="14"/>
        <item x="15"/>
        <item x="16"/>
        <item x="17"/>
        <item t="default"/>
      </items>
    </pivotField>
    <pivotField axis="axisPage" showAll="0">
      <items count="3">
        <item x="0"/>
        <item x="1"/>
        <item t="default"/>
      </items>
    </pivotField>
    <pivotField showAll="0"/>
    <pivotField showAll="0"/>
    <pivotField showAll="0"/>
    <pivotField axis="axisRow" showAll="0">
      <items count="8">
        <item x="0"/>
        <item x="6"/>
        <item x="1"/>
        <item x="2"/>
        <item x="3"/>
        <item x="4"/>
        <item x="5"/>
        <item t="default"/>
      </items>
    </pivotField>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showAll="0">
      <items count="12">
        <item x="0"/>
        <item x="1"/>
        <item x="2"/>
        <item x="3"/>
        <item x="4"/>
        <item x="5"/>
        <item x="6"/>
        <item x="7"/>
        <item x="8"/>
        <item x="9"/>
        <item x="10"/>
        <item t="default"/>
      </items>
    </pivotField>
    <pivotField multipleItemSelectionAllowed="1" showAll="0">
      <items count="3">
        <item h="1" x="0"/>
        <item x="1"/>
        <item t="default"/>
      </items>
    </pivotField>
    <pivotField showAll="0"/>
    <pivotField showAll="0"/>
    <pivotField showAll="0"/>
  </pivotFields>
  <rowFields count="1">
    <field x="11"/>
  </rowFields>
  <rowItems count="8">
    <i>
      <x/>
    </i>
    <i>
      <x v="1"/>
    </i>
    <i>
      <x v="2"/>
    </i>
    <i>
      <x v="3"/>
    </i>
    <i>
      <x v="4"/>
    </i>
    <i>
      <x v="5"/>
    </i>
    <i>
      <x v="6"/>
    </i>
    <i t="grand">
      <x/>
    </i>
  </rowItems>
  <colFields count="1">
    <field x="-2"/>
  </colFields>
  <colItems count="2">
    <i>
      <x/>
    </i>
    <i i="1">
      <x v="1"/>
    </i>
  </colItems>
  <pageFields count="1">
    <pageField fld="7" item="0" hier="-1"/>
  </pageFields>
  <dataFields count="2">
    <dataField name="Sum of Borrower Annual Income" fld="6" baseField="0" baseItem="0"/>
    <dataField name="Count of Borrower ID Number" fld="0" subtotal="count" baseField="11" baseItem="3"/>
  </dataField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6C9EED1-45A4-4184-B01C-A6EBAF11629D}" name="PivotTable2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12:F181" firstHeaderRow="1" firstDataRow="1" firstDataCol="1"/>
  <pivotFields count="23">
    <pivotField axis="axisRow" showAll="0" measureFilter="1" sortType="descending">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autoSortScope>
        <pivotArea dataOnly="0" outline="0" fieldPosition="0">
          <references count="1">
            <reference field="4294967294" count="1" selected="0">
              <x v="0"/>
            </reference>
          </references>
        </pivotArea>
      </autoSortScope>
    </pivotField>
    <pivotField showAll="0"/>
    <pivotField showAll="0">
      <items count="13">
        <item x="0"/>
        <item x="1"/>
        <item x="2"/>
        <item x="3"/>
        <item x="4"/>
        <item x="5"/>
        <item x="6"/>
        <item x="7"/>
        <item x="8"/>
        <item x="9"/>
        <item x="10"/>
        <item x="11"/>
        <item t="default"/>
      </items>
    </pivotField>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dataField="1" showAll="0">
      <items count="12">
        <item x="0"/>
        <item x="1"/>
        <item x="2"/>
        <item x="3"/>
        <item x="4"/>
        <item x="5"/>
        <item x="6"/>
        <item x="7"/>
        <item x="8"/>
        <item x="9"/>
        <item x="10"/>
        <item t="default"/>
      </items>
    </pivotField>
    <pivotField name="LTV ratio outlier" multipleItemSelectionAllowed="1" showAll="0">
      <items count="3">
        <item x="0"/>
        <item x="1"/>
        <item t="default"/>
      </items>
    </pivotField>
    <pivotField showAll="0"/>
    <pivotField showAll="0"/>
    <pivotField showAll="0"/>
  </pivotFields>
  <rowFields count="1">
    <field x="0"/>
  </rowFields>
  <rowItems count="169">
    <i>
      <x v="469"/>
    </i>
    <i>
      <x v="224"/>
    </i>
    <i>
      <x v="98"/>
    </i>
    <i>
      <x v="299"/>
    </i>
    <i>
      <x v="332"/>
    </i>
    <i>
      <x v="432"/>
    </i>
    <i>
      <x v="359"/>
    </i>
    <i>
      <x v="170"/>
    </i>
    <i>
      <x v="453"/>
    </i>
    <i>
      <x v="172"/>
    </i>
    <i>
      <x v="341"/>
    </i>
    <i>
      <x v="211"/>
    </i>
    <i>
      <x v="385"/>
    </i>
    <i>
      <x v="30"/>
    </i>
    <i>
      <x v="438"/>
    </i>
    <i>
      <x v="227"/>
    </i>
    <i>
      <x v="27"/>
    </i>
    <i>
      <x v="240"/>
    </i>
    <i>
      <x v="339"/>
    </i>
    <i>
      <x v="248"/>
    </i>
    <i>
      <x v="344"/>
    </i>
    <i>
      <x v="272"/>
    </i>
    <i>
      <x v="377"/>
    </i>
    <i>
      <x v="273"/>
    </i>
    <i>
      <x v="411"/>
    </i>
    <i>
      <x v="284"/>
    </i>
    <i>
      <x v="436"/>
    </i>
    <i>
      <x v="297"/>
    </i>
    <i>
      <x v="450"/>
    </i>
    <i>
      <x v="479"/>
    </i>
    <i>
      <x v="456"/>
    </i>
    <i>
      <x v="317"/>
    </i>
    <i>
      <x v="125"/>
    </i>
    <i>
      <x v="326"/>
    </i>
    <i>
      <x v="1"/>
    </i>
    <i>
      <x v="447"/>
    </i>
    <i>
      <x v="96"/>
    </i>
    <i>
      <x v="423"/>
    </i>
    <i>
      <x v="489"/>
    </i>
    <i>
      <x v="154"/>
    </i>
    <i>
      <x v="37"/>
    </i>
    <i>
      <x v="337"/>
    </i>
    <i>
      <x v="187"/>
    </i>
    <i>
      <x v="49"/>
    </i>
    <i>
      <x v="291"/>
    </i>
    <i>
      <x v="238"/>
    </i>
    <i>
      <x v="31"/>
    </i>
    <i>
      <x v="56"/>
    </i>
    <i>
      <x v="392"/>
    </i>
    <i>
      <x v="123"/>
    </i>
    <i>
      <x v="425"/>
    </i>
    <i>
      <x v="51"/>
    </i>
    <i>
      <x v="90"/>
    </i>
    <i>
      <x v="495"/>
    </i>
    <i>
      <x v="345"/>
    </i>
    <i>
      <x v="415"/>
    </i>
    <i>
      <x v="383"/>
    </i>
    <i>
      <x v="434"/>
    </i>
    <i>
      <x v="384"/>
    </i>
    <i>
      <x v="253"/>
    </i>
    <i>
      <x v="458"/>
    </i>
    <i>
      <x v="101"/>
    </i>
    <i>
      <x v="263"/>
    </i>
    <i>
      <x v="402"/>
    </i>
    <i>
      <x v="417"/>
    </i>
    <i>
      <x v="279"/>
    </i>
    <i>
      <x v="312"/>
    </i>
    <i>
      <x v="464"/>
    </i>
    <i>
      <x v="324"/>
    </i>
    <i>
      <x v="137"/>
    </i>
    <i>
      <x v="93"/>
    </i>
    <i>
      <x v="286"/>
    </i>
    <i>
      <x v="52"/>
    </i>
    <i>
      <x v="257"/>
    </i>
    <i>
      <x v="283"/>
    </i>
    <i>
      <x v="314"/>
    </i>
    <i>
      <x v="379"/>
    </i>
    <i>
      <x v="64"/>
    </i>
    <i>
      <x v="245"/>
    </i>
    <i>
      <x v="82"/>
    </i>
    <i>
      <x v="304"/>
    </i>
    <i>
      <x v="491"/>
    </i>
    <i>
      <x v="221"/>
    </i>
    <i>
      <x v="443"/>
    </i>
    <i>
      <x v="448"/>
    </i>
    <i>
      <x v="449"/>
    </i>
    <i>
      <x v="275"/>
    </i>
    <i>
      <x v="471"/>
    </i>
    <i>
      <x v="6"/>
    </i>
    <i>
      <x v="307"/>
    </i>
    <i>
      <x v="301"/>
    </i>
    <i>
      <x v="239"/>
    </i>
    <i>
      <x v="189"/>
    </i>
    <i>
      <x v="111"/>
    </i>
    <i>
      <x v="115"/>
    </i>
    <i>
      <x v="241"/>
    </i>
    <i>
      <x v="110"/>
    </i>
    <i>
      <x v="74"/>
    </i>
    <i>
      <x v="50"/>
    </i>
    <i>
      <x v="104"/>
    </i>
    <i>
      <x v="41"/>
    </i>
    <i>
      <x v="395"/>
    </i>
    <i>
      <x v="364"/>
    </i>
    <i>
      <x v="466"/>
    </i>
    <i>
      <x v="259"/>
    </i>
    <i>
      <x v="295"/>
    </i>
    <i>
      <x v="106"/>
    </i>
    <i>
      <x v="223"/>
    </i>
    <i>
      <x v="328"/>
    </i>
    <i>
      <x v="254"/>
    </i>
    <i>
      <x v="460"/>
    </i>
    <i>
      <x v="129"/>
    </i>
    <i>
      <x v="343"/>
    </i>
    <i>
      <x v="421"/>
    </i>
    <i>
      <x v="55"/>
    </i>
    <i>
      <x v="437"/>
    </i>
    <i>
      <x v="155"/>
    </i>
    <i>
      <x v="25"/>
    </i>
    <i>
      <x v="351"/>
    </i>
    <i>
      <x v="335"/>
    </i>
    <i>
      <x v="352"/>
    </i>
    <i>
      <x v="199"/>
    </i>
    <i>
      <x v="353"/>
    </i>
    <i>
      <x v="24"/>
    </i>
    <i>
      <x v="356"/>
    </i>
    <i>
      <x v="439"/>
    </i>
    <i>
      <x v="499"/>
    </i>
    <i>
      <x v="105"/>
    </i>
    <i>
      <x v="362"/>
    </i>
    <i>
      <x v="11"/>
    </i>
    <i>
      <x v="42"/>
    </i>
    <i>
      <x v="342"/>
    </i>
    <i>
      <x v="260"/>
    </i>
    <i>
      <x v="153"/>
    </i>
    <i>
      <x v="44"/>
    </i>
    <i>
      <x v="190"/>
    </i>
    <i>
      <x v="32"/>
    </i>
    <i>
      <x v="428"/>
    </i>
    <i>
      <x v="171"/>
    </i>
    <i>
      <x v="433"/>
    </i>
    <i>
      <x v="68"/>
    </i>
    <i>
      <x v="87"/>
    </i>
    <i>
      <x v="22"/>
    </i>
    <i>
      <x v="47"/>
    </i>
    <i>
      <x v="124"/>
    </i>
    <i>
      <x v="318"/>
    </i>
    <i>
      <x v="396"/>
    </i>
    <i>
      <x v="319"/>
    </i>
    <i>
      <x v="397"/>
    </i>
    <i>
      <x v="265"/>
    </i>
    <i>
      <x v="176"/>
    </i>
    <i>
      <x v="454"/>
    </i>
    <i>
      <x v="403"/>
    </i>
    <i>
      <x v="4"/>
    </i>
    <i>
      <x v="407"/>
    </i>
    <i>
      <x v="247"/>
    </i>
    <i>
      <x v="465"/>
    </i>
    <i>
      <x v="329"/>
    </i>
    <i>
      <x v="14"/>
    </i>
    <i>
      <x v="288"/>
    </i>
    <i>
      <x v="116"/>
    </i>
    <i>
      <x v="485"/>
    </i>
    <i>
      <x v="134"/>
    </i>
    <i>
      <x v="108"/>
    </i>
    <i>
      <x v="419"/>
    </i>
    <i>
      <x v="18"/>
    </i>
    <i>
      <x v="166"/>
    </i>
    <i>
      <x v="280"/>
    </i>
    <i t="grand">
      <x/>
    </i>
  </rowItems>
  <colItems count="1">
    <i/>
  </colItems>
  <dataFields count="1">
    <dataField name="Sum of LTV ratio" fld="1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GreaterThanOrEqual" evalOrder="-1" id="2" iMeasureFld="0">
      <autoFilter ref="A1">
        <filterColumn colId="0">
          <customFilters>
            <customFilter operator="greaterThanOrEqual" val="8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70EA232-8572-463B-96EA-44704136C317}" name="PivotTable2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T7:V55" firstHeaderRow="0" firstDataRow="1" firstDataCol="1" rowPageCount="1" colPageCount="1"/>
  <pivotFields count="23">
    <pivotField dataField="1"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axis="axisRow" showAll="0" sortType="ascending">
      <items count="48">
        <item x="31"/>
        <item x="45"/>
        <item x="18"/>
        <item x="14"/>
        <item x="1"/>
        <item x="6"/>
        <item x="20"/>
        <item x="42"/>
        <item x="26"/>
        <item x="11"/>
        <item x="46"/>
        <item x="41"/>
        <item x="19"/>
        <item x="35"/>
        <item x="32"/>
        <item x="29"/>
        <item x="34"/>
        <item x="37"/>
        <item x="44"/>
        <item x="5"/>
        <item x="9"/>
        <item x="10"/>
        <item x="13"/>
        <item x="43"/>
        <item x="17"/>
        <item x="25"/>
        <item x="21"/>
        <item x="40"/>
        <item x="2"/>
        <item x="38"/>
        <item x="7"/>
        <item x="28"/>
        <item x="39"/>
        <item x="4"/>
        <item x="33"/>
        <item x="15"/>
        <item x="27"/>
        <item x="16"/>
        <item x="24"/>
        <item x="36"/>
        <item x="23"/>
        <item x="8"/>
        <item x="12"/>
        <item x="30"/>
        <item x="3"/>
        <item x="0"/>
        <item x="22"/>
        <item t="default"/>
      </items>
      <autoSortScope>
        <pivotArea dataOnly="0" outline="0" fieldPosition="0">
          <references count="1">
            <reference field="4294967294" count="1" selected="0">
              <x v="0"/>
            </reference>
          </references>
        </pivotArea>
      </autoSortScope>
    </pivotField>
    <pivotField axis="axisPage" dataField="1" multipleItemSelectionAllowed="1" showAll="0">
      <items count="13">
        <item x="0"/>
        <item x="1"/>
        <item x="2"/>
        <item x="3"/>
        <item x="4"/>
        <item x="5"/>
        <item x="6"/>
        <item x="7"/>
        <item x="8"/>
        <item x="9"/>
        <item x="10"/>
        <item x="11"/>
        <item t="default"/>
      </items>
    </pivotField>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items count="12">
        <item x="0"/>
        <item x="1"/>
        <item x="2"/>
        <item x="3"/>
        <item x="4"/>
        <item x="5"/>
        <item x="6"/>
        <item x="7"/>
        <item x="8"/>
        <item x="9"/>
        <item x="10"/>
        <item t="default"/>
      </items>
    </pivotField>
    <pivotField multipleItemSelectionAllowed="1" showAll="0">
      <items count="3">
        <item h="1" x="0"/>
        <item x="1"/>
        <item t="default"/>
      </items>
    </pivotField>
    <pivotField showAll="0"/>
    <pivotField showAll="0"/>
    <pivotField showAll="0"/>
  </pivotFields>
  <rowFields count="1">
    <field x="1"/>
  </rowFields>
  <rowItems count="48">
    <i>
      <x v="37"/>
    </i>
    <i>
      <x v="32"/>
    </i>
    <i>
      <x v="43"/>
    </i>
    <i>
      <x v="25"/>
    </i>
    <i>
      <x v="1"/>
    </i>
    <i>
      <x v="39"/>
    </i>
    <i>
      <x v="18"/>
    </i>
    <i>
      <x v="46"/>
    </i>
    <i>
      <x v="26"/>
    </i>
    <i>
      <x v="11"/>
    </i>
    <i>
      <x v="23"/>
    </i>
    <i>
      <x v="14"/>
    </i>
    <i>
      <x v="6"/>
    </i>
    <i>
      <x/>
    </i>
    <i>
      <x v="34"/>
    </i>
    <i>
      <x v="15"/>
    </i>
    <i>
      <x v="10"/>
    </i>
    <i>
      <x v="24"/>
    </i>
    <i>
      <x v="7"/>
    </i>
    <i>
      <x v="42"/>
    </i>
    <i>
      <x v="3"/>
    </i>
    <i>
      <x v="36"/>
    </i>
    <i>
      <x v="16"/>
    </i>
    <i>
      <x v="38"/>
    </i>
    <i>
      <x v="29"/>
    </i>
    <i>
      <x v="17"/>
    </i>
    <i>
      <x v="13"/>
    </i>
    <i>
      <x v="40"/>
    </i>
    <i>
      <x v="31"/>
    </i>
    <i>
      <x v="22"/>
    </i>
    <i>
      <x v="35"/>
    </i>
    <i>
      <x v="21"/>
    </i>
    <i>
      <x v="20"/>
    </i>
    <i>
      <x v="33"/>
    </i>
    <i>
      <x v="27"/>
    </i>
    <i>
      <x v="2"/>
    </i>
    <i>
      <x v="12"/>
    </i>
    <i>
      <x v="30"/>
    </i>
    <i>
      <x v="44"/>
    </i>
    <i>
      <x v="9"/>
    </i>
    <i>
      <x v="28"/>
    </i>
    <i>
      <x v="45"/>
    </i>
    <i>
      <x v="5"/>
    </i>
    <i>
      <x v="19"/>
    </i>
    <i>
      <x v="8"/>
    </i>
    <i>
      <x v="41"/>
    </i>
    <i>
      <x v="4"/>
    </i>
    <i t="grand">
      <x/>
    </i>
  </rowItems>
  <colFields count="1">
    <field x="-2"/>
  </colFields>
  <colItems count="2">
    <i>
      <x/>
    </i>
    <i i="1">
      <x v="1"/>
    </i>
  </colItems>
  <pageFields count="1">
    <pageField fld="2" hier="-1"/>
  </pageFields>
  <dataFields count="2">
    <dataField name="Sum of % Minority in Local Area" fld="2" baseField="1" baseItem="32"/>
    <dataField name="Count of Borrower ID Number" fld="0" subtotal="count" baseField="1" baseItem="3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6F3C2AE-FE12-4A36-9240-87C70D970216}" name="PivotTable5"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6" rowHeaderCaption="Borrower ID">
  <location ref="DE7:DF430" firstHeaderRow="1" firstDataRow="1" firstDataCol="1" rowPageCount="2" colPageCount="1"/>
  <pivotFields count="23">
    <pivotField axis="axisRow" showAll="0" sortType="ascending">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48">
        <item x="31"/>
        <item x="45"/>
        <item x="18"/>
        <item x="14"/>
        <item x="1"/>
        <item x="6"/>
        <item x="20"/>
        <item x="42"/>
        <item x="26"/>
        <item x="11"/>
        <item x="46"/>
        <item x="41"/>
        <item x="19"/>
        <item x="35"/>
        <item x="32"/>
        <item x="29"/>
        <item x="34"/>
        <item x="37"/>
        <item x="44"/>
        <item x="5"/>
        <item x="9"/>
        <item x="10"/>
        <item x="13"/>
        <item x="43"/>
        <item x="17"/>
        <item x="25"/>
        <item x="21"/>
        <item x="40"/>
        <item x="2"/>
        <item x="38"/>
        <item x="7"/>
        <item x="28"/>
        <item x="39"/>
        <item x="4"/>
        <item x="33"/>
        <item x="15"/>
        <item x="27"/>
        <item x="16"/>
        <item x="24"/>
        <item x="36"/>
        <item x="23"/>
        <item x="8"/>
        <item x="12"/>
        <item x="30"/>
        <item x="3"/>
        <item x="0"/>
        <item x="22"/>
        <item t="default"/>
      </items>
    </pivotField>
    <pivotField multipleItemSelectionAllowed="1" showAll="0">
      <items count="13">
        <item x="0"/>
        <item x="1"/>
        <item x="2"/>
        <item x="3"/>
        <item x="4"/>
        <item x="5"/>
        <item x="6"/>
        <item x="7"/>
        <item x="8"/>
        <item x="9"/>
        <item x="10"/>
        <item x="11"/>
        <item t="default"/>
      </items>
    </pivotField>
    <pivotField showAll="0"/>
    <pivotField showAll="0"/>
    <pivotField showAll="0">
      <items count="3">
        <item x="0"/>
        <item x="1"/>
        <item t="default"/>
      </items>
    </pivotField>
    <pivotField dataField="1" showAll="0">
      <items count="19">
        <item x="0"/>
        <item x="1"/>
        <item x="2"/>
        <item x="3"/>
        <item x="4"/>
        <item x="5"/>
        <item x="6"/>
        <item x="7"/>
        <item x="8"/>
        <item x="9"/>
        <item x="10"/>
        <item x="11"/>
        <item x="12"/>
        <item x="13"/>
        <item x="14"/>
        <item x="15"/>
        <item x="16"/>
        <item x="17"/>
        <item t="default"/>
      </items>
    </pivotField>
    <pivotField axis="axisPage" showAll="0">
      <items count="3">
        <item x="0"/>
        <item x="1"/>
        <item t="default"/>
      </items>
    </pivotField>
    <pivotField showAll="0"/>
    <pivotField showAll="0"/>
    <pivotField axis="axisPage" showAll="0">
      <items count="3">
        <item n="YES" x="1"/>
        <item n="NO" x="0"/>
        <item t="default"/>
      </items>
    </pivotField>
    <pivotField showAll="0">
      <items count="8">
        <item x="0"/>
        <item x="6"/>
        <item x="1"/>
        <item x="2"/>
        <item x="3"/>
        <item x="4"/>
        <item x="5"/>
        <item t="default"/>
      </items>
    </pivotField>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showAll="0">
      <items count="12">
        <item x="0"/>
        <item x="1"/>
        <item x="2"/>
        <item x="3"/>
        <item x="4"/>
        <item x="5"/>
        <item x="6"/>
        <item x="7"/>
        <item x="8"/>
        <item x="9"/>
        <item x="10"/>
        <item t="default"/>
      </items>
    </pivotField>
    <pivotField multipleItemSelectionAllowed="1" showAll="0">
      <items count="3">
        <item h="1" x="0"/>
        <item x="1"/>
        <item t="default"/>
      </items>
    </pivotField>
    <pivotField showAll="0"/>
    <pivotField showAll="0"/>
    <pivotField showAll="0"/>
  </pivotFields>
  <rowFields count="1">
    <field x="0"/>
  </rowFields>
  <rowItems count="423">
    <i>
      <x/>
    </i>
    <i>
      <x v="1"/>
    </i>
    <i>
      <x v="2"/>
    </i>
    <i>
      <x v="3"/>
    </i>
    <i>
      <x v="5"/>
    </i>
    <i>
      <x v="8"/>
    </i>
    <i>
      <x v="9"/>
    </i>
    <i>
      <x v="10"/>
    </i>
    <i>
      <x v="11"/>
    </i>
    <i>
      <x v="12"/>
    </i>
    <i>
      <x v="15"/>
    </i>
    <i>
      <x v="16"/>
    </i>
    <i>
      <x v="17"/>
    </i>
    <i>
      <x v="20"/>
    </i>
    <i>
      <x v="21"/>
    </i>
    <i>
      <x v="22"/>
    </i>
    <i>
      <x v="23"/>
    </i>
    <i>
      <x v="24"/>
    </i>
    <i>
      <x v="25"/>
    </i>
    <i>
      <x v="26"/>
    </i>
    <i>
      <x v="28"/>
    </i>
    <i>
      <x v="29"/>
    </i>
    <i>
      <x v="31"/>
    </i>
    <i>
      <x v="32"/>
    </i>
    <i>
      <x v="34"/>
    </i>
    <i>
      <x v="35"/>
    </i>
    <i>
      <x v="36"/>
    </i>
    <i>
      <x v="37"/>
    </i>
    <i>
      <x v="38"/>
    </i>
    <i>
      <x v="39"/>
    </i>
    <i>
      <x v="40"/>
    </i>
    <i>
      <x v="41"/>
    </i>
    <i>
      <x v="42"/>
    </i>
    <i>
      <x v="43"/>
    </i>
    <i>
      <x v="45"/>
    </i>
    <i>
      <x v="46"/>
    </i>
    <i>
      <x v="47"/>
    </i>
    <i>
      <x v="48"/>
    </i>
    <i>
      <x v="50"/>
    </i>
    <i>
      <x v="52"/>
    </i>
    <i>
      <x v="53"/>
    </i>
    <i>
      <x v="54"/>
    </i>
    <i>
      <x v="55"/>
    </i>
    <i>
      <x v="56"/>
    </i>
    <i>
      <x v="57"/>
    </i>
    <i>
      <x v="58"/>
    </i>
    <i>
      <x v="59"/>
    </i>
    <i>
      <x v="60"/>
    </i>
    <i>
      <x v="61"/>
    </i>
    <i>
      <x v="62"/>
    </i>
    <i>
      <x v="63"/>
    </i>
    <i>
      <x v="64"/>
    </i>
    <i>
      <x v="65"/>
    </i>
    <i>
      <x v="66"/>
    </i>
    <i>
      <x v="69"/>
    </i>
    <i>
      <x v="71"/>
    </i>
    <i>
      <x v="72"/>
    </i>
    <i>
      <x v="73"/>
    </i>
    <i>
      <x v="74"/>
    </i>
    <i>
      <x v="75"/>
    </i>
    <i>
      <x v="76"/>
    </i>
    <i>
      <x v="77"/>
    </i>
    <i>
      <x v="78"/>
    </i>
    <i>
      <x v="79"/>
    </i>
    <i>
      <x v="80"/>
    </i>
    <i>
      <x v="81"/>
    </i>
    <i>
      <x v="82"/>
    </i>
    <i>
      <x v="83"/>
    </i>
    <i>
      <x v="84"/>
    </i>
    <i>
      <x v="85"/>
    </i>
    <i>
      <x v="86"/>
    </i>
    <i>
      <x v="87"/>
    </i>
    <i>
      <x v="88"/>
    </i>
    <i>
      <x v="89"/>
    </i>
    <i>
      <x v="90"/>
    </i>
    <i>
      <x v="91"/>
    </i>
    <i>
      <x v="92"/>
    </i>
    <i>
      <x v="93"/>
    </i>
    <i>
      <x v="94"/>
    </i>
    <i>
      <x v="96"/>
    </i>
    <i>
      <x v="97"/>
    </i>
    <i>
      <x v="100"/>
    </i>
    <i>
      <x v="101"/>
    </i>
    <i>
      <x v="102"/>
    </i>
    <i>
      <x v="103"/>
    </i>
    <i>
      <x v="104"/>
    </i>
    <i>
      <x v="105"/>
    </i>
    <i>
      <x v="106"/>
    </i>
    <i>
      <x v="107"/>
    </i>
    <i>
      <x v="108"/>
    </i>
    <i>
      <x v="109"/>
    </i>
    <i>
      <x v="110"/>
    </i>
    <i>
      <x v="111"/>
    </i>
    <i>
      <x v="112"/>
    </i>
    <i>
      <x v="113"/>
    </i>
    <i>
      <x v="114"/>
    </i>
    <i>
      <x v="115"/>
    </i>
    <i>
      <x v="116"/>
    </i>
    <i>
      <x v="117"/>
    </i>
    <i>
      <x v="118"/>
    </i>
    <i>
      <x v="119"/>
    </i>
    <i>
      <x v="121"/>
    </i>
    <i>
      <x v="122"/>
    </i>
    <i>
      <x v="123"/>
    </i>
    <i>
      <x v="124"/>
    </i>
    <i>
      <x v="126"/>
    </i>
    <i>
      <x v="127"/>
    </i>
    <i>
      <x v="128"/>
    </i>
    <i>
      <x v="132"/>
    </i>
    <i>
      <x v="133"/>
    </i>
    <i>
      <x v="134"/>
    </i>
    <i>
      <x v="135"/>
    </i>
    <i>
      <x v="136"/>
    </i>
    <i>
      <x v="137"/>
    </i>
    <i>
      <x v="138"/>
    </i>
    <i>
      <x v="139"/>
    </i>
    <i>
      <x v="140"/>
    </i>
    <i>
      <x v="141"/>
    </i>
    <i>
      <x v="142"/>
    </i>
    <i>
      <x v="143"/>
    </i>
    <i>
      <x v="144"/>
    </i>
    <i>
      <x v="145"/>
    </i>
    <i>
      <x v="146"/>
    </i>
    <i>
      <x v="147"/>
    </i>
    <i>
      <x v="148"/>
    </i>
    <i>
      <x v="149"/>
    </i>
    <i>
      <x v="150"/>
    </i>
    <i>
      <x v="152"/>
    </i>
    <i>
      <x v="154"/>
    </i>
    <i>
      <x v="155"/>
    </i>
    <i>
      <x v="156"/>
    </i>
    <i>
      <x v="157"/>
    </i>
    <i>
      <x v="158"/>
    </i>
    <i>
      <x v="159"/>
    </i>
    <i>
      <x v="160"/>
    </i>
    <i>
      <x v="161"/>
    </i>
    <i>
      <x v="162"/>
    </i>
    <i>
      <x v="163"/>
    </i>
    <i>
      <x v="164"/>
    </i>
    <i>
      <x v="165"/>
    </i>
    <i>
      <x v="167"/>
    </i>
    <i>
      <x v="168"/>
    </i>
    <i>
      <x v="169"/>
    </i>
    <i>
      <x v="170"/>
    </i>
    <i>
      <x v="171"/>
    </i>
    <i>
      <x v="173"/>
    </i>
    <i>
      <x v="174"/>
    </i>
    <i>
      <x v="176"/>
    </i>
    <i>
      <x v="177"/>
    </i>
    <i>
      <x v="179"/>
    </i>
    <i>
      <x v="180"/>
    </i>
    <i>
      <x v="181"/>
    </i>
    <i>
      <x v="182"/>
    </i>
    <i>
      <x v="183"/>
    </i>
    <i>
      <x v="184"/>
    </i>
    <i>
      <x v="185"/>
    </i>
    <i>
      <x v="186"/>
    </i>
    <i>
      <x v="187"/>
    </i>
    <i>
      <x v="188"/>
    </i>
    <i>
      <x v="189"/>
    </i>
    <i>
      <x v="191"/>
    </i>
    <i>
      <x v="192"/>
    </i>
    <i>
      <x v="193"/>
    </i>
    <i>
      <x v="194"/>
    </i>
    <i>
      <x v="195"/>
    </i>
    <i>
      <x v="196"/>
    </i>
    <i>
      <x v="197"/>
    </i>
    <i>
      <x v="198"/>
    </i>
    <i>
      <x v="199"/>
    </i>
    <i>
      <x v="200"/>
    </i>
    <i>
      <x v="201"/>
    </i>
    <i>
      <x v="202"/>
    </i>
    <i>
      <x v="203"/>
    </i>
    <i>
      <x v="204"/>
    </i>
    <i>
      <x v="205"/>
    </i>
    <i>
      <x v="207"/>
    </i>
    <i>
      <x v="208"/>
    </i>
    <i>
      <x v="209"/>
    </i>
    <i>
      <x v="210"/>
    </i>
    <i>
      <x v="212"/>
    </i>
    <i>
      <x v="213"/>
    </i>
    <i>
      <x v="214"/>
    </i>
    <i>
      <x v="215"/>
    </i>
    <i>
      <x v="216"/>
    </i>
    <i>
      <x v="217"/>
    </i>
    <i>
      <x v="218"/>
    </i>
    <i>
      <x v="219"/>
    </i>
    <i>
      <x v="220"/>
    </i>
    <i>
      <x v="221"/>
    </i>
    <i>
      <x v="222"/>
    </i>
    <i>
      <x v="223"/>
    </i>
    <i>
      <x v="225"/>
    </i>
    <i>
      <x v="226"/>
    </i>
    <i>
      <x v="227"/>
    </i>
    <i>
      <x v="228"/>
    </i>
    <i>
      <x v="229"/>
    </i>
    <i>
      <x v="232"/>
    </i>
    <i>
      <x v="233"/>
    </i>
    <i>
      <x v="234"/>
    </i>
    <i>
      <x v="235"/>
    </i>
    <i>
      <x v="236"/>
    </i>
    <i>
      <x v="237"/>
    </i>
    <i>
      <x v="238"/>
    </i>
    <i>
      <x v="241"/>
    </i>
    <i>
      <x v="242"/>
    </i>
    <i>
      <x v="243"/>
    </i>
    <i>
      <x v="244"/>
    </i>
    <i>
      <x v="245"/>
    </i>
    <i>
      <x v="246"/>
    </i>
    <i>
      <x v="247"/>
    </i>
    <i>
      <x v="248"/>
    </i>
    <i>
      <x v="249"/>
    </i>
    <i>
      <x v="250"/>
    </i>
    <i>
      <x v="251"/>
    </i>
    <i>
      <x v="252"/>
    </i>
    <i>
      <x v="253"/>
    </i>
    <i>
      <x v="254"/>
    </i>
    <i>
      <x v="255"/>
    </i>
    <i>
      <x v="256"/>
    </i>
    <i>
      <x v="257"/>
    </i>
    <i>
      <x v="258"/>
    </i>
    <i>
      <x v="259"/>
    </i>
    <i>
      <x v="260"/>
    </i>
    <i>
      <x v="262"/>
    </i>
    <i>
      <x v="263"/>
    </i>
    <i>
      <x v="264"/>
    </i>
    <i>
      <x v="265"/>
    </i>
    <i>
      <x v="266"/>
    </i>
    <i>
      <x v="267"/>
    </i>
    <i>
      <x v="268"/>
    </i>
    <i>
      <x v="269"/>
    </i>
    <i>
      <x v="270"/>
    </i>
    <i>
      <x v="271"/>
    </i>
    <i>
      <x v="272"/>
    </i>
    <i>
      <x v="273"/>
    </i>
    <i>
      <x v="274"/>
    </i>
    <i>
      <x v="276"/>
    </i>
    <i>
      <x v="277"/>
    </i>
    <i>
      <x v="280"/>
    </i>
    <i>
      <x v="281"/>
    </i>
    <i>
      <x v="282"/>
    </i>
    <i>
      <x v="283"/>
    </i>
    <i>
      <x v="285"/>
    </i>
    <i>
      <x v="286"/>
    </i>
    <i>
      <x v="287"/>
    </i>
    <i>
      <x v="288"/>
    </i>
    <i>
      <x v="289"/>
    </i>
    <i>
      <x v="290"/>
    </i>
    <i>
      <x v="292"/>
    </i>
    <i>
      <x v="293"/>
    </i>
    <i>
      <x v="294"/>
    </i>
    <i>
      <x v="295"/>
    </i>
    <i>
      <x v="297"/>
    </i>
    <i>
      <x v="298"/>
    </i>
    <i>
      <x v="300"/>
    </i>
    <i>
      <x v="301"/>
    </i>
    <i>
      <x v="302"/>
    </i>
    <i>
      <x v="303"/>
    </i>
    <i>
      <x v="304"/>
    </i>
    <i>
      <x v="306"/>
    </i>
    <i>
      <x v="307"/>
    </i>
    <i>
      <x v="308"/>
    </i>
    <i>
      <x v="309"/>
    </i>
    <i>
      <x v="310"/>
    </i>
    <i>
      <x v="311"/>
    </i>
    <i>
      <x v="312"/>
    </i>
    <i>
      <x v="313"/>
    </i>
    <i>
      <x v="315"/>
    </i>
    <i>
      <x v="316"/>
    </i>
    <i>
      <x v="318"/>
    </i>
    <i>
      <x v="319"/>
    </i>
    <i>
      <x v="320"/>
    </i>
    <i>
      <x v="321"/>
    </i>
    <i>
      <x v="322"/>
    </i>
    <i>
      <x v="323"/>
    </i>
    <i>
      <x v="325"/>
    </i>
    <i>
      <x v="326"/>
    </i>
    <i>
      <x v="327"/>
    </i>
    <i>
      <x v="328"/>
    </i>
    <i>
      <x v="329"/>
    </i>
    <i>
      <x v="330"/>
    </i>
    <i>
      <x v="331"/>
    </i>
    <i>
      <x v="332"/>
    </i>
    <i>
      <x v="333"/>
    </i>
    <i>
      <x v="334"/>
    </i>
    <i>
      <x v="335"/>
    </i>
    <i>
      <x v="336"/>
    </i>
    <i>
      <x v="337"/>
    </i>
    <i>
      <x v="338"/>
    </i>
    <i>
      <x v="339"/>
    </i>
    <i>
      <x v="340"/>
    </i>
    <i>
      <x v="342"/>
    </i>
    <i>
      <x v="343"/>
    </i>
    <i>
      <x v="345"/>
    </i>
    <i>
      <x v="346"/>
    </i>
    <i>
      <x v="347"/>
    </i>
    <i>
      <x v="348"/>
    </i>
    <i>
      <x v="349"/>
    </i>
    <i>
      <x v="350"/>
    </i>
    <i>
      <x v="351"/>
    </i>
    <i>
      <x v="352"/>
    </i>
    <i>
      <x v="354"/>
    </i>
    <i>
      <x v="355"/>
    </i>
    <i>
      <x v="356"/>
    </i>
    <i>
      <x v="357"/>
    </i>
    <i>
      <x v="360"/>
    </i>
    <i>
      <x v="361"/>
    </i>
    <i>
      <x v="362"/>
    </i>
    <i>
      <x v="363"/>
    </i>
    <i>
      <x v="364"/>
    </i>
    <i>
      <x v="365"/>
    </i>
    <i>
      <x v="366"/>
    </i>
    <i>
      <x v="367"/>
    </i>
    <i>
      <x v="368"/>
    </i>
    <i>
      <x v="369"/>
    </i>
    <i>
      <x v="370"/>
    </i>
    <i>
      <x v="371"/>
    </i>
    <i>
      <x v="373"/>
    </i>
    <i>
      <x v="374"/>
    </i>
    <i>
      <x v="375"/>
    </i>
    <i>
      <x v="376"/>
    </i>
    <i>
      <x v="377"/>
    </i>
    <i>
      <x v="378"/>
    </i>
    <i>
      <x v="379"/>
    </i>
    <i>
      <x v="380"/>
    </i>
    <i>
      <x v="381"/>
    </i>
    <i>
      <x v="382"/>
    </i>
    <i>
      <x v="384"/>
    </i>
    <i>
      <x v="385"/>
    </i>
    <i>
      <x v="386"/>
    </i>
    <i>
      <x v="387"/>
    </i>
    <i>
      <x v="388"/>
    </i>
    <i>
      <x v="389"/>
    </i>
    <i>
      <x v="390"/>
    </i>
    <i>
      <x v="391"/>
    </i>
    <i>
      <x v="392"/>
    </i>
    <i>
      <x v="393"/>
    </i>
    <i>
      <x v="394"/>
    </i>
    <i>
      <x v="395"/>
    </i>
    <i>
      <x v="396"/>
    </i>
    <i>
      <x v="398"/>
    </i>
    <i>
      <x v="399"/>
    </i>
    <i>
      <x v="400"/>
    </i>
    <i>
      <x v="401"/>
    </i>
    <i>
      <x v="403"/>
    </i>
    <i>
      <x v="404"/>
    </i>
    <i>
      <x v="405"/>
    </i>
    <i>
      <x v="406"/>
    </i>
    <i>
      <x v="407"/>
    </i>
    <i>
      <x v="408"/>
    </i>
    <i>
      <x v="409"/>
    </i>
    <i>
      <x v="411"/>
    </i>
    <i>
      <x v="412"/>
    </i>
    <i>
      <x v="413"/>
    </i>
    <i>
      <x v="415"/>
    </i>
    <i>
      <x v="416"/>
    </i>
    <i>
      <x v="417"/>
    </i>
    <i>
      <x v="418"/>
    </i>
    <i>
      <x v="420"/>
    </i>
    <i>
      <x v="421"/>
    </i>
    <i>
      <x v="422"/>
    </i>
    <i>
      <x v="423"/>
    </i>
    <i>
      <x v="424"/>
    </i>
    <i>
      <x v="426"/>
    </i>
    <i>
      <x v="427"/>
    </i>
    <i>
      <x v="428"/>
    </i>
    <i>
      <x v="429"/>
    </i>
    <i>
      <x v="430"/>
    </i>
    <i>
      <x v="431"/>
    </i>
    <i>
      <x v="433"/>
    </i>
    <i>
      <x v="434"/>
    </i>
    <i>
      <x v="437"/>
    </i>
    <i>
      <x v="440"/>
    </i>
    <i>
      <x v="441"/>
    </i>
    <i>
      <x v="442"/>
    </i>
    <i>
      <x v="443"/>
    </i>
    <i>
      <x v="444"/>
    </i>
    <i>
      <x v="445"/>
    </i>
    <i>
      <x v="446"/>
    </i>
    <i>
      <x v="448"/>
    </i>
    <i>
      <x v="449"/>
    </i>
    <i>
      <x v="451"/>
    </i>
    <i>
      <x v="452"/>
    </i>
    <i>
      <x v="453"/>
    </i>
    <i>
      <x v="454"/>
    </i>
    <i>
      <x v="455"/>
    </i>
    <i>
      <x v="457"/>
    </i>
    <i>
      <x v="459"/>
    </i>
    <i>
      <x v="460"/>
    </i>
    <i>
      <x v="461"/>
    </i>
    <i>
      <x v="462"/>
    </i>
    <i>
      <x v="463"/>
    </i>
    <i>
      <x v="464"/>
    </i>
    <i>
      <x v="465"/>
    </i>
    <i>
      <x v="466"/>
    </i>
    <i>
      <x v="468"/>
    </i>
    <i>
      <x v="470"/>
    </i>
    <i>
      <x v="472"/>
    </i>
    <i>
      <x v="473"/>
    </i>
    <i>
      <x v="474"/>
    </i>
    <i>
      <x v="475"/>
    </i>
    <i>
      <x v="476"/>
    </i>
    <i>
      <x v="477"/>
    </i>
    <i>
      <x v="478"/>
    </i>
    <i>
      <x v="480"/>
    </i>
    <i>
      <x v="481"/>
    </i>
    <i>
      <x v="482"/>
    </i>
    <i>
      <x v="483"/>
    </i>
    <i>
      <x v="484"/>
    </i>
    <i>
      <x v="485"/>
    </i>
    <i>
      <x v="486"/>
    </i>
    <i>
      <x v="487"/>
    </i>
    <i>
      <x v="488"/>
    </i>
    <i>
      <x v="489"/>
    </i>
    <i>
      <x v="490"/>
    </i>
    <i>
      <x v="492"/>
    </i>
    <i>
      <x v="493"/>
    </i>
    <i>
      <x v="494"/>
    </i>
    <i>
      <x v="495"/>
    </i>
    <i>
      <x v="496"/>
    </i>
    <i>
      <x v="497"/>
    </i>
    <i>
      <x v="498"/>
    </i>
    <i t="grand">
      <x/>
    </i>
  </rowItems>
  <colItems count="1">
    <i/>
  </colItems>
  <pageFields count="2">
    <pageField fld="7" item="0" hier="-1"/>
    <pageField fld="10" item="1" hier="-1"/>
  </pageFields>
  <dataFields count="1">
    <dataField name="Sum of Borrower Annual Incom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A0EE3EC-8D0D-47C1-9756-B07D5265747B}" name="PivotTable2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D11:AE489" firstHeaderRow="1" firstDataRow="1" firstDataCol="1" rowPageCount="1" colPageCount="1"/>
  <pivotFields count="23">
    <pivotField axis="axisRow"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dataField="1" showAll="0">
      <items count="19">
        <item x="0"/>
        <item x="1"/>
        <item x="2"/>
        <item x="3"/>
        <item x="4"/>
        <item x="5"/>
        <item x="6"/>
        <item x="7"/>
        <item x="8"/>
        <item x="9"/>
        <item x="10"/>
        <item x="11"/>
        <item x="12"/>
        <item x="13"/>
        <item x="14"/>
        <item x="15"/>
        <item x="16"/>
        <item x="17"/>
        <item t="default"/>
      </items>
    </pivotField>
    <pivotField axis="axisPage" showAll="0">
      <items count="3">
        <item x="0"/>
        <item x="1"/>
        <item t="default"/>
      </items>
    </pivotField>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items count="12">
        <item x="0"/>
        <item x="1"/>
        <item x="2"/>
        <item x="3"/>
        <item x="4"/>
        <item x="5"/>
        <item x="6"/>
        <item x="7"/>
        <item x="8"/>
        <item x="9"/>
        <item x="10"/>
        <item t="default"/>
      </items>
    </pivotField>
    <pivotField showAll="0"/>
    <pivotField showAll="0"/>
    <pivotField showAll="0"/>
    <pivotField showAll="0"/>
  </pivotFields>
  <rowFields count="1">
    <field x="0"/>
  </rowFields>
  <rowItems count="478">
    <i>
      <x/>
    </i>
    <i>
      <x v="1"/>
    </i>
    <i>
      <x v="2"/>
    </i>
    <i>
      <x v="3"/>
    </i>
    <i>
      <x v="4"/>
    </i>
    <i>
      <x v="5"/>
    </i>
    <i>
      <x v="6"/>
    </i>
    <i>
      <x v="8"/>
    </i>
    <i>
      <x v="9"/>
    </i>
    <i>
      <x v="10"/>
    </i>
    <i>
      <x v="11"/>
    </i>
    <i>
      <x v="12"/>
    </i>
    <i>
      <x v="15"/>
    </i>
    <i>
      <x v="16"/>
    </i>
    <i>
      <x v="17"/>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8"/>
    </i>
    <i>
      <x v="69"/>
    </i>
    <i>
      <x v="71"/>
    </i>
    <i>
      <x v="72"/>
    </i>
    <i>
      <x v="73"/>
    </i>
    <i>
      <x v="74"/>
    </i>
    <i>
      <x v="75"/>
    </i>
    <i>
      <x v="76"/>
    </i>
    <i>
      <x v="77"/>
    </i>
    <i>
      <x v="78"/>
    </i>
    <i>
      <x v="79"/>
    </i>
    <i>
      <x v="80"/>
    </i>
    <i>
      <x v="81"/>
    </i>
    <i>
      <x v="82"/>
    </i>
    <i>
      <x v="83"/>
    </i>
    <i>
      <x v="84"/>
    </i>
    <i>
      <x v="85"/>
    </i>
    <i>
      <x v="86"/>
    </i>
    <i>
      <x v="87"/>
    </i>
    <i>
      <x v="88"/>
    </i>
    <i>
      <x v="89"/>
    </i>
    <i>
      <x v="90"/>
    </i>
    <i>
      <x v="91"/>
    </i>
    <i>
      <x v="92"/>
    </i>
    <i>
      <x v="93"/>
    </i>
    <i>
      <x v="94"/>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31"/>
    </i>
    <i>
      <x v="132"/>
    </i>
    <i>
      <x v="133"/>
    </i>
    <i>
      <x v="134"/>
    </i>
    <i>
      <x v="135"/>
    </i>
    <i>
      <x v="136"/>
    </i>
    <i>
      <x v="137"/>
    </i>
    <i>
      <x v="138"/>
    </i>
    <i>
      <x v="139"/>
    </i>
    <i>
      <x v="140"/>
    </i>
    <i>
      <x v="141"/>
    </i>
    <i>
      <x v="142"/>
    </i>
    <i>
      <x v="143"/>
    </i>
    <i>
      <x v="144"/>
    </i>
    <i>
      <x v="145"/>
    </i>
    <i>
      <x v="146"/>
    </i>
    <i>
      <x v="147"/>
    </i>
    <i>
      <x v="148"/>
    </i>
    <i>
      <x v="149"/>
    </i>
    <i>
      <x v="150"/>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2"/>
    </i>
    <i>
      <x v="233"/>
    </i>
    <i>
      <x v="234"/>
    </i>
    <i>
      <x v="235"/>
    </i>
    <i>
      <x v="236"/>
    </i>
    <i>
      <x v="237"/>
    </i>
    <i>
      <x v="238"/>
    </i>
    <i>
      <x v="240"/>
    </i>
    <i>
      <x v="241"/>
    </i>
    <i>
      <x v="242"/>
    </i>
    <i>
      <x v="243"/>
    </i>
    <i>
      <x v="244"/>
    </i>
    <i>
      <x v="245"/>
    </i>
    <i>
      <x v="246"/>
    </i>
    <i>
      <x v="247"/>
    </i>
    <i>
      <x v="248"/>
    </i>
    <i>
      <x v="249"/>
    </i>
    <i>
      <x v="250"/>
    </i>
    <i>
      <x v="251"/>
    </i>
    <i>
      <x v="252"/>
    </i>
    <i>
      <x v="253"/>
    </i>
    <i>
      <x v="254"/>
    </i>
    <i>
      <x v="255"/>
    </i>
    <i>
      <x v="256"/>
    </i>
    <i>
      <x v="257"/>
    </i>
    <i>
      <x v="258"/>
    </i>
    <i>
      <x v="259"/>
    </i>
    <i>
      <x v="260"/>
    </i>
    <i>
      <x v="262"/>
    </i>
    <i>
      <x v="263"/>
    </i>
    <i>
      <x v="264"/>
    </i>
    <i>
      <x v="265"/>
    </i>
    <i>
      <x v="266"/>
    </i>
    <i>
      <x v="267"/>
    </i>
    <i>
      <x v="268"/>
    </i>
    <i>
      <x v="269"/>
    </i>
    <i>
      <x v="270"/>
    </i>
    <i>
      <x v="271"/>
    </i>
    <i>
      <x v="272"/>
    </i>
    <i>
      <x v="273"/>
    </i>
    <i>
      <x v="274"/>
    </i>
    <i>
      <x v="275"/>
    </i>
    <i>
      <x v="276"/>
    </i>
    <i>
      <x v="277"/>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4"/>
    </i>
    <i>
      <x v="355"/>
    </i>
    <i>
      <x v="356"/>
    </i>
    <i>
      <x v="357"/>
    </i>
    <i>
      <x v="359"/>
    </i>
    <i>
      <x v="360"/>
    </i>
    <i>
      <x v="361"/>
    </i>
    <i>
      <x v="362"/>
    </i>
    <i>
      <x v="363"/>
    </i>
    <i>
      <x v="364"/>
    </i>
    <i>
      <x v="365"/>
    </i>
    <i>
      <x v="366"/>
    </i>
    <i>
      <x v="367"/>
    </i>
    <i>
      <x v="368"/>
    </i>
    <i>
      <x v="369"/>
    </i>
    <i>
      <x v="370"/>
    </i>
    <i>
      <x v="371"/>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6"/>
    </i>
    <i>
      <x v="427"/>
    </i>
    <i>
      <x v="428"/>
    </i>
    <i>
      <x v="429"/>
    </i>
    <i>
      <x v="430"/>
    </i>
    <i>
      <x v="431"/>
    </i>
    <i>
      <x v="432"/>
    </i>
    <i>
      <x v="433"/>
    </i>
    <i>
      <x v="434"/>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t="grand">
      <x/>
    </i>
  </rowItems>
  <colItems count="1">
    <i/>
  </colItems>
  <pageFields count="1">
    <pageField fld="7" item="0" hier="-1"/>
  </pageFields>
  <dataFields count="1">
    <dataField name="Sum of Borrower Annual Incom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E1160D6-8396-4558-8DB4-B2B820177C21}" name="PivotTable2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11:S512" firstHeaderRow="1" firstDataRow="1" firstDataCol="1"/>
  <pivotFields count="23">
    <pivotField axis="axisRow"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dataField="1"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items count="12">
        <item x="0"/>
        <item x="1"/>
        <item x="2"/>
        <item x="3"/>
        <item x="4"/>
        <item x="5"/>
        <item x="6"/>
        <item x="7"/>
        <item x="8"/>
        <item x="9"/>
        <item x="10"/>
        <item t="default"/>
      </items>
    </pivotField>
    <pivotField showAll="0"/>
    <pivotField showAll="0"/>
    <pivotField showAll="0"/>
    <pivotField showAll="0"/>
  </pivotFields>
  <rowFields count="1">
    <field x="0"/>
  </rowFields>
  <rowItems count="5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t="grand">
      <x/>
    </i>
  </rowItems>
  <colItems count="1">
    <i/>
  </colItems>
  <dataFields count="1">
    <dataField name="Sum of Borrower Annual Incom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6B20C8E-AA4A-4826-9100-E28A40598025}"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3:L497" firstHeaderRow="1" firstDataRow="1" firstDataCol="1" rowPageCount="1" colPageCount="1"/>
  <pivotFields count="23">
    <pivotField axis="axisRow"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dataField="1" showAll="0">
      <items count="13">
        <item x="0"/>
        <item x="1"/>
        <item x="2"/>
        <item x="3"/>
        <item x="4"/>
        <item x="5"/>
        <item x="6"/>
        <item x="7"/>
        <item x="8"/>
        <item x="9"/>
        <item x="10"/>
        <item x="11"/>
        <item t="default"/>
      </items>
    </pivotField>
    <pivotField axis="axisPage" showAll="0">
      <items count="3">
        <item x="0"/>
        <item x="1"/>
        <item t="default"/>
      </items>
    </pivotField>
    <pivotField showAll="0"/>
    <pivotField showAll="0"/>
    <pivotField showAll="0">
      <items count="12">
        <item x="0"/>
        <item x="1"/>
        <item x="2"/>
        <item x="3"/>
        <item x="4"/>
        <item x="5"/>
        <item x="6"/>
        <item x="7"/>
        <item x="8"/>
        <item x="9"/>
        <item x="10"/>
        <item t="default"/>
      </items>
    </pivotField>
    <pivotField showAll="0"/>
    <pivotField showAll="0"/>
    <pivotField showAll="0"/>
    <pivotField showAll="0"/>
  </pivotFields>
  <rowFields count="1">
    <field x="0"/>
  </rowFields>
  <rowItems count="4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5"/>
    </i>
    <i>
      <x v="86"/>
    </i>
    <i>
      <x v="87"/>
    </i>
    <i>
      <x v="88"/>
    </i>
    <i>
      <x v="89"/>
    </i>
    <i>
      <x v="90"/>
    </i>
    <i>
      <x v="91"/>
    </i>
    <i>
      <x v="92"/>
    </i>
    <i>
      <x v="93"/>
    </i>
    <i>
      <x v="94"/>
    </i>
    <i>
      <x v="95"/>
    </i>
    <i>
      <x v="96"/>
    </i>
    <i>
      <x v="97"/>
    </i>
    <i>
      <x v="98"/>
    </i>
    <i>
      <x v="99"/>
    </i>
    <i>
      <x v="100"/>
    </i>
    <i>
      <x v="101"/>
    </i>
    <i>
      <x v="103"/>
    </i>
    <i>
      <x v="104"/>
    </i>
    <i>
      <x v="105"/>
    </i>
    <i>
      <x v="106"/>
    </i>
    <i>
      <x v="107"/>
    </i>
    <i>
      <x v="108"/>
    </i>
    <i>
      <x v="109"/>
    </i>
    <i>
      <x v="110"/>
    </i>
    <i>
      <x v="111"/>
    </i>
    <i>
      <x v="112"/>
    </i>
    <i>
      <x v="113"/>
    </i>
    <i>
      <x v="115"/>
    </i>
    <i>
      <x v="116"/>
    </i>
    <i>
      <x v="117"/>
    </i>
    <i>
      <x v="118"/>
    </i>
    <i>
      <x v="119"/>
    </i>
    <i>
      <x v="120"/>
    </i>
    <i>
      <x v="121"/>
    </i>
    <i>
      <x v="122"/>
    </i>
    <i>
      <x v="123"/>
    </i>
    <i>
      <x v="124"/>
    </i>
    <i>
      <x v="125"/>
    </i>
    <i>
      <x v="126"/>
    </i>
    <i>
      <x v="127"/>
    </i>
    <i>
      <x v="128"/>
    </i>
    <i>
      <x v="129"/>
    </i>
    <i>
      <x v="130"/>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30"/>
    </i>
    <i>
      <x v="232"/>
    </i>
    <i>
      <x v="233"/>
    </i>
    <i>
      <x v="234"/>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2"/>
    </i>
    <i>
      <x v="313"/>
    </i>
    <i>
      <x v="314"/>
    </i>
    <i>
      <x v="315"/>
    </i>
    <i>
      <x v="316"/>
    </i>
    <i>
      <x v="317"/>
    </i>
    <i>
      <x v="318"/>
    </i>
    <i>
      <x v="319"/>
    </i>
    <i>
      <x v="320"/>
    </i>
    <i>
      <x v="321"/>
    </i>
    <i>
      <x v="322"/>
    </i>
    <i>
      <x v="323"/>
    </i>
    <i>
      <x v="324"/>
    </i>
    <i>
      <x v="325"/>
    </i>
    <i>
      <x v="326"/>
    </i>
    <i>
      <x v="327"/>
    </i>
    <i>
      <x v="328"/>
    </i>
    <i>
      <x v="329"/>
    </i>
    <i>
      <x v="330"/>
    </i>
    <i>
      <x v="331"/>
    </i>
    <i>
      <x v="332"/>
    </i>
    <i>
      <x v="333"/>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70"/>
    </i>
    <i>
      <x v="371"/>
    </i>
    <i>
      <x v="372"/>
    </i>
    <i>
      <x v="373"/>
    </i>
    <i>
      <x v="374"/>
    </i>
    <i>
      <x v="375"/>
    </i>
    <i>
      <x v="376"/>
    </i>
    <i>
      <x v="377"/>
    </i>
    <i>
      <x v="378"/>
    </i>
    <i>
      <x v="379"/>
    </i>
    <i>
      <x v="380"/>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8"/>
    </i>
    <i>
      <x v="459"/>
    </i>
    <i>
      <x v="460"/>
    </i>
    <i>
      <x v="461"/>
    </i>
    <i>
      <x v="462"/>
    </i>
    <i>
      <x v="463"/>
    </i>
    <i>
      <x v="464"/>
    </i>
    <i>
      <x v="465"/>
    </i>
    <i>
      <x v="466"/>
    </i>
    <i>
      <x v="467"/>
    </i>
    <i>
      <x v="468"/>
    </i>
    <i>
      <x v="469"/>
    </i>
    <i>
      <x v="470"/>
    </i>
    <i>
      <x v="471"/>
    </i>
    <i>
      <x v="472"/>
    </i>
    <i>
      <x v="474"/>
    </i>
    <i>
      <x v="475"/>
    </i>
    <i>
      <x v="476"/>
    </i>
    <i>
      <x v="477"/>
    </i>
    <i>
      <x v="479"/>
    </i>
    <i>
      <x v="480"/>
    </i>
    <i>
      <x v="481"/>
    </i>
    <i>
      <x v="482"/>
    </i>
    <i>
      <x v="483"/>
    </i>
    <i>
      <x v="484"/>
    </i>
    <i>
      <x v="485"/>
    </i>
    <i>
      <x v="486"/>
    </i>
    <i>
      <x v="487"/>
    </i>
    <i>
      <x v="488"/>
    </i>
    <i>
      <x v="489"/>
    </i>
    <i>
      <x v="490"/>
    </i>
    <i>
      <x v="491"/>
    </i>
    <i>
      <x v="492"/>
    </i>
    <i>
      <x v="493"/>
    </i>
    <i>
      <x v="494"/>
    </i>
    <i>
      <x v="495"/>
    </i>
    <i>
      <x v="496"/>
    </i>
    <i>
      <x v="497"/>
    </i>
    <i>
      <x v="498"/>
    </i>
    <i>
      <x v="499"/>
    </i>
    <i t="grand">
      <x/>
    </i>
  </rowItems>
  <colItems count="1">
    <i/>
  </colItems>
  <pageFields count="1">
    <pageField fld="15" item="0" hier="-1"/>
  </pageFields>
  <dataFields count="1">
    <dataField name="Sum of Appraised Value of Home"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EC47009-925F-45EB-8E58-8F972443310D}"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512" firstHeaderRow="1" firstDataRow="1" firstDataCol="1"/>
  <pivotFields count="23">
    <pivotField axis="axisRow"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dataField="1" showAll="0">
      <items count="13">
        <item x="0"/>
        <item x="1"/>
        <item x="2"/>
        <item x="3"/>
        <item x="4"/>
        <item x="5"/>
        <item x="6"/>
        <item x="7"/>
        <item x="8"/>
        <item x="9"/>
        <item x="10"/>
        <item x="11"/>
        <item t="default"/>
      </items>
    </pivotField>
    <pivotField showAll="0"/>
    <pivotField showAll="0"/>
    <pivotField showAll="0"/>
    <pivotField showAll="0">
      <items count="12">
        <item x="0"/>
        <item x="1"/>
        <item x="2"/>
        <item x="3"/>
        <item x="4"/>
        <item x="5"/>
        <item x="6"/>
        <item x="7"/>
        <item x="8"/>
        <item x="9"/>
        <item x="10"/>
        <item t="default"/>
      </items>
    </pivotField>
    <pivotField showAll="0"/>
    <pivotField showAll="0"/>
    <pivotField showAll="0"/>
    <pivotField showAll="0"/>
  </pivotFields>
  <rowFields count="1">
    <field x="0"/>
  </rowFields>
  <rowItems count="5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t="grand">
      <x/>
    </i>
  </rowItems>
  <colItems count="1">
    <i/>
  </colItems>
  <dataFields count="1">
    <dataField name="Sum of Appraised Value of Home"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5CB2EB2-692E-4483-ACF0-9438201AE31D}"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Debit To Income Ratio">
  <location ref="DM12:DT31" firstHeaderRow="1" firstDataRow="2" firstDataCol="1"/>
  <pivotFields count="23">
    <pivotField showAll="0"/>
    <pivotField showAll="0">
      <items count="48">
        <item x="31"/>
        <item x="45"/>
        <item x="18"/>
        <item x="14"/>
        <item x="1"/>
        <item x="6"/>
        <item x="20"/>
        <item x="42"/>
        <item x="26"/>
        <item x="11"/>
        <item x="46"/>
        <item x="41"/>
        <item x="19"/>
        <item x="35"/>
        <item x="32"/>
        <item x="29"/>
        <item x="34"/>
        <item x="37"/>
        <item x="44"/>
        <item x="5"/>
        <item x="9"/>
        <item x="10"/>
        <item x="13"/>
        <item x="43"/>
        <item x="17"/>
        <item x="25"/>
        <item x="21"/>
        <item x="40"/>
        <item x="2"/>
        <item x="38"/>
        <item x="7"/>
        <item x="28"/>
        <item x="39"/>
        <item x="4"/>
        <item x="33"/>
        <item x="15"/>
        <item x="27"/>
        <item x="16"/>
        <item x="24"/>
        <item x="36"/>
        <item x="23"/>
        <item x="8"/>
        <item x="12"/>
        <item x="30"/>
        <item x="3"/>
        <item x="0"/>
        <item x="22"/>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showAll="0">
      <items count="19">
        <item x="0"/>
        <item x="1"/>
        <item x="2"/>
        <item x="3"/>
        <item x="4"/>
        <item x="5"/>
        <item x="6"/>
        <item x="7"/>
        <item x="8"/>
        <item x="9"/>
        <item x="10"/>
        <item x="11"/>
        <item x="12"/>
        <item x="13"/>
        <item x="14"/>
        <item x="15"/>
        <item x="16"/>
        <item x="17"/>
        <item t="default"/>
      </items>
    </pivotField>
    <pivotField showAll="0">
      <items count="3">
        <item x="0"/>
        <item x="1"/>
        <item t="default"/>
      </items>
    </pivotField>
    <pivotField showAll="0"/>
    <pivotField showAll="0"/>
    <pivotField showAll="0"/>
    <pivotField axis="axisCol" dataField="1" showAll="0">
      <items count="8">
        <item x="0"/>
        <item x="1"/>
        <item x="2"/>
        <item x="3"/>
        <item x="4"/>
        <item x="5"/>
        <item x="6"/>
        <item t="default"/>
      </items>
    </pivotField>
    <pivotField axis="axisRow" showAll="0">
      <items count="19">
        <item x="0"/>
        <item x="4"/>
        <item x="1"/>
        <item x="13"/>
        <item x="11"/>
        <item x="7"/>
        <item x="9"/>
        <item x="14"/>
        <item x="5"/>
        <item x="8"/>
        <item x="2"/>
        <item x="6"/>
        <item x="12"/>
        <item x="3"/>
        <item x="15"/>
        <item x="10"/>
        <item x="17"/>
        <item x="16"/>
        <item t="default"/>
      </items>
    </pivotField>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showAll="0">
      <items count="12">
        <item x="0"/>
        <item x="1"/>
        <item x="2"/>
        <item x="3"/>
        <item x="4"/>
        <item x="5"/>
        <item x="6"/>
        <item x="7"/>
        <item x="8"/>
        <item x="9"/>
        <item x="10"/>
        <item t="default"/>
      </items>
    </pivotField>
    <pivotField showAll="0">
      <items count="3">
        <item x="0"/>
        <item x="1"/>
        <item t="default"/>
      </items>
    </pivotField>
    <pivotField showAll="0">
      <items count="5">
        <item x="3"/>
        <item x="1"/>
        <item x="2"/>
        <item x="0"/>
        <item t="default"/>
      </items>
    </pivotField>
    <pivotField showAll="0"/>
    <pivotField showAll="0"/>
  </pivotFields>
  <rowFields count="1">
    <field x="12"/>
  </rowFields>
  <rowItems count="18">
    <i>
      <x/>
    </i>
    <i>
      <x v="1"/>
    </i>
    <i>
      <x v="2"/>
    </i>
    <i>
      <x v="3"/>
    </i>
    <i>
      <x v="4"/>
    </i>
    <i>
      <x v="5"/>
    </i>
    <i>
      <x v="6"/>
    </i>
    <i>
      <x v="7"/>
    </i>
    <i>
      <x v="8"/>
    </i>
    <i>
      <x v="9"/>
    </i>
    <i>
      <x v="10"/>
    </i>
    <i>
      <x v="11"/>
    </i>
    <i>
      <x v="12"/>
    </i>
    <i>
      <x v="13"/>
    </i>
    <i>
      <x v="14"/>
    </i>
    <i>
      <x v="15"/>
    </i>
    <i>
      <x v="16"/>
    </i>
    <i>
      <x v="17"/>
    </i>
  </rowItems>
  <colFields count="1">
    <field x="11"/>
  </colFields>
  <colItems count="7">
    <i>
      <x/>
    </i>
    <i>
      <x v="1"/>
    </i>
    <i>
      <x v="2"/>
    </i>
    <i>
      <x v="3"/>
    </i>
    <i>
      <x v="4"/>
    </i>
    <i>
      <x v="5"/>
    </i>
    <i>
      <x v="6"/>
    </i>
  </colItems>
  <dataFields count="1">
    <dataField name="Count of Age of Borrower"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3AEBC2-2CF8-4362-BCEC-C3FFC0B60AE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Borrower ID">
  <location ref="AJ10:AL34" firstHeaderRow="0" firstDataRow="1" firstDataCol="1" rowPageCount="1" colPageCount="1"/>
  <pivotFields count="23">
    <pivotField axis="axisRow" showAll="0" sortType="descending">
      <items count="501">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48">
        <item x="31"/>
        <item x="45"/>
        <item x="18"/>
        <item x="14"/>
        <item x="1"/>
        <item x="6"/>
        <item x="20"/>
        <item x="42"/>
        <item x="26"/>
        <item x="11"/>
        <item x="46"/>
        <item x="41"/>
        <item x="19"/>
        <item x="35"/>
        <item x="32"/>
        <item x="29"/>
        <item x="34"/>
        <item x="37"/>
        <item x="44"/>
        <item x="5"/>
        <item x="9"/>
        <item x="10"/>
        <item x="13"/>
        <item x="43"/>
        <item x="17"/>
        <item x="25"/>
        <item x="21"/>
        <item x="40"/>
        <item x="2"/>
        <item x="38"/>
        <item x="7"/>
        <item x="28"/>
        <item x="39"/>
        <item x="4"/>
        <item x="33"/>
        <item x="15"/>
        <item x="27"/>
        <item x="16"/>
        <item x="24"/>
        <item x="36"/>
        <item x="23"/>
        <item x="8"/>
        <item x="12"/>
        <item x="30"/>
        <item x="3"/>
        <item x="0"/>
        <item x="22"/>
        <item t="default"/>
      </items>
    </pivotField>
    <pivotField multipleItemSelectionAllowed="1" showAll="0">
      <items count="13">
        <item x="0"/>
        <item x="1"/>
        <item x="2"/>
        <item x="3"/>
        <item x="4"/>
        <item x="5"/>
        <item x="6"/>
        <item x="7"/>
        <item x="8"/>
        <item x="9"/>
        <item x="10"/>
        <item x="11"/>
        <item t="default"/>
      </items>
    </pivotField>
    <pivotField showAll="0"/>
    <pivotField showAll="0"/>
    <pivotField showAll="0"/>
    <pivotField dataField="1" showAll="0">
      <items count="19">
        <item x="0"/>
        <item x="1"/>
        <item x="2"/>
        <item x="3"/>
        <item x="4"/>
        <item x="5"/>
        <item x="6"/>
        <item x="7"/>
        <item x="8"/>
        <item x="9"/>
        <item x="10"/>
        <item x="11"/>
        <item x="12"/>
        <item x="13"/>
        <item x="14"/>
        <item x="15"/>
        <item x="16"/>
        <item x="17"/>
        <item t="default"/>
      </items>
    </pivotField>
    <pivotField axis="axisPage" showAll="0">
      <items count="3">
        <item x="0"/>
        <item x="1"/>
        <item t="default"/>
      </items>
    </pivotField>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items count="12">
        <item x="0"/>
        <item x="1"/>
        <item x="2"/>
        <item x="3"/>
        <item x="4"/>
        <item x="5"/>
        <item x="6"/>
        <item x="7"/>
        <item x="8"/>
        <item x="9"/>
        <item x="10"/>
        <item t="default"/>
      </items>
    </pivotField>
    <pivotField multipleItemSelectionAllowed="1" showAll="0">
      <items count="3">
        <item h="1" x="0"/>
        <item x="1"/>
        <item t="default"/>
      </items>
    </pivotField>
    <pivotField showAll="0"/>
    <pivotField showAll="0"/>
    <pivotField showAll="0"/>
  </pivotFields>
  <rowFields count="1">
    <field x="0"/>
  </rowFields>
  <rowItems count="24">
    <i>
      <x v="127"/>
    </i>
    <i>
      <x v="74"/>
    </i>
    <i>
      <x v="64"/>
    </i>
    <i>
      <x v="486"/>
    </i>
    <i>
      <x v="146"/>
    </i>
    <i>
      <x v="404"/>
    </i>
    <i>
      <x v="492"/>
    </i>
    <i>
      <x v="432"/>
    </i>
    <i>
      <x v="238"/>
    </i>
    <i>
      <x v="370"/>
    </i>
    <i>
      <x v="141"/>
    </i>
    <i>
      <x v="221"/>
    </i>
    <i>
      <x v="480"/>
    </i>
    <i>
      <x v="268"/>
    </i>
    <i>
      <x v="321"/>
    </i>
    <i>
      <x v="32"/>
    </i>
    <i>
      <x v="348"/>
    </i>
    <i>
      <x v="269"/>
    </i>
    <i>
      <x v="429"/>
    </i>
    <i>
      <x v="369"/>
    </i>
    <i>
      <x v="260"/>
    </i>
    <i>
      <x v="485"/>
    </i>
    <i>
      <x v="481"/>
    </i>
    <i t="grand">
      <x/>
    </i>
  </rowItems>
  <colFields count="1">
    <field x="-2"/>
  </colFields>
  <colItems count="2">
    <i>
      <x/>
    </i>
    <i i="1">
      <x v="1"/>
    </i>
  </colItems>
  <pageFields count="1">
    <pageField fld="7" item="1" hier="-1"/>
  </pageFields>
  <dataFields count="2">
    <dataField name="Sum of Borrower Annual Income" fld="6" baseField="0" baseItem="0"/>
    <dataField name="Sum of Borrower Annual Income2" fld="6" baseField="0" baseItem="0"/>
  </dataFields>
  <chartFormats count="5">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948FD40-ED00-402B-8957-29F9593AF31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 minority">
  <location ref="I10:K22" firstHeaderRow="0" firstDataRow="1" firstDataCol="1" rowPageCount="1" colPageCount="1"/>
  <pivotFields count="23">
    <pivotField dataField="1" showAll="0"/>
    <pivotField showAll="0">
      <items count="48">
        <item x="31"/>
        <item x="45"/>
        <item x="18"/>
        <item x="14"/>
        <item x="1"/>
        <item x="6"/>
        <item x="20"/>
        <item x="42"/>
        <item x="26"/>
        <item x="11"/>
        <item x="46"/>
        <item x="41"/>
        <item x="19"/>
        <item x="35"/>
        <item x="32"/>
        <item x="29"/>
        <item x="34"/>
        <item x="37"/>
        <item x="44"/>
        <item x="5"/>
        <item x="9"/>
        <item x="10"/>
        <item x="13"/>
        <item x="43"/>
        <item x="17"/>
        <item x="25"/>
        <item x="21"/>
        <item x="40"/>
        <item x="2"/>
        <item x="38"/>
        <item x="7"/>
        <item x="28"/>
        <item x="39"/>
        <item x="4"/>
        <item x="33"/>
        <item x="15"/>
        <item x="27"/>
        <item x="16"/>
        <item x="24"/>
        <item x="36"/>
        <item x="23"/>
        <item x="8"/>
        <item x="12"/>
        <item x="30"/>
        <item x="3"/>
        <item x="0"/>
        <item x="22"/>
        <item t="default"/>
      </items>
    </pivotField>
    <pivotField axis="axisRow" showAll="0">
      <items count="13">
        <item x="0"/>
        <item x="1"/>
        <item x="2"/>
        <item x="3"/>
        <item x="4"/>
        <item x="5"/>
        <item x="6"/>
        <item x="7"/>
        <item x="8"/>
        <item x="9"/>
        <item x="10"/>
        <item x="11"/>
        <item t="default"/>
      </items>
    </pivotField>
    <pivotField axis="axisPage" showAll="0">
      <items count="3">
        <item x="0"/>
        <item x="1"/>
        <item t="default"/>
      </items>
    </pivotField>
    <pivotField showAll="0"/>
    <pivotField showAll="0"/>
    <pivotField dataField="1"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items count="12">
        <item x="0"/>
        <item x="1"/>
        <item x="2"/>
        <item x="3"/>
        <item x="4"/>
        <item x="5"/>
        <item x="6"/>
        <item x="7"/>
        <item x="8"/>
        <item x="9"/>
        <item x="10"/>
        <item t="default"/>
      </items>
    </pivotField>
    <pivotField showAll="0">
      <items count="3">
        <item x="0"/>
        <item x="1"/>
        <item t="default"/>
      </items>
    </pivotField>
    <pivotField showAll="0"/>
    <pivotField showAll="0"/>
    <pivotField showAll="0"/>
  </pivotFields>
  <rowFields count="1">
    <field x="2"/>
  </rowFields>
  <rowItems count="12">
    <i>
      <x/>
    </i>
    <i>
      <x v="1"/>
    </i>
    <i>
      <x v="2"/>
    </i>
    <i>
      <x v="3"/>
    </i>
    <i>
      <x v="4"/>
    </i>
    <i>
      <x v="5"/>
    </i>
    <i>
      <x v="6"/>
    </i>
    <i>
      <x v="7"/>
    </i>
    <i>
      <x v="8"/>
    </i>
    <i>
      <x v="9"/>
    </i>
    <i>
      <x v="10"/>
    </i>
    <i t="grand">
      <x/>
    </i>
  </rowItems>
  <colFields count="1">
    <field x="-2"/>
  </colFields>
  <colItems count="2">
    <i>
      <x/>
    </i>
    <i i="1">
      <x v="1"/>
    </i>
  </colItems>
  <pageFields count="1">
    <pageField fld="3" hier="-1"/>
  </pageFields>
  <dataFields count="2">
    <dataField name="Count of Borrower ID Number" fld="0" subtotal="count" baseField="2" baseItem="2"/>
    <dataField name="Sum of Borrower Annual Income" fld="6"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6E7C5E2-63A2-4C99-A0AA-450B83469E66}"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id">
  <location ref="BV10:BY15" firstHeaderRow="0" firstDataRow="1" firstDataCol="1" rowPageCount="1" colPageCount="1"/>
  <pivotFields count="23">
    <pivotField dataField="1" showAll="0" sortType="ascending">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48">
        <item x="31"/>
        <item x="45"/>
        <item x="18"/>
        <item x="14"/>
        <item x="1"/>
        <item x="6"/>
        <item x="20"/>
        <item x="42"/>
        <item x="26"/>
        <item x="11"/>
        <item x="46"/>
        <item x="41"/>
        <item x="19"/>
        <item x="35"/>
        <item x="32"/>
        <item x="29"/>
        <item x="34"/>
        <item x="37"/>
        <item x="44"/>
        <item x="5"/>
        <item x="9"/>
        <item x="10"/>
        <item x="13"/>
        <item x="43"/>
        <item x="17"/>
        <item x="25"/>
        <item x="21"/>
        <item x="40"/>
        <item x="2"/>
        <item x="38"/>
        <item x="7"/>
        <item x="28"/>
        <item x="39"/>
        <item x="4"/>
        <item x="33"/>
        <item x="15"/>
        <item x="27"/>
        <item x="16"/>
        <item x="24"/>
        <item x="36"/>
        <item x="23"/>
        <item x="8"/>
        <item x="12"/>
        <item x="30"/>
        <item x="3"/>
        <item x="0"/>
        <item x="22"/>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dataField="1" showAll="0">
      <items count="19">
        <item x="0"/>
        <item x="1"/>
        <item x="2"/>
        <item x="3"/>
        <item x="4"/>
        <item x="5"/>
        <item x="6"/>
        <item x="7"/>
        <item x="8"/>
        <item x="9"/>
        <item x="10"/>
        <item x="11"/>
        <item x="12"/>
        <item x="13"/>
        <item x="14"/>
        <item x="15"/>
        <item x="16"/>
        <item x="17"/>
        <item t="default"/>
      </items>
    </pivotField>
    <pivotField showAll="0">
      <items count="3">
        <item x="0"/>
        <item x="1"/>
        <item t="default"/>
      </items>
    </pivotField>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dataField="1" showAll="0">
      <items count="67">
        <item x="63"/>
        <item x="22"/>
        <item x="58"/>
        <item x="62"/>
        <item x="61"/>
        <item x="44"/>
        <item x="50"/>
        <item x="43"/>
        <item x="2"/>
        <item x="49"/>
        <item x="35"/>
        <item x="54"/>
        <item x="16"/>
        <item x="7"/>
        <item x="47"/>
        <item x="15"/>
        <item x="8"/>
        <item x="0"/>
        <item x="32"/>
        <item x="24"/>
        <item x="30"/>
        <item x="18"/>
        <item x="27"/>
        <item x="29"/>
        <item x="34"/>
        <item x="45"/>
        <item x="26"/>
        <item x="37"/>
        <item x="10"/>
        <item x="31"/>
        <item x="4"/>
        <item x="33"/>
        <item x="3"/>
        <item x="9"/>
        <item x="11"/>
        <item x="23"/>
        <item x="12"/>
        <item x="6"/>
        <item x="42"/>
        <item x="13"/>
        <item x="39"/>
        <item x="21"/>
        <item x="19"/>
        <item x="28"/>
        <item x="46"/>
        <item x="17"/>
        <item x="41"/>
        <item x="20"/>
        <item x="1"/>
        <item x="25"/>
        <item x="52"/>
        <item x="38"/>
        <item x="40"/>
        <item x="51"/>
        <item x="59"/>
        <item x="53"/>
        <item x="36"/>
        <item x="56"/>
        <item x="57"/>
        <item x="55"/>
        <item x="5"/>
        <item x="60"/>
        <item x="65"/>
        <item x="48"/>
        <item x="64"/>
        <item x="14"/>
        <item t="default"/>
      </items>
    </pivotField>
    <pivotField axis="axisPage" showAll="0">
      <items count="3">
        <item x="0"/>
        <item x="1"/>
        <item t="default"/>
      </items>
    </pivotField>
    <pivotField showAll="0">
      <items count="12">
        <item x="0"/>
        <item x="1"/>
        <item x="2"/>
        <item x="3"/>
        <item x="4"/>
        <item x="5"/>
        <item x="6"/>
        <item x="7"/>
        <item x="8"/>
        <item x="9"/>
        <item x="10"/>
        <item t="default"/>
      </items>
    </pivotField>
    <pivotField showAll="0">
      <items count="3">
        <item x="0"/>
        <item x="1"/>
        <item t="default"/>
      </items>
    </pivotField>
    <pivotField showAll="0">
      <items count="5">
        <item x="3"/>
        <item x="1"/>
        <item x="2"/>
        <item x="0"/>
        <item t="default"/>
      </items>
    </pivotField>
    <pivotField axis="axisRow" showAll="0">
      <items count="5">
        <item x="3"/>
        <item x="1"/>
        <item x="2"/>
        <item x="0"/>
        <item t="default"/>
      </items>
    </pivotField>
    <pivotField showAll="0">
      <items count="43">
        <item x="25"/>
        <item x="35"/>
        <item x="6"/>
        <item x="3"/>
        <item x="9"/>
        <item x="39"/>
        <item x="2"/>
        <item x="22"/>
        <item x="41"/>
        <item x="0"/>
        <item x="24"/>
        <item x="32"/>
        <item x="5"/>
        <item x="4"/>
        <item x="7"/>
        <item x="17"/>
        <item x="21"/>
        <item x="31"/>
        <item x="15"/>
        <item x="37"/>
        <item x="12"/>
        <item x="29"/>
        <item x="18"/>
        <item x="1"/>
        <item x="33"/>
        <item x="38"/>
        <item x="19"/>
        <item x="8"/>
        <item x="14"/>
        <item x="16"/>
        <item x="20"/>
        <item x="40"/>
        <item x="13"/>
        <item x="23"/>
        <item x="26"/>
        <item x="28"/>
        <item x="10"/>
        <item x="11"/>
        <item x="34"/>
        <item x="30"/>
        <item x="27"/>
        <item x="36"/>
        <item t="default"/>
      </items>
    </pivotField>
  </pivotFields>
  <rowFields count="1">
    <field x="21"/>
  </rowFields>
  <rowItems count="5">
    <i>
      <x/>
    </i>
    <i>
      <x v="1"/>
    </i>
    <i>
      <x v="2"/>
    </i>
    <i>
      <x v="3"/>
    </i>
    <i t="grand">
      <x/>
    </i>
  </rowItems>
  <colFields count="1">
    <field x="-2"/>
  </colFields>
  <colItems count="3">
    <i>
      <x/>
    </i>
    <i i="1">
      <x v="1"/>
    </i>
    <i i="2">
      <x v="2"/>
    </i>
  </colItems>
  <pageFields count="1">
    <pageField fld="17" hier="-1"/>
  </pageFields>
  <dataFields count="3">
    <dataField name="Sum of Borrower Annual Income" fld="6" baseField="21" baseItem="0"/>
    <dataField name="Count of Borrower ID Number" fld="0" subtotal="count" baseField="21" baseItem="0"/>
    <dataField name="Sum of Amount Borrowed" fld="16" baseField="0" baseItem="0"/>
  </dataFields>
  <chartFormats count="3">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3FFA76A-A6A8-46F0-B2C4-890F9DFADB3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LTV Ratio">
  <location ref="B10:C20" firstHeaderRow="1" firstDataRow="1" firstDataCol="1" rowPageCount="1" colPageCount="1"/>
  <pivotFields count="23">
    <pivotField dataField="1" showAll="0"/>
    <pivotField showAll="0"/>
    <pivotField showAll="0">
      <items count="13">
        <item x="0"/>
        <item x="1"/>
        <item x="2"/>
        <item x="3"/>
        <item x="4"/>
        <item x="5"/>
        <item x="6"/>
        <item x="7"/>
        <item x="8"/>
        <item x="9"/>
        <item x="10"/>
        <item x="11"/>
        <item t="default"/>
      </items>
    </pivotField>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axis="axisRow" showAll="0" sortType="ascending">
      <items count="12">
        <item x="0"/>
        <item x="10"/>
        <item x="1"/>
        <item x="2"/>
        <item x="3"/>
        <item x="4"/>
        <item x="5"/>
        <item x="6"/>
        <item x="7"/>
        <item x="8"/>
        <item x="9"/>
        <item t="default"/>
      </items>
    </pivotField>
    <pivotField axis="axisPage" showAll="0">
      <items count="3">
        <item x="0"/>
        <item x="1"/>
        <item t="default"/>
      </items>
    </pivotField>
    <pivotField showAll="0"/>
    <pivotField showAll="0"/>
    <pivotField showAll="0"/>
  </pivotFields>
  <rowFields count="1">
    <field x="18"/>
  </rowFields>
  <rowItems count="10">
    <i>
      <x v="2"/>
    </i>
    <i>
      <x v="3"/>
    </i>
    <i>
      <x v="4"/>
    </i>
    <i>
      <x v="5"/>
    </i>
    <i>
      <x v="6"/>
    </i>
    <i>
      <x v="7"/>
    </i>
    <i>
      <x v="8"/>
    </i>
    <i>
      <x v="9"/>
    </i>
    <i>
      <x v="10"/>
    </i>
    <i t="grand">
      <x/>
    </i>
  </rowItems>
  <colItems count="1">
    <i/>
  </colItems>
  <pageFields count="1">
    <pageField fld="19" hier="-1"/>
  </pageFields>
  <dataFields count="1">
    <dataField name="Number Of Borrowers" fld="0" subtotal="count" baseField="18" baseItem="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E133B74A-23E2-4179-9211-A24039BC4A9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rea code">
  <location ref="AI10:AK58" firstHeaderRow="0" firstDataRow="1" firstDataCol="1" rowPageCount="1" colPageCount="1"/>
  <pivotFields count="23">
    <pivotField showAll="0"/>
    <pivotField axis="axisRow" showAll="0">
      <items count="48">
        <item x="31"/>
        <item x="45"/>
        <item x="18"/>
        <item x="14"/>
        <item x="1"/>
        <item x="6"/>
        <item x="20"/>
        <item x="42"/>
        <item x="26"/>
        <item x="11"/>
        <item x="46"/>
        <item x="41"/>
        <item x="19"/>
        <item x="35"/>
        <item x="32"/>
        <item x="29"/>
        <item x="34"/>
        <item x="37"/>
        <item x="44"/>
        <item x="5"/>
        <item x="9"/>
        <item x="10"/>
        <item x="13"/>
        <item x="43"/>
        <item x="17"/>
        <item x="25"/>
        <item x="21"/>
        <item x="40"/>
        <item x="2"/>
        <item x="38"/>
        <item x="7"/>
        <item x="28"/>
        <item x="39"/>
        <item x="4"/>
        <item x="33"/>
        <item x="15"/>
        <item x="27"/>
        <item x="16"/>
        <item x="24"/>
        <item x="36"/>
        <item x="23"/>
        <item x="8"/>
        <item x="12"/>
        <item x="30"/>
        <item x="3"/>
        <item x="0"/>
        <item x="22"/>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dataField="1" showAll="0">
      <items count="19">
        <item x="0"/>
        <item x="1"/>
        <item x="2"/>
        <item x="3"/>
        <item x="4"/>
        <item x="5"/>
        <item x="6"/>
        <item x="7"/>
        <item x="8"/>
        <item x="9"/>
        <item x="10"/>
        <item x="11"/>
        <item x="12"/>
        <item x="13"/>
        <item x="14"/>
        <item x="15"/>
        <item x="16"/>
        <item x="17"/>
        <item t="default"/>
      </items>
    </pivotField>
    <pivotField axis="axisPage" showAll="0">
      <items count="3">
        <item x="0"/>
        <item x="1"/>
        <item t="default"/>
      </items>
    </pivotField>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items count="12">
        <item x="0"/>
        <item x="1"/>
        <item x="2"/>
        <item x="3"/>
        <item x="4"/>
        <item x="5"/>
        <item x="6"/>
        <item x="7"/>
        <item x="8"/>
        <item x="9"/>
        <item x="10"/>
        <item t="default"/>
      </items>
    </pivotField>
    <pivotField showAll="0">
      <items count="3">
        <item x="0"/>
        <item x="1"/>
        <item t="default"/>
      </items>
    </pivotField>
    <pivotField showAll="0">
      <items count="5">
        <item x="3"/>
        <item x="1"/>
        <item x="2"/>
        <item x="0"/>
        <item t="default"/>
      </items>
    </pivotField>
    <pivotField showAll="0"/>
    <pivotField dataField="1" showAll="0"/>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2"/>
  </colFields>
  <colItems count="2">
    <i>
      <x/>
    </i>
    <i i="1">
      <x v="1"/>
    </i>
  </colItems>
  <pageFields count="1">
    <pageField fld="7" hier="-1"/>
  </pageFields>
  <dataFields count="2">
    <dataField name="Sum of Borrower Annual Income" fld="6" baseField="1" baseItem="0"/>
    <dataField name="Sum of Mortgage Interest Rate" fld="22"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0434746-4F74-46C4-93D7-4948500FC61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Home Values">
  <location ref="Z10:AA20" firstHeaderRow="1" firstDataRow="1" firstDataCol="1" rowPageCount="1" colPageCount="1"/>
  <pivotFields count="23">
    <pivotField dataField="1" showAll="0"/>
    <pivotField showAll="0">
      <items count="48">
        <item x="31"/>
        <item x="45"/>
        <item x="18"/>
        <item x="14"/>
        <item x="1"/>
        <item x="6"/>
        <item x="20"/>
        <item x="42"/>
        <item x="26"/>
        <item x="11"/>
        <item x="46"/>
        <item x="41"/>
        <item x="19"/>
        <item x="35"/>
        <item x="32"/>
        <item x="29"/>
        <item x="34"/>
        <item x="37"/>
        <item x="44"/>
        <item x="5"/>
        <item x="9"/>
        <item x="10"/>
        <item x="13"/>
        <item x="43"/>
        <item x="17"/>
        <item x="25"/>
        <item x="21"/>
        <item x="40"/>
        <item x="2"/>
        <item x="38"/>
        <item x="7"/>
        <item x="28"/>
        <item x="39"/>
        <item x="4"/>
        <item x="33"/>
        <item x="15"/>
        <item x="27"/>
        <item x="16"/>
        <item x="24"/>
        <item x="36"/>
        <item x="23"/>
        <item x="8"/>
        <item x="12"/>
        <item x="30"/>
        <item x="3"/>
        <item x="0"/>
        <item x="22"/>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showAll="0">
      <items count="19">
        <item x="0"/>
        <item x="1"/>
        <item x="2"/>
        <item x="3"/>
        <item x="4"/>
        <item x="5"/>
        <item x="6"/>
        <item x="7"/>
        <item x="8"/>
        <item x="9"/>
        <item x="10"/>
        <item x="11"/>
        <item x="12"/>
        <item x="13"/>
        <item x="14"/>
        <item x="15"/>
        <item x="16"/>
        <item x="17"/>
        <item t="default"/>
      </items>
    </pivotField>
    <pivotField showAll="0">
      <items count="3">
        <item x="0"/>
        <item x="1"/>
        <item t="default"/>
      </items>
    </pivotField>
    <pivotField showAll="0"/>
    <pivotField showAll="0"/>
    <pivotField showAll="0"/>
    <pivotField showAll="0"/>
    <pivotField showAll="0"/>
    <pivotField showAll="0"/>
    <pivotField axis="axisRow" showAll="0" sortType="descending">
      <items count="13">
        <item x="5"/>
        <item x="4"/>
        <item x="3"/>
        <item x="1"/>
        <item x="2"/>
        <item x="10"/>
        <item x="9"/>
        <item x="8"/>
        <item x="7"/>
        <item x="6"/>
        <item x="11"/>
        <item x="0"/>
        <item t="default"/>
      </items>
    </pivotField>
    <pivotField axis="axisPage" showAll="0">
      <items count="3">
        <item x="0"/>
        <item x="1"/>
        <item t="default"/>
      </items>
    </pivotField>
    <pivotField showAll="0"/>
    <pivotField showAll="0"/>
    <pivotField showAll="0">
      <items count="12">
        <item x="0"/>
        <item x="1"/>
        <item x="2"/>
        <item x="3"/>
        <item x="4"/>
        <item x="5"/>
        <item x="6"/>
        <item x="7"/>
        <item x="8"/>
        <item x="9"/>
        <item x="10"/>
        <item t="default"/>
      </items>
    </pivotField>
    <pivotField showAll="0">
      <items count="3">
        <item x="0"/>
        <item x="1"/>
        <item t="default"/>
      </items>
    </pivotField>
    <pivotField showAll="0">
      <items count="5">
        <item x="3"/>
        <item x="1"/>
        <item x="2"/>
        <item x="0"/>
        <item t="default"/>
      </items>
    </pivotField>
    <pivotField showAll="0"/>
    <pivotField showAll="0"/>
  </pivotFields>
  <rowFields count="1">
    <field x="14"/>
  </rowFields>
  <rowItems count="10">
    <i>
      <x/>
    </i>
    <i>
      <x v="1"/>
    </i>
    <i>
      <x v="2"/>
    </i>
    <i>
      <x v="3"/>
    </i>
    <i>
      <x v="4"/>
    </i>
    <i>
      <x v="5"/>
    </i>
    <i>
      <x v="7"/>
    </i>
    <i>
      <x v="8"/>
    </i>
    <i>
      <x v="9"/>
    </i>
    <i t="grand">
      <x/>
    </i>
  </rowItems>
  <colItems count="1">
    <i/>
  </colItems>
  <pageFields count="1">
    <pageField fld="15" hier="-1"/>
  </pageFields>
  <dataFields count="1">
    <dataField name="Count of Borrower ID Number" fld="0" subtotal="count" baseField="6" baseItem="0"/>
  </dataFields>
  <chartFormats count="2">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80C18D1-5126-4C51-956B-FF6EB2EF52EF}"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id">
  <location ref="CR11:CU60" firstHeaderRow="1" firstDataRow="2" firstDataCol="1"/>
  <pivotFields count="23">
    <pivotField showAll="0" sortType="ascending">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axis="axisRow" showAll="0" sortType="descending">
      <items count="48">
        <item x="31"/>
        <item x="45"/>
        <item x="18"/>
        <item x="14"/>
        <item x="1"/>
        <item x="6"/>
        <item x="20"/>
        <item x="42"/>
        <item x="26"/>
        <item x="11"/>
        <item x="46"/>
        <item x="41"/>
        <item x="19"/>
        <item x="35"/>
        <item x="32"/>
        <item x="29"/>
        <item x="34"/>
        <item x="37"/>
        <item x="44"/>
        <item x="5"/>
        <item x="9"/>
        <item x="10"/>
        <item x="13"/>
        <item x="43"/>
        <item x="17"/>
        <item x="25"/>
        <item x="21"/>
        <item x="40"/>
        <item x="2"/>
        <item x="38"/>
        <item x="7"/>
        <item x="28"/>
        <item x="39"/>
        <item x="4"/>
        <item x="33"/>
        <item x="15"/>
        <item x="27"/>
        <item x="16"/>
        <item x="24"/>
        <item x="36"/>
        <item x="23"/>
        <item x="8"/>
        <item x="12"/>
        <item x="30"/>
        <item x="3"/>
        <item x="0"/>
        <item x="22"/>
        <item t="default"/>
      </items>
      <autoSortScope>
        <pivotArea dataOnly="0" outline="0" fieldPosition="0">
          <references count="2">
            <reference field="4294967294" count="1" selected="0">
              <x v="0"/>
            </reference>
            <reference field="10" count="1" selected="0">
              <x v="1"/>
            </reference>
          </references>
        </pivotArea>
      </autoSortScope>
    </pivotField>
    <pivotField showAll="0">
      <items count="13">
        <item x="0"/>
        <item x="1"/>
        <item x="2"/>
        <item x="3"/>
        <item x="4"/>
        <item x="5"/>
        <item x="6"/>
        <item x="7"/>
        <item x="8"/>
        <item x="9"/>
        <item x="10"/>
        <item x="11"/>
        <item t="default"/>
      </items>
    </pivotField>
    <pivotField showAll="0">
      <items count="3">
        <item x="0"/>
        <item x="1"/>
        <item t="default"/>
      </items>
    </pivotField>
    <pivotField dataField="1" showAll="0">
      <items count="169">
        <item x="84"/>
        <item x="13"/>
        <item x="35"/>
        <item x="119"/>
        <item x="85"/>
        <item x="96"/>
        <item x="98"/>
        <item x="166"/>
        <item x="40"/>
        <item x="44"/>
        <item x="128"/>
        <item x="87"/>
        <item x="129"/>
        <item x="63"/>
        <item x="54"/>
        <item x="115"/>
        <item x="121"/>
        <item x="147"/>
        <item x="135"/>
        <item x="116"/>
        <item x="136"/>
        <item x="110"/>
        <item x="155"/>
        <item x="120"/>
        <item x="57"/>
        <item x="125"/>
        <item x="68"/>
        <item x="134"/>
        <item x="82"/>
        <item x="105"/>
        <item x="161"/>
        <item x="102"/>
        <item x="159"/>
        <item x="165"/>
        <item x="154"/>
        <item x="130"/>
        <item x="66"/>
        <item x="51"/>
        <item x="118"/>
        <item x="100"/>
        <item x="97"/>
        <item x="94"/>
        <item x="88"/>
        <item x="132"/>
        <item x="151"/>
        <item x="52"/>
        <item x="111"/>
        <item x="80"/>
        <item x="137"/>
        <item x="86"/>
        <item x="71"/>
        <item x="53"/>
        <item x="42"/>
        <item x="117"/>
        <item x="22"/>
        <item x="90"/>
        <item x="83"/>
        <item x="108"/>
        <item x="150"/>
        <item x="18"/>
        <item x="38"/>
        <item x="62"/>
        <item x="138"/>
        <item x="153"/>
        <item x="47"/>
        <item x="144"/>
        <item x="70"/>
        <item x="152"/>
        <item x="6"/>
        <item x="140"/>
        <item x="157"/>
        <item x="14"/>
        <item x="50"/>
        <item x="109"/>
        <item x="146"/>
        <item x="81"/>
        <item x="43"/>
        <item x="59"/>
        <item x="156"/>
        <item x="48"/>
        <item x="104"/>
        <item x="36"/>
        <item x="106"/>
        <item x="133"/>
        <item x="39"/>
        <item x="158"/>
        <item x="28"/>
        <item x="107"/>
        <item x="20"/>
        <item x="131"/>
        <item x="60"/>
        <item x="73"/>
        <item x="74"/>
        <item x="10"/>
        <item x="7"/>
        <item x="127"/>
        <item x="124"/>
        <item x="65"/>
        <item x="37"/>
        <item x="45"/>
        <item x="78"/>
        <item x="112"/>
        <item x="25"/>
        <item x="49"/>
        <item x="61"/>
        <item x="141"/>
        <item x="26"/>
        <item x="95"/>
        <item x="1"/>
        <item x="75"/>
        <item x="24"/>
        <item x="76"/>
        <item x="148"/>
        <item x="89"/>
        <item x="113"/>
        <item x="4"/>
        <item x="15"/>
        <item x="69"/>
        <item x="16"/>
        <item x="46"/>
        <item x="122"/>
        <item x="91"/>
        <item x="72"/>
        <item x="12"/>
        <item x="34"/>
        <item x="77"/>
        <item x="143"/>
        <item x="162"/>
        <item x="142"/>
        <item x="23"/>
        <item x="30"/>
        <item x="64"/>
        <item x="56"/>
        <item x="145"/>
        <item x="93"/>
        <item x="0"/>
        <item x="92"/>
        <item x="32"/>
        <item x="123"/>
        <item x="27"/>
        <item x="139"/>
        <item x="55"/>
        <item x="41"/>
        <item x="114"/>
        <item x="149"/>
        <item x="79"/>
        <item x="2"/>
        <item x="29"/>
        <item x="163"/>
        <item x="160"/>
        <item x="58"/>
        <item x="33"/>
        <item x="67"/>
        <item x="19"/>
        <item x="5"/>
        <item x="167"/>
        <item x="164"/>
        <item x="21"/>
        <item x="11"/>
        <item x="103"/>
        <item x="17"/>
        <item x="99"/>
        <item x="8"/>
        <item x="31"/>
        <item x="101"/>
        <item x="3"/>
        <item x="9"/>
        <item x="126"/>
        <item t="default"/>
      </items>
    </pivotField>
    <pivotField showAll="0"/>
    <pivotField showAll="0">
      <items count="19">
        <item x="0"/>
        <item x="1"/>
        <item x="2"/>
        <item x="3"/>
        <item x="4"/>
        <item x="5"/>
        <item x="6"/>
        <item x="7"/>
        <item x="8"/>
        <item x="9"/>
        <item x="10"/>
        <item x="11"/>
        <item x="12"/>
        <item x="13"/>
        <item x="14"/>
        <item x="15"/>
        <item x="16"/>
        <item x="17"/>
        <item t="default"/>
      </items>
    </pivotField>
    <pivotField showAll="0">
      <items count="3">
        <item x="0"/>
        <item x="1"/>
        <item t="default"/>
      </items>
    </pivotField>
    <pivotField showAll="0"/>
    <pivotField showAll="0"/>
    <pivotField axis="axisCol" showAll="0">
      <items count="3">
        <item n="YES" x="1"/>
        <item n="NO" x="0"/>
        <item t="default"/>
      </items>
    </pivotField>
    <pivotField showAll="0"/>
    <pivotField showAll="0"/>
    <pivotField showAll="0"/>
    <pivotField showAll="0">
      <items count="13">
        <item x="0"/>
        <item x="1"/>
        <item x="2"/>
        <item x="3"/>
        <item x="4"/>
        <item x="5"/>
        <item x="6"/>
        <item x="7"/>
        <item x="8"/>
        <item x="9"/>
        <item x="10"/>
        <item x="11"/>
        <item t="default"/>
      </items>
    </pivotField>
    <pivotField showAll="0"/>
    <pivotField showAll="0">
      <items count="67">
        <item x="63"/>
        <item x="22"/>
        <item x="58"/>
        <item x="62"/>
        <item x="61"/>
        <item x="44"/>
        <item x="50"/>
        <item x="43"/>
        <item x="2"/>
        <item x="49"/>
        <item x="35"/>
        <item x="54"/>
        <item x="16"/>
        <item x="7"/>
        <item x="47"/>
        <item x="15"/>
        <item x="8"/>
        <item x="0"/>
        <item x="32"/>
        <item x="24"/>
        <item x="30"/>
        <item x="18"/>
        <item x="27"/>
        <item x="29"/>
        <item x="34"/>
        <item x="45"/>
        <item x="26"/>
        <item x="37"/>
        <item x="10"/>
        <item x="31"/>
        <item x="4"/>
        <item x="33"/>
        <item x="3"/>
        <item x="9"/>
        <item x="11"/>
        <item x="23"/>
        <item x="12"/>
        <item x="6"/>
        <item x="42"/>
        <item x="13"/>
        <item x="39"/>
        <item x="21"/>
        <item x="19"/>
        <item x="28"/>
        <item x="46"/>
        <item x="17"/>
        <item x="41"/>
        <item x="20"/>
        <item x="1"/>
        <item x="25"/>
        <item x="52"/>
        <item x="38"/>
        <item x="40"/>
        <item x="51"/>
        <item x="59"/>
        <item x="53"/>
        <item x="36"/>
        <item x="56"/>
        <item x="57"/>
        <item x="55"/>
        <item x="5"/>
        <item x="60"/>
        <item x="65"/>
        <item x="48"/>
        <item x="64"/>
        <item x="14"/>
        <item t="default"/>
      </items>
    </pivotField>
    <pivotField showAll="0">
      <items count="3">
        <item x="0"/>
        <item x="1"/>
        <item t="default"/>
      </items>
    </pivotField>
    <pivotField showAll="0">
      <items count="12">
        <item x="0"/>
        <item x="1"/>
        <item x="2"/>
        <item x="3"/>
        <item x="4"/>
        <item x="5"/>
        <item x="6"/>
        <item x="7"/>
        <item x="8"/>
        <item x="9"/>
        <item x="10"/>
        <item t="default"/>
      </items>
    </pivotField>
    <pivotField showAll="0">
      <items count="3">
        <item x="0"/>
        <item x="1"/>
        <item t="default"/>
      </items>
    </pivotField>
    <pivotField showAll="0">
      <items count="5">
        <item x="3"/>
        <item x="1"/>
        <item x="2"/>
        <item x="0"/>
        <item t="default"/>
      </items>
    </pivotField>
    <pivotField showAll="0">
      <items count="5">
        <item x="3"/>
        <item x="1"/>
        <item x="2"/>
        <item x="0"/>
        <item t="default"/>
      </items>
    </pivotField>
    <pivotField showAll="0">
      <items count="43">
        <item x="25"/>
        <item x="35"/>
        <item x="6"/>
        <item x="3"/>
        <item x="9"/>
        <item x="39"/>
        <item x="2"/>
        <item x="22"/>
        <item x="41"/>
        <item x="0"/>
        <item x="24"/>
        <item x="32"/>
        <item x="5"/>
        <item x="4"/>
        <item x="7"/>
        <item x="17"/>
        <item x="21"/>
        <item x="31"/>
        <item x="15"/>
        <item x="37"/>
        <item x="12"/>
        <item x="29"/>
        <item x="18"/>
        <item x="1"/>
        <item x="33"/>
        <item x="38"/>
        <item x="19"/>
        <item x="8"/>
        <item x="14"/>
        <item x="16"/>
        <item x="20"/>
        <item x="40"/>
        <item x="13"/>
        <item x="23"/>
        <item x="26"/>
        <item x="28"/>
        <item x="10"/>
        <item x="11"/>
        <item x="34"/>
        <item x="30"/>
        <item x="27"/>
        <item x="36"/>
        <item t="default"/>
      </items>
    </pivotField>
  </pivotFields>
  <rowFields count="1">
    <field x="1"/>
  </rowFields>
  <rowItems count="48">
    <i>
      <x v="4"/>
    </i>
    <i>
      <x v="41"/>
    </i>
    <i>
      <x v="45"/>
    </i>
    <i>
      <x v="5"/>
    </i>
    <i>
      <x v="44"/>
    </i>
    <i>
      <x v="30"/>
    </i>
    <i>
      <x v="33"/>
    </i>
    <i>
      <x v="20"/>
    </i>
    <i>
      <x v="19"/>
    </i>
    <i>
      <x v="12"/>
    </i>
    <i>
      <x v="28"/>
    </i>
    <i>
      <x v="22"/>
    </i>
    <i>
      <x v="21"/>
    </i>
    <i>
      <x v="8"/>
    </i>
    <i>
      <x v="9"/>
    </i>
    <i>
      <x v="2"/>
    </i>
    <i>
      <x v="13"/>
    </i>
    <i>
      <x v="35"/>
    </i>
    <i>
      <x v="40"/>
    </i>
    <i>
      <x v="36"/>
    </i>
    <i>
      <x v="31"/>
    </i>
    <i>
      <x v="24"/>
    </i>
    <i>
      <x/>
    </i>
    <i>
      <x v="46"/>
    </i>
    <i>
      <x v="3"/>
    </i>
    <i>
      <x v="42"/>
    </i>
    <i>
      <x v="14"/>
    </i>
    <i>
      <x v="26"/>
    </i>
    <i>
      <x v="15"/>
    </i>
    <i>
      <x v="16"/>
    </i>
    <i>
      <x v="38"/>
    </i>
    <i>
      <x v="6"/>
    </i>
    <i>
      <x v="27"/>
    </i>
    <i>
      <x v="39"/>
    </i>
    <i>
      <x v="17"/>
    </i>
    <i>
      <x v="34"/>
    </i>
    <i>
      <x v="11"/>
    </i>
    <i>
      <x v="7"/>
    </i>
    <i>
      <x v="29"/>
    </i>
    <i>
      <x v="43"/>
    </i>
    <i>
      <x v="25"/>
    </i>
    <i>
      <x v="23"/>
    </i>
    <i>
      <x v="10"/>
    </i>
    <i>
      <x v="1"/>
    </i>
    <i>
      <x v="18"/>
    </i>
    <i>
      <x v="32"/>
    </i>
    <i>
      <x v="37"/>
    </i>
    <i t="grand">
      <x/>
    </i>
  </rowItems>
  <colFields count="1">
    <field x="10"/>
  </colFields>
  <colItems count="3">
    <i>
      <x/>
    </i>
    <i>
      <x v="1"/>
    </i>
    <i t="grand">
      <x/>
    </i>
  </colItems>
  <dataFields count="1">
    <dataField name="Sum of Median Family Income in Local Area" fld="4" baseField="0" baseItem="0"/>
  </dataFields>
  <chartFormats count="6">
    <chartFormat chart="7" format="0" series="1">
      <pivotArea type="data" outline="0" fieldPosition="0">
        <references count="2">
          <reference field="4294967294" count="1" selected="0">
            <x v="0"/>
          </reference>
          <reference field="10" count="1" selected="0">
            <x v="0"/>
          </reference>
        </references>
      </pivotArea>
    </chartFormat>
    <chartFormat chart="7" format="1" series="1">
      <pivotArea type="data" outline="0" fieldPosition="0">
        <references count="2">
          <reference field="4294967294" count="1" selected="0">
            <x v="0"/>
          </reference>
          <reference field="10" count="1" selected="0">
            <x v="1"/>
          </reference>
        </references>
      </pivotArea>
    </chartFormat>
    <chartFormat chart="8" format="2" series="1">
      <pivotArea type="data" outline="0" fieldPosition="0">
        <references count="2">
          <reference field="4294967294" count="1" selected="0">
            <x v="0"/>
          </reference>
          <reference field="10" count="1" selected="0">
            <x v="0"/>
          </reference>
        </references>
      </pivotArea>
    </chartFormat>
    <chartFormat chart="8" format="3" series="1">
      <pivotArea type="data" outline="0" fieldPosition="0">
        <references count="2">
          <reference field="4294967294" count="1" selected="0">
            <x v="0"/>
          </reference>
          <reference field="10" count="1" selected="0">
            <x v="1"/>
          </reference>
        </references>
      </pivotArea>
    </chartFormat>
    <chartFormat chart="9" format="4" series="1">
      <pivotArea type="data" outline="0" fieldPosition="0">
        <references count="2">
          <reference field="4294967294" count="1" selected="0">
            <x v="0"/>
          </reference>
          <reference field="10" count="1" selected="0">
            <x v="0"/>
          </reference>
        </references>
      </pivotArea>
    </chartFormat>
    <chartFormat chart="9"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83F4D4E5-935D-47E3-9F90-342F9304DFE8}"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id">
  <location ref="CD10:CN20" firstHeaderRow="1" firstDataRow="3" firstDataCol="1"/>
  <pivotFields count="23">
    <pivotField dataField="1" showAll="0" sortType="ascending">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48">
        <item x="31"/>
        <item x="45"/>
        <item x="18"/>
        <item x="14"/>
        <item x="1"/>
        <item x="6"/>
        <item x="20"/>
        <item x="42"/>
        <item x="26"/>
        <item x="11"/>
        <item x="46"/>
        <item x="41"/>
        <item x="19"/>
        <item x="35"/>
        <item x="32"/>
        <item x="29"/>
        <item x="34"/>
        <item x="37"/>
        <item x="44"/>
        <item x="5"/>
        <item x="9"/>
        <item x="10"/>
        <item x="13"/>
        <item x="43"/>
        <item x="17"/>
        <item x="25"/>
        <item x="21"/>
        <item x="40"/>
        <item x="2"/>
        <item x="38"/>
        <item x="7"/>
        <item x="28"/>
        <item x="39"/>
        <item x="4"/>
        <item x="33"/>
        <item x="15"/>
        <item x="27"/>
        <item x="16"/>
        <item x="24"/>
        <item x="36"/>
        <item x="23"/>
        <item x="8"/>
        <item x="12"/>
        <item x="30"/>
        <item x="3"/>
        <item x="0"/>
        <item x="22"/>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showAll="0">
      <items count="19">
        <item x="0"/>
        <item x="1"/>
        <item x="2"/>
        <item x="3"/>
        <item x="4"/>
        <item x="5"/>
        <item x="6"/>
        <item x="7"/>
        <item x="8"/>
        <item x="9"/>
        <item x="10"/>
        <item x="11"/>
        <item x="12"/>
        <item x="13"/>
        <item x="14"/>
        <item x="15"/>
        <item x="16"/>
        <item x="17"/>
        <item t="default"/>
      </items>
    </pivotField>
    <pivotField showAll="0">
      <items count="3">
        <item x="0"/>
        <item x="1"/>
        <item t="default"/>
      </items>
    </pivotField>
    <pivotField showAll="0"/>
    <pivotField showAll="0"/>
    <pivotField showAll="0"/>
    <pivotField axis="axisRow" showAll="0">
      <items count="8">
        <item x="0"/>
        <item x="1"/>
        <item x="2"/>
        <item x="3"/>
        <item x="4"/>
        <item x="5"/>
        <item x="6"/>
        <item t="default"/>
      </items>
    </pivotField>
    <pivotField showAll="0"/>
    <pivotField showAll="0"/>
    <pivotField showAll="0">
      <items count="13">
        <item x="0"/>
        <item x="1"/>
        <item x="2"/>
        <item x="3"/>
        <item x="4"/>
        <item x="5"/>
        <item x="6"/>
        <item x="7"/>
        <item x="8"/>
        <item x="9"/>
        <item x="10"/>
        <item x="11"/>
        <item t="default"/>
      </items>
    </pivotField>
    <pivotField showAll="0"/>
    <pivotField dataField="1" showAll="0">
      <items count="67">
        <item x="63"/>
        <item x="22"/>
        <item x="58"/>
        <item x="62"/>
        <item x="61"/>
        <item x="44"/>
        <item x="50"/>
        <item x="43"/>
        <item x="2"/>
        <item x="49"/>
        <item x="35"/>
        <item x="54"/>
        <item x="16"/>
        <item x="7"/>
        <item x="47"/>
        <item x="15"/>
        <item x="8"/>
        <item x="0"/>
        <item x="32"/>
        <item x="24"/>
        <item x="30"/>
        <item x="18"/>
        <item x="27"/>
        <item x="29"/>
        <item x="34"/>
        <item x="45"/>
        <item x="26"/>
        <item x="37"/>
        <item x="10"/>
        <item x="31"/>
        <item x="4"/>
        <item x="33"/>
        <item x="3"/>
        <item x="9"/>
        <item x="11"/>
        <item x="23"/>
        <item x="12"/>
        <item x="6"/>
        <item x="42"/>
        <item x="13"/>
        <item x="39"/>
        <item x="21"/>
        <item x="19"/>
        <item x="28"/>
        <item x="46"/>
        <item x="17"/>
        <item x="41"/>
        <item x="20"/>
        <item x="1"/>
        <item x="25"/>
        <item x="52"/>
        <item x="38"/>
        <item x="40"/>
        <item x="51"/>
        <item x="59"/>
        <item x="53"/>
        <item x="36"/>
        <item x="56"/>
        <item x="57"/>
        <item x="55"/>
        <item x="5"/>
        <item x="60"/>
        <item x="65"/>
        <item x="48"/>
        <item x="64"/>
        <item x="14"/>
        <item t="default"/>
      </items>
    </pivotField>
    <pivotField showAll="0">
      <items count="3">
        <item x="0"/>
        <item x="1"/>
        <item t="default"/>
      </items>
    </pivotField>
    <pivotField showAll="0">
      <items count="12">
        <item x="0"/>
        <item x="1"/>
        <item x="2"/>
        <item x="3"/>
        <item x="4"/>
        <item x="5"/>
        <item x="6"/>
        <item x="7"/>
        <item x="8"/>
        <item x="9"/>
        <item x="10"/>
        <item t="default"/>
      </items>
    </pivotField>
    <pivotField showAll="0">
      <items count="3">
        <item x="0"/>
        <item x="1"/>
        <item t="default"/>
      </items>
    </pivotField>
    <pivotField showAll="0">
      <items count="5">
        <item x="3"/>
        <item x="1"/>
        <item x="2"/>
        <item x="0"/>
        <item t="default"/>
      </items>
    </pivotField>
    <pivotField axis="axisCol" showAll="0" sortType="descending">
      <items count="5">
        <item x="0"/>
        <item x="2"/>
        <item x="1"/>
        <item x="3"/>
        <item t="default"/>
      </items>
    </pivotField>
    <pivotField showAll="0">
      <items count="43">
        <item x="25"/>
        <item x="35"/>
        <item x="6"/>
        <item x="3"/>
        <item x="9"/>
        <item x="39"/>
        <item x="2"/>
        <item x="22"/>
        <item x="41"/>
        <item x="0"/>
        <item x="24"/>
        <item x="32"/>
        <item x="5"/>
        <item x="4"/>
        <item x="7"/>
        <item x="17"/>
        <item x="21"/>
        <item x="31"/>
        <item x="15"/>
        <item x="37"/>
        <item x="12"/>
        <item x="29"/>
        <item x="18"/>
        <item x="1"/>
        <item x="33"/>
        <item x="38"/>
        <item x="19"/>
        <item x="8"/>
        <item x="14"/>
        <item x="16"/>
        <item x="20"/>
        <item x="40"/>
        <item x="13"/>
        <item x="23"/>
        <item x="26"/>
        <item x="28"/>
        <item x="10"/>
        <item x="11"/>
        <item x="34"/>
        <item x="30"/>
        <item x="27"/>
        <item x="36"/>
        <item t="default"/>
      </items>
    </pivotField>
  </pivotFields>
  <rowFields count="1">
    <field x="11"/>
  </rowFields>
  <rowItems count="8">
    <i>
      <x/>
    </i>
    <i>
      <x v="1"/>
    </i>
    <i>
      <x v="2"/>
    </i>
    <i>
      <x v="3"/>
    </i>
    <i>
      <x v="4"/>
    </i>
    <i>
      <x v="5"/>
    </i>
    <i>
      <x v="6"/>
    </i>
    <i t="grand">
      <x/>
    </i>
  </rowItems>
  <colFields count="2">
    <field x="21"/>
    <field x="-2"/>
  </colFields>
  <colItems count="10">
    <i>
      <x/>
      <x/>
    </i>
    <i r="1" i="1">
      <x v="1"/>
    </i>
    <i>
      <x v="1"/>
      <x/>
    </i>
    <i r="1" i="1">
      <x v="1"/>
    </i>
    <i>
      <x v="2"/>
      <x/>
    </i>
    <i r="1" i="1">
      <x v="1"/>
    </i>
    <i>
      <x v="3"/>
      <x/>
    </i>
    <i r="1" i="1">
      <x v="1"/>
    </i>
    <i t="grand">
      <x/>
    </i>
    <i t="grand" i="1">
      <x/>
    </i>
  </colItems>
  <dataFields count="2">
    <dataField name="Count of Borrower ID Number" fld="0" subtotal="count" baseField="11" baseItem="0"/>
    <dataField name="Sum of Amount Borrowed" fld="16" baseField="0" baseItem="0"/>
  </dataFields>
  <chartFormats count="16">
    <chartFormat chart="7" format="0" series="1">
      <pivotArea type="data" outline="0" fieldPosition="0">
        <references count="2">
          <reference field="4294967294" count="1" selected="0">
            <x v="0"/>
          </reference>
          <reference field="21" count="1" selected="0">
            <x v="3"/>
          </reference>
        </references>
      </pivotArea>
    </chartFormat>
    <chartFormat chart="7" format="1" series="1">
      <pivotArea type="data" outline="0" fieldPosition="0">
        <references count="2">
          <reference field="4294967294" count="1" selected="0">
            <x v="0"/>
          </reference>
          <reference field="21" count="1" selected="0">
            <x v="2"/>
          </reference>
        </references>
      </pivotArea>
    </chartFormat>
    <chartFormat chart="7" format="2" series="1">
      <pivotArea type="data" outline="0" fieldPosition="0">
        <references count="2">
          <reference field="4294967294" count="1" selected="0">
            <x v="0"/>
          </reference>
          <reference field="21" count="1" selected="0">
            <x v="1"/>
          </reference>
        </references>
      </pivotArea>
    </chartFormat>
    <chartFormat chart="7" format="3" series="1">
      <pivotArea type="data" outline="0" fieldPosition="0">
        <references count="2">
          <reference field="4294967294" count="1" selected="0">
            <x v="0"/>
          </reference>
          <reference field="21" count="1" selected="0">
            <x v="0"/>
          </reference>
        </references>
      </pivotArea>
    </chartFormat>
    <chartFormat chart="7" format="4" series="1">
      <pivotArea type="data" outline="0" fieldPosition="0">
        <references count="2">
          <reference field="4294967294" count="1" selected="0">
            <x v="1"/>
          </reference>
          <reference field="21" count="1" selected="0">
            <x v="2"/>
          </reference>
        </references>
      </pivotArea>
    </chartFormat>
    <chartFormat chart="7" format="5" series="1">
      <pivotArea type="data" outline="0" fieldPosition="0">
        <references count="2">
          <reference field="4294967294" count="1" selected="0">
            <x v="1"/>
          </reference>
          <reference field="21" count="1" selected="0">
            <x v="3"/>
          </reference>
        </references>
      </pivotArea>
    </chartFormat>
    <chartFormat chart="7" format="6" series="1">
      <pivotArea type="data" outline="0" fieldPosition="0">
        <references count="2">
          <reference field="4294967294" count="1" selected="0">
            <x v="1"/>
          </reference>
          <reference field="21" count="1" selected="0">
            <x v="0"/>
          </reference>
        </references>
      </pivotArea>
    </chartFormat>
    <chartFormat chart="7" format="7" series="1">
      <pivotArea type="data" outline="0" fieldPosition="0">
        <references count="2">
          <reference field="4294967294" count="1" selected="0">
            <x v="1"/>
          </reference>
          <reference field="21" count="1" selected="0">
            <x v="1"/>
          </reference>
        </references>
      </pivotArea>
    </chartFormat>
    <chartFormat chart="9" format="16" series="1">
      <pivotArea type="data" outline="0" fieldPosition="0">
        <references count="2">
          <reference field="4294967294" count="1" selected="0">
            <x v="0"/>
          </reference>
          <reference field="21" count="1" selected="0">
            <x v="0"/>
          </reference>
        </references>
      </pivotArea>
    </chartFormat>
    <chartFormat chart="9" format="17" series="1">
      <pivotArea type="data" outline="0" fieldPosition="0">
        <references count="2">
          <reference field="4294967294" count="1" selected="0">
            <x v="0"/>
          </reference>
          <reference field="21" count="1" selected="0">
            <x v="1"/>
          </reference>
        </references>
      </pivotArea>
    </chartFormat>
    <chartFormat chart="9" format="18" series="1">
      <pivotArea type="data" outline="0" fieldPosition="0">
        <references count="2">
          <reference field="4294967294" count="1" selected="0">
            <x v="0"/>
          </reference>
          <reference field="21" count="1" selected="0">
            <x v="2"/>
          </reference>
        </references>
      </pivotArea>
    </chartFormat>
    <chartFormat chart="9" format="19" series="1">
      <pivotArea type="data" outline="0" fieldPosition="0">
        <references count="2">
          <reference field="4294967294" count="1" selected="0">
            <x v="0"/>
          </reference>
          <reference field="21" count="1" selected="0">
            <x v="3"/>
          </reference>
        </references>
      </pivotArea>
    </chartFormat>
    <chartFormat chart="9" format="20" series="1">
      <pivotArea type="data" outline="0" fieldPosition="0">
        <references count="2">
          <reference field="4294967294" count="1" selected="0">
            <x v="1"/>
          </reference>
          <reference field="21" count="1" selected="0">
            <x v="0"/>
          </reference>
        </references>
      </pivotArea>
    </chartFormat>
    <chartFormat chart="9" format="21" series="1">
      <pivotArea type="data" outline="0" fieldPosition="0">
        <references count="2">
          <reference field="4294967294" count="1" selected="0">
            <x v="1"/>
          </reference>
          <reference field="21" count="1" selected="0">
            <x v="1"/>
          </reference>
        </references>
      </pivotArea>
    </chartFormat>
    <chartFormat chart="9" format="22" series="1">
      <pivotArea type="data" outline="0" fieldPosition="0">
        <references count="2">
          <reference field="4294967294" count="1" selected="0">
            <x v="1"/>
          </reference>
          <reference field="21" count="1" selected="0">
            <x v="2"/>
          </reference>
        </references>
      </pivotArea>
    </chartFormat>
    <chartFormat chart="9" format="23" series="1">
      <pivotArea type="data" outline="0" fieldPosition="0">
        <references count="2">
          <reference field="4294967294" count="1" selected="0">
            <x v="1"/>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C284D2BF-0BCB-4A70-9925-0108110B73B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annual income">
  <location ref="P11:Q20" firstHeaderRow="1" firstDataRow="1" firstDataCol="1" rowPageCount="1" colPageCount="1"/>
  <pivotFields count="23">
    <pivotField dataField="1" showAll="0"/>
    <pivotField showAll="0">
      <items count="48">
        <item x="31"/>
        <item x="45"/>
        <item x="18"/>
        <item x="14"/>
        <item x="1"/>
        <item x="6"/>
        <item x="20"/>
        <item x="42"/>
        <item x="26"/>
        <item x="11"/>
        <item x="46"/>
        <item x="41"/>
        <item x="19"/>
        <item x="35"/>
        <item x="32"/>
        <item x="29"/>
        <item x="34"/>
        <item x="37"/>
        <item x="44"/>
        <item x="5"/>
        <item x="9"/>
        <item x="10"/>
        <item x="13"/>
        <item x="43"/>
        <item x="17"/>
        <item x="25"/>
        <item x="21"/>
        <item x="40"/>
        <item x="2"/>
        <item x="38"/>
        <item x="7"/>
        <item x="28"/>
        <item x="39"/>
        <item x="4"/>
        <item x="33"/>
        <item x="15"/>
        <item x="27"/>
        <item x="16"/>
        <item x="24"/>
        <item x="36"/>
        <item x="23"/>
        <item x="8"/>
        <item x="12"/>
        <item x="30"/>
        <item x="3"/>
        <item x="0"/>
        <item x="22"/>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axis="axisRow" showAll="0" sortType="ascending">
      <items count="19">
        <item x="0"/>
        <item x="17"/>
        <item x="11"/>
        <item x="12"/>
        <item x="2"/>
        <item x="13"/>
        <item x="14"/>
        <item x="15"/>
        <item x="16"/>
        <item x="1"/>
        <item x="3"/>
        <item x="4"/>
        <item x="5"/>
        <item x="6"/>
        <item x="7"/>
        <item x="8"/>
        <item x="9"/>
        <item x="10"/>
        <item t="default"/>
      </items>
    </pivotField>
    <pivotField axis="axisPage" showAll="0">
      <items count="3">
        <item x="0"/>
        <item x="1"/>
        <item t="default"/>
      </items>
    </pivotField>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items count="12">
        <item x="0"/>
        <item x="1"/>
        <item x="2"/>
        <item x="3"/>
        <item x="4"/>
        <item x="5"/>
        <item x="6"/>
        <item x="7"/>
        <item x="8"/>
        <item x="9"/>
        <item x="10"/>
        <item t="default"/>
      </items>
    </pivotField>
    <pivotField showAll="0">
      <items count="3">
        <item x="0"/>
        <item x="1"/>
        <item t="default"/>
      </items>
    </pivotField>
    <pivotField showAll="0">
      <items count="5">
        <item x="3"/>
        <item x="1"/>
        <item x="2"/>
        <item x="0"/>
        <item t="default"/>
      </items>
    </pivotField>
    <pivotField showAll="0"/>
    <pivotField showAll="0"/>
  </pivotFields>
  <rowFields count="1">
    <field x="6"/>
  </rowFields>
  <rowItems count="9">
    <i>
      <x v="4"/>
    </i>
    <i>
      <x v="8"/>
    </i>
    <i>
      <x v="9"/>
    </i>
    <i>
      <x v="10"/>
    </i>
    <i>
      <x v="11"/>
    </i>
    <i>
      <x v="12"/>
    </i>
    <i>
      <x v="13"/>
    </i>
    <i>
      <x v="14"/>
    </i>
    <i t="grand">
      <x/>
    </i>
  </rowItems>
  <colItems count="1">
    <i/>
  </colItems>
  <pageFields count="1">
    <pageField fld="7" hier="-1"/>
  </pageFields>
  <dataFields count="1">
    <dataField name="Count of Borrower ID Number" fld="0" subtotal="count" baseField="6"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4DB3AB5E-74EB-471E-989C-E6B19B36D722}"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id">
  <location ref="AX10:AZ511" firstHeaderRow="0" firstDataRow="1" firstDataCol="1"/>
  <pivotFields count="23">
    <pivotField axis="axisRow" showAll="0" sortType="ascending">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48">
        <item x="31"/>
        <item x="45"/>
        <item x="18"/>
        <item x="14"/>
        <item x="1"/>
        <item x="6"/>
        <item x="20"/>
        <item x="42"/>
        <item x="26"/>
        <item x="11"/>
        <item x="46"/>
        <item x="41"/>
        <item x="19"/>
        <item x="35"/>
        <item x="32"/>
        <item x="29"/>
        <item x="34"/>
        <item x="37"/>
        <item x="44"/>
        <item x="5"/>
        <item x="9"/>
        <item x="10"/>
        <item x="13"/>
        <item x="43"/>
        <item x="17"/>
        <item x="25"/>
        <item x="21"/>
        <item x="40"/>
        <item x="2"/>
        <item x="38"/>
        <item x="7"/>
        <item x="28"/>
        <item x="39"/>
        <item x="4"/>
        <item x="33"/>
        <item x="15"/>
        <item x="27"/>
        <item x="16"/>
        <item x="24"/>
        <item x="36"/>
        <item x="23"/>
        <item x="8"/>
        <item x="12"/>
        <item x="30"/>
        <item x="3"/>
        <item x="0"/>
        <item x="22"/>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showAll="0">
      <items count="19">
        <item x="0"/>
        <item x="1"/>
        <item x="2"/>
        <item x="3"/>
        <item x="4"/>
        <item x="5"/>
        <item x="6"/>
        <item x="7"/>
        <item x="8"/>
        <item x="9"/>
        <item x="10"/>
        <item x="11"/>
        <item x="12"/>
        <item x="13"/>
        <item x="14"/>
        <item x="15"/>
        <item x="16"/>
        <item x="17"/>
        <item t="default"/>
      </items>
    </pivotField>
    <pivotField showAll="0">
      <items count="3">
        <item x="0"/>
        <item x="1"/>
        <item t="default"/>
      </items>
    </pivotField>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dataField="1" showAll="0">
      <items count="67">
        <item x="63"/>
        <item x="22"/>
        <item x="58"/>
        <item x="62"/>
        <item x="61"/>
        <item x="44"/>
        <item x="50"/>
        <item x="43"/>
        <item x="2"/>
        <item x="49"/>
        <item x="35"/>
        <item x="54"/>
        <item x="16"/>
        <item x="7"/>
        <item x="47"/>
        <item x="15"/>
        <item x="8"/>
        <item x="0"/>
        <item x="32"/>
        <item x="24"/>
        <item x="30"/>
        <item x="18"/>
        <item x="27"/>
        <item x="29"/>
        <item x="34"/>
        <item x="45"/>
        <item x="26"/>
        <item x="37"/>
        <item x="10"/>
        <item x="31"/>
        <item x="4"/>
        <item x="33"/>
        <item x="3"/>
        <item x="9"/>
        <item x="11"/>
        <item x="23"/>
        <item x="12"/>
        <item x="6"/>
        <item x="42"/>
        <item x="13"/>
        <item x="39"/>
        <item x="21"/>
        <item x="19"/>
        <item x="28"/>
        <item x="46"/>
        <item x="17"/>
        <item x="41"/>
        <item x="20"/>
        <item x="1"/>
        <item x="25"/>
        <item x="52"/>
        <item x="38"/>
        <item x="40"/>
        <item x="51"/>
        <item x="59"/>
        <item x="53"/>
        <item x="36"/>
        <item x="56"/>
        <item x="57"/>
        <item x="55"/>
        <item x="5"/>
        <item x="60"/>
        <item x="65"/>
        <item x="48"/>
        <item x="64"/>
        <item x="14"/>
        <item t="default"/>
      </items>
    </pivotField>
    <pivotField showAll="0"/>
    <pivotField showAll="0">
      <items count="12">
        <item x="0"/>
        <item x="1"/>
        <item x="2"/>
        <item x="3"/>
        <item x="4"/>
        <item x="5"/>
        <item x="6"/>
        <item x="7"/>
        <item x="8"/>
        <item x="9"/>
        <item x="10"/>
        <item t="default"/>
      </items>
    </pivotField>
    <pivotField showAll="0">
      <items count="3">
        <item x="0"/>
        <item x="1"/>
        <item t="default"/>
      </items>
    </pivotField>
    <pivotField showAll="0">
      <items count="5">
        <item x="3"/>
        <item x="1"/>
        <item x="2"/>
        <item x="0"/>
        <item t="default"/>
      </items>
    </pivotField>
    <pivotField showAll="0"/>
    <pivotField dataField="1" showAll="0">
      <items count="43">
        <item x="25"/>
        <item x="35"/>
        <item x="6"/>
        <item x="3"/>
        <item x="9"/>
        <item x="39"/>
        <item x="2"/>
        <item x="22"/>
        <item x="41"/>
        <item x="0"/>
        <item x="24"/>
        <item x="32"/>
        <item x="5"/>
        <item x="4"/>
        <item x="7"/>
        <item x="17"/>
        <item x="21"/>
        <item x="31"/>
        <item x="15"/>
        <item x="37"/>
        <item x="12"/>
        <item x="29"/>
        <item x="18"/>
        <item x="1"/>
        <item x="33"/>
        <item x="38"/>
        <item x="19"/>
        <item x="8"/>
        <item x="14"/>
        <item x="16"/>
        <item x="20"/>
        <item x="40"/>
        <item x="13"/>
        <item x="23"/>
        <item x="26"/>
        <item x="28"/>
        <item x="10"/>
        <item x="11"/>
        <item x="34"/>
        <item x="30"/>
        <item x="27"/>
        <item x="36"/>
        <item t="default"/>
      </items>
    </pivotField>
  </pivotFields>
  <rowFields count="1">
    <field x="0"/>
  </rowFields>
  <rowItems count="5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t="grand">
      <x/>
    </i>
  </rowItems>
  <colFields count="1">
    <field x="-2"/>
  </colFields>
  <colItems count="2">
    <i>
      <x/>
    </i>
    <i i="1">
      <x v="1"/>
    </i>
  </colItems>
  <dataFields count="2">
    <dataField name="Sum of Mortgage Interest Rate" fld="22" baseField="0" baseItem="0"/>
    <dataField name="Sum of Amount Borrowed"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C2D21B-7D4B-48DE-ABB6-83AF39861B76}" name="PivotTable9"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8" rowHeaderCaption="Borrower ID">
  <location ref="DJ7:DK31" firstHeaderRow="1" firstDataRow="1" firstDataCol="1" rowPageCount="2" colPageCount="1"/>
  <pivotFields count="23">
    <pivotField axis="axisRow" showAll="0" sortType="ascending">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48">
        <item x="31"/>
        <item x="45"/>
        <item x="18"/>
        <item x="14"/>
        <item x="1"/>
        <item x="6"/>
        <item x="20"/>
        <item x="42"/>
        <item x="26"/>
        <item x="11"/>
        <item x="46"/>
        <item x="41"/>
        <item x="19"/>
        <item x="35"/>
        <item x="32"/>
        <item x="29"/>
        <item x="34"/>
        <item x="37"/>
        <item x="44"/>
        <item x="5"/>
        <item x="9"/>
        <item x="10"/>
        <item x="13"/>
        <item x="43"/>
        <item x="17"/>
        <item x="25"/>
        <item x="21"/>
        <item x="40"/>
        <item x="2"/>
        <item x="38"/>
        <item x="7"/>
        <item x="28"/>
        <item x="39"/>
        <item x="4"/>
        <item x="33"/>
        <item x="15"/>
        <item x="27"/>
        <item x="16"/>
        <item x="24"/>
        <item x="36"/>
        <item x="23"/>
        <item x="8"/>
        <item x="12"/>
        <item x="30"/>
        <item x="3"/>
        <item x="0"/>
        <item x="22"/>
        <item t="default"/>
      </items>
    </pivotField>
    <pivotField multipleItemSelectionAllowed="1" showAll="0">
      <items count="13">
        <item x="0"/>
        <item x="1"/>
        <item x="2"/>
        <item x="3"/>
        <item x="4"/>
        <item x="5"/>
        <item x="6"/>
        <item x="7"/>
        <item x="8"/>
        <item x="9"/>
        <item x="10"/>
        <item x="11"/>
        <item t="default"/>
      </items>
    </pivotField>
    <pivotField showAll="0"/>
    <pivotField showAll="0"/>
    <pivotField showAll="0">
      <items count="3">
        <item x="0"/>
        <item x="1"/>
        <item t="default"/>
      </items>
    </pivotField>
    <pivotField dataField="1" showAll="0">
      <items count="19">
        <item x="0"/>
        <item x="1"/>
        <item x="2"/>
        <item x="3"/>
        <item x="4"/>
        <item x="5"/>
        <item x="6"/>
        <item x="7"/>
        <item x="8"/>
        <item x="9"/>
        <item x="10"/>
        <item x="11"/>
        <item x="12"/>
        <item x="13"/>
        <item x="14"/>
        <item x="15"/>
        <item x="16"/>
        <item x="17"/>
        <item t="default"/>
      </items>
    </pivotField>
    <pivotField axis="axisPage" showAll="0">
      <items count="3">
        <item x="0"/>
        <item x="1"/>
        <item t="default"/>
      </items>
    </pivotField>
    <pivotField showAll="0"/>
    <pivotField showAll="0"/>
    <pivotField axis="axisPage" showAll="0">
      <items count="3">
        <item n="YES" x="1"/>
        <item n="NO" x="0"/>
        <item t="default"/>
      </items>
    </pivotField>
    <pivotField showAll="0">
      <items count="8">
        <item x="0"/>
        <item x="6"/>
        <item x="1"/>
        <item x="2"/>
        <item x="3"/>
        <item x="4"/>
        <item x="5"/>
        <item t="default"/>
      </items>
    </pivotField>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showAll="0">
      <items count="12">
        <item x="0"/>
        <item x="1"/>
        <item x="2"/>
        <item x="3"/>
        <item x="4"/>
        <item x="5"/>
        <item x="6"/>
        <item x="7"/>
        <item x="8"/>
        <item x="9"/>
        <item x="10"/>
        <item t="default"/>
      </items>
    </pivotField>
    <pivotField multipleItemSelectionAllowed="1" showAll="0">
      <items count="3">
        <item h="1" x="0"/>
        <item x="1"/>
        <item t="default"/>
      </items>
    </pivotField>
    <pivotField showAll="0"/>
    <pivotField showAll="0"/>
    <pivotField showAll="0"/>
  </pivotFields>
  <rowFields count="1">
    <field x="0"/>
  </rowFields>
  <rowItems count="24">
    <i>
      <x v="7"/>
    </i>
    <i>
      <x v="13"/>
    </i>
    <i>
      <x v="14"/>
    </i>
    <i>
      <x v="18"/>
    </i>
    <i>
      <x v="19"/>
    </i>
    <i>
      <x v="67"/>
    </i>
    <i>
      <x v="70"/>
    </i>
    <i>
      <x v="95"/>
    </i>
    <i>
      <x v="129"/>
    </i>
    <i>
      <x v="130"/>
    </i>
    <i>
      <x v="151"/>
    </i>
    <i>
      <x v="178"/>
    </i>
    <i>
      <x v="230"/>
    </i>
    <i>
      <x v="231"/>
    </i>
    <i>
      <x v="239"/>
    </i>
    <i>
      <x v="261"/>
    </i>
    <i>
      <x v="278"/>
    </i>
    <i>
      <x v="353"/>
    </i>
    <i>
      <x v="358"/>
    </i>
    <i>
      <x v="372"/>
    </i>
    <i>
      <x v="425"/>
    </i>
    <i>
      <x v="435"/>
    </i>
    <i>
      <x v="467"/>
    </i>
    <i t="grand">
      <x/>
    </i>
  </rowItems>
  <colItems count="1">
    <i/>
  </colItems>
  <pageFields count="2">
    <pageField fld="7" item="1" hier="-1"/>
    <pageField fld="10" hier="-1"/>
  </pageFields>
  <dataFields count="1">
    <dataField name="Sum of Borrower Annual Income" fld="6" baseField="0" baseItem="0"/>
  </dataFields>
  <chartFormats count="3">
    <chartFormat chart="17" format="4" series="1">
      <pivotArea type="data" outline="0" fieldPosition="0">
        <references count="2">
          <reference field="4294967294" count="1" selected="0">
            <x v="0"/>
          </reference>
          <reference field="10" count="1" selected="0">
            <x v="0"/>
          </reference>
        </references>
      </pivotArea>
    </chartFormat>
    <chartFormat chart="17" format="5" series="1">
      <pivotArea type="data" outline="0" fieldPosition="0">
        <references count="2">
          <reference field="4294967294" count="1" selected="0">
            <x v="0"/>
          </reference>
          <reference field="10" count="1" selected="0">
            <x v="1"/>
          </reference>
        </references>
      </pivotArea>
    </chartFormat>
    <chartFormat chart="1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17F3E5-B958-4967-B66F-ECFEAD6A29B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Area Code">
  <location ref="CI32:CJ79" firstHeaderRow="1" firstDataRow="1" firstDataCol="1"/>
  <pivotFields count="23">
    <pivotField showAll="0">
      <items count="501">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48">
        <item x="31"/>
        <item x="45"/>
        <item x="18"/>
        <item x="14"/>
        <item h="1" x="1"/>
        <item x="6"/>
        <item x="20"/>
        <item x="42"/>
        <item x="26"/>
        <item x="11"/>
        <item x="46"/>
        <item x="41"/>
        <item x="19"/>
        <item x="35"/>
        <item x="32"/>
        <item x="29"/>
        <item x="34"/>
        <item x="37"/>
        <item x="44"/>
        <item x="5"/>
        <item x="9"/>
        <item x="10"/>
        <item x="13"/>
        <item x="43"/>
        <item x="17"/>
        <item x="25"/>
        <item x="21"/>
        <item x="40"/>
        <item x="2"/>
        <item x="38"/>
        <item x="7"/>
        <item x="28"/>
        <item x="39"/>
        <item x="4"/>
        <item x="33"/>
        <item x="15"/>
        <item x="27"/>
        <item x="16"/>
        <item x="24"/>
        <item x="36"/>
        <item x="23"/>
        <item x="8"/>
        <item x="12"/>
        <item x="30"/>
        <item x="3"/>
        <item x="0"/>
        <item x="22"/>
        <item t="default"/>
      </items>
    </pivotField>
    <pivotField multipleItemSelectionAllowed="1" showAll="0">
      <items count="13">
        <item x="0"/>
        <item x="1"/>
        <item x="2"/>
        <item x="3"/>
        <item x="4"/>
        <item x="5"/>
        <item x="6"/>
        <item x="7"/>
        <item x="8"/>
        <item x="9"/>
        <item x="10"/>
        <item x="11"/>
        <item t="default"/>
      </items>
    </pivotField>
    <pivotField showAll="0"/>
    <pivotField dataField="1" showAll="0"/>
    <pivotField showAll="0">
      <items count="3">
        <item x="0"/>
        <item x="1"/>
        <item t="default"/>
      </items>
    </pivotField>
    <pivotField showAll="0">
      <items count="19">
        <item x="0"/>
        <item x="1"/>
        <item x="2"/>
        <item x="3"/>
        <item x="4"/>
        <item x="5"/>
        <item x="6"/>
        <item x="7"/>
        <item x="8"/>
        <item x="9"/>
        <item x="10"/>
        <item x="11"/>
        <item x="12"/>
        <item x="13"/>
        <item x="14"/>
        <item x="15"/>
        <item x="16"/>
        <item x="17"/>
        <item t="default"/>
      </items>
    </pivotField>
    <pivotField showAll="0">
      <items count="3">
        <item x="0"/>
        <item x="1"/>
        <item t="default"/>
      </items>
    </pivotField>
    <pivotField showAll="0"/>
    <pivotField showAll="0"/>
    <pivotField showAll="0"/>
    <pivotField showAll="0">
      <items count="8">
        <item x="0"/>
        <item x="6"/>
        <item x="1"/>
        <item x="2"/>
        <item x="3"/>
        <item x="4"/>
        <item x="5"/>
        <item t="default"/>
      </items>
    </pivotField>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showAll="0">
      <items count="12">
        <item x="0"/>
        <item x="1"/>
        <item x="2"/>
        <item x="3"/>
        <item x="4"/>
        <item x="5"/>
        <item x="6"/>
        <item x="7"/>
        <item x="8"/>
        <item x="9"/>
        <item x="10"/>
        <item t="default"/>
      </items>
    </pivotField>
    <pivotField multipleItemSelectionAllowed="1" showAll="0">
      <items count="3">
        <item h="1" x="0"/>
        <item x="1"/>
        <item t="default"/>
      </items>
    </pivotField>
    <pivotField showAll="0"/>
    <pivotField showAll="0"/>
    <pivotField showAll="0"/>
  </pivotFields>
  <rowFields count="1">
    <field x="1"/>
  </rowFields>
  <rowItems count="47">
    <i>
      <x/>
    </i>
    <i>
      <x v="1"/>
    </i>
    <i>
      <x v="2"/>
    </i>
    <i>
      <x v="3"/>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Sum of Median Family Income in Local Area" fld="4" baseField="0" baseItem="0"/>
  </dataFields>
  <chartFormats count="3">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2EBBD3-E03C-4DDE-B707-E39A02C1A563}" name="PivotTable2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Borrower ID">
  <location ref="AG10:AH209" firstHeaderRow="1" firstDataRow="1" firstDataCol="1"/>
  <pivotFields count="23">
    <pivotField axis="axisRow" showAll="0" measureFilter="1" sortType="descending">
      <items count="501">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48">
        <item x="31"/>
        <item x="45"/>
        <item x="18"/>
        <item x="14"/>
        <item x="1"/>
        <item x="6"/>
        <item x="20"/>
        <item x="42"/>
        <item x="26"/>
        <item x="11"/>
        <item x="46"/>
        <item x="41"/>
        <item x="19"/>
        <item x="35"/>
        <item x="32"/>
        <item x="29"/>
        <item x="34"/>
        <item x="37"/>
        <item x="44"/>
        <item x="5"/>
        <item x="9"/>
        <item x="10"/>
        <item x="13"/>
        <item x="43"/>
        <item x="17"/>
        <item x="25"/>
        <item x="21"/>
        <item x="40"/>
        <item x="2"/>
        <item x="38"/>
        <item x="7"/>
        <item x="28"/>
        <item x="39"/>
        <item x="4"/>
        <item x="33"/>
        <item x="15"/>
        <item x="27"/>
        <item x="16"/>
        <item x="24"/>
        <item x="36"/>
        <item x="23"/>
        <item x="8"/>
        <item x="12"/>
        <item x="30"/>
        <item x="3"/>
        <item x="0"/>
        <item x="22"/>
        <item t="default"/>
      </items>
    </pivotField>
    <pivotField multipleItemSelectionAllowed="1" showAll="0">
      <items count="13">
        <item x="0"/>
        <item x="1"/>
        <item x="2"/>
        <item x="3"/>
        <item x="4"/>
        <item x="5"/>
        <item x="6"/>
        <item x="7"/>
        <item x="8"/>
        <item x="9"/>
        <item x="10"/>
        <item x="11"/>
        <item t="default"/>
      </items>
    </pivotField>
    <pivotField showAll="0"/>
    <pivotField showAll="0"/>
    <pivotField showAll="0"/>
    <pivotField dataField="1"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items count="12">
        <item x="0"/>
        <item x="1"/>
        <item x="2"/>
        <item x="3"/>
        <item x="4"/>
        <item x="5"/>
        <item x="6"/>
        <item x="7"/>
        <item x="8"/>
        <item x="9"/>
        <item x="10"/>
        <item t="default"/>
      </items>
    </pivotField>
    <pivotField multipleItemSelectionAllowed="1" showAll="0">
      <items count="3">
        <item h="1" x="0"/>
        <item x="1"/>
        <item t="default"/>
      </items>
    </pivotField>
    <pivotField showAll="0"/>
    <pivotField showAll="0"/>
    <pivotField showAll="0"/>
  </pivotFields>
  <rowFields count="1">
    <field x="0"/>
  </rowFields>
  <rowItems count="199">
    <i>
      <x v="383"/>
    </i>
    <i>
      <x v="257"/>
    </i>
    <i>
      <x v="273"/>
    </i>
    <i>
      <x v="365"/>
    </i>
    <i>
      <x v="4"/>
    </i>
    <i>
      <x v="153"/>
    </i>
    <i>
      <x v="211"/>
    </i>
    <i>
      <x v="425"/>
    </i>
    <i>
      <x v="250"/>
    </i>
    <i>
      <x v="494"/>
    </i>
    <i>
      <x v="264"/>
    </i>
    <i>
      <x v="283"/>
    </i>
    <i>
      <x v="498"/>
    </i>
    <i>
      <x v="406"/>
    </i>
    <i>
      <x v="287"/>
    </i>
    <i>
      <x v="332"/>
    </i>
    <i>
      <x v="102"/>
    </i>
    <i>
      <x v="328"/>
    </i>
    <i>
      <x v="463"/>
    </i>
    <i>
      <x v="458"/>
    </i>
    <i>
      <x v="118"/>
    </i>
    <i>
      <x v="385"/>
    </i>
    <i>
      <x v="280"/>
    </i>
    <i>
      <x v="477"/>
    </i>
    <i>
      <x v="479"/>
    </i>
    <i>
      <x v="453"/>
    </i>
    <i>
      <x v="197"/>
    </i>
    <i>
      <x v="171"/>
    </i>
    <i>
      <x v="368"/>
    </i>
    <i>
      <x v="134"/>
    </i>
    <i>
      <x v="382"/>
    </i>
    <i>
      <x v="408"/>
    </i>
    <i>
      <x v="483"/>
    </i>
    <i>
      <x v="223"/>
    </i>
    <i>
      <x v="423"/>
    </i>
    <i>
      <x v="124"/>
    </i>
    <i>
      <x v="126"/>
    </i>
    <i>
      <x v="121"/>
    </i>
    <i>
      <x v="484"/>
    </i>
    <i>
      <x v="434"/>
    </i>
    <i>
      <x v="281"/>
    </i>
    <i>
      <x v="247"/>
    </i>
    <i>
      <x v="128"/>
    </i>
    <i>
      <x v="325"/>
    </i>
    <i>
      <x v="358"/>
    </i>
    <i>
      <x v="461"/>
    </i>
    <i>
      <x v="428"/>
    </i>
    <i>
      <x v="23"/>
    </i>
    <i>
      <x v="466"/>
    </i>
    <i>
      <x v="84"/>
    </i>
    <i>
      <x v="472"/>
    </i>
    <i>
      <x v="285"/>
    </i>
    <i>
      <x v="437"/>
    </i>
    <i>
      <x v="444"/>
    </i>
    <i>
      <x v="97"/>
    </i>
    <i>
      <x v="252"/>
    </i>
    <i>
      <x v="340"/>
    </i>
    <i>
      <x v="284"/>
    </i>
    <i>
      <x v="476"/>
    </i>
    <i>
      <x v="2"/>
    </i>
    <i>
      <x v="58"/>
    </i>
    <i>
      <x v="415"/>
    </i>
    <i>
      <x v="303"/>
    </i>
    <i>
      <x v="489"/>
    </i>
    <i>
      <x v="45"/>
    </i>
    <i>
      <x v="159"/>
    </i>
    <i>
      <x v="351"/>
    </i>
    <i>
      <x v="323"/>
    </i>
    <i>
      <x v="352"/>
    </i>
    <i>
      <x v="335"/>
    </i>
    <i>
      <x v="327"/>
    </i>
    <i>
      <x v="378"/>
    </i>
    <i>
      <x v="42"/>
    </i>
    <i>
      <x v="349"/>
    </i>
    <i>
      <x v="452"/>
    </i>
    <i>
      <x v="109"/>
    </i>
    <i>
      <x v="5"/>
    </i>
    <i>
      <x v="98"/>
    </i>
    <i>
      <x v="470"/>
    </i>
    <i>
      <x v="44"/>
    </i>
    <i>
      <x v="490"/>
    </i>
    <i>
      <x v="101"/>
    </i>
    <i>
      <x v="262"/>
    </i>
    <i>
      <x v="33"/>
    </i>
    <i>
      <x v="306"/>
    </i>
    <i>
      <x v="104"/>
    </i>
    <i>
      <x v="151"/>
    </i>
    <i>
      <x v="300"/>
    </i>
    <i>
      <x v="292"/>
    </i>
    <i>
      <x v="407"/>
    </i>
    <i>
      <x v="392"/>
    </i>
    <i>
      <x v="457"/>
    </i>
    <i>
      <x v="367"/>
    </i>
    <i>
      <x v="119"/>
    </i>
    <i>
      <x v="386"/>
    </i>
    <i>
      <x v="16"/>
    </i>
    <i>
      <x v="108"/>
    </i>
    <i>
      <x v="462"/>
    </i>
    <i>
      <x v="459"/>
    </i>
    <i>
      <x v="258"/>
    </i>
    <i>
      <x v="263"/>
    </i>
    <i>
      <x v="105"/>
    </i>
    <i>
      <x v="430"/>
    </i>
    <i>
      <x v="207"/>
    </i>
    <i>
      <x v="163"/>
    </i>
    <i>
      <x v="196"/>
    </i>
    <i>
      <x v="293"/>
    </i>
    <i>
      <x v="183"/>
    </i>
    <i>
      <x v="145"/>
    </i>
    <i>
      <x v="90"/>
    </i>
    <i>
      <x v="312"/>
    </i>
    <i>
      <x v="410"/>
    </i>
    <i>
      <x v="230"/>
    </i>
    <i>
      <x v="234"/>
    </i>
    <i>
      <x v="451"/>
    </i>
    <i>
      <x v="447"/>
    </i>
    <i>
      <x v="493"/>
    </i>
    <i>
      <x v="68"/>
    </i>
    <i>
      <x v="271"/>
    </i>
    <i>
      <x v="47"/>
    </i>
    <i>
      <x v="156"/>
    </i>
    <i>
      <x v="460"/>
    </i>
    <i>
      <x v="267"/>
    </i>
    <i>
      <x v="362"/>
    </i>
    <i>
      <x v="320"/>
    </i>
    <i>
      <x v="11"/>
    </i>
    <i>
      <x v="150"/>
    </i>
    <i>
      <x v="496"/>
    </i>
    <i>
      <x v="435"/>
    </i>
    <i>
      <x v="343"/>
    </i>
    <i>
      <x v="412"/>
    </i>
    <i>
      <x v="277"/>
    </i>
    <i>
      <x v="426"/>
    </i>
    <i>
      <x v="272"/>
    </i>
    <i>
      <x v="454"/>
    </i>
    <i>
      <x v="111"/>
    </i>
    <i>
      <x v="314"/>
    </i>
    <i>
      <x v="83"/>
    </i>
    <i>
      <x v="305"/>
    </i>
    <i>
      <x v="86"/>
    </i>
    <i>
      <x v="204"/>
    </i>
    <i>
      <x v="133"/>
    </i>
    <i>
      <x v="225"/>
    </i>
    <i>
      <x v="342"/>
    </i>
    <i>
      <x v="202"/>
    </i>
    <i>
      <x v="322"/>
    </i>
    <i>
      <x v="394"/>
    </i>
    <i>
      <x v="438"/>
    </i>
    <i>
      <x v="413"/>
    </i>
    <i>
      <x v="384"/>
    </i>
    <i>
      <x v="175"/>
    </i>
    <i>
      <x v="188"/>
    </i>
    <i>
      <x v="346"/>
    </i>
    <i>
      <x v="220"/>
    </i>
    <i>
      <x v="354"/>
    </i>
    <i>
      <x v="375"/>
    </i>
    <i>
      <x v="307"/>
    </i>
    <i>
      <x v="89"/>
    </i>
    <i>
      <x v="318"/>
    </i>
    <i>
      <x v="39"/>
    </i>
    <i>
      <x v="177"/>
    </i>
    <i>
      <x v="427"/>
    </i>
    <i>
      <x v="165"/>
    </i>
    <i>
      <x v="94"/>
    </i>
    <i>
      <x v="499"/>
    </i>
    <i>
      <x v="232"/>
    </i>
    <i>
      <x v="448"/>
    </i>
    <i>
      <x v="357"/>
    </i>
    <i>
      <x v="187"/>
    </i>
    <i>
      <x v="468"/>
    </i>
    <i>
      <x v="291"/>
    </i>
    <i>
      <x v="436"/>
    </i>
    <i>
      <x v="288"/>
    </i>
    <i>
      <x v="209"/>
    </i>
    <i>
      <x v="229"/>
    </i>
    <i>
      <x v="420"/>
    </i>
    <i>
      <x v="21"/>
    </i>
    <i>
      <x v="326"/>
    </i>
    <i>
      <x v="345"/>
    </i>
    <i>
      <x v="136"/>
    </i>
    <i>
      <x v="26"/>
    </i>
    <i>
      <x v="391"/>
    </i>
    <i>
      <x v="155"/>
    </i>
    <i>
      <x v="130"/>
    </i>
    <i>
      <x v="310"/>
    </i>
    <i>
      <x v="218"/>
    </i>
    <i>
      <x v="389"/>
    </i>
    <i>
      <x v="401"/>
    </i>
    <i>
      <x v="311"/>
    </i>
    <i>
      <x v="421"/>
    </i>
    <i>
      <x v="344"/>
    </i>
    <i>
      <x v="249"/>
    </i>
    <i>
      <x v="360"/>
    </i>
    <i>
      <x v="324"/>
    </i>
    <i>
      <x v="103"/>
    </i>
    <i>
      <x v="142"/>
    </i>
    <i>
      <x v="274"/>
    </i>
    <i>
      <x v="417"/>
    </i>
    <i t="grand">
      <x/>
    </i>
  </rowItems>
  <colItems count="1">
    <i/>
  </colItems>
  <dataFields count="1">
    <dataField name="Sum of Borrower Annual Income" fld="6" baseField="0" baseItem="0"/>
  </dataField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Between" evalOrder="-1" id="2" iMeasureFld="0">
      <autoFilter ref="A1">
        <filterColumn colId="0">
          <customFilters and="1">
            <customFilter operator="greaterThanOrEqual" val="112444"/>
            <customFilter operator="lessThanOrEqual" val="281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D1DFFD-4E21-431E-8534-9271BB6AB6B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Area Code">
  <location ref="BI9:BK17" firstHeaderRow="0" firstDataRow="1" firstDataCol="1" rowPageCount="1" colPageCount="1"/>
  <pivotFields count="23">
    <pivotField showAll="0" measureFilter="1" sortType="descending">
      <items count="501">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axis="axisRow" showAll="0">
      <items count="48">
        <item x="31"/>
        <item x="45"/>
        <item x="18"/>
        <item x="14"/>
        <item x="1"/>
        <item x="6"/>
        <item x="20"/>
        <item x="42"/>
        <item x="26"/>
        <item x="11"/>
        <item x="46"/>
        <item x="41"/>
        <item x="19"/>
        <item x="35"/>
        <item x="32"/>
        <item x="29"/>
        <item x="34"/>
        <item x="37"/>
        <item x="44"/>
        <item x="5"/>
        <item x="9"/>
        <item x="10"/>
        <item x="13"/>
        <item x="43"/>
        <item x="17"/>
        <item x="25"/>
        <item x="21"/>
        <item x="40"/>
        <item x="2"/>
        <item x="38"/>
        <item x="7"/>
        <item x="28"/>
        <item x="39"/>
        <item x="4"/>
        <item x="33"/>
        <item x="15"/>
        <item x="27"/>
        <item x="16"/>
        <item x="24"/>
        <item x="36"/>
        <item x="23"/>
        <item x="8"/>
        <item x="12"/>
        <item x="30"/>
        <item x="3"/>
        <item x="0"/>
        <item x="22"/>
        <item t="default"/>
      </items>
    </pivotField>
    <pivotField multipleItemSelectionAllowed="1" showAll="0">
      <items count="13">
        <item x="0"/>
        <item x="1"/>
        <item x="2"/>
        <item x="3"/>
        <item x="4"/>
        <item x="5"/>
        <item x="6"/>
        <item x="7"/>
        <item x="8"/>
        <item x="9"/>
        <item x="10"/>
        <item x="11"/>
        <item t="default"/>
      </items>
    </pivotField>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dataField="1" showAll="0">
      <items count="13">
        <item x="0"/>
        <item x="1"/>
        <item x="2"/>
        <item x="3"/>
        <item x="4"/>
        <item x="5"/>
        <item x="6"/>
        <item x="7"/>
        <item x="8"/>
        <item x="9"/>
        <item x="10"/>
        <item x="11"/>
        <item t="default"/>
      </items>
    </pivotField>
    <pivotField axis="axisPage" showAll="0">
      <items count="3">
        <item x="0"/>
        <item x="1"/>
        <item t="default"/>
      </items>
    </pivotField>
    <pivotField showAll="0"/>
    <pivotField showAll="0"/>
    <pivotField showAll="0">
      <items count="12">
        <item x="0"/>
        <item x="1"/>
        <item x="2"/>
        <item x="3"/>
        <item x="4"/>
        <item x="5"/>
        <item x="6"/>
        <item x="7"/>
        <item x="8"/>
        <item x="9"/>
        <item x="10"/>
        <item t="default"/>
      </items>
    </pivotField>
    <pivotField multipleItemSelectionAllowed="1" showAll="0">
      <items count="3">
        <item h="1" x="0"/>
        <item x="1"/>
        <item t="default"/>
      </items>
    </pivotField>
    <pivotField showAll="0"/>
    <pivotField showAll="0"/>
    <pivotField showAll="0"/>
  </pivotFields>
  <rowFields count="1">
    <field x="1"/>
  </rowFields>
  <rowItems count="8">
    <i>
      <x v="4"/>
    </i>
    <i>
      <x v="12"/>
    </i>
    <i>
      <x v="15"/>
    </i>
    <i>
      <x v="20"/>
    </i>
    <i>
      <x v="31"/>
    </i>
    <i>
      <x v="33"/>
    </i>
    <i>
      <x v="40"/>
    </i>
    <i t="grand">
      <x/>
    </i>
  </rowItems>
  <colFields count="1">
    <field x="-2"/>
  </colFields>
  <colItems count="2">
    <i>
      <x/>
    </i>
    <i i="1">
      <x v="1"/>
    </i>
  </colItems>
  <pageFields count="1">
    <pageField fld="15" item="1" hier="-1"/>
  </pageFields>
  <dataFields count="2">
    <dataField name="Sum of Appraised Value of Home" fld="14" baseField="0" baseItem="0"/>
    <dataField name="Sum of Appraised Value of Home2" fld="14" baseField="0" baseItem="0"/>
  </dataFields>
  <chartFormats count="2">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valueLessThanOrEqual" evalOrder="-1" id="3" iMeasureFld="0">
      <autoFilter ref="A1">
        <filterColumn colId="0">
          <customFilters>
            <customFilter operator="lessThanOrEqual" val="985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8FF4D0-38FC-48DC-9389-A1DC7DC15743}"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Area Code">
  <location ref="CF8:CG56" firstHeaderRow="1" firstDataRow="1" firstDataCol="1" rowPageCount="1" colPageCount="1"/>
  <pivotFields count="23">
    <pivotField showAll="0">
      <items count="501">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48">
        <item x="31"/>
        <item x="45"/>
        <item x="18"/>
        <item x="14"/>
        <item x="1"/>
        <item x="6"/>
        <item x="20"/>
        <item x="42"/>
        <item x="26"/>
        <item x="11"/>
        <item x="46"/>
        <item x="41"/>
        <item x="19"/>
        <item x="35"/>
        <item x="32"/>
        <item x="29"/>
        <item x="34"/>
        <item x="37"/>
        <item x="44"/>
        <item x="5"/>
        <item x="9"/>
        <item x="10"/>
        <item x="13"/>
        <item x="43"/>
        <item x="17"/>
        <item x="25"/>
        <item x="21"/>
        <item x="40"/>
        <item x="2"/>
        <item x="38"/>
        <item x="7"/>
        <item x="28"/>
        <item x="39"/>
        <item x="4"/>
        <item x="33"/>
        <item x="15"/>
        <item x="27"/>
        <item x="16"/>
        <item x="24"/>
        <item x="36"/>
        <item x="23"/>
        <item x="8"/>
        <item x="12"/>
        <item x="30"/>
        <item x="3"/>
        <item x="0"/>
        <item x="22"/>
        <item t="default"/>
      </items>
    </pivotField>
    <pivotField multipleItemSelectionAllowed="1" showAll="0">
      <items count="13">
        <item x="0"/>
        <item x="1"/>
        <item x="2"/>
        <item x="3"/>
        <item x="4"/>
        <item x="5"/>
        <item x="6"/>
        <item x="7"/>
        <item x="8"/>
        <item x="9"/>
        <item x="10"/>
        <item x="11"/>
        <item t="default"/>
      </items>
    </pivotField>
    <pivotField showAll="0"/>
    <pivotField dataField="1" showAll="0"/>
    <pivotField axis="axisPage" showAll="0">
      <items count="3">
        <item x="0"/>
        <item x="1"/>
        <item t="default"/>
      </items>
    </pivotField>
    <pivotField showAll="0">
      <items count="19">
        <item x="0"/>
        <item x="1"/>
        <item x="2"/>
        <item x="3"/>
        <item x="4"/>
        <item x="5"/>
        <item x="6"/>
        <item x="7"/>
        <item x="8"/>
        <item x="9"/>
        <item x="10"/>
        <item x="11"/>
        <item x="12"/>
        <item x="13"/>
        <item x="14"/>
        <item x="15"/>
        <item x="16"/>
        <item x="17"/>
        <item t="default"/>
      </items>
    </pivotField>
    <pivotField showAll="0">
      <items count="3">
        <item x="0"/>
        <item x="1"/>
        <item t="default"/>
      </items>
    </pivotField>
    <pivotField showAll="0"/>
    <pivotField showAll="0"/>
    <pivotField showAll="0"/>
    <pivotField showAll="0">
      <items count="8">
        <item x="0"/>
        <item x="6"/>
        <item x="1"/>
        <item x="2"/>
        <item x="3"/>
        <item x="4"/>
        <item x="5"/>
        <item t="default"/>
      </items>
    </pivotField>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showAll="0">
      <items count="12">
        <item x="0"/>
        <item x="1"/>
        <item x="2"/>
        <item x="3"/>
        <item x="4"/>
        <item x="5"/>
        <item x="6"/>
        <item x="7"/>
        <item x="8"/>
        <item x="9"/>
        <item x="10"/>
        <item t="default"/>
      </items>
    </pivotField>
    <pivotField multipleItemSelectionAllowed="1" showAll="0">
      <items count="3">
        <item h="1" x="0"/>
        <item x="1"/>
        <item t="default"/>
      </items>
    </pivotField>
    <pivotField showAll="0"/>
    <pivotField showAll="0"/>
    <pivotField showAll="0"/>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pageFields count="1">
    <pageField fld="5" hier="-1"/>
  </pageFields>
  <dataFields count="1">
    <dataField name="Sum of Median Family Income in Local Area" fld="4"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78F01B-9475-427D-8ACE-7F41AEBC66E0}" name="borrowers_analysi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B315" firstHeaderRow="1" firstDataRow="1" firstDataCol="1"/>
  <pivotFields count="23">
    <pivotField axis="axisRow" showAll="0" measureFilter="1" sortType="descending">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autoSortScope>
        <pivotArea dataOnly="0" outline="0" fieldPosition="0">
          <references count="1">
            <reference field="4294967294" count="1" selected="0">
              <x v="0"/>
            </reference>
          </references>
        </pivotArea>
      </autoSortScope>
    </pivotField>
    <pivotField showAll="0"/>
    <pivotField showAll="0">
      <items count="13">
        <item x="0"/>
        <item x="1"/>
        <item x="2"/>
        <item x="3"/>
        <item x="4"/>
        <item x="5"/>
        <item x="6"/>
        <item x="7"/>
        <item x="8"/>
        <item x="9"/>
        <item x="10"/>
        <item x="11"/>
        <item t="default"/>
      </items>
    </pivotField>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dataField="1" showAll="0">
      <items count="12">
        <item x="0"/>
        <item x="1"/>
        <item x="2"/>
        <item x="3"/>
        <item x="4"/>
        <item x="5"/>
        <item x="6"/>
        <item x="7"/>
        <item x="8"/>
        <item x="9"/>
        <item x="10"/>
        <item t="default"/>
      </items>
    </pivotField>
    <pivotField name="LTV ratio outlier" multipleItemSelectionAllowed="1" showAll="0">
      <items count="3">
        <item x="0"/>
        <item x="1"/>
        <item t="default"/>
      </items>
    </pivotField>
    <pivotField showAll="0"/>
    <pivotField showAll="0"/>
    <pivotField showAll="0"/>
  </pivotFields>
  <rowFields count="1">
    <field x="0"/>
  </rowFields>
  <rowItems count="303">
    <i>
      <x v="322"/>
    </i>
    <i>
      <x v="490"/>
    </i>
    <i>
      <x v="472"/>
    </i>
    <i>
      <x v="127"/>
    </i>
    <i>
      <x v="119"/>
    </i>
    <i>
      <x v="270"/>
    </i>
    <i>
      <x v="21"/>
    </i>
    <i>
      <x v="34"/>
    </i>
    <i>
      <x v="81"/>
    </i>
    <i>
      <x v="165"/>
    </i>
    <i>
      <x v="293"/>
    </i>
    <i>
      <x v="35"/>
    </i>
    <i>
      <x v="333"/>
    </i>
    <i>
      <x v="459"/>
    </i>
    <i>
      <x v="422"/>
    </i>
    <i>
      <x v="442"/>
    </i>
    <i>
      <x v="431"/>
    </i>
    <i>
      <x v="451"/>
    </i>
    <i>
      <x v="151"/>
    </i>
    <i>
      <x v="461"/>
    </i>
    <i>
      <x v="120"/>
    </i>
    <i>
      <x v="36"/>
    </i>
    <i>
      <x v="83"/>
    </i>
    <i>
      <x v="386"/>
    </i>
    <i>
      <x v="400"/>
    </i>
    <i>
      <x v="268"/>
    </i>
    <i>
      <x v="193"/>
    </i>
    <i>
      <x v="206"/>
    </i>
    <i>
      <x v="418"/>
    </i>
    <i>
      <x v="197"/>
    </i>
    <i>
      <x v="389"/>
    </i>
    <i>
      <x v="152"/>
    </i>
    <i>
      <x v="414"/>
    </i>
    <i>
      <x v="388"/>
    </i>
    <i>
      <x v="474"/>
    </i>
    <i>
      <x v="467"/>
    </i>
    <i>
      <x v="416"/>
    </i>
    <i>
      <x v="429"/>
    </i>
    <i>
      <x v="195"/>
    </i>
    <i>
      <x v="276"/>
    </i>
    <i>
      <x v="462"/>
    </i>
    <i>
      <x v="71"/>
    </i>
    <i>
      <x v="358"/>
    </i>
    <i>
      <x v="13"/>
    </i>
    <i>
      <x v="452"/>
    </i>
    <i>
      <x v="278"/>
    </i>
    <i>
      <x v="65"/>
    </i>
    <i>
      <x v="20"/>
    </i>
    <i>
      <x v="214"/>
    </i>
    <i>
      <x v="67"/>
    </i>
    <i>
      <x v="308"/>
    </i>
    <i>
      <x v="45"/>
    </i>
    <i>
      <x v="23"/>
    </i>
    <i>
      <x v="271"/>
    </i>
    <i>
      <x v="374"/>
    </i>
    <i>
      <x v="262"/>
    </i>
    <i>
      <x v="348"/>
    </i>
    <i>
      <x v="60"/>
    </i>
    <i>
      <x v="184"/>
    </i>
    <i>
      <x v="226"/>
    </i>
    <i>
      <x v="95"/>
    </i>
    <i>
      <x v="285"/>
    </i>
    <i>
      <x v="349"/>
    </i>
    <i>
      <x v="294"/>
    </i>
    <i>
      <x v="378"/>
    </i>
    <i>
      <x v="192"/>
    </i>
    <i>
      <x v="470"/>
    </i>
    <i>
      <x v="405"/>
    </i>
    <i>
      <x v="496"/>
    </i>
    <i>
      <x v="149"/>
    </i>
    <i>
      <x v="146"/>
    </i>
    <i>
      <x v="487"/>
    </i>
    <i>
      <x v="107"/>
    </i>
    <i>
      <x v="61"/>
    </i>
    <i>
      <x v="128"/>
    </i>
    <i>
      <x v="126"/>
    </i>
    <i>
      <x v="370"/>
    </i>
    <i>
      <x v="208"/>
    </i>
    <i>
      <x v="213"/>
    </i>
    <i>
      <x v="498"/>
    </i>
    <i>
      <x v="85"/>
    </i>
    <i>
      <x v="103"/>
    </i>
    <i>
      <x v="244"/>
    </i>
    <i>
      <x v="311"/>
    </i>
    <i>
      <x v="269"/>
    </i>
    <i>
      <x v="202"/>
    </i>
    <i>
      <x v="215"/>
    </i>
    <i>
      <x v="390"/>
    </i>
    <i>
      <x v="75"/>
    </i>
    <i>
      <x v="412"/>
    </i>
    <i>
      <x v="117"/>
    </i>
    <i>
      <x v="91"/>
    </i>
    <i>
      <x v="29"/>
    </i>
    <i>
      <x v="53"/>
    </i>
    <i>
      <x v="441"/>
    </i>
    <i>
      <x v="66"/>
    </i>
    <i>
      <x v="160"/>
    </i>
    <i>
      <x v="5"/>
    </i>
    <i>
      <x v="173"/>
    </i>
    <i>
      <x v="142"/>
    </i>
    <i>
      <x v="256"/>
    </i>
    <i>
      <x v="325"/>
    </i>
    <i>
      <x v="289"/>
    </i>
    <i>
      <x v="109"/>
    </i>
    <i>
      <x v="228"/>
    </i>
    <i>
      <x v="135"/>
    </i>
    <i>
      <x v="183"/>
    </i>
    <i>
      <x v="243"/>
    </i>
    <i>
      <x v="494"/>
    </i>
    <i>
      <x v="148"/>
    </i>
    <i>
      <x v="77"/>
    </i>
    <i>
      <x v="391"/>
    </i>
    <i>
      <x v="28"/>
    </i>
    <i>
      <x v="480"/>
    </i>
    <i>
      <x v="59"/>
    </i>
    <i>
      <x v="159"/>
    </i>
    <i>
      <x v="251"/>
    </i>
    <i>
      <x v="204"/>
    </i>
    <i>
      <x v="39"/>
    </i>
    <i>
      <x v="267"/>
    </i>
    <i>
      <x v="372"/>
    </i>
    <i>
      <x v="88"/>
    </i>
    <i>
      <x v="218"/>
    </i>
    <i>
      <x v="477"/>
    </i>
    <i>
      <x v="292"/>
    </i>
    <i>
      <x v="387"/>
    </i>
    <i>
      <x v="179"/>
    </i>
    <i>
      <x v="274"/>
    </i>
    <i>
      <x v="140"/>
    </i>
    <i>
      <x v="175"/>
    </i>
    <i>
      <x v="368"/>
    </i>
    <i>
      <x v="217"/>
    </i>
    <i>
      <x v="236"/>
    </i>
    <i>
      <x v="121"/>
    </i>
    <i>
      <x v="478"/>
    </i>
    <i>
      <x v="354"/>
    </i>
    <i>
      <x v="481"/>
    </i>
    <i>
      <x v="413"/>
    </i>
    <i>
      <x v="19"/>
    </i>
    <i>
      <x v="210"/>
    </i>
    <i>
      <x v="483"/>
    </i>
    <i>
      <x v="242"/>
    </i>
    <i>
      <x v="92"/>
    </i>
    <i>
      <x v="209"/>
    </i>
    <i>
      <x v="246"/>
    </i>
    <i>
      <x v="16"/>
    </i>
    <i>
      <x v="118"/>
    </i>
    <i>
      <x v="222"/>
    </i>
    <i>
      <x v="230"/>
    </i>
    <i>
      <x v="177"/>
    </i>
    <i>
      <x v="46"/>
    </i>
    <i>
      <x v="444"/>
    </i>
    <i>
      <x v="76"/>
    </i>
    <i>
      <x v="9"/>
    </i>
    <i>
      <x v="281"/>
    </i>
    <i>
      <x v="355"/>
    </i>
    <i>
      <x v="63"/>
    </i>
    <i>
      <x v="394"/>
    </i>
    <i>
      <x v="15"/>
    </i>
    <i>
      <x v="310"/>
    </i>
    <i>
      <x v="70"/>
    </i>
    <i>
      <x v="131"/>
    </i>
    <i>
      <x v="212"/>
    </i>
    <i>
      <x v="86"/>
    </i>
    <i>
      <x v="382"/>
    </i>
    <i>
      <x v="255"/>
    </i>
    <i>
      <x v="399"/>
    </i>
    <i>
      <x v="371"/>
    </i>
    <i>
      <x v="350"/>
    </i>
    <i>
      <x v="409"/>
    </i>
    <i>
      <x v="161"/>
    </i>
    <i>
      <x v="112"/>
    </i>
    <i>
      <x v="380"/>
    </i>
    <i>
      <x v="97"/>
    </i>
    <i>
      <x v="233"/>
    </i>
    <i>
      <x v="393"/>
    </i>
    <i>
      <x v="216"/>
    </i>
    <i>
      <x v="398"/>
    </i>
    <i>
      <x v="69"/>
    </i>
    <i>
      <x v="156"/>
    </i>
    <i>
      <x v="488"/>
    </i>
    <i>
      <x v="327"/>
    </i>
    <i>
      <x v="406"/>
    </i>
    <i>
      <x v="38"/>
    </i>
    <i>
      <x v="194"/>
    </i>
    <i>
      <x v="62"/>
    </i>
    <i>
      <x v="99"/>
    </i>
    <i>
      <x v="7"/>
    </i>
    <i>
      <x v="33"/>
    </i>
    <i>
      <x v="373"/>
    </i>
    <i>
      <x v="287"/>
    </i>
    <i>
      <x v="365"/>
    </i>
    <i>
      <x v="282"/>
    </i>
    <i>
      <x v="157"/>
    </i>
    <i>
      <x v="408"/>
    </i>
    <i>
      <x v="375"/>
    </i>
    <i>
      <x v="73"/>
    </i>
    <i>
      <x v="331"/>
    </i>
    <i>
      <x v="321"/>
    </i>
    <i>
      <x v="169"/>
    </i>
    <i>
      <x v="40"/>
    </i>
    <i>
      <x v="232"/>
    </i>
    <i>
      <x v="17"/>
    </i>
    <i>
      <x v="143"/>
    </i>
    <i>
      <x v="164"/>
    </i>
    <i>
      <x v="48"/>
    </i>
    <i>
      <x v="72"/>
    </i>
    <i>
      <x v="163"/>
    </i>
    <i>
      <x v="410"/>
    </i>
    <i>
      <x v="475"/>
    </i>
    <i>
      <x v="338"/>
    </i>
    <i>
      <x v="340"/>
    </i>
    <i>
      <x v="54"/>
    </i>
    <i>
      <x v="178"/>
    </i>
    <i>
      <x v="78"/>
    </i>
    <i>
      <x v="250"/>
    </i>
    <i>
      <x v="130"/>
    </i>
    <i>
      <x v="200"/>
    </i>
    <i>
      <x v="168"/>
    </i>
    <i>
      <x v="363"/>
    </i>
    <i>
      <x v="196"/>
    </i>
    <i>
      <x v="139"/>
    </i>
    <i>
      <x v="357"/>
    </i>
    <i>
      <x v="186"/>
    </i>
    <i>
      <x v="57"/>
    </i>
    <i>
      <x v="188"/>
    </i>
    <i>
      <x v="182"/>
    </i>
    <i>
      <x v="367"/>
    </i>
    <i>
      <x v="89"/>
    </i>
    <i>
      <x v="277"/>
    </i>
    <i>
      <x v="205"/>
    </i>
    <i>
      <x v="225"/>
    </i>
    <i>
      <x v="446"/>
    </i>
    <i>
      <x v="315"/>
    </i>
    <i>
      <x v="79"/>
    </i>
    <i>
      <x v="43"/>
    </i>
    <i>
      <x v="234"/>
    </i>
    <i>
      <x v="150"/>
    </i>
    <i>
      <x v="445"/>
    </i>
    <i>
      <x v="3"/>
    </i>
    <i>
      <x v="84"/>
    </i>
    <i>
      <x v="229"/>
    </i>
    <i>
      <x v="463"/>
    </i>
    <i>
      <x/>
    </i>
    <i>
      <x v="457"/>
    </i>
    <i>
      <x v="12"/>
    </i>
    <i>
      <x v="468"/>
    </i>
    <i>
      <x v="303"/>
    </i>
    <i>
      <x v="144"/>
    </i>
    <i>
      <x v="404"/>
    </i>
    <i>
      <x v="430"/>
    </i>
    <i>
      <x v="180"/>
    </i>
    <i>
      <x v="147"/>
    </i>
    <i>
      <x v="58"/>
    </i>
    <i>
      <x v="366"/>
    </i>
    <i>
      <x v="306"/>
    </i>
    <i>
      <x v="290"/>
    </i>
    <i>
      <x v="302"/>
    </i>
    <i>
      <x v="138"/>
    </i>
    <i>
      <x v="346"/>
    </i>
    <i>
      <x v="185"/>
    </i>
    <i>
      <x v="420"/>
    </i>
    <i>
      <x v="320"/>
    </i>
    <i>
      <x v="360"/>
    </i>
    <i>
      <x v="158"/>
    </i>
    <i>
      <x v="264"/>
    </i>
    <i>
      <x v="482"/>
    </i>
    <i>
      <x v="435"/>
    </i>
    <i>
      <x v="102"/>
    </i>
    <i>
      <x v="203"/>
    </i>
    <i>
      <x v="136"/>
    </i>
    <i>
      <x v="376"/>
    </i>
    <i>
      <x v="381"/>
    </i>
    <i>
      <x v="191"/>
    </i>
    <i>
      <x v="440"/>
    </i>
    <i>
      <x v="426"/>
    </i>
    <i>
      <x v="497"/>
    </i>
    <i>
      <x v="198"/>
    </i>
    <i>
      <x v="493"/>
    </i>
    <i>
      <x v="207"/>
    </i>
    <i>
      <x v="401"/>
    </i>
    <i>
      <x v="476"/>
    </i>
    <i>
      <x v="80"/>
    </i>
    <i>
      <x v="167"/>
    </i>
    <i>
      <x v="8"/>
    </i>
    <i>
      <x v="237"/>
    </i>
    <i>
      <x v="133"/>
    </i>
    <i>
      <x v="330"/>
    </i>
    <i>
      <x v="231"/>
    </i>
    <i>
      <x v="313"/>
    </i>
    <i>
      <x v="484"/>
    </i>
    <i>
      <x v="100"/>
    </i>
    <i>
      <x v="181"/>
    </i>
    <i>
      <x v="114"/>
    </i>
    <i>
      <x v="261"/>
    </i>
    <i>
      <x v="266"/>
    </i>
    <i>
      <x v="323"/>
    </i>
    <i>
      <x v="424"/>
    </i>
    <i>
      <x v="369"/>
    </i>
    <i>
      <x v="334"/>
    </i>
    <i>
      <x v="122"/>
    </i>
    <i>
      <x v="162"/>
    </i>
    <i t="grand">
      <x/>
    </i>
  </rowItems>
  <colItems count="1">
    <i/>
  </colItems>
  <dataFields count="1">
    <dataField name="Sum of LTV ratio" fld="1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Between" evalOrder="-1" id="2" iMeasureFld="0">
      <autoFilter ref="A1">
        <filterColumn colId="0">
          <customFilters and="1">
            <customFilter operator="greaterThanOrEqual" val="30"/>
            <customFilter operator="lessThanOrEqual" val="79"/>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D208314-3F3B-46C7-AEB4-E600430EA3C0}" name="PivotTable2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2:K23" firstHeaderRow="1" firstDataRow="1" firstDataCol="1" rowPageCount="1" colPageCount="1"/>
  <pivotFields count="23">
    <pivotField axis="axisRow"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dataField="1" showAll="0">
      <items count="12">
        <item x="0"/>
        <item x="1"/>
        <item x="2"/>
        <item x="3"/>
        <item x="4"/>
        <item x="5"/>
        <item x="6"/>
        <item x="7"/>
        <item x="8"/>
        <item x="9"/>
        <item x="10"/>
        <item t="default"/>
      </items>
    </pivotField>
    <pivotField axis="axisPage" multipleItemSelectionAllowed="1" showAll="0">
      <items count="3">
        <item h="1" x="0"/>
        <item x="1"/>
        <item t="default"/>
      </items>
    </pivotField>
    <pivotField showAll="0"/>
    <pivotField showAll="0"/>
    <pivotField showAll="0"/>
  </pivotFields>
  <rowFields count="1">
    <field x="0"/>
  </rowFields>
  <rowItems count="11">
    <i>
      <x v="2"/>
    </i>
    <i>
      <x v="26"/>
    </i>
    <i>
      <x v="94"/>
    </i>
    <i>
      <x v="145"/>
    </i>
    <i>
      <x v="235"/>
    </i>
    <i>
      <x v="249"/>
    </i>
    <i>
      <x v="258"/>
    </i>
    <i>
      <x v="309"/>
    </i>
    <i>
      <x v="473"/>
    </i>
    <i>
      <x v="492"/>
    </i>
    <i t="grand">
      <x/>
    </i>
  </rowItems>
  <colItems count="1">
    <i/>
  </colItems>
  <pageFields count="1">
    <pageField fld="19" hier="-1"/>
  </pageFields>
  <dataFields count="1">
    <dataField name="Sum of LTV ratio" fld="1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2D9D78E3-97D4-4D34-9F7F-83954FB18E80}" autoFormatId="16" applyNumberFormats="0" applyBorderFormats="0" applyFontFormats="0" applyPatternFormats="0" applyAlignmentFormats="0" applyWidthHeightFormats="0">
  <queryTableRefresh nextId="24">
    <queryTableFields count="23">
      <queryTableField id="1" name="Borrower ID Number" tableColumnId="1"/>
      <queryTableField id="2" name="Wide Area Location Code" tableColumnId="2"/>
      <queryTableField id="3" name="% Minority in Local Area" tableColumnId="3"/>
      <queryTableField id="4" name="% Minority in Local Area outlire" tableColumnId="4"/>
      <queryTableField id="5" name="Median Family Income in Local Area" tableColumnId="5"/>
      <queryTableField id="6" name="Median Family Income in Local Area outlire" tableColumnId="6"/>
      <queryTableField id="7" name="Borrower Annual Income" tableColumnId="7"/>
      <queryTableField id="8" name="Borrower Annual Income outlire" tableColumnId="8"/>
      <queryTableField id="9" name="Borrower Income Ratio" tableColumnId="9"/>
      <queryTableField id="10" name="Borrower Income Ratio outlire" tableColumnId="10"/>
      <queryTableField id="11" name="First Time Buyer? (1=Yes, 2=No)" tableColumnId="11"/>
      <queryTableField id="12" name="Age of Borrower" tableColumnId="12"/>
      <queryTableField id="13" name="Borrower Debt to Income Ratio" tableColumnId="13"/>
      <queryTableField id="14" name="Borrower Debt to Income Ratio outlire" tableColumnId="14"/>
      <queryTableField id="15" name="Appraised Value of Home" tableColumnId="15"/>
      <queryTableField id="16" name="Appraised Value of Home outlire" tableColumnId="16"/>
      <queryTableField id="17" name="Amount Borrowed" tableColumnId="17"/>
      <queryTableField id="18" name="Amount Borrowed outlire" tableColumnId="18"/>
      <queryTableField id="19" name="LTV ratio" tableColumnId="19"/>
      <queryTableField id="20" name="LTV ratio outlire" tableColumnId="20"/>
      <queryTableField id="21" name="Length of Mortgage in Months" tableColumnId="21"/>
      <queryTableField id="22" name="Length of Mortgage in Years" tableColumnId="22"/>
      <queryTableField id="23" name="Mortgage Interest Rate"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ngth_of_Mortgage_in_Months" xr10:uid="{C57377F6-FD2B-4815-9D2E-881C504FACFE}" sourceName="Length of Mortgage in Months">
  <pivotTables>
    <pivotTable tabId="10" name="PivotTable3"/>
    <pivotTable tabId="10" name="PivotTable4"/>
    <pivotTable tabId="10" name="PivotTable5"/>
    <pivotTable tabId="10" name="PivotTable6"/>
    <pivotTable tabId="10" name="PivotTable13"/>
    <pivotTable tabId="10" name="PivotTable7"/>
    <pivotTable tabId="10" name="PivotTable8"/>
    <pivotTable tabId="10" name="PivotTable9"/>
  </pivotTables>
  <data>
    <tabular pivotCacheId="2113746422">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ngth of Mortgage in Months" xr10:uid="{82EB1355-E8EB-476D-B4D9-96055F1A64D5}" cache="Slicer_Length_of_Mortgage_in_Months" caption="Length of Mortgage in Months" columnCount="4" rowHeight="24130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64320B8-EEAC-47DE-AF81-07665819337E}" name="geo_data" displayName="geo_data" ref="A3:F503" totalsRowShown="0" headerRowDxfId="15">
  <autoFilter ref="A3:F503" xr:uid="{E64320B8-EEAC-47DE-AF81-07665819337E}"/>
  <tableColumns count="6">
    <tableColumn id="1" xr3:uid="{B2CF1DCB-8088-43B0-AD3A-E2556D8E301F}" name="Borrower ID Number"/>
    <tableColumn id="2" xr3:uid="{F09E9677-5441-4B45-A4A1-FF6AFB8F1F75}" name="Wide Area Location Code"/>
    <tableColumn id="3" xr3:uid="{EED64F15-9FA1-4CB2-AC0B-93DF3A117894}" name="% Minority in Local Area"/>
    <tableColumn id="5" xr3:uid="{B8643F1A-6B16-474F-A2EC-4FF4D3A7A17C}" name="% Minority in Local Area outlire" dataDxfId="14">
      <calculatedColumnFormula>OR(geo_data[[#This Row],[% Minority in Local Area]]&lt;$I$15,geo_data[[#This Row],[% Minority in Local Area]]&gt;$I$16)</calculatedColumnFormula>
    </tableColumn>
    <tableColumn id="4" xr3:uid="{63CDD5CA-A3E1-4136-9B94-3EDB68407781}" name="Median Family Income in Local Area"/>
    <tableColumn id="6" xr3:uid="{5E2C81AD-8C53-48A5-8ABD-ECAB48B52815}" name="Median Family Income in Local Area outlire" dataDxfId="13">
      <calculatedColumnFormula>OR(geo_data[[#This Row],[Median Family Income in Local Area]]&lt;$J$15,geo_data[[#This Row],[Median Family Income in Local Area]]&gt;$J$16)</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9BC87A-CE06-49B3-85A0-931B559F8918}" name="borrower_data" displayName="borrower_data" ref="A3:I503" totalsRowShown="0" headerRowDxfId="12">
  <autoFilter ref="A3:I503" xr:uid="{E29BC87A-CE06-49B3-85A0-931B559F8918}"/>
  <sortState xmlns:xlrd2="http://schemas.microsoft.com/office/spreadsheetml/2017/richdata2" ref="A11:I471">
    <sortCondition descending="1" ref="B3:B503"/>
  </sortState>
  <tableColumns count="9">
    <tableColumn id="1" xr3:uid="{E6226119-D4AF-453E-BB3B-F659007760F3}" name="Borrower ID Number"/>
    <tableColumn id="2" xr3:uid="{74187E2F-9786-4BF6-9D8E-B33F6915B365}" name="Borrower Annual Income"/>
    <tableColumn id="9" xr3:uid="{F75E483D-C31C-497D-86C9-0A65737704D9}" name="Borrower Annual Income outlire" dataDxfId="11">
      <calculatedColumnFormula>OR(borrower_data[[#This Row],[Borrower Annual Income]]&gt;$L$16,borrower_data[[#This Row],[Borrower Annual Income]]&lt;$L$15)</calculatedColumnFormula>
    </tableColumn>
    <tableColumn id="3" xr3:uid="{4A88C97E-42B3-4E6C-8D83-A4A2C0D89015}" name="Borrower Income Ratio"/>
    <tableColumn id="8" xr3:uid="{E69A283D-1B29-4DB8-9C40-449D83F33EF1}" name="Borrower Income Ratio outlire" dataDxfId="10">
      <calculatedColumnFormula>OR(borrower_data[[#This Row],[Borrower Income Ratio]]&gt;$M$16,borrower_data[[#This Row],[Borrower Income Ratio]]&lt;$M$15)</calculatedColumnFormula>
    </tableColumn>
    <tableColumn id="4" xr3:uid="{00A80FA3-2CDC-4085-89E6-B613D7E62046}" name="First Time Buyer? (1=Yes, 2=No)"/>
    <tableColumn id="5" xr3:uid="{734DD67B-1D40-41D6-910A-32D141F438F7}" name="Age of Borrower"/>
    <tableColumn id="6" xr3:uid="{418FA7C5-B244-4E1B-84EC-FA1F00A59D0B}" name="Borrower Debt to Income Ratio"/>
    <tableColumn id="7" xr3:uid="{F7BA78FB-570B-4B5D-9BAE-62C101769231}" name="Borrower Debt to Income Ratio outlire" dataDxfId="9">
      <calculatedColumnFormula>OR(borrower_data[[#This Row],[Borrower Debt to Income Ratio]]&gt;$N$16,borrower_data[[#This Row],[Borrower Debt to Income Ratio]]&lt;$N$15)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F987FA-9A50-4FF1-8714-B6F021831435}" name="mortage_data" displayName="mortage_data" ref="A3:J503" totalsRowShown="0" headerRowDxfId="8">
  <autoFilter ref="A3:J503" xr:uid="{D5F987FA-9A50-4FF1-8714-B6F021831435}"/>
  <tableColumns count="10">
    <tableColumn id="1" xr3:uid="{0507D9E7-765F-4233-A807-D69542B8F828}" name="Borrower ID Number"/>
    <tableColumn id="2" xr3:uid="{49EC40BA-7902-4406-8C97-B13A915A217A}" name="Appraised Value of Home"/>
    <tableColumn id="8" xr3:uid="{142ACEC8-A1D6-4E2C-BBA4-A9E36F9B2F14}" name="Appraised Value of Home outlire" dataDxfId="7">
      <calculatedColumnFormula>OR(mortage_data[[#This Row],[Appraised Value of Home]]&gt;$O$16,mortage_data[[#This Row],[Appraised Value of Home]]&lt;$O$15)</calculatedColumnFormula>
    </tableColumn>
    <tableColumn id="3" xr3:uid="{ED2693C5-B5F9-4BBF-A722-EAA40470DAC5}" name="Amount Borrowed"/>
    <tableColumn id="9" xr3:uid="{DC3E0D61-2D55-4737-8D98-DFE68C0B6E66}" name="Amount Borrowed outlire" dataDxfId="6">
      <calculatedColumnFormula>OR(mortage_data[[#This Row],[Amount Borrowed]]&gt;$P$16,mortage_data[[#This Row],[Amount Borrowed]]&lt;$P$15)</calculatedColumnFormula>
    </tableColumn>
    <tableColumn id="4" xr3:uid="{E75777DF-E265-49AD-9BBD-4442FC574F80}" name="LTV ratio"/>
    <tableColumn id="10" xr3:uid="{9E35BB0A-2B5B-4F07-9575-B39411DEEB2F}" name="LTV ratio outlire" dataDxfId="5">
      <calculatedColumnFormula>OR(mortage_data[[#This Row],[LTV ratio]]&gt;$Q$16,mortage_data[[#This Row],[LTV ratio]]&lt;$Q$15)</calculatedColumnFormula>
    </tableColumn>
    <tableColumn id="5" xr3:uid="{3BC1C65D-00E1-4177-BEBD-AAB9C79D8153}" name="Length of Mortgage in Months"/>
    <tableColumn id="6" xr3:uid="{10B74DA2-4846-45EA-9D50-8C51E64F3B9F}" name="Length of Mortgage in Years">
      <calculatedColumnFormula>H4/12</calculatedColumnFormula>
    </tableColumn>
    <tableColumn id="7" xr3:uid="{FCB34B92-5919-46D1-B628-1F63437E312C}" name="Mortgage Interest Rat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A5E641-D006-4442-B562-8477C7D48304}" name="BorrowerData" displayName="BorrowerData" ref="A1:W501" tableType="queryTable" totalsRowShown="0">
  <autoFilter ref="A1:W501" xr:uid="{07A5E641-D006-4442-B562-8477C7D48304}"/>
  <tableColumns count="23">
    <tableColumn id="1" xr3:uid="{1DA73AAF-2AFD-479F-A29B-1C824F6F9AD7}" uniqueName="1" name="Borrower ID Number" queryTableFieldId="1"/>
    <tableColumn id="2" xr3:uid="{947C8503-31CC-4C26-A8A3-08A03387821C}" uniqueName="2" name="Wide Area Location Code" queryTableFieldId="2"/>
    <tableColumn id="3" xr3:uid="{7487BC11-2424-46B4-8177-3633C3C201D7}" uniqueName="3" name="% Minority in Local Area" queryTableFieldId="3"/>
    <tableColumn id="4" xr3:uid="{5F69ECAF-2640-4EFD-96F3-30D264F5EAF4}" uniqueName="4" name="% Minority in Local Area outlire" queryTableFieldId="4"/>
    <tableColumn id="5" xr3:uid="{07581F87-0A0F-46FA-92FE-55BE06FF68E2}" uniqueName="5" name="Median Family Income in Local Area" queryTableFieldId="5"/>
    <tableColumn id="6" xr3:uid="{617A2ED9-A19F-4948-8868-E4BDD24B0B52}" uniqueName="6" name="Median Family Income in Local Area outlire" queryTableFieldId="6"/>
    <tableColumn id="7" xr3:uid="{53CE3F7E-42F0-470E-8722-0B429AC9DE27}" uniqueName="7" name="Borrower Annual Income" queryTableFieldId="7"/>
    <tableColumn id="8" xr3:uid="{B5CC7F3E-D3B4-46B7-9A5C-CD4D18C45A50}" uniqueName="8" name="Borrower Annual Income outlire" queryTableFieldId="8"/>
    <tableColumn id="9" xr3:uid="{38D030D4-2C27-4BD7-8C66-82E5440A0B18}" uniqueName="9" name="Borrower Income Ratio" queryTableFieldId="9"/>
    <tableColumn id="10" xr3:uid="{449FF46F-22C8-4684-9774-E681D26EAF97}" uniqueName="10" name="Borrower Income Ratio outlire" queryTableFieldId="10"/>
    <tableColumn id="11" xr3:uid="{A515B033-2741-4E91-A535-7D29AA6FAE75}" uniqueName="11" name="First Time Buyer? (1=Yes, 2=No)" queryTableFieldId="11"/>
    <tableColumn id="12" xr3:uid="{5DDB33E2-EA9D-44FC-8A66-73D6FBD8558D}" uniqueName="12" name="Age of Borrower" queryTableFieldId="12" dataDxfId="4"/>
    <tableColumn id="13" xr3:uid="{71956AC7-F729-482A-9730-53335F9420F8}" uniqueName="13" name="Borrower Debt to Income Ratio" queryTableFieldId="13"/>
    <tableColumn id="14" xr3:uid="{62A99E82-72FF-49CC-A01E-58EE2B977B40}" uniqueName="14" name="Borrower Debt to Income Ratio outlire" queryTableFieldId="14"/>
    <tableColumn id="15" xr3:uid="{9EB5AB1B-E75D-405C-BA0E-FE4A1D95D1FE}" uniqueName="15" name="Appraised Value of Home" queryTableFieldId="15"/>
    <tableColumn id="16" xr3:uid="{458F5F6D-3E42-4327-B26A-B412E166B38C}" uniqueName="16" name="Appraised Value of Home outlire" queryTableFieldId="16"/>
    <tableColumn id="17" xr3:uid="{B276E8CE-5B40-4419-8B6F-EEC748643E5A}" uniqueName="17" name="Amount Borrowed" queryTableFieldId="17"/>
    <tableColumn id="18" xr3:uid="{E5639861-E93B-48DE-B605-C1EB2301864F}" uniqueName="18" name="Amount Borrowed outlire" queryTableFieldId="18"/>
    <tableColumn id="19" xr3:uid="{333BFF4E-8706-495B-86AF-10F3715915A5}" uniqueName="19" name="LTV ratio" queryTableFieldId="19"/>
    <tableColumn id="20" xr3:uid="{58EB06A3-C714-4A64-8BF9-68BFC20D2285}" uniqueName="20" name="LTV ratio outlire" queryTableFieldId="20"/>
    <tableColumn id="21" xr3:uid="{F6F6C1D0-7B56-4398-934C-53FE580EAA87}" uniqueName="21" name="Length of Mortgage in Months" queryTableFieldId="21"/>
    <tableColumn id="22" xr3:uid="{01927DC6-7EB6-4608-99EA-E99985F40602}" uniqueName="22" name="Length of Mortgage in Years" queryTableFieldId="22"/>
    <tableColumn id="23" xr3:uid="{41F7C2A0-C53E-46F1-944D-8C0B99D3DE6A}" uniqueName="23" name="Mortgage Interest Rate" queryTableFieldId="2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20B27E-0F2B-42A4-98C1-D5B5E967E959}" name="Table1" displayName="Table1" ref="DV5:DX60" totalsRowShown="0" headerRowDxfId="3" headerRowBorderDxfId="2">
  <autoFilter ref="DV5:DX60" xr:uid="{BC20B27E-0F2B-42A4-98C1-D5B5E967E959}"/>
  <tableColumns count="3">
    <tableColumn id="1" xr3:uid="{C3783E82-D0DF-44E6-ABE9-C5D228F634FB}" name="Borrower ID" dataDxfId="1"/>
    <tableColumn id="2" xr3:uid="{B716CCD2-AAC5-4CC2-808A-FF5C96EDA713}" name="Sum of Borrower Annual Income" dataDxfId="0"/>
    <tableColumn id="3" xr3:uid="{527AFCFC-1B42-43A6-9B06-DFDB27BBE906}" name="Aver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table" Target="../tables/table5.xml"/><Relationship Id="rId2" Type="http://schemas.openxmlformats.org/officeDocument/2006/relationships/pivotTable" Target="../pivotTables/pivotTable2.xml"/><Relationship Id="rId16" Type="http://schemas.openxmlformats.org/officeDocument/2006/relationships/drawing" Target="../drawings/drawing4.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3.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openxmlformats.org/officeDocument/2006/relationships/drawing" Target="../drawings/drawing5.xml"/><Relationship Id="rId4" Type="http://schemas.openxmlformats.org/officeDocument/2006/relationships/pivotTable" Target="../pivotTables/pivotTable18.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26.xml"/><Relationship Id="rId3" Type="http://schemas.openxmlformats.org/officeDocument/2006/relationships/pivotTable" Target="../pivotTables/pivotTable21.xml"/><Relationship Id="rId7" Type="http://schemas.openxmlformats.org/officeDocument/2006/relationships/pivotTable" Target="../pivotTables/pivotTable25.xml"/><Relationship Id="rId12" Type="http://schemas.microsoft.com/office/2007/relationships/slicer" Target="../slicers/slicer1.xml"/><Relationship Id="rId2" Type="http://schemas.openxmlformats.org/officeDocument/2006/relationships/pivotTable" Target="../pivotTables/pivotTable20.xml"/><Relationship Id="rId1" Type="http://schemas.openxmlformats.org/officeDocument/2006/relationships/pivotTable" Target="../pivotTables/pivotTable19.xml"/><Relationship Id="rId6" Type="http://schemas.openxmlformats.org/officeDocument/2006/relationships/pivotTable" Target="../pivotTables/pivotTable24.xml"/><Relationship Id="rId11" Type="http://schemas.openxmlformats.org/officeDocument/2006/relationships/drawing" Target="../drawings/drawing6.xml"/><Relationship Id="rId5" Type="http://schemas.openxmlformats.org/officeDocument/2006/relationships/pivotTable" Target="../pivotTables/pivotTable23.xml"/><Relationship Id="rId10" Type="http://schemas.openxmlformats.org/officeDocument/2006/relationships/pivotTable" Target="../pivotTables/pivotTable28.xml"/><Relationship Id="rId4" Type="http://schemas.openxmlformats.org/officeDocument/2006/relationships/pivotTable" Target="../pivotTables/pivotTable22.xml"/><Relationship Id="rId9" Type="http://schemas.openxmlformats.org/officeDocument/2006/relationships/pivotTable" Target="../pivotTables/pivotTable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7"/>
  <sheetViews>
    <sheetView topLeftCell="A6" workbookViewId="0">
      <selection activeCell="A7" sqref="A7"/>
    </sheetView>
  </sheetViews>
  <sheetFormatPr defaultRowHeight="15" x14ac:dyDescent="0.25"/>
  <cols>
    <col min="4" max="4" width="11.42578125" customWidth="1"/>
    <col min="7" max="7" width="13.42578125" customWidth="1"/>
    <col min="9" max="9" width="10" customWidth="1"/>
    <col min="10" max="10" width="11.28515625" customWidth="1"/>
    <col min="11" max="11" width="13.140625" customWidth="1"/>
    <col min="13" max="13" width="12.140625" customWidth="1"/>
  </cols>
  <sheetData>
    <row r="1" spans="1:14" ht="18.75" x14ac:dyDescent="0.3">
      <c r="A1" s="2" t="s">
        <v>25</v>
      </c>
    </row>
    <row r="2" spans="1:14" ht="18.75" x14ac:dyDescent="0.3">
      <c r="A2" s="2" t="s">
        <v>26</v>
      </c>
    </row>
    <row r="3" spans="1:14" ht="18.75" x14ac:dyDescent="0.3">
      <c r="A3" s="2"/>
    </row>
    <row r="4" spans="1:14" ht="18.75" x14ac:dyDescent="0.3">
      <c r="A4" s="2" t="s">
        <v>1</v>
      </c>
    </row>
    <row r="6" spans="1:14" ht="18.75" x14ac:dyDescent="0.3">
      <c r="B6" s="3" t="s">
        <v>8</v>
      </c>
      <c r="C6" s="4"/>
      <c r="D6" s="4"/>
      <c r="E6" s="6" t="s">
        <v>9</v>
      </c>
      <c r="F6" s="7"/>
      <c r="G6" s="7"/>
      <c r="H6" s="7"/>
      <c r="I6" s="5"/>
      <c r="J6" s="9" t="s">
        <v>14</v>
      </c>
      <c r="K6" s="8"/>
      <c r="L6" s="8"/>
      <c r="M6" s="8"/>
      <c r="N6" s="8"/>
    </row>
    <row r="7" spans="1:14" s="1" customFormat="1" ht="65.25" customHeight="1" x14ac:dyDescent="0.25">
      <c r="A7" s="1" t="s">
        <v>24</v>
      </c>
      <c r="B7" s="1" t="s">
        <v>16</v>
      </c>
      <c r="C7" s="1" t="s">
        <v>2</v>
      </c>
      <c r="D7" s="1" t="s">
        <v>15</v>
      </c>
      <c r="E7" s="1" t="s">
        <v>3</v>
      </c>
      <c r="F7" s="1" t="s">
        <v>4</v>
      </c>
      <c r="G7" s="1" t="s">
        <v>6</v>
      </c>
      <c r="H7" s="1" t="s">
        <v>7</v>
      </c>
      <c r="I7" s="1" t="s">
        <v>11</v>
      </c>
      <c r="J7" s="1" t="s">
        <v>10</v>
      </c>
      <c r="K7" s="1" t="s">
        <v>5</v>
      </c>
      <c r="L7" s="1" t="s">
        <v>0</v>
      </c>
      <c r="M7" s="1" t="s">
        <v>12</v>
      </c>
      <c r="N7" s="1" t="s">
        <v>13</v>
      </c>
    </row>
    <row r="8" spans="1:14" x14ac:dyDescent="0.25">
      <c r="A8">
        <v>1</v>
      </c>
      <c r="B8">
        <v>53</v>
      </c>
      <c r="C8">
        <v>29.57</v>
      </c>
      <c r="D8">
        <v>91700</v>
      </c>
      <c r="E8">
        <v>123000</v>
      </c>
      <c r="F8">
        <v>1.3412999999999999</v>
      </c>
      <c r="G8">
        <v>2</v>
      </c>
      <c r="H8" t="s">
        <v>17</v>
      </c>
      <c r="I8">
        <v>10</v>
      </c>
      <c r="J8">
        <v>385000</v>
      </c>
      <c r="K8">
        <v>195000</v>
      </c>
      <c r="L8">
        <v>50.65</v>
      </c>
      <c r="M8">
        <v>360</v>
      </c>
      <c r="N8">
        <v>2.75</v>
      </c>
    </row>
    <row r="9" spans="1:14" x14ac:dyDescent="0.25">
      <c r="A9">
        <v>2</v>
      </c>
      <c r="B9">
        <v>6</v>
      </c>
      <c r="C9">
        <v>90.76</v>
      </c>
      <c r="D9">
        <v>83300</v>
      </c>
      <c r="E9">
        <v>250000</v>
      </c>
      <c r="F9">
        <v>3.0011999999999999</v>
      </c>
      <c r="G9">
        <v>2</v>
      </c>
      <c r="H9" t="s">
        <v>17</v>
      </c>
      <c r="I9">
        <v>30</v>
      </c>
      <c r="J9">
        <v>535000</v>
      </c>
      <c r="K9">
        <v>505000</v>
      </c>
      <c r="L9">
        <v>95</v>
      </c>
      <c r="M9">
        <v>360</v>
      </c>
      <c r="N9">
        <v>3.5</v>
      </c>
    </row>
    <row r="10" spans="1:14" x14ac:dyDescent="0.25">
      <c r="A10">
        <v>3</v>
      </c>
      <c r="B10">
        <v>34</v>
      </c>
      <c r="C10">
        <v>64.19</v>
      </c>
      <c r="D10">
        <v>96500</v>
      </c>
      <c r="E10">
        <v>64000</v>
      </c>
      <c r="F10">
        <v>0.66320000000000001</v>
      </c>
      <c r="G10">
        <v>2</v>
      </c>
      <c r="H10" t="s">
        <v>17</v>
      </c>
      <c r="I10">
        <v>43</v>
      </c>
      <c r="J10">
        <v>375000</v>
      </c>
      <c r="K10">
        <v>105000</v>
      </c>
      <c r="L10">
        <v>28.55</v>
      </c>
      <c r="M10">
        <v>180</v>
      </c>
      <c r="N10">
        <v>2.5</v>
      </c>
    </row>
    <row r="11" spans="1:14" x14ac:dyDescent="0.25">
      <c r="A11">
        <v>4</v>
      </c>
      <c r="B11">
        <v>51</v>
      </c>
      <c r="C11">
        <v>34.58</v>
      </c>
      <c r="D11">
        <v>124900</v>
      </c>
      <c r="E11">
        <v>141000</v>
      </c>
      <c r="F11">
        <v>1.1289</v>
      </c>
      <c r="G11">
        <v>2</v>
      </c>
      <c r="H11" t="s">
        <v>17</v>
      </c>
      <c r="I11">
        <v>46</v>
      </c>
      <c r="J11">
        <v>665000</v>
      </c>
      <c r="K11">
        <v>345000</v>
      </c>
      <c r="L11">
        <v>51.51</v>
      </c>
      <c r="M11">
        <v>180</v>
      </c>
      <c r="N11">
        <v>2.25</v>
      </c>
    </row>
    <row r="12" spans="1:14" x14ac:dyDescent="0.25">
      <c r="A12">
        <v>5</v>
      </c>
      <c r="B12">
        <v>39</v>
      </c>
      <c r="C12">
        <v>17.93</v>
      </c>
      <c r="D12">
        <v>84600</v>
      </c>
      <c r="E12">
        <v>109000</v>
      </c>
      <c r="F12">
        <v>1.2884</v>
      </c>
      <c r="G12">
        <v>1</v>
      </c>
      <c r="H12" t="s">
        <v>17</v>
      </c>
      <c r="I12">
        <v>30</v>
      </c>
      <c r="J12">
        <v>405000</v>
      </c>
      <c r="K12">
        <v>325000</v>
      </c>
      <c r="L12">
        <v>80</v>
      </c>
      <c r="M12">
        <v>180</v>
      </c>
      <c r="N12">
        <v>2.87</v>
      </c>
    </row>
    <row r="13" spans="1:14" x14ac:dyDescent="0.25">
      <c r="A13">
        <v>6</v>
      </c>
      <c r="B13">
        <v>24</v>
      </c>
      <c r="C13">
        <v>29.18</v>
      </c>
      <c r="D13">
        <v>124900</v>
      </c>
      <c r="E13">
        <v>255000</v>
      </c>
      <c r="F13">
        <v>2.0415999999999999</v>
      </c>
      <c r="G13">
        <v>2</v>
      </c>
      <c r="H13" t="s">
        <v>17</v>
      </c>
      <c r="I13">
        <v>20</v>
      </c>
      <c r="J13">
        <v>905000</v>
      </c>
      <c r="K13">
        <v>645000</v>
      </c>
      <c r="L13">
        <v>71.44</v>
      </c>
      <c r="M13">
        <v>360</v>
      </c>
      <c r="N13">
        <v>2.86</v>
      </c>
    </row>
    <row r="14" spans="1:14" x14ac:dyDescent="0.25">
      <c r="A14">
        <v>7</v>
      </c>
      <c r="B14">
        <v>8</v>
      </c>
      <c r="C14">
        <v>81.63</v>
      </c>
      <c r="D14">
        <v>100000</v>
      </c>
      <c r="E14">
        <v>145000</v>
      </c>
      <c r="F14">
        <v>1.45</v>
      </c>
      <c r="G14">
        <v>1</v>
      </c>
      <c r="H14" t="s">
        <v>17</v>
      </c>
      <c r="I14">
        <v>30</v>
      </c>
      <c r="J14">
        <v>475000</v>
      </c>
      <c r="K14">
        <v>395000</v>
      </c>
      <c r="L14">
        <v>85</v>
      </c>
      <c r="M14">
        <v>180</v>
      </c>
      <c r="N14">
        <v>2.12</v>
      </c>
    </row>
    <row r="15" spans="1:14" x14ac:dyDescent="0.25">
      <c r="A15">
        <v>8</v>
      </c>
      <c r="B15">
        <v>53</v>
      </c>
      <c r="C15">
        <v>39.06</v>
      </c>
      <c r="D15">
        <v>74600</v>
      </c>
      <c r="E15">
        <v>392000</v>
      </c>
      <c r="F15">
        <v>5.2546999999999997</v>
      </c>
      <c r="G15">
        <v>2</v>
      </c>
      <c r="H15" t="s">
        <v>17</v>
      </c>
      <c r="I15">
        <v>20</v>
      </c>
      <c r="J15">
        <v>265000</v>
      </c>
      <c r="K15">
        <v>155000</v>
      </c>
      <c r="L15">
        <v>60</v>
      </c>
      <c r="M15">
        <v>360</v>
      </c>
      <c r="N15">
        <v>2.99</v>
      </c>
    </row>
    <row r="16" spans="1:14" x14ac:dyDescent="0.25">
      <c r="A16">
        <v>9</v>
      </c>
      <c r="B16">
        <v>36</v>
      </c>
      <c r="C16">
        <v>98.09</v>
      </c>
      <c r="D16">
        <v>96500</v>
      </c>
      <c r="E16">
        <v>58000</v>
      </c>
      <c r="F16">
        <v>0.60099999999999998</v>
      </c>
      <c r="G16">
        <v>2</v>
      </c>
      <c r="H16" t="s">
        <v>17</v>
      </c>
      <c r="I16">
        <v>41</v>
      </c>
      <c r="J16">
        <v>455000</v>
      </c>
      <c r="K16">
        <v>185000</v>
      </c>
      <c r="L16">
        <v>40.64</v>
      </c>
      <c r="M16">
        <v>180</v>
      </c>
      <c r="N16">
        <v>3.62</v>
      </c>
    </row>
    <row r="17" spans="1:14" x14ac:dyDescent="0.25">
      <c r="A17">
        <v>10</v>
      </c>
      <c r="B17">
        <v>48</v>
      </c>
      <c r="C17">
        <v>41.47</v>
      </c>
      <c r="D17">
        <v>80000</v>
      </c>
      <c r="E17">
        <v>170000</v>
      </c>
      <c r="F17">
        <v>2.125</v>
      </c>
      <c r="G17">
        <v>2</v>
      </c>
      <c r="H17" t="s">
        <v>17</v>
      </c>
      <c r="I17">
        <v>20</v>
      </c>
      <c r="J17">
        <v>535000</v>
      </c>
      <c r="K17">
        <v>355000</v>
      </c>
      <c r="L17">
        <v>65.599999999999994</v>
      </c>
      <c r="M17">
        <v>180</v>
      </c>
      <c r="N17">
        <v>2.37</v>
      </c>
    </row>
    <row r="18" spans="1:14" x14ac:dyDescent="0.25">
      <c r="A18">
        <v>11</v>
      </c>
      <c r="B18">
        <v>34</v>
      </c>
      <c r="C18">
        <v>40.18</v>
      </c>
      <c r="D18">
        <v>96500</v>
      </c>
      <c r="E18">
        <v>182000</v>
      </c>
      <c r="F18">
        <v>1.8859999999999999</v>
      </c>
      <c r="G18">
        <v>2</v>
      </c>
      <c r="H18" t="s">
        <v>17</v>
      </c>
      <c r="I18">
        <v>20</v>
      </c>
      <c r="J18">
        <v>395000</v>
      </c>
      <c r="K18">
        <v>305000</v>
      </c>
      <c r="L18">
        <v>79.44</v>
      </c>
      <c r="M18">
        <v>180</v>
      </c>
      <c r="N18">
        <v>2.5</v>
      </c>
    </row>
    <row r="19" spans="1:14" x14ac:dyDescent="0.25">
      <c r="A19">
        <v>12</v>
      </c>
      <c r="B19">
        <v>25</v>
      </c>
      <c r="C19">
        <v>41.27</v>
      </c>
      <c r="D19">
        <v>114000</v>
      </c>
      <c r="E19">
        <v>64000</v>
      </c>
      <c r="F19">
        <v>0.56140000000000001</v>
      </c>
      <c r="G19">
        <v>2</v>
      </c>
      <c r="H19" t="s">
        <v>17</v>
      </c>
      <c r="I19">
        <v>44</v>
      </c>
      <c r="J19">
        <v>465000</v>
      </c>
      <c r="K19">
        <v>365000</v>
      </c>
      <c r="L19">
        <v>80</v>
      </c>
      <c r="M19">
        <v>360</v>
      </c>
      <c r="N19">
        <v>4.62</v>
      </c>
    </row>
    <row r="20" spans="1:14" x14ac:dyDescent="0.25">
      <c r="A20">
        <v>13</v>
      </c>
      <c r="B20">
        <v>6</v>
      </c>
      <c r="C20">
        <v>84.75</v>
      </c>
      <c r="D20">
        <v>127900</v>
      </c>
      <c r="E20">
        <v>88000</v>
      </c>
      <c r="F20">
        <v>0.68799999999999994</v>
      </c>
      <c r="G20">
        <v>2</v>
      </c>
      <c r="H20" t="s">
        <v>17</v>
      </c>
      <c r="I20">
        <v>38</v>
      </c>
      <c r="J20">
        <v>755000</v>
      </c>
      <c r="K20">
        <v>385000</v>
      </c>
      <c r="L20">
        <v>50.33</v>
      </c>
      <c r="M20">
        <v>360</v>
      </c>
      <c r="N20">
        <v>2.87</v>
      </c>
    </row>
    <row r="21" spans="1:14" x14ac:dyDescent="0.25">
      <c r="A21">
        <v>14</v>
      </c>
      <c r="B21">
        <v>26</v>
      </c>
      <c r="C21">
        <v>33.01</v>
      </c>
      <c r="D21">
        <v>79700</v>
      </c>
      <c r="E21">
        <v>593000</v>
      </c>
      <c r="F21">
        <v>7.4404000000000003</v>
      </c>
      <c r="G21">
        <v>2</v>
      </c>
      <c r="H21" t="s">
        <v>17</v>
      </c>
      <c r="I21">
        <v>20</v>
      </c>
      <c r="J21">
        <v>545000</v>
      </c>
      <c r="K21">
        <v>415000</v>
      </c>
      <c r="L21">
        <v>75</v>
      </c>
      <c r="M21">
        <v>360</v>
      </c>
      <c r="N21">
        <v>4.75</v>
      </c>
    </row>
    <row r="22" spans="1:14" x14ac:dyDescent="0.25">
      <c r="A22">
        <v>15</v>
      </c>
      <c r="B22">
        <v>6</v>
      </c>
      <c r="C22">
        <v>34.799999999999997</v>
      </c>
      <c r="D22">
        <v>127900</v>
      </c>
      <c r="E22">
        <v>297000</v>
      </c>
      <c r="F22">
        <v>2.3220999999999998</v>
      </c>
      <c r="G22">
        <v>2</v>
      </c>
      <c r="H22" t="s">
        <v>17</v>
      </c>
      <c r="I22">
        <v>20</v>
      </c>
      <c r="J22">
        <v>955000</v>
      </c>
      <c r="K22">
        <v>765000</v>
      </c>
      <c r="L22">
        <v>80</v>
      </c>
      <c r="M22">
        <v>360</v>
      </c>
      <c r="N22">
        <v>3.5</v>
      </c>
    </row>
    <row r="23" spans="1:14" x14ac:dyDescent="0.25">
      <c r="A23">
        <v>16</v>
      </c>
      <c r="B23">
        <v>24</v>
      </c>
      <c r="C23">
        <v>67.430000000000007</v>
      </c>
      <c r="D23">
        <v>104000</v>
      </c>
      <c r="E23">
        <v>204000</v>
      </c>
      <c r="F23">
        <v>1.9615</v>
      </c>
      <c r="G23">
        <v>2</v>
      </c>
      <c r="H23" t="s">
        <v>17</v>
      </c>
      <c r="I23">
        <v>30</v>
      </c>
      <c r="J23">
        <v>385000</v>
      </c>
      <c r="K23">
        <v>175000</v>
      </c>
      <c r="L23">
        <v>65.11</v>
      </c>
      <c r="M23">
        <v>180</v>
      </c>
      <c r="N23">
        <v>2.87</v>
      </c>
    </row>
    <row r="24" spans="1:14" x14ac:dyDescent="0.25">
      <c r="A24">
        <v>17</v>
      </c>
      <c r="B24">
        <v>6</v>
      </c>
      <c r="C24">
        <v>33.31</v>
      </c>
      <c r="D24">
        <v>86700</v>
      </c>
      <c r="E24">
        <v>214000</v>
      </c>
      <c r="F24">
        <v>2.4683000000000002</v>
      </c>
      <c r="G24">
        <v>2</v>
      </c>
      <c r="H24" t="s">
        <v>17</v>
      </c>
      <c r="I24">
        <v>20</v>
      </c>
      <c r="J24">
        <v>625000</v>
      </c>
      <c r="K24">
        <v>415000</v>
      </c>
      <c r="L24">
        <v>66.87</v>
      </c>
      <c r="M24">
        <v>180</v>
      </c>
      <c r="N24">
        <v>2.5</v>
      </c>
    </row>
    <row r="25" spans="1:14" x14ac:dyDescent="0.25">
      <c r="A25">
        <v>18</v>
      </c>
      <c r="B25">
        <v>13</v>
      </c>
      <c r="C25">
        <v>53.46</v>
      </c>
      <c r="D25">
        <v>52400</v>
      </c>
      <c r="E25">
        <v>76000</v>
      </c>
      <c r="F25">
        <v>1.4503999999999999</v>
      </c>
      <c r="G25">
        <v>2</v>
      </c>
      <c r="H25" t="s">
        <v>17</v>
      </c>
      <c r="I25">
        <v>42</v>
      </c>
      <c r="J25">
        <v>255000</v>
      </c>
      <c r="K25">
        <v>145000</v>
      </c>
      <c r="L25">
        <v>58.39</v>
      </c>
      <c r="M25">
        <v>180</v>
      </c>
      <c r="N25">
        <v>3.5</v>
      </c>
    </row>
    <row r="26" spans="1:14" x14ac:dyDescent="0.25">
      <c r="A26">
        <v>19</v>
      </c>
      <c r="B26">
        <v>24</v>
      </c>
      <c r="C26">
        <v>90.4</v>
      </c>
      <c r="D26">
        <v>124900</v>
      </c>
      <c r="E26">
        <v>287000</v>
      </c>
      <c r="F26">
        <v>2.2978000000000001</v>
      </c>
      <c r="G26">
        <v>2</v>
      </c>
      <c r="H26" t="s">
        <v>17</v>
      </c>
      <c r="I26">
        <v>20</v>
      </c>
      <c r="J26">
        <v>595000</v>
      </c>
      <c r="K26">
        <v>475000</v>
      </c>
      <c r="L26">
        <v>80</v>
      </c>
      <c r="M26">
        <v>360</v>
      </c>
      <c r="N26">
        <v>3.37</v>
      </c>
    </row>
    <row r="27" spans="1:14" x14ac:dyDescent="0.25">
      <c r="A27">
        <v>20</v>
      </c>
      <c r="B27">
        <v>6</v>
      </c>
      <c r="C27">
        <v>65.52</v>
      </c>
      <c r="D27">
        <v>75000</v>
      </c>
      <c r="E27">
        <v>352000</v>
      </c>
      <c r="F27">
        <v>4.6932999999999998</v>
      </c>
      <c r="G27">
        <v>2</v>
      </c>
      <c r="H27" t="s">
        <v>17</v>
      </c>
      <c r="I27">
        <v>30</v>
      </c>
      <c r="J27">
        <v>755000</v>
      </c>
      <c r="K27">
        <v>505000</v>
      </c>
      <c r="L27">
        <v>68</v>
      </c>
      <c r="M27">
        <v>360</v>
      </c>
      <c r="N27">
        <v>4.12</v>
      </c>
    </row>
    <row r="28" spans="1:14" x14ac:dyDescent="0.25">
      <c r="A28">
        <v>21</v>
      </c>
      <c r="B28">
        <v>48</v>
      </c>
      <c r="C28">
        <v>30.74</v>
      </c>
      <c r="D28">
        <v>84800</v>
      </c>
      <c r="E28">
        <v>229000</v>
      </c>
      <c r="F28">
        <v>2.7004999999999999</v>
      </c>
      <c r="G28">
        <v>2</v>
      </c>
      <c r="H28" t="s">
        <v>17</v>
      </c>
      <c r="I28">
        <v>30</v>
      </c>
      <c r="J28">
        <v>215000</v>
      </c>
      <c r="K28">
        <v>155000</v>
      </c>
      <c r="L28">
        <v>74.95</v>
      </c>
      <c r="M28">
        <v>360</v>
      </c>
      <c r="N28">
        <v>3.62</v>
      </c>
    </row>
    <row r="29" spans="1:14" x14ac:dyDescent="0.25">
      <c r="A29">
        <v>22</v>
      </c>
      <c r="B29">
        <v>49</v>
      </c>
      <c r="C29">
        <v>20.03</v>
      </c>
      <c r="D29">
        <v>85300</v>
      </c>
      <c r="E29">
        <v>93000</v>
      </c>
      <c r="F29">
        <v>1.0903</v>
      </c>
      <c r="G29">
        <v>2</v>
      </c>
      <c r="H29" t="s">
        <v>17</v>
      </c>
      <c r="I29">
        <v>20</v>
      </c>
      <c r="J29">
        <v>305000</v>
      </c>
      <c r="K29">
        <v>235000</v>
      </c>
      <c r="L29">
        <v>78.83</v>
      </c>
      <c r="M29">
        <v>360</v>
      </c>
      <c r="N29">
        <v>3.37</v>
      </c>
    </row>
    <row r="30" spans="1:14" x14ac:dyDescent="0.25">
      <c r="A30">
        <v>23</v>
      </c>
      <c r="B30">
        <v>53</v>
      </c>
      <c r="C30">
        <v>33.07</v>
      </c>
      <c r="D30">
        <v>106900</v>
      </c>
      <c r="E30">
        <v>231000</v>
      </c>
      <c r="F30">
        <v>2.1608999999999998</v>
      </c>
      <c r="G30">
        <v>2</v>
      </c>
      <c r="H30" t="s">
        <v>17</v>
      </c>
      <c r="I30">
        <v>10</v>
      </c>
      <c r="J30">
        <v>565000</v>
      </c>
      <c r="K30">
        <v>445000</v>
      </c>
      <c r="L30">
        <v>80</v>
      </c>
      <c r="M30">
        <v>360</v>
      </c>
      <c r="N30">
        <v>3.75</v>
      </c>
    </row>
    <row r="31" spans="1:14" x14ac:dyDescent="0.25">
      <c r="A31">
        <v>24</v>
      </c>
      <c r="B31">
        <v>48</v>
      </c>
      <c r="C31">
        <v>21.69</v>
      </c>
      <c r="D31">
        <v>72200</v>
      </c>
      <c r="E31">
        <v>187000</v>
      </c>
      <c r="F31">
        <v>2.59</v>
      </c>
      <c r="G31">
        <v>2</v>
      </c>
      <c r="H31" t="s">
        <v>17</v>
      </c>
      <c r="I31">
        <v>42</v>
      </c>
      <c r="J31">
        <v>665000</v>
      </c>
      <c r="K31">
        <v>495000</v>
      </c>
      <c r="L31">
        <v>74.790000000000006</v>
      </c>
      <c r="M31">
        <v>360</v>
      </c>
      <c r="N31">
        <v>3.5</v>
      </c>
    </row>
    <row r="32" spans="1:14" x14ac:dyDescent="0.25">
      <c r="A32">
        <v>25</v>
      </c>
      <c r="B32">
        <v>8</v>
      </c>
      <c r="C32">
        <v>19.29</v>
      </c>
      <c r="D32">
        <v>99400</v>
      </c>
      <c r="E32">
        <v>108000</v>
      </c>
      <c r="F32">
        <v>1.0865</v>
      </c>
      <c r="G32">
        <v>2</v>
      </c>
      <c r="H32" t="s">
        <v>17</v>
      </c>
      <c r="I32">
        <v>30</v>
      </c>
      <c r="J32">
        <v>555000</v>
      </c>
      <c r="K32">
        <v>435000</v>
      </c>
      <c r="L32">
        <v>80</v>
      </c>
      <c r="M32">
        <v>360</v>
      </c>
      <c r="N32">
        <v>3.62</v>
      </c>
    </row>
    <row r="33" spans="1:14" x14ac:dyDescent="0.25">
      <c r="A33">
        <v>26</v>
      </c>
      <c r="B33">
        <v>26</v>
      </c>
      <c r="C33">
        <v>8.94</v>
      </c>
      <c r="D33">
        <v>79000</v>
      </c>
      <c r="E33">
        <v>54000</v>
      </c>
      <c r="F33">
        <v>0.6835</v>
      </c>
      <c r="G33">
        <v>2</v>
      </c>
      <c r="H33" t="s">
        <v>17</v>
      </c>
      <c r="I33">
        <v>43</v>
      </c>
      <c r="J33">
        <v>295000</v>
      </c>
      <c r="K33">
        <v>235000</v>
      </c>
      <c r="L33">
        <v>80</v>
      </c>
      <c r="M33">
        <v>360</v>
      </c>
      <c r="N33">
        <v>3.25</v>
      </c>
    </row>
    <row r="34" spans="1:14" x14ac:dyDescent="0.25">
      <c r="A34">
        <v>27</v>
      </c>
      <c r="B34">
        <v>26</v>
      </c>
      <c r="C34">
        <v>13.28</v>
      </c>
      <c r="D34">
        <v>79000</v>
      </c>
      <c r="E34">
        <v>26000</v>
      </c>
      <c r="F34">
        <v>0.3291</v>
      </c>
      <c r="G34">
        <v>2</v>
      </c>
      <c r="H34" t="s">
        <v>17</v>
      </c>
      <c r="I34">
        <v>39</v>
      </c>
      <c r="J34">
        <v>165000</v>
      </c>
      <c r="K34">
        <v>35000</v>
      </c>
      <c r="L34">
        <v>19.350000000000001</v>
      </c>
      <c r="M34">
        <v>360</v>
      </c>
      <c r="N34">
        <v>3.87</v>
      </c>
    </row>
    <row r="35" spans="1:14" x14ac:dyDescent="0.25">
      <c r="A35">
        <v>28</v>
      </c>
      <c r="B35">
        <v>27</v>
      </c>
      <c r="C35">
        <v>12.25</v>
      </c>
      <c r="D35">
        <v>102800</v>
      </c>
      <c r="E35">
        <v>192000</v>
      </c>
      <c r="F35">
        <v>1.8676999999999999</v>
      </c>
      <c r="G35">
        <v>1</v>
      </c>
      <c r="H35" t="s">
        <v>17</v>
      </c>
      <c r="I35">
        <v>20</v>
      </c>
      <c r="J35">
        <v>405000</v>
      </c>
      <c r="K35">
        <v>375000</v>
      </c>
      <c r="L35">
        <v>95</v>
      </c>
      <c r="M35">
        <v>360</v>
      </c>
      <c r="N35">
        <v>3.87</v>
      </c>
    </row>
    <row r="36" spans="1:14" x14ac:dyDescent="0.25">
      <c r="A36">
        <v>29</v>
      </c>
      <c r="B36">
        <v>5</v>
      </c>
      <c r="C36">
        <v>23.23</v>
      </c>
      <c r="D36">
        <v>71400</v>
      </c>
      <c r="E36">
        <v>103000</v>
      </c>
      <c r="F36">
        <v>1.4426000000000001</v>
      </c>
      <c r="G36">
        <v>2</v>
      </c>
      <c r="H36" t="s">
        <v>17</v>
      </c>
      <c r="I36">
        <v>20</v>
      </c>
      <c r="J36">
        <v>305000</v>
      </c>
      <c r="K36">
        <v>215000</v>
      </c>
      <c r="L36">
        <v>70</v>
      </c>
      <c r="M36">
        <v>240</v>
      </c>
      <c r="N36">
        <v>3</v>
      </c>
    </row>
    <row r="37" spans="1:14" x14ac:dyDescent="0.25">
      <c r="A37">
        <v>30</v>
      </c>
      <c r="B37">
        <v>41</v>
      </c>
      <c r="C37">
        <v>13.88</v>
      </c>
      <c r="D37">
        <v>72200</v>
      </c>
      <c r="E37">
        <v>171000</v>
      </c>
      <c r="F37">
        <v>2.3683999999999998</v>
      </c>
      <c r="G37">
        <v>2</v>
      </c>
      <c r="H37" t="s">
        <v>17</v>
      </c>
      <c r="I37">
        <v>48</v>
      </c>
      <c r="J37">
        <v>715000</v>
      </c>
      <c r="K37">
        <v>515000</v>
      </c>
      <c r="L37">
        <v>71.78</v>
      </c>
      <c r="M37">
        <v>360</v>
      </c>
      <c r="N37">
        <v>2.87</v>
      </c>
    </row>
    <row r="38" spans="1:14" x14ac:dyDescent="0.25">
      <c r="A38">
        <v>31</v>
      </c>
      <c r="B38">
        <v>44</v>
      </c>
      <c r="C38">
        <v>4.2300000000000004</v>
      </c>
      <c r="D38">
        <v>89000</v>
      </c>
      <c r="E38">
        <v>76000</v>
      </c>
      <c r="F38">
        <v>0.85389999999999999</v>
      </c>
      <c r="G38">
        <v>1</v>
      </c>
      <c r="H38" t="s">
        <v>17</v>
      </c>
      <c r="I38">
        <v>37</v>
      </c>
      <c r="J38">
        <v>315000</v>
      </c>
      <c r="K38">
        <v>285000</v>
      </c>
      <c r="L38">
        <v>95</v>
      </c>
      <c r="M38">
        <v>360</v>
      </c>
      <c r="N38">
        <v>3.75</v>
      </c>
    </row>
    <row r="39" spans="1:14" x14ac:dyDescent="0.25">
      <c r="A39">
        <v>32</v>
      </c>
      <c r="B39">
        <v>8</v>
      </c>
      <c r="C39">
        <v>12.14</v>
      </c>
      <c r="D39">
        <v>83600</v>
      </c>
      <c r="E39">
        <v>122000</v>
      </c>
      <c r="F39">
        <v>1.4593</v>
      </c>
      <c r="G39">
        <v>2</v>
      </c>
      <c r="H39" t="s">
        <v>17</v>
      </c>
      <c r="I39">
        <v>41</v>
      </c>
      <c r="J39">
        <v>375000</v>
      </c>
      <c r="K39">
        <v>345000</v>
      </c>
      <c r="L39">
        <v>91.4</v>
      </c>
      <c r="M39">
        <v>360</v>
      </c>
      <c r="N39">
        <v>3.87</v>
      </c>
    </row>
    <row r="40" spans="1:14" x14ac:dyDescent="0.25">
      <c r="A40">
        <v>33</v>
      </c>
      <c r="B40">
        <v>8</v>
      </c>
      <c r="C40">
        <v>35.729999999999997</v>
      </c>
      <c r="D40">
        <v>81700</v>
      </c>
      <c r="E40">
        <v>102000</v>
      </c>
      <c r="F40">
        <v>1.2484999999999999</v>
      </c>
      <c r="G40">
        <v>2</v>
      </c>
      <c r="H40" t="s">
        <v>17</v>
      </c>
      <c r="I40">
        <v>30</v>
      </c>
      <c r="J40">
        <v>305000</v>
      </c>
      <c r="K40">
        <v>245000</v>
      </c>
      <c r="L40">
        <v>80</v>
      </c>
      <c r="M40">
        <v>360</v>
      </c>
      <c r="N40">
        <v>3.49</v>
      </c>
    </row>
    <row r="41" spans="1:14" x14ac:dyDescent="0.25">
      <c r="A41">
        <v>34</v>
      </c>
      <c r="B41">
        <v>29</v>
      </c>
      <c r="C41">
        <v>4.96</v>
      </c>
      <c r="D41">
        <v>82600</v>
      </c>
      <c r="E41">
        <v>196000</v>
      </c>
      <c r="F41">
        <v>2.3729</v>
      </c>
      <c r="G41">
        <v>1</v>
      </c>
      <c r="H41" t="s">
        <v>17</v>
      </c>
      <c r="I41">
        <v>20</v>
      </c>
      <c r="J41">
        <v>405000</v>
      </c>
      <c r="K41">
        <v>245000</v>
      </c>
      <c r="L41">
        <v>60</v>
      </c>
      <c r="M41">
        <v>360</v>
      </c>
      <c r="N41">
        <v>2.75</v>
      </c>
    </row>
    <row r="42" spans="1:14" x14ac:dyDescent="0.25">
      <c r="A42">
        <v>35</v>
      </c>
      <c r="B42">
        <v>6</v>
      </c>
      <c r="C42">
        <v>76.77</v>
      </c>
      <c r="D42">
        <v>92700</v>
      </c>
      <c r="E42">
        <v>91000</v>
      </c>
      <c r="F42">
        <v>0.98170000000000002</v>
      </c>
      <c r="G42">
        <v>2</v>
      </c>
      <c r="H42" t="s">
        <v>17</v>
      </c>
      <c r="I42">
        <v>41</v>
      </c>
      <c r="J42">
        <v>575000</v>
      </c>
      <c r="K42">
        <v>455000</v>
      </c>
      <c r="L42">
        <v>78.78</v>
      </c>
      <c r="M42">
        <v>360</v>
      </c>
      <c r="N42">
        <v>3.6</v>
      </c>
    </row>
    <row r="43" spans="1:14" x14ac:dyDescent="0.25">
      <c r="A43">
        <v>36</v>
      </c>
      <c r="B43">
        <v>4</v>
      </c>
      <c r="C43">
        <v>20.04</v>
      </c>
      <c r="D43">
        <v>77800</v>
      </c>
      <c r="E43">
        <v>72000</v>
      </c>
      <c r="F43">
        <v>0.9254</v>
      </c>
      <c r="G43">
        <v>2</v>
      </c>
      <c r="H43" t="s">
        <v>17</v>
      </c>
      <c r="I43">
        <v>30</v>
      </c>
      <c r="J43">
        <v>195000</v>
      </c>
      <c r="K43">
        <v>155000</v>
      </c>
      <c r="L43">
        <v>78.23</v>
      </c>
      <c r="M43">
        <v>360</v>
      </c>
      <c r="N43">
        <v>3.99</v>
      </c>
    </row>
    <row r="44" spans="1:14" x14ac:dyDescent="0.25">
      <c r="A44">
        <v>37</v>
      </c>
      <c r="B44">
        <v>48</v>
      </c>
      <c r="C44">
        <v>26.93</v>
      </c>
      <c r="D44">
        <v>80000</v>
      </c>
      <c r="E44">
        <v>232000</v>
      </c>
      <c r="F44">
        <v>2.9</v>
      </c>
      <c r="G44">
        <v>2</v>
      </c>
      <c r="H44" t="s">
        <v>17</v>
      </c>
      <c r="I44">
        <v>10</v>
      </c>
      <c r="J44">
        <v>445000</v>
      </c>
      <c r="K44">
        <v>345000</v>
      </c>
      <c r="L44">
        <v>77.63</v>
      </c>
      <c r="M44">
        <v>180</v>
      </c>
      <c r="N44">
        <v>2.75</v>
      </c>
    </row>
    <row r="45" spans="1:14" x14ac:dyDescent="0.25">
      <c r="A45">
        <v>38</v>
      </c>
      <c r="B45">
        <v>34</v>
      </c>
      <c r="C45">
        <v>25.02</v>
      </c>
      <c r="D45">
        <v>96600</v>
      </c>
      <c r="E45">
        <v>159000</v>
      </c>
      <c r="F45">
        <v>1.6459999999999999</v>
      </c>
      <c r="G45">
        <v>2</v>
      </c>
      <c r="H45" t="s">
        <v>17</v>
      </c>
      <c r="I45">
        <v>42</v>
      </c>
      <c r="J45">
        <v>285000</v>
      </c>
      <c r="K45">
        <v>255000</v>
      </c>
      <c r="L45">
        <v>94.44</v>
      </c>
      <c r="M45">
        <v>360</v>
      </c>
      <c r="N45">
        <v>3.62</v>
      </c>
    </row>
    <row r="46" spans="1:14" x14ac:dyDescent="0.25">
      <c r="A46">
        <v>39</v>
      </c>
      <c r="B46">
        <v>17</v>
      </c>
      <c r="C46">
        <v>14.53</v>
      </c>
      <c r="D46">
        <v>89100</v>
      </c>
      <c r="E46">
        <v>197000</v>
      </c>
      <c r="F46">
        <v>2.2109999999999999</v>
      </c>
      <c r="G46">
        <v>2</v>
      </c>
      <c r="H46" t="s">
        <v>17</v>
      </c>
      <c r="I46">
        <v>20</v>
      </c>
      <c r="J46">
        <v>405000</v>
      </c>
      <c r="K46">
        <v>245000</v>
      </c>
      <c r="L46">
        <v>60.6</v>
      </c>
      <c r="M46">
        <v>180</v>
      </c>
      <c r="N46">
        <v>2.75</v>
      </c>
    </row>
    <row r="47" spans="1:14" x14ac:dyDescent="0.25">
      <c r="A47">
        <v>40</v>
      </c>
      <c r="B47">
        <v>51</v>
      </c>
      <c r="C47">
        <v>23.51</v>
      </c>
      <c r="D47">
        <v>124900</v>
      </c>
      <c r="E47">
        <v>143000</v>
      </c>
      <c r="F47">
        <v>1.1449</v>
      </c>
      <c r="G47">
        <v>2</v>
      </c>
      <c r="H47" t="s">
        <v>17</v>
      </c>
      <c r="I47">
        <v>44</v>
      </c>
      <c r="J47">
        <v>675000</v>
      </c>
      <c r="K47">
        <v>475000</v>
      </c>
      <c r="L47">
        <v>69.7</v>
      </c>
      <c r="M47">
        <v>240</v>
      </c>
      <c r="N47">
        <v>2.37</v>
      </c>
    </row>
    <row r="48" spans="1:14" x14ac:dyDescent="0.25">
      <c r="A48">
        <v>41</v>
      </c>
      <c r="B48">
        <v>27</v>
      </c>
      <c r="C48">
        <v>5.0199999999999996</v>
      </c>
      <c r="D48">
        <v>102800</v>
      </c>
      <c r="E48">
        <v>158000</v>
      </c>
      <c r="F48">
        <v>1.5369999999999999</v>
      </c>
      <c r="G48">
        <v>2</v>
      </c>
      <c r="H48" t="s">
        <v>17</v>
      </c>
      <c r="I48">
        <v>20</v>
      </c>
      <c r="J48">
        <v>345000</v>
      </c>
      <c r="K48">
        <v>195000</v>
      </c>
      <c r="L48">
        <v>58.7</v>
      </c>
      <c r="M48">
        <v>180</v>
      </c>
      <c r="N48">
        <v>2.5</v>
      </c>
    </row>
    <row r="49" spans="1:14" x14ac:dyDescent="0.25">
      <c r="A49">
        <v>42</v>
      </c>
      <c r="B49">
        <v>8</v>
      </c>
      <c r="C49">
        <v>77.25</v>
      </c>
      <c r="D49">
        <v>100000</v>
      </c>
      <c r="E49">
        <v>232000</v>
      </c>
      <c r="F49">
        <v>2.3199999999999998</v>
      </c>
      <c r="G49">
        <v>2</v>
      </c>
      <c r="H49" t="s">
        <v>17</v>
      </c>
      <c r="I49">
        <v>20</v>
      </c>
      <c r="J49">
        <v>575000</v>
      </c>
      <c r="K49">
        <v>475000</v>
      </c>
      <c r="L49">
        <v>83.33</v>
      </c>
      <c r="M49">
        <v>360</v>
      </c>
      <c r="N49">
        <v>3.37</v>
      </c>
    </row>
    <row r="50" spans="1:14" x14ac:dyDescent="0.25">
      <c r="A50">
        <v>43</v>
      </c>
      <c r="B50">
        <v>8</v>
      </c>
      <c r="C50">
        <v>25.29</v>
      </c>
      <c r="D50">
        <v>115100</v>
      </c>
      <c r="E50">
        <v>162000</v>
      </c>
      <c r="F50">
        <v>1.4075</v>
      </c>
      <c r="G50">
        <v>2</v>
      </c>
      <c r="H50" t="s">
        <v>17</v>
      </c>
      <c r="I50">
        <v>20</v>
      </c>
      <c r="J50">
        <v>595000</v>
      </c>
      <c r="K50">
        <v>475000</v>
      </c>
      <c r="L50">
        <v>80</v>
      </c>
      <c r="M50">
        <v>360</v>
      </c>
      <c r="N50">
        <v>2.5</v>
      </c>
    </row>
    <row r="51" spans="1:14" x14ac:dyDescent="0.25">
      <c r="A51">
        <v>44</v>
      </c>
      <c r="B51">
        <v>41</v>
      </c>
      <c r="C51">
        <v>31.34</v>
      </c>
      <c r="D51">
        <v>92100</v>
      </c>
      <c r="E51">
        <v>36000</v>
      </c>
      <c r="F51">
        <v>0.39090000000000003</v>
      </c>
      <c r="G51">
        <v>2</v>
      </c>
      <c r="H51" t="s">
        <v>17</v>
      </c>
      <c r="I51">
        <v>48</v>
      </c>
      <c r="J51">
        <v>375000</v>
      </c>
      <c r="K51">
        <v>195000</v>
      </c>
      <c r="L51">
        <v>51.73</v>
      </c>
      <c r="M51">
        <v>360</v>
      </c>
      <c r="N51">
        <v>3.12</v>
      </c>
    </row>
    <row r="52" spans="1:14" x14ac:dyDescent="0.25">
      <c r="A52">
        <v>45</v>
      </c>
      <c r="B52">
        <v>9</v>
      </c>
      <c r="C52">
        <v>18.05</v>
      </c>
      <c r="D52">
        <v>97800</v>
      </c>
      <c r="E52">
        <v>60000</v>
      </c>
      <c r="F52">
        <v>0.61350000000000005</v>
      </c>
      <c r="G52">
        <v>1</v>
      </c>
      <c r="H52" t="s">
        <v>17</v>
      </c>
      <c r="I52">
        <v>20</v>
      </c>
      <c r="J52">
        <v>195000</v>
      </c>
      <c r="K52">
        <v>145000</v>
      </c>
      <c r="L52">
        <v>80</v>
      </c>
      <c r="M52">
        <v>360</v>
      </c>
      <c r="N52">
        <v>3.99</v>
      </c>
    </row>
    <row r="53" spans="1:14" x14ac:dyDescent="0.25">
      <c r="A53">
        <v>46</v>
      </c>
      <c r="B53">
        <v>31</v>
      </c>
      <c r="C53">
        <v>6.85</v>
      </c>
      <c r="D53">
        <v>86900</v>
      </c>
      <c r="E53">
        <v>138000</v>
      </c>
      <c r="F53">
        <v>1.5880000000000001</v>
      </c>
      <c r="G53">
        <v>2</v>
      </c>
      <c r="H53" t="s">
        <v>17</v>
      </c>
      <c r="I53">
        <v>20</v>
      </c>
      <c r="J53">
        <v>305000</v>
      </c>
      <c r="K53">
        <v>225000</v>
      </c>
      <c r="L53">
        <v>74.83</v>
      </c>
      <c r="M53">
        <v>360</v>
      </c>
      <c r="N53">
        <v>3</v>
      </c>
    </row>
    <row r="54" spans="1:14" x14ac:dyDescent="0.25">
      <c r="A54">
        <v>47</v>
      </c>
      <c r="B54">
        <v>36</v>
      </c>
      <c r="C54">
        <v>9.33</v>
      </c>
      <c r="D54">
        <v>96500</v>
      </c>
      <c r="E54">
        <v>229000</v>
      </c>
      <c r="F54">
        <v>2.3731</v>
      </c>
      <c r="G54">
        <v>2</v>
      </c>
      <c r="H54" t="s">
        <v>17</v>
      </c>
      <c r="I54">
        <v>30</v>
      </c>
      <c r="J54">
        <v>475000</v>
      </c>
      <c r="K54">
        <v>315000</v>
      </c>
      <c r="L54">
        <v>66.27</v>
      </c>
      <c r="M54">
        <v>360</v>
      </c>
      <c r="N54">
        <v>3.37</v>
      </c>
    </row>
    <row r="55" spans="1:14" x14ac:dyDescent="0.25">
      <c r="A55">
        <v>48</v>
      </c>
      <c r="B55">
        <v>48</v>
      </c>
      <c r="C55">
        <v>59.3</v>
      </c>
      <c r="D55">
        <v>52500</v>
      </c>
      <c r="E55">
        <v>173000</v>
      </c>
      <c r="F55">
        <v>3.2951999999999999</v>
      </c>
      <c r="G55">
        <v>2</v>
      </c>
      <c r="H55" t="s">
        <v>18</v>
      </c>
      <c r="I55">
        <v>20</v>
      </c>
      <c r="J55">
        <v>255000</v>
      </c>
      <c r="K55">
        <v>205000</v>
      </c>
      <c r="L55">
        <v>80</v>
      </c>
      <c r="M55">
        <v>360</v>
      </c>
      <c r="N55">
        <v>2.87</v>
      </c>
    </row>
    <row r="56" spans="1:14" x14ac:dyDescent="0.25">
      <c r="A56">
        <v>49</v>
      </c>
      <c r="B56">
        <v>55</v>
      </c>
      <c r="C56">
        <v>4.3499999999999996</v>
      </c>
      <c r="D56">
        <v>76800</v>
      </c>
      <c r="E56">
        <v>146000</v>
      </c>
      <c r="F56">
        <v>1.901</v>
      </c>
      <c r="G56">
        <v>2</v>
      </c>
      <c r="H56" t="s">
        <v>18</v>
      </c>
      <c r="I56">
        <v>10</v>
      </c>
      <c r="J56">
        <v>305000</v>
      </c>
      <c r="K56">
        <v>175000</v>
      </c>
      <c r="L56">
        <v>57.83</v>
      </c>
      <c r="M56">
        <v>180</v>
      </c>
      <c r="N56">
        <v>2.87</v>
      </c>
    </row>
    <row r="57" spans="1:14" x14ac:dyDescent="0.25">
      <c r="A57">
        <v>50</v>
      </c>
      <c r="B57">
        <v>47</v>
      </c>
      <c r="C57">
        <v>20.22</v>
      </c>
      <c r="D57">
        <v>80700</v>
      </c>
      <c r="E57">
        <v>57000</v>
      </c>
      <c r="F57">
        <v>0.70630000000000004</v>
      </c>
      <c r="G57">
        <v>1</v>
      </c>
      <c r="H57" t="s">
        <v>18</v>
      </c>
      <c r="I57">
        <v>39</v>
      </c>
      <c r="J57">
        <v>335000</v>
      </c>
      <c r="K57">
        <v>315000</v>
      </c>
      <c r="L57">
        <v>93.56</v>
      </c>
      <c r="M57">
        <v>360</v>
      </c>
      <c r="N57">
        <v>2.87</v>
      </c>
    </row>
    <row r="58" spans="1:14" x14ac:dyDescent="0.25">
      <c r="A58">
        <v>51</v>
      </c>
      <c r="B58">
        <v>53</v>
      </c>
      <c r="C58">
        <v>39.58</v>
      </c>
      <c r="D58">
        <v>106900</v>
      </c>
      <c r="E58">
        <v>91000</v>
      </c>
      <c r="F58">
        <v>0.85129999999999995</v>
      </c>
      <c r="G58">
        <v>2</v>
      </c>
      <c r="H58" t="s">
        <v>18</v>
      </c>
      <c r="I58">
        <v>30</v>
      </c>
      <c r="J58">
        <v>345000</v>
      </c>
      <c r="K58">
        <v>285000</v>
      </c>
      <c r="L58">
        <v>83.52</v>
      </c>
      <c r="M58">
        <v>360</v>
      </c>
      <c r="N58">
        <v>2.99</v>
      </c>
    </row>
    <row r="59" spans="1:14" x14ac:dyDescent="0.25">
      <c r="A59">
        <v>52</v>
      </c>
      <c r="B59">
        <v>5</v>
      </c>
      <c r="C59">
        <v>2.66</v>
      </c>
      <c r="D59">
        <v>72300</v>
      </c>
      <c r="E59">
        <v>123000</v>
      </c>
      <c r="F59">
        <v>1.7012</v>
      </c>
      <c r="G59">
        <v>1</v>
      </c>
      <c r="H59" t="s">
        <v>18</v>
      </c>
      <c r="I59">
        <v>20</v>
      </c>
      <c r="J59">
        <v>365000</v>
      </c>
      <c r="K59">
        <v>335000</v>
      </c>
      <c r="L59">
        <v>90</v>
      </c>
      <c r="M59">
        <v>360</v>
      </c>
      <c r="N59">
        <v>2.99</v>
      </c>
    </row>
    <row r="60" spans="1:14" x14ac:dyDescent="0.25">
      <c r="A60">
        <v>53</v>
      </c>
      <c r="B60">
        <v>36</v>
      </c>
      <c r="C60">
        <v>2.91</v>
      </c>
      <c r="D60">
        <v>77600</v>
      </c>
      <c r="E60">
        <v>146000</v>
      </c>
      <c r="F60">
        <v>1.8814</v>
      </c>
      <c r="G60">
        <v>2</v>
      </c>
      <c r="H60" t="s">
        <v>18</v>
      </c>
      <c r="I60">
        <v>20</v>
      </c>
      <c r="J60">
        <v>355000</v>
      </c>
      <c r="K60">
        <v>305000</v>
      </c>
      <c r="L60">
        <v>88.57</v>
      </c>
      <c r="M60">
        <v>360</v>
      </c>
      <c r="N60">
        <v>3.5</v>
      </c>
    </row>
    <row r="61" spans="1:14" x14ac:dyDescent="0.25">
      <c r="A61">
        <v>54</v>
      </c>
      <c r="B61">
        <v>13</v>
      </c>
      <c r="C61">
        <v>8.7100000000000009</v>
      </c>
      <c r="D61">
        <v>54700</v>
      </c>
      <c r="E61">
        <v>79000</v>
      </c>
      <c r="F61">
        <v>1.4441999999999999</v>
      </c>
      <c r="G61">
        <v>2</v>
      </c>
      <c r="H61" t="s">
        <v>18</v>
      </c>
      <c r="I61">
        <v>10</v>
      </c>
      <c r="J61">
        <v>145000</v>
      </c>
      <c r="K61">
        <v>105000</v>
      </c>
      <c r="L61">
        <v>71.72</v>
      </c>
      <c r="M61">
        <v>180</v>
      </c>
      <c r="N61">
        <v>3.75</v>
      </c>
    </row>
    <row r="62" spans="1:14" x14ac:dyDescent="0.25">
      <c r="A62">
        <v>55</v>
      </c>
      <c r="B62">
        <v>25</v>
      </c>
      <c r="C62">
        <v>12.34</v>
      </c>
      <c r="D62">
        <v>95300</v>
      </c>
      <c r="E62">
        <v>112000</v>
      </c>
      <c r="F62">
        <v>1.1752</v>
      </c>
      <c r="G62">
        <v>2</v>
      </c>
      <c r="H62" t="s">
        <v>18</v>
      </c>
      <c r="I62">
        <v>45</v>
      </c>
      <c r="J62">
        <v>515000</v>
      </c>
      <c r="K62">
        <v>285000</v>
      </c>
      <c r="L62">
        <v>56.55</v>
      </c>
      <c r="M62">
        <v>180</v>
      </c>
      <c r="N62">
        <v>3.25</v>
      </c>
    </row>
    <row r="63" spans="1:14" x14ac:dyDescent="0.25">
      <c r="A63">
        <v>56</v>
      </c>
      <c r="B63">
        <v>8</v>
      </c>
      <c r="C63">
        <v>23.98</v>
      </c>
      <c r="D63">
        <v>71000</v>
      </c>
      <c r="E63">
        <v>191000</v>
      </c>
      <c r="F63">
        <v>2.6901000000000002</v>
      </c>
      <c r="G63">
        <v>2</v>
      </c>
      <c r="H63" t="s">
        <v>18</v>
      </c>
      <c r="I63">
        <v>20</v>
      </c>
      <c r="J63">
        <v>455000</v>
      </c>
      <c r="K63">
        <v>365000</v>
      </c>
      <c r="L63">
        <v>80</v>
      </c>
      <c r="M63">
        <v>360</v>
      </c>
      <c r="N63">
        <v>2.87</v>
      </c>
    </row>
    <row r="64" spans="1:14" x14ac:dyDescent="0.25">
      <c r="A64">
        <v>57</v>
      </c>
      <c r="B64">
        <v>5</v>
      </c>
      <c r="C64">
        <v>6.5</v>
      </c>
      <c r="D64">
        <v>71400</v>
      </c>
      <c r="E64">
        <v>53000</v>
      </c>
      <c r="F64">
        <v>0.74229999999999996</v>
      </c>
      <c r="G64">
        <v>2</v>
      </c>
      <c r="H64" t="s">
        <v>18</v>
      </c>
      <c r="I64">
        <v>39</v>
      </c>
      <c r="J64">
        <v>305000</v>
      </c>
      <c r="K64">
        <v>265000</v>
      </c>
      <c r="L64">
        <v>91.31</v>
      </c>
      <c r="M64">
        <v>360</v>
      </c>
      <c r="N64">
        <v>3.37</v>
      </c>
    </row>
    <row r="65" spans="1:14" x14ac:dyDescent="0.25">
      <c r="A65">
        <v>58</v>
      </c>
      <c r="B65">
        <v>6</v>
      </c>
      <c r="C65">
        <v>90.45</v>
      </c>
      <c r="D65">
        <v>83300</v>
      </c>
      <c r="E65">
        <v>102000</v>
      </c>
      <c r="F65">
        <v>1.2244999999999999</v>
      </c>
      <c r="G65">
        <v>2</v>
      </c>
      <c r="H65" t="s">
        <v>18</v>
      </c>
      <c r="I65">
        <v>42</v>
      </c>
      <c r="J65">
        <v>535000</v>
      </c>
      <c r="K65">
        <v>285000</v>
      </c>
      <c r="L65">
        <v>54.66</v>
      </c>
      <c r="M65">
        <v>360</v>
      </c>
      <c r="N65">
        <v>2.87</v>
      </c>
    </row>
    <row r="66" spans="1:14" x14ac:dyDescent="0.25">
      <c r="A66">
        <v>59</v>
      </c>
      <c r="B66">
        <v>41</v>
      </c>
      <c r="C66">
        <v>31.34</v>
      </c>
      <c r="D66">
        <v>92100</v>
      </c>
      <c r="E66">
        <v>75000</v>
      </c>
      <c r="F66">
        <v>0.81430000000000002</v>
      </c>
      <c r="G66">
        <v>2</v>
      </c>
      <c r="H66" t="s">
        <v>18</v>
      </c>
      <c r="I66">
        <v>36</v>
      </c>
      <c r="J66">
        <v>375000</v>
      </c>
      <c r="K66">
        <v>185000</v>
      </c>
      <c r="L66">
        <v>49.33</v>
      </c>
      <c r="M66">
        <v>180</v>
      </c>
      <c r="N66">
        <v>3.25</v>
      </c>
    </row>
    <row r="67" spans="1:14" x14ac:dyDescent="0.25">
      <c r="A67">
        <v>60</v>
      </c>
      <c r="B67">
        <v>39</v>
      </c>
      <c r="C67">
        <v>9.7899999999999991</v>
      </c>
      <c r="D67">
        <v>76000</v>
      </c>
      <c r="E67">
        <v>65000</v>
      </c>
      <c r="F67">
        <v>0.85529999999999995</v>
      </c>
      <c r="G67">
        <v>2</v>
      </c>
      <c r="H67" t="s">
        <v>18</v>
      </c>
      <c r="I67">
        <v>20</v>
      </c>
      <c r="J67">
        <v>175000</v>
      </c>
      <c r="K67">
        <v>125000</v>
      </c>
      <c r="L67">
        <v>70</v>
      </c>
      <c r="M67">
        <v>360</v>
      </c>
      <c r="N67">
        <v>3.99</v>
      </c>
    </row>
    <row r="68" spans="1:14" x14ac:dyDescent="0.25">
      <c r="A68">
        <v>61</v>
      </c>
      <c r="B68">
        <v>13</v>
      </c>
      <c r="C68">
        <v>16.149999999999999</v>
      </c>
      <c r="D68">
        <v>55400</v>
      </c>
      <c r="E68">
        <v>62000</v>
      </c>
      <c r="F68">
        <v>1.1191</v>
      </c>
      <c r="G68">
        <v>2</v>
      </c>
      <c r="H68" t="s">
        <v>18</v>
      </c>
      <c r="I68">
        <v>39</v>
      </c>
      <c r="J68">
        <v>235000</v>
      </c>
      <c r="K68">
        <v>175000</v>
      </c>
      <c r="L68">
        <v>74.56</v>
      </c>
      <c r="M68">
        <v>180</v>
      </c>
      <c r="N68">
        <v>2.62</v>
      </c>
    </row>
    <row r="69" spans="1:14" x14ac:dyDescent="0.25">
      <c r="A69">
        <v>62</v>
      </c>
      <c r="B69">
        <v>45</v>
      </c>
      <c r="C69">
        <v>55.47</v>
      </c>
      <c r="D69">
        <v>71400</v>
      </c>
      <c r="E69">
        <v>130000</v>
      </c>
      <c r="F69">
        <v>1.8207</v>
      </c>
      <c r="G69">
        <v>2</v>
      </c>
      <c r="H69" t="s">
        <v>18</v>
      </c>
      <c r="I69">
        <v>46</v>
      </c>
      <c r="J69">
        <v>335000</v>
      </c>
      <c r="K69">
        <v>245000</v>
      </c>
      <c r="L69">
        <v>73.58</v>
      </c>
      <c r="M69">
        <v>360</v>
      </c>
      <c r="N69">
        <v>3.25</v>
      </c>
    </row>
    <row r="70" spans="1:14" x14ac:dyDescent="0.25">
      <c r="A70">
        <v>63</v>
      </c>
      <c r="B70">
        <v>6</v>
      </c>
      <c r="C70">
        <v>29.96</v>
      </c>
      <c r="D70">
        <v>83300</v>
      </c>
      <c r="E70">
        <v>192000</v>
      </c>
      <c r="F70">
        <v>2.3048999999999999</v>
      </c>
      <c r="G70">
        <v>2</v>
      </c>
      <c r="H70" t="s">
        <v>18</v>
      </c>
      <c r="I70">
        <v>20</v>
      </c>
      <c r="J70">
        <v>965000</v>
      </c>
      <c r="K70">
        <v>585000</v>
      </c>
      <c r="L70">
        <v>60.2</v>
      </c>
      <c r="M70">
        <v>360</v>
      </c>
      <c r="N70">
        <v>3.37</v>
      </c>
    </row>
    <row r="71" spans="1:14" x14ac:dyDescent="0.25">
      <c r="A71">
        <v>64</v>
      </c>
      <c r="B71">
        <v>8</v>
      </c>
      <c r="C71">
        <v>26.51</v>
      </c>
      <c r="D71">
        <v>100000</v>
      </c>
      <c r="E71">
        <v>121000</v>
      </c>
      <c r="F71">
        <v>1.21</v>
      </c>
      <c r="G71">
        <v>2</v>
      </c>
      <c r="H71" t="s">
        <v>18</v>
      </c>
      <c r="I71">
        <v>30</v>
      </c>
      <c r="J71">
        <v>595000</v>
      </c>
      <c r="K71">
        <v>385000</v>
      </c>
      <c r="L71">
        <v>65.33</v>
      </c>
      <c r="M71">
        <v>360</v>
      </c>
      <c r="N71">
        <v>3.25</v>
      </c>
    </row>
    <row r="72" spans="1:14" x14ac:dyDescent="0.25">
      <c r="A72">
        <v>65</v>
      </c>
      <c r="B72">
        <v>5</v>
      </c>
      <c r="C72">
        <v>24.01</v>
      </c>
      <c r="D72">
        <v>71400</v>
      </c>
      <c r="E72">
        <v>140000</v>
      </c>
      <c r="F72">
        <v>1.9608000000000001</v>
      </c>
      <c r="G72">
        <v>2</v>
      </c>
      <c r="H72" t="s">
        <v>18</v>
      </c>
      <c r="I72">
        <v>30</v>
      </c>
      <c r="J72">
        <v>225000</v>
      </c>
      <c r="K72">
        <v>195000</v>
      </c>
      <c r="L72">
        <v>86.81</v>
      </c>
      <c r="M72">
        <v>360</v>
      </c>
      <c r="N72">
        <v>3.25</v>
      </c>
    </row>
    <row r="73" spans="1:14" x14ac:dyDescent="0.25">
      <c r="A73">
        <v>66</v>
      </c>
      <c r="B73">
        <v>45</v>
      </c>
      <c r="C73">
        <v>37.47</v>
      </c>
      <c r="D73">
        <v>81000</v>
      </c>
      <c r="E73">
        <v>203000</v>
      </c>
      <c r="F73">
        <v>2.5062000000000002</v>
      </c>
      <c r="G73">
        <v>2</v>
      </c>
      <c r="H73" t="s">
        <v>18</v>
      </c>
      <c r="I73">
        <v>20</v>
      </c>
      <c r="J73">
        <v>395000</v>
      </c>
      <c r="K73">
        <v>295000</v>
      </c>
      <c r="L73">
        <v>74.989999999999995</v>
      </c>
      <c r="M73">
        <v>360</v>
      </c>
      <c r="N73">
        <v>2.75</v>
      </c>
    </row>
    <row r="74" spans="1:14" x14ac:dyDescent="0.25">
      <c r="A74">
        <v>67</v>
      </c>
      <c r="B74">
        <v>25</v>
      </c>
      <c r="C74">
        <v>8.3000000000000007</v>
      </c>
      <c r="D74">
        <v>80000</v>
      </c>
      <c r="E74">
        <v>76000</v>
      </c>
      <c r="F74">
        <v>0.95</v>
      </c>
      <c r="G74">
        <v>2</v>
      </c>
      <c r="H74" t="s">
        <v>18</v>
      </c>
      <c r="I74">
        <v>30</v>
      </c>
      <c r="J74">
        <v>345000</v>
      </c>
      <c r="K74">
        <v>245000</v>
      </c>
      <c r="L74">
        <v>71.64</v>
      </c>
      <c r="M74">
        <v>360</v>
      </c>
      <c r="N74">
        <v>3.12</v>
      </c>
    </row>
    <row r="75" spans="1:14" x14ac:dyDescent="0.25">
      <c r="A75">
        <v>68</v>
      </c>
      <c r="B75">
        <v>34</v>
      </c>
      <c r="C75">
        <v>3.31</v>
      </c>
      <c r="D75">
        <v>85800</v>
      </c>
      <c r="E75">
        <v>376000</v>
      </c>
      <c r="F75">
        <v>4.3822999999999999</v>
      </c>
      <c r="G75">
        <v>2</v>
      </c>
      <c r="H75" t="s">
        <v>18</v>
      </c>
      <c r="I75">
        <v>20</v>
      </c>
      <c r="J75">
        <v>635000</v>
      </c>
      <c r="K75">
        <v>475000</v>
      </c>
      <c r="L75">
        <v>74.92</v>
      </c>
      <c r="M75">
        <v>360</v>
      </c>
      <c r="N75">
        <v>3.12</v>
      </c>
    </row>
    <row r="76" spans="1:14" x14ac:dyDescent="0.25">
      <c r="A76">
        <v>69</v>
      </c>
      <c r="B76">
        <v>48</v>
      </c>
      <c r="C76">
        <v>10.17</v>
      </c>
      <c r="D76">
        <v>73700</v>
      </c>
      <c r="E76">
        <v>96000</v>
      </c>
      <c r="F76">
        <v>1.3026</v>
      </c>
      <c r="G76">
        <v>1</v>
      </c>
      <c r="H76" t="s">
        <v>18</v>
      </c>
      <c r="I76">
        <v>30</v>
      </c>
      <c r="J76">
        <v>365000</v>
      </c>
      <c r="K76">
        <v>285000</v>
      </c>
      <c r="L76">
        <v>80</v>
      </c>
      <c r="M76">
        <v>360</v>
      </c>
      <c r="N76">
        <v>3.12</v>
      </c>
    </row>
    <row r="77" spans="1:14" x14ac:dyDescent="0.25">
      <c r="A77">
        <v>70</v>
      </c>
      <c r="B77">
        <v>5</v>
      </c>
      <c r="C77">
        <v>10.08</v>
      </c>
      <c r="D77">
        <v>71400</v>
      </c>
      <c r="E77">
        <v>155000</v>
      </c>
      <c r="F77">
        <v>2.1709000000000001</v>
      </c>
      <c r="G77">
        <v>2</v>
      </c>
      <c r="H77" t="s">
        <v>18</v>
      </c>
      <c r="I77">
        <v>10</v>
      </c>
      <c r="J77">
        <v>385000</v>
      </c>
      <c r="K77">
        <v>245000</v>
      </c>
      <c r="L77">
        <v>62.33</v>
      </c>
      <c r="M77">
        <v>360</v>
      </c>
      <c r="N77">
        <v>3.75</v>
      </c>
    </row>
    <row r="78" spans="1:14" x14ac:dyDescent="0.25">
      <c r="A78">
        <v>71</v>
      </c>
      <c r="B78">
        <v>6</v>
      </c>
      <c r="C78">
        <v>35.67</v>
      </c>
      <c r="D78">
        <v>83300</v>
      </c>
      <c r="E78">
        <v>306000</v>
      </c>
      <c r="F78">
        <v>3.6735000000000002</v>
      </c>
      <c r="G78">
        <v>2</v>
      </c>
      <c r="H78" t="s">
        <v>18</v>
      </c>
      <c r="I78">
        <v>10</v>
      </c>
      <c r="J78">
        <v>835000</v>
      </c>
      <c r="K78">
        <v>535000</v>
      </c>
      <c r="L78">
        <v>64.81</v>
      </c>
      <c r="M78">
        <v>360</v>
      </c>
      <c r="N78">
        <v>3.25</v>
      </c>
    </row>
    <row r="79" spans="1:14" x14ac:dyDescent="0.25">
      <c r="A79">
        <v>72</v>
      </c>
      <c r="B79">
        <v>41</v>
      </c>
      <c r="C79">
        <v>9.81</v>
      </c>
      <c r="D79">
        <v>72200</v>
      </c>
      <c r="E79">
        <v>197000</v>
      </c>
      <c r="F79">
        <v>2.7284999999999999</v>
      </c>
      <c r="G79">
        <v>2</v>
      </c>
      <c r="H79" t="s">
        <v>18</v>
      </c>
      <c r="I79">
        <v>43</v>
      </c>
      <c r="J79">
        <v>275000</v>
      </c>
      <c r="K79">
        <v>195000</v>
      </c>
      <c r="L79">
        <v>75</v>
      </c>
      <c r="M79">
        <v>360</v>
      </c>
      <c r="N79">
        <v>3.5</v>
      </c>
    </row>
    <row r="80" spans="1:14" x14ac:dyDescent="0.25">
      <c r="A80">
        <v>73</v>
      </c>
      <c r="B80">
        <v>53</v>
      </c>
      <c r="C80">
        <v>24.46</v>
      </c>
      <c r="D80">
        <v>106900</v>
      </c>
      <c r="E80">
        <v>124000</v>
      </c>
      <c r="F80">
        <v>1.1599999999999999</v>
      </c>
      <c r="G80">
        <v>2</v>
      </c>
      <c r="H80" t="s">
        <v>18</v>
      </c>
      <c r="I80">
        <v>30</v>
      </c>
      <c r="J80">
        <v>865000</v>
      </c>
      <c r="K80">
        <v>495000</v>
      </c>
      <c r="L80">
        <v>57.66</v>
      </c>
      <c r="M80">
        <v>360</v>
      </c>
      <c r="N80">
        <v>3.5</v>
      </c>
    </row>
    <row r="81" spans="1:14" x14ac:dyDescent="0.25">
      <c r="A81">
        <v>74</v>
      </c>
      <c r="B81">
        <v>6</v>
      </c>
      <c r="C81">
        <v>41.16</v>
      </c>
      <c r="D81">
        <v>97800</v>
      </c>
      <c r="E81">
        <v>138000</v>
      </c>
      <c r="F81">
        <v>1.411</v>
      </c>
      <c r="G81">
        <v>2</v>
      </c>
      <c r="H81" t="s">
        <v>18</v>
      </c>
      <c r="I81">
        <v>20</v>
      </c>
      <c r="J81">
        <v>705000</v>
      </c>
      <c r="K81">
        <v>415000</v>
      </c>
      <c r="L81">
        <v>59.57</v>
      </c>
      <c r="M81">
        <v>360</v>
      </c>
      <c r="N81">
        <v>3.25</v>
      </c>
    </row>
    <row r="82" spans="1:14" x14ac:dyDescent="0.25">
      <c r="A82">
        <v>75</v>
      </c>
      <c r="B82">
        <v>17</v>
      </c>
      <c r="C82">
        <v>19.27</v>
      </c>
      <c r="D82">
        <v>89100</v>
      </c>
      <c r="E82">
        <v>259000</v>
      </c>
      <c r="F82">
        <v>2.9068000000000001</v>
      </c>
      <c r="G82">
        <v>2</v>
      </c>
      <c r="H82" t="s">
        <v>18</v>
      </c>
      <c r="I82">
        <v>20</v>
      </c>
      <c r="J82">
        <v>505000</v>
      </c>
      <c r="K82">
        <v>425000</v>
      </c>
      <c r="L82">
        <v>84</v>
      </c>
      <c r="M82">
        <v>360</v>
      </c>
      <c r="N82">
        <v>2.62</v>
      </c>
    </row>
    <row r="83" spans="1:14" x14ac:dyDescent="0.25">
      <c r="A83">
        <v>76</v>
      </c>
      <c r="B83">
        <v>30</v>
      </c>
      <c r="C83">
        <v>6.56</v>
      </c>
      <c r="D83">
        <v>76500</v>
      </c>
      <c r="E83">
        <v>106000</v>
      </c>
      <c r="F83">
        <v>1.3855999999999999</v>
      </c>
      <c r="G83">
        <v>2</v>
      </c>
      <c r="H83" t="s">
        <v>18</v>
      </c>
      <c r="I83">
        <v>40</v>
      </c>
      <c r="J83">
        <v>395000</v>
      </c>
      <c r="K83">
        <v>285000</v>
      </c>
      <c r="L83">
        <v>72.3</v>
      </c>
      <c r="M83">
        <v>360</v>
      </c>
      <c r="N83">
        <v>3.99</v>
      </c>
    </row>
    <row r="84" spans="1:14" x14ac:dyDescent="0.25">
      <c r="A84">
        <v>77</v>
      </c>
      <c r="B84">
        <v>6</v>
      </c>
      <c r="C84">
        <v>59.79</v>
      </c>
      <c r="D84">
        <v>83300</v>
      </c>
      <c r="E84">
        <v>212000</v>
      </c>
      <c r="F84">
        <v>2.5449999999999999</v>
      </c>
      <c r="G84">
        <v>2</v>
      </c>
      <c r="H84" t="s">
        <v>18</v>
      </c>
      <c r="I84">
        <v>20</v>
      </c>
      <c r="J84">
        <v>835000</v>
      </c>
      <c r="K84">
        <v>545000</v>
      </c>
      <c r="L84">
        <v>65.62</v>
      </c>
      <c r="M84">
        <v>360</v>
      </c>
      <c r="N84">
        <v>3.5</v>
      </c>
    </row>
    <row r="85" spans="1:14" x14ac:dyDescent="0.25">
      <c r="A85">
        <v>78</v>
      </c>
      <c r="B85">
        <v>13</v>
      </c>
      <c r="C85">
        <v>41.5</v>
      </c>
      <c r="D85">
        <v>82200</v>
      </c>
      <c r="E85">
        <v>46000</v>
      </c>
      <c r="F85">
        <v>0.55959999999999999</v>
      </c>
      <c r="G85">
        <v>2</v>
      </c>
      <c r="H85" t="s">
        <v>18</v>
      </c>
      <c r="I85">
        <v>44</v>
      </c>
      <c r="J85">
        <v>385000</v>
      </c>
      <c r="K85">
        <v>265000</v>
      </c>
      <c r="L85">
        <v>70</v>
      </c>
      <c r="M85">
        <v>360</v>
      </c>
      <c r="N85">
        <v>3.37</v>
      </c>
    </row>
    <row r="86" spans="1:14" x14ac:dyDescent="0.25">
      <c r="A86">
        <v>79</v>
      </c>
      <c r="B86">
        <v>53</v>
      </c>
      <c r="C86">
        <v>21.32</v>
      </c>
      <c r="D86">
        <v>106900</v>
      </c>
      <c r="E86">
        <v>115000</v>
      </c>
      <c r="F86">
        <v>1.0758000000000001</v>
      </c>
      <c r="G86">
        <v>2</v>
      </c>
      <c r="H86" t="s">
        <v>18</v>
      </c>
      <c r="I86">
        <v>42</v>
      </c>
      <c r="J86">
        <v>955000</v>
      </c>
      <c r="K86">
        <v>485000</v>
      </c>
      <c r="L86">
        <v>56.1</v>
      </c>
      <c r="M86">
        <v>360</v>
      </c>
      <c r="N86">
        <v>3.37</v>
      </c>
    </row>
    <row r="87" spans="1:14" x14ac:dyDescent="0.25">
      <c r="A87">
        <v>80</v>
      </c>
      <c r="B87">
        <v>6</v>
      </c>
      <c r="C87">
        <v>83.3</v>
      </c>
      <c r="D87">
        <v>75300</v>
      </c>
      <c r="E87">
        <v>120000</v>
      </c>
      <c r="F87">
        <v>1.5935999999999999</v>
      </c>
      <c r="G87">
        <v>2</v>
      </c>
      <c r="H87" t="s">
        <v>18</v>
      </c>
      <c r="I87">
        <v>10</v>
      </c>
      <c r="J87">
        <v>355000</v>
      </c>
      <c r="K87">
        <v>185000</v>
      </c>
      <c r="L87">
        <v>51.82</v>
      </c>
      <c r="M87">
        <v>180</v>
      </c>
      <c r="N87">
        <v>2.75</v>
      </c>
    </row>
    <row r="88" spans="1:14" x14ac:dyDescent="0.25">
      <c r="A88">
        <v>81</v>
      </c>
      <c r="B88">
        <v>47</v>
      </c>
      <c r="C88">
        <v>19.309999999999999</v>
      </c>
      <c r="D88">
        <v>80700</v>
      </c>
      <c r="E88">
        <v>77000</v>
      </c>
      <c r="F88">
        <v>0.95420000000000005</v>
      </c>
      <c r="G88">
        <v>2</v>
      </c>
      <c r="H88" t="s">
        <v>18</v>
      </c>
      <c r="I88">
        <v>42</v>
      </c>
      <c r="J88">
        <v>485000</v>
      </c>
      <c r="K88">
        <v>195000</v>
      </c>
      <c r="L88">
        <v>41.66</v>
      </c>
      <c r="M88">
        <v>360</v>
      </c>
      <c r="N88">
        <v>4.25</v>
      </c>
    </row>
    <row r="89" spans="1:14" x14ac:dyDescent="0.25">
      <c r="A89">
        <v>82</v>
      </c>
      <c r="B89">
        <v>12</v>
      </c>
      <c r="C89">
        <v>50.56</v>
      </c>
      <c r="D89">
        <v>68300</v>
      </c>
      <c r="E89">
        <v>74000</v>
      </c>
      <c r="F89">
        <v>1.0834999999999999</v>
      </c>
      <c r="G89">
        <v>2</v>
      </c>
      <c r="H89" t="s">
        <v>18</v>
      </c>
      <c r="I89">
        <v>41</v>
      </c>
      <c r="J89">
        <v>275000</v>
      </c>
      <c r="K89">
        <v>215000</v>
      </c>
      <c r="L89">
        <v>78.650000000000006</v>
      </c>
      <c r="M89">
        <v>360</v>
      </c>
      <c r="N89">
        <v>3.37</v>
      </c>
    </row>
    <row r="90" spans="1:14" x14ac:dyDescent="0.25">
      <c r="A90">
        <v>83</v>
      </c>
      <c r="B90">
        <v>42</v>
      </c>
      <c r="C90">
        <v>3.94</v>
      </c>
      <c r="D90">
        <v>69800</v>
      </c>
      <c r="E90">
        <v>113000</v>
      </c>
      <c r="F90">
        <v>1.6189</v>
      </c>
      <c r="G90">
        <v>2</v>
      </c>
      <c r="H90" t="s">
        <v>18</v>
      </c>
      <c r="I90">
        <v>30</v>
      </c>
      <c r="J90">
        <v>275000</v>
      </c>
      <c r="K90">
        <v>235000</v>
      </c>
      <c r="L90">
        <v>86.29</v>
      </c>
      <c r="M90">
        <v>360</v>
      </c>
      <c r="N90">
        <v>3.62</v>
      </c>
    </row>
    <row r="91" spans="1:14" x14ac:dyDescent="0.25">
      <c r="A91">
        <v>84</v>
      </c>
      <c r="B91">
        <v>49</v>
      </c>
      <c r="C91">
        <v>15.3</v>
      </c>
      <c r="D91">
        <v>85300</v>
      </c>
      <c r="E91">
        <v>74000</v>
      </c>
      <c r="F91">
        <v>0.86750000000000005</v>
      </c>
      <c r="G91">
        <v>2</v>
      </c>
      <c r="H91" t="s">
        <v>18</v>
      </c>
      <c r="I91">
        <v>30</v>
      </c>
      <c r="J91">
        <v>315000</v>
      </c>
      <c r="K91">
        <v>245000</v>
      </c>
      <c r="L91">
        <v>77.56</v>
      </c>
      <c r="M91">
        <v>360</v>
      </c>
      <c r="N91">
        <v>3.37</v>
      </c>
    </row>
    <row r="92" spans="1:14" x14ac:dyDescent="0.25">
      <c r="A92">
        <v>85</v>
      </c>
      <c r="B92">
        <v>6</v>
      </c>
      <c r="C92">
        <v>37.36</v>
      </c>
      <c r="D92">
        <v>83300</v>
      </c>
      <c r="E92">
        <v>184000</v>
      </c>
      <c r="F92">
        <v>2.2088999999999999</v>
      </c>
      <c r="G92">
        <v>2</v>
      </c>
      <c r="H92" t="s">
        <v>18</v>
      </c>
      <c r="I92">
        <v>48</v>
      </c>
      <c r="J92">
        <v>995000</v>
      </c>
      <c r="K92">
        <v>505000</v>
      </c>
      <c r="L92">
        <v>51.04</v>
      </c>
      <c r="M92">
        <v>240</v>
      </c>
      <c r="N92">
        <v>2.5</v>
      </c>
    </row>
    <row r="93" spans="1:14" x14ac:dyDescent="0.25">
      <c r="A93">
        <v>86</v>
      </c>
      <c r="B93">
        <v>49</v>
      </c>
      <c r="C93">
        <v>12.96</v>
      </c>
      <c r="D93">
        <v>71000</v>
      </c>
      <c r="E93">
        <v>61000</v>
      </c>
      <c r="F93">
        <v>0.85919999999999996</v>
      </c>
      <c r="G93">
        <v>2</v>
      </c>
      <c r="H93" t="s">
        <v>18</v>
      </c>
      <c r="I93">
        <v>44</v>
      </c>
      <c r="J93">
        <v>335000</v>
      </c>
      <c r="K93">
        <v>245000</v>
      </c>
      <c r="L93">
        <v>73.42</v>
      </c>
      <c r="M93">
        <v>360</v>
      </c>
      <c r="N93">
        <v>3.25</v>
      </c>
    </row>
    <row r="94" spans="1:14" x14ac:dyDescent="0.25">
      <c r="A94">
        <v>87</v>
      </c>
      <c r="B94">
        <v>47</v>
      </c>
      <c r="C94">
        <v>15.02</v>
      </c>
      <c r="D94">
        <v>70800</v>
      </c>
      <c r="E94">
        <v>130000</v>
      </c>
      <c r="F94">
        <v>1.8362000000000001</v>
      </c>
      <c r="G94">
        <v>2</v>
      </c>
      <c r="H94" t="s">
        <v>18</v>
      </c>
      <c r="I94">
        <v>10</v>
      </c>
      <c r="J94">
        <v>295000</v>
      </c>
      <c r="K94">
        <v>185000</v>
      </c>
      <c r="L94">
        <v>64.650000000000006</v>
      </c>
      <c r="M94">
        <v>180</v>
      </c>
      <c r="N94">
        <v>3.25</v>
      </c>
    </row>
    <row r="95" spans="1:14" x14ac:dyDescent="0.25">
      <c r="A95">
        <v>88</v>
      </c>
      <c r="B95">
        <v>12</v>
      </c>
      <c r="C95">
        <v>31.07</v>
      </c>
      <c r="D95">
        <v>58800</v>
      </c>
      <c r="E95">
        <v>139000</v>
      </c>
      <c r="F95">
        <v>2.3639000000000001</v>
      </c>
      <c r="G95">
        <v>2</v>
      </c>
      <c r="H95" t="s">
        <v>18</v>
      </c>
      <c r="I95">
        <v>20</v>
      </c>
      <c r="J95">
        <v>375000</v>
      </c>
      <c r="K95">
        <v>305000</v>
      </c>
      <c r="L95">
        <v>80</v>
      </c>
      <c r="M95">
        <v>240</v>
      </c>
      <c r="N95">
        <v>3.75</v>
      </c>
    </row>
    <row r="96" spans="1:14" x14ac:dyDescent="0.25">
      <c r="A96">
        <v>89</v>
      </c>
      <c r="B96">
        <v>6</v>
      </c>
      <c r="C96">
        <v>57.69</v>
      </c>
      <c r="D96">
        <v>86700</v>
      </c>
      <c r="E96">
        <v>82000</v>
      </c>
      <c r="F96">
        <v>0.94579999999999997</v>
      </c>
      <c r="G96">
        <v>2</v>
      </c>
      <c r="H96" t="s">
        <v>18</v>
      </c>
      <c r="I96">
        <v>48</v>
      </c>
      <c r="J96">
        <v>475000</v>
      </c>
      <c r="K96">
        <v>325000</v>
      </c>
      <c r="L96">
        <v>69.459999999999994</v>
      </c>
      <c r="M96">
        <v>360</v>
      </c>
      <c r="N96">
        <v>2.84</v>
      </c>
    </row>
    <row r="97" spans="1:14" x14ac:dyDescent="0.25">
      <c r="A97">
        <v>90</v>
      </c>
      <c r="B97">
        <v>6</v>
      </c>
      <c r="C97">
        <v>39.57</v>
      </c>
      <c r="D97">
        <v>83300</v>
      </c>
      <c r="E97">
        <v>148000</v>
      </c>
      <c r="F97">
        <v>1.7766999999999999</v>
      </c>
      <c r="G97">
        <v>2</v>
      </c>
      <c r="H97" t="s">
        <v>18</v>
      </c>
      <c r="I97">
        <v>10</v>
      </c>
      <c r="J97">
        <v>755000</v>
      </c>
      <c r="K97">
        <v>405000</v>
      </c>
      <c r="L97">
        <v>53.6</v>
      </c>
      <c r="M97">
        <v>360</v>
      </c>
      <c r="N97">
        <v>3</v>
      </c>
    </row>
    <row r="98" spans="1:14" x14ac:dyDescent="0.25">
      <c r="A98">
        <v>91</v>
      </c>
      <c r="B98">
        <v>37</v>
      </c>
      <c r="C98">
        <v>10.96</v>
      </c>
      <c r="D98">
        <v>94100</v>
      </c>
      <c r="E98">
        <v>103000</v>
      </c>
      <c r="F98">
        <v>1.0946</v>
      </c>
      <c r="G98">
        <v>2</v>
      </c>
      <c r="H98" t="s">
        <v>18</v>
      </c>
      <c r="I98">
        <v>47</v>
      </c>
      <c r="J98">
        <v>445000</v>
      </c>
      <c r="K98">
        <v>395000</v>
      </c>
      <c r="L98">
        <v>90</v>
      </c>
      <c r="M98">
        <v>360</v>
      </c>
      <c r="N98">
        <v>3.25</v>
      </c>
    </row>
    <row r="99" spans="1:14" x14ac:dyDescent="0.25">
      <c r="A99">
        <v>92</v>
      </c>
      <c r="B99">
        <v>51</v>
      </c>
      <c r="C99">
        <v>11.61</v>
      </c>
      <c r="D99">
        <v>89400</v>
      </c>
      <c r="E99">
        <v>218000</v>
      </c>
      <c r="F99">
        <v>2.4384999999999999</v>
      </c>
      <c r="G99">
        <v>2</v>
      </c>
      <c r="H99" t="s">
        <v>18</v>
      </c>
      <c r="I99">
        <v>10</v>
      </c>
      <c r="J99">
        <v>435000</v>
      </c>
      <c r="K99">
        <v>305000</v>
      </c>
      <c r="L99">
        <v>71.86</v>
      </c>
      <c r="M99">
        <v>180</v>
      </c>
      <c r="N99">
        <v>3.12</v>
      </c>
    </row>
    <row r="100" spans="1:14" x14ac:dyDescent="0.25">
      <c r="A100">
        <v>93</v>
      </c>
      <c r="B100">
        <v>20</v>
      </c>
      <c r="C100">
        <v>28.67</v>
      </c>
      <c r="D100">
        <v>64600</v>
      </c>
      <c r="E100">
        <v>164000</v>
      </c>
      <c r="F100">
        <v>2.5387</v>
      </c>
      <c r="G100">
        <v>2</v>
      </c>
      <c r="H100" t="s">
        <v>18</v>
      </c>
      <c r="I100">
        <v>36</v>
      </c>
      <c r="J100">
        <v>425000</v>
      </c>
      <c r="K100">
        <v>285000</v>
      </c>
      <c r="L100">
        <v>67.38</v>
      </c>
      <c r="M100">
        <v>180</v>
      </c>
      <c r="N100">
        <v>1.87</v>
      </c>
    </row>
    <row r="101" spans="1:14" x14ac:dyDescent="0.25">
      <c r="A101">
        <v>94</v>
      </c>
      <c r="B101">
        <v>34</v>
      </c>
      <c r="C101">
        <v>14.01</v>
      </c>
      <c r="D101">
        <v>96500</v>
      </c>
      <c r="E101">
        <v>244000</v>
      </c>
      <c r="F101">
        <v>2.5285000000000002</v>
      </c>
      <c r="G101">
        <v>2</v>
      </c>
      <c r="H101" t="s">
        <v>18</v>
      </c>
      <c r="I101">
        <v>10</v>
      </c>
      <c r="J101">
        <v>445000</v>
      </c>
      <c r="K101">
        <v>395000</v>
      </c>
      <c r="L101">
        <v>89.31</v>
      </c>
      <c r="M101">
        <v>360</v>
      </c>
      <c r="N101">
        <v>3</v>
      </c>
    </row>
    <row r="102" spans="1:14" x14ac:dyDescent="0.25">
      <c r="A102">
        <v>95</v>
      </c>
      <c r="B102">
        <v>4</v>
      </c>
      <c r="C102">
        <v>22.68</v>
      </c>
      <c r="D102">
        <v>77800</v>
      </c>
      <c r="E102">
        <v>51000</v>
      </c>
      <c r="F102">
        <v>0.65549999999999997</v>
      </c>
      <c r="G102">
        <v>2</v>
      </c>
      <c r="H102" t="s">
        <v>18</v>
      </c>
      <c r="I102">
        <v>10</v>
      </c>
      <c r="J102">
        <v>355000</v>
      </c>
      <c r="K102">
        <v>95000</v>
      </c>
      <c r="L102">
        <v>27.42</v>
      </c>
      <c r="M102">
        <v>360</v>
      </c>
      <c r="N102">
        <v>3.62</v>
      </c>
    </row>
    <row r="103" spans="1:14" x14ac:dyDescent="0.25">
      <c r="A103">
        <v>96</v>
      </c>
      <c r="B103">
        <v>48</v>
      </c>
      <c r="C103">
        <v>15.97</v>
      </c>
      <c r="D103">
        <v>97600</v>
      </c>
      <c r="E103">
        <v>475000</v>
      </c>
      <c r="F103">
        <v>4.8667999999999996</v>
      </c>
      <c r="G103">
        <v>2</v>
      </c>
      <c r="H103" t="s">
        <v>18</v>
      </c>
      <c r="I103">
        <v>30</v>
      </c>
      <c r="J103">
        <v>505000</v>
      </c>
      <c r="K103">
        <v>375000</v>
      </c>
      <c r="L103">
        <v>74.319999999999993</v>
      </c>
      <c r="M103">
        <v>360</v>
      </c>
      <c r="N103">
        <v>2.99</v>
      </c>
    </row>
    <row r="104" spans="1:14" x14ac:dyDescent="0.25">
      <c r="A104">
        <v>97</v>
      </c>
      <c r="B104">
        <v>36</v>
      </c>
      <c r="C104">
        <v>21.42</v>
      </c>
      <c r="D104">
        <v>76200</v>
      </c>
      <c r="E104">
        <v>80000</v>
      </c>
      <c r="F104">
        <v>1.0499000000000001</v>
      </c>
      <c r="G104">
        <v>2</v>
      </c>
      <c r="H104" t="s">
        <v>18</v>
      </c>
      <c r="I104">
        <v>30</v>
      </c>
      <c r="J104">
        <v>135000</v>
      </c>
      <c r="K104">
        <v>125000</v>
      </c>
      <c r="L104">
        <v>94.96</v>
      </c>
      <c r="M104">
        <v>360</v>
      </c>
      <c r="N104">
        <v>2.62</v>
      </c>
    </row>
    <row r="105" spans="1:14" x14ac:dyDescent="0.25">
      <c r="A105">
        <v>98</v>
      </c>
      <c r="B105">
        <v>55</v>
      </c>
      <c r="C105">
        <v>2.5499999999999998</v>
      </c>
      <c r="D105">
        <v>102800</v>
      </c>
      <c r="E105">
        <v>63000</v>
      </c>
      <c r="F105">
        <v>0.61280000000000001</v>
      </c>
      <c r="G105">
        <v>2</v>
      </c>
      <c r="H105" t="s">
        <v>19</v>
      </c>
      <c r="I105">
        <v>20</v>
      </c>
      <c r="J105">
        <v>295000</v>
      </c>
      <c r="K105">
        <v>185000</v>
      </c>
      <c r="L105">
        <v>63.13</v>
      </c>
      <c r="M105">
        <v>240</v>
      </c>
      <c r="N105">
        <v>2.75</v>
      </c>
    </row>
    <row r="106" spans="1:14" x14ac:dyDescent="0.25">
      <c r="A106">
        <v>99</v>
      </c>
      <c r="B106">
        <v>50</v>
      </c>
      <c r="C106">
        <v>4.17</v>
      </c>
      <c r="D106">
        <v>79300</v>
      </c>
      <c r="E106">
        <v>116000</v>
      </c>
      <c r="F106">
        <v>1.4628000000000001</v>
      </c>
      <c r="G106">
        <v>1</v>
      </c>
      <c r="H106" t="s">
        <v>19</v>
      </c>
      <c r="I106">
        <v>38</v>
      </c>
      <c r="J106">
        <v>255000</v>
      </c>
      <c r="K106">
        <v>245000</v>
      </c>
      <c r="L106">
        <v>97</v>
      </c>
      <c r="M106">
        <v>360</v>
      </c>
      <c r="N106">
        <v>3</v>
      </c>
    </row>
    <row r="107" spans="1:14" x14ac:dyDescent="0.25">
      <c r="A107">
        <v>100</v>
      </c>
      <c r="B107">
        <v>42</v>
      </c>
      <c r="C107">
        <v>3.14</v>
      </c>
      <c r="D107">
        <v>82300</v>
      </c>
      <c r="E107">
        <v>88000</v>
      </c>
      <c r="F107">
        <v>1.0692999999999999</v>
      </c>
      <c r="G107">
        <v>1</v>
      </c>
      <c r="H107" t="s">
        <v>19</v>
      </c>
      <c r="I107">
        <v>10</v>
      </c>
      <c r="J107">
        <v>155000</v>
      </c>
      <c r="K107">
        <v>95000</v>
      </c>
      <c r="L107">
        <v>60</v>
      </c>
      <c r="M107">
        <v>180</v>
      </c>
      <c r="N107">
        <v>3.12</v>
      </c>
    </row>
    <row r="108" spans="1:14" x14ac:dyDescent="0.25">
      <c r="A108">
        <v>101</v>
      </c>
      <c r="B108">
        <v>34</v>
      </c>
      <c r="C108">
        <v>48.53</v>
      </c>
      <c r="D108">
        <v>96500</v>
      </c>
      <c r="E108">
        <v>69000</v>
      </c>
      <c r="F108">
        <v>0.71499999999999997</v>
      </c>
      <c r="G108">
        <v>2</v>
      </c>
      <c r="H108" t="s">
        <v>19</v>
      </c>
      <c r="I108">
        <v>30</v>
      </c>
      <c r="J108">
        <v>305000</v>
      </c>
      <c r="K108">
        <v>105000</v>
      </c>
      <c r="L108">
        <v>35</v>
      </c>
      <c r="M108">
        <v>360</v>
      </c>
      <c r="N108">
        <v>2.5</v>
      </c>
    </row>
    <row r="109" spans="1:14" x14ac:dyDescent="0.25">
      <c r="A109">
        <v>102</v>
      </c>
      <c r="B109">
        <v>1</v>
      </c>
      <c r="C109">
        <v>7.49</v>
      </c>
      <c r="D109">
        <v>81000</v>
      </c>
      <c r="E109">
        <v>110000</v>
      </c>
      <c r="F109">
        <v>1.3580000000000001</v>
      </c>
      <c r="G109">
        <v>2</v>
      </c>
      <c r="H109" t="s">
        <v>19</v>
      </c>
      <c r="I109">
        <v>30</v>
      </c>
      <c r="J109">
        <v>285000</v>
      </c>
      <c r="K109">
        <v>255000</v>
      </c>
      <c r="L109">
        <v>90</v>
      </c>
      <c r="M109">
        <v>360</v>
      </c>
      <c r="N109">
        <v>2.75</v>
      </c>
    </row>
    <row r="110" spans="1:14" x14ac:dyDescent="0.25">
      <c r="A110">
        <v>103</v>
      </c>
      <c r="B110">
        <v>6</v>
      </c>
      <c r="C110">
        <v>51.32</v>
      </c>
      <c r="D110">
        <v>92700</v>
      </c>
      <c r="E110">
        <v>82000</v>
      </c>
      <c r="F110">
        <v>0.88460000000000005</v>
      </c>
      <c r="G110">
        <v>2</v>
      </c>
      <c r="H110" t="s">
        <v>19</v>
      </c>
      <c r="I110">
        <v>47</v>
      </c>
      <c r="J110">
        <v>995000</v>
      </c>
      <c r="K110">
        <v>445000</v>
      </c>
      <c r="L110">
        <v>44.72</v>
      </c>
      <c r="M110">
        <v>360</v>
      </c>
      <c r="N110">
        <v>2.37</v>
      </c>
    </row>
    <row r="111" spans="1:14" x14ac:dyDescent="0.25">
      <c r="A111">
        <v>104</v>
      </c>
      <c r="B111">
        <v>47</v>
      </c>
      <c r="C111">
        <v>6.91</v>
      </c>
      <c r="D111">
        <v>72600</v>
      </c>
      <c r="E111">
        <v>88000</v>
      </c>
      <c r="F111">
        <v>1.2121</v>
      </c>
      <c r="G111">
        <v>2</v>
      </c>
      <c r="H111" t="s">
        <v>19</v>
      </c>
      <c r="I111">
        <v>43</v>
      </c>
      <c r="J111">
        <v>505000</v>
      </c>
      <c r="K111">
        <v>365000</v>
      </c>
      <c r="L111">
        <v>73.400000000000006</v>
      </c>
      <c r="M111">
        <v>360</v>
      </c>
      <c r="N111">
        <v>3.75</v>
      </c>
    </row>
    <row r="112" spans="1:14" x14ac:dyDescent="0.25">
      <c r="A112">
        <v>105</v>
      </c>
      <c r="B112">
        <v>13</v>
      </c>
      <c r="C112">
        <v>11.47</v>
      </c>
      <c r="D112">
        <v>58700</v>
      </c>
      <c r="E112">
        <v>30000</v>
      </c>
      <c r="F112">
        <v>0.5111</v>
      </c>
      <c r="G112">
        <v>2</v>
      </c>
      <c r="H112" t="s">
        <v>19</v>
      </c>
      <c r="I112">
        <v>30</v>
      </c>
      <c r="J112">
        <v>95000</v>
      </c>
      <c r="K112">
        <v>75000</v>
      </c>
      <c r="L112">
        <v>83.36</v>
      </c>
      <c r="M112">
        <v>360</v>
      </c>
      <c r="N112">
        <v>3.75</v>
      </c>
    </row>
    <row r="113" spans="1:14" x14ac:dyDescent="0.25">
      <c r="A113">
        <v>106</v>
      </c>
      <c r="B113">
        <v>19</v>
      </c>
      <c r="C113">
        <v>5.74</v>
      </c>
      <c r="D113">
        <v>89200</v>
      </c>
      <c r="E113">
        <v>131000</v>
      </c>
      <c r="F113">
        <v>1.4685999999999999</v>
      </c>
      <c r="G113">
        <v>2</v>
      </c>
      <c r="H113" t="s">
        <v>19</v>
      </c>
      <c r="I113">
        <v>20</v>
      </c>
      <c r="J113">
        <v>235000</v>
      </c>
      <c r="K113">
        <v>185000</v>
      </c>
      <c r="L113">
        <v>80</v>
      </c>
      <c r="M113">
        <v>180</v>
      </c>
      <c r="N113">
        <v>2.62</v>
      </c>
    </row>
    <row r="114" spans="1:14" x14ac:dyDescent="0.25">
      <c r="A114">
        <v>107</v>
      </c>
      <c r="B114">
        <v>19</v>
      </c>
      <c r="C114">
        <v>9.65</v>
      </c>
      <c r="D114">
        <v>80600</v>
      </c>
      <c r="E114">
        <v>82000</v>
      </c>
      <c r="F114">
        <v>1.0174000000000001</v>
      </c>
      <c r="G114">
        <v>2</v>
      </c>
      <c r="H114" t="s">
        <v>19</v>
      </c>
      <c r="I114">
        <v>46</v>
      </c>
      <c r="J114">
        <v>295000</v>
      </c>
      <c r="K114">
        <v>235000</v>
      </c>
      <c r="L114">
        <v>80.989999999999995</v>
      </c>
      <c r="M114">
        <v>360</v>
      </c>
      <c r="N114">
        <v>2.87</v>
      </c>
    </row>
    <row r="115" spans="1:14" x14ac:dyDescent="0.25">
      <c r="A115">
        <v>108</v>
      </c>
      <c r="B115">
        <v>41</v>
      </c>
      <c r="C115">
        <v>14.27</v>
      </c>
      <c r="D115">
        <v>92100</v>
      </c>
      <c r="E115">
        <v>162000</v>
      </c>
      <c r="F115">
        <v>1.7589999999999999</v>
      </c>
      <c r="G115">
        <v>2</v>
      </c>
      <c r="H115" t="s">
        <v>19</v>
      </c>
      <c r="I115">
        <v>20</v>
      </c>
      <c r="J115">
        <v>505000</v>
      </c>
      <c r="K115">
        <v>365000</v>
      </c>
      <c r="L115">
        <v>73.599999999999994</v>
      </c>
      <c r="M115">
        <v>180</v>
      </c>
      <c r="N115">
        <v>3.25</v>
      </c>
    </row>
    <row r="116" spans="1:14" x14ac:dyDescent="0.25">
      <c r="A116">
        <v>109</v>
      </c>
      <c r="B116">
        <v>29</v>
      </c>
      <c r="C116">
        <v>9</v>
      </c>
      <c r="D116">
        <v>82600</v>
      </c>
      <c r="E116">
        <v>118000</v>
      </c>
      <c r="F116">
        <v>1.4286000000000001</v>
      </c>
      <c r="G116">
        <v>2</v>
      </c>
      <c r="H116" t="s">
        <v>19</v>
      </c>
      <c r="I116">
        <v>30</v>
      </c>
      <c r="J116">
        <v>405000</v>
      </c>
      <c r="K116">
        <v>325000</v>
      </c>
      <c r="L116">
        <v>80</v>
      </c>
      <c r="M116">
        <v>360</v>
      </c>
      <c r="N116">
        <v>2.62</v>
      </c>
    </row>
    <row r="117" spans="1:14" x14ac:dyDescent="0.25">
      <c r="A117">
        <v>110</v>
      </c>
      <c r="B117">
        <v>6</v>
      </c>
      <c r="C117">
        <v>59.52</v>
      </c>
      <c r="D117">
        <v>75300</v>
      </c>
      <c r="E117">
        <v>37000</v>
      </c>
      <c r="F117">
        <v>0.4914</v>
      </c>
      <c r="G117">
        <v>2</v>
      </c>
      <c r="H117" t="s">
        <v>19</v>
      </c>
      <c r="I117">
        <v>47</v>
      </c>
      <c r="J117">
        <v>415000</v>
      </c>
      <c r="K117">
        <v>295000</v>
      </c>
      <c r="L117">
        <v>70.94</v>
      </c>
      <c r="M117">
        <v>360</v>
      </c>
      <c r="N117">
        <v>3</v>
      </c>
    </row>
    <row r="118" spans="1:14" x14ac:dyDescent="0.25">
      <c r="A118">
        <v>111</v>
      </c>
      <c r="B118">
        <v>12</v>
      </c>
      <c r="C118">
        <v>51.06</v>
      </c>
      <c r="D118">
        <v>68100</v>
      </c>
      <c r="E118">
        <v>117000</v>
      </c>
      <c r="F118">
        <v>1.7181</v>
      </c>
      <c r="G118">
        <v>2</v>
      </c>
      <c r="H118" t="s">
        <v>19</v>
      </c>
      <c r="I118">
        <v>20</v>
      </c>
      <c r="J118">
        <v>285000</v>
      </c>
      <c r="K118">
        <v>235000</v>
      </c>
      <c r="L118">
        <v>84.09</v>
      </c>
      <c r="M118">
        <v>360</v>
      </c>
      <c r="N118">
        <v>2.87</v>
      </c>
    </row>
    <row r="119" spans="1:14" x14ac:dyDescent="0.25">
      <c r="A119">
        <v>112</v>
      </c>
      <c r="B119">
        <v>13</v>
      </c>
      <c r="C119">
        <v>40.93</v>
      </c>
      <c r="D119">
        <v>82200</v>
      </c>
      <c r="E119">
        <v>108000</v>
      </c>
      <c r="F119">
        <v>1.3139000000000001</v>
      </c>
      <c r="G119">
        <v>2</v>
      </c>
      <c r="H119" t="s">
        <v>19</v>
      </c>
      <c r="I119">
        <v>10</v>
      </c>
      <c r="J119">
        <v>335000</v>
      </c>
      <c r="K119">
        <v>275000</v>
      </c>
      <c r="L119">
        <v>84.6</v>
      </c>
      <c r="M119">
        <v>360</v>
      </c>
      <c r="N119">
        <v>2.87</v>
      </c>
    </row>
    <row r="120" spans="1:14" x14ac:dyDescent="0.25">
      <c r="A120">
        <v>113</v>
      </c>
      <c r="B120">
        <v>6</v>
      </c>
      <c r="C120">
        <v>57.94</v>
      </c>
      <c r="D120">
        <v>75300</v>
      </c>
      <c r="E120">
        <v>37000</v>
      </c>
      <c r="F120">
        <v>0.4914</v>
      </c>
      <c r="G120">
        <v>2</v>
      </c>
      <c r="H120" t="s">
        <v>19</v>
      </c>
      <c r="I120">
        <v>41</v>
      </c>
      <c r="J120">
        <v>305000</v>
      </c>
      <c r="K120">
        <v>195000</v>
      </c>
      <c r="L120">
        <v>63.33</v>
      </c>
      <c r="M120">
        <v>360</v>
      </c>
      <c r="N120">
        <v>2.87</v>
      </c>
    </row>
    <row r="121" spans="1:14" x14ac:dyDescent="0.25">
      <c r="A121">
        <v>114</v>
      </c>
      <c r="B121">
        <v>36</v>
      </c>
      <c r="C121">
        <v>40.15</v>
      </c>
      <c r="D121">
        <v>96500</v>
      </c>
      <c r="E121">
        <v>160000</v>
      </c>
      <c r="F121">
        <v>1.6579999999999999</v>
      </c>
      <c r="G121">
        <v>2</v>
      </c>
      <c r="H121" t="s">
        <v>19</v>
      </c>
      <c r="I121">
        <v>30</v>
      </c>
      <c r="J121">
        <v>635000</v>
      </c>
      <c r="K121">
        <v>495000</v>
      </c>
      <c r="L121">
        <v>79.040000000000006</v>
      </c>
      <c r="M121">
        <v>360</v>
      </c>
      <c r="N121">
        <v>3.12</v>
      </c>
    </row>
    <row r="122" spans="1:14" x14ac:dyDescent="0.25">
      <c r="A122">
        <v>115</v>
      </c>
      <c r="B122">
        <v>17</v>
      </c>
      <c r="C122">
        <v>12.95</v>
      </c>
      <c r="D122">
        <v>89100</v>
      </c>
      <c r="E122">
        <v>231000</v>
      </c>
      <c r="F122">
        <v>2.5926</v>
      </c>
      <c r="G122">
        <v>2</v>
      </c>
      <c r="H122" t="s">
        <v>19</v>
      </c>
      <c r="I122">
        <v>20</v>
      </c>
      <c r="J122">
        <v>1465000</v>
      </c>
      <c r="K122">
        <v>505000</v>
      </c>
      <c r="L122">
        <v>34.950000000000003</v>
      </c>
      <c r="M122">
        <v>360</v>
      </c>
      <c r="N122">
        <v>2.99</v>
      </c>
    </row>
    <row r="123" spans="1:14" x14ac:dyDescent="0.25">
      <c r="A123">
        <v>116</v>
      </c>
      <c r="B123">
        <v>19</v>
      </c>
      <c r="C123">
        <v>20.13</v>
      </c>
      <c r="D123">
        <v>99100</v>
      </c>
      <c r="E123">
        <v>130000</v>
      </c>
      <c r="F123">
        <v>1.3118000000000001</v>
      </c>
      <c r="G123">
        <v>2</v>
      </c>
      <c r="H123" t="s">
        <v>19</v>
      </c>
      <c r="I123">
        <v>20</v>
      </c>
      <c r="J123">
        <v>395000</v>
      </c>
      <c r="K123">
        <v>305000</v>
      </c>
      <c r="L123">
        <v>84.52</v>
      </c>
      <c r="M123">
        <v>360</v>
      </c>
      <c r="N123">
        <v>2.99</v>
      </c>
    </row>
    <row r="124" spans="1:14" x14ac:dyDescent="0.25">
      <c r="A124">
        <v>117</v>
      </c>
      <c r="B124">
        <v>48</v>
      </c>
      <c r="C124">
        <v>25.37</v>
      </c>
      <c r="D124">
        <v>84800</v>
      </c>
      <c r="E124">
        <v>281000</v>
      </c>
      <c r="F124">
        <v>3.3136999999999999</v>
      </c>
      <c r="G124">
        <v>2</v>
      </c>
      <c r="H124" t="s">
        <v>19</v>
      </c>
      <c r="I124">
        <v>10</v>
      </c>
      <c r="J124">
        <v>525000</v>
      </c>
      <c r="K124">
        <v>425000</v>
      </c>
      <c r="L124">
        <v>80</v>
      </c>
      <c r="M124">
        <v>360</v>
      </c>
      <c r="N124">
        <v>2.75</v>
      </c>
    </row>
    <row r="125" spans="1:14" x14ac:dyDescent="0.25">
      <c r="A125">
        <v>118</v>
      </c>
      <c r="B125">
        <v>8</v>
      </c>
      <c r="C125">
        <v>16.329999999999998</v>
      </c>
      <c r="D125">
        <v>81700</v>
      </c>
      <c r="E125">
        <v>218000</v>
      </c>
      <c r="F125">
        <v>2.6682999999999999</v>
      </c>
      <c r="G125">
        <v>2</v>
      </c>
      <c r="H125" t="s">
        <v>19</v>
      </c>
      <c r="I125">
        <v>20</v>
      </c>
      <c r="J125">
        <v>655000</v>
      </c>
      <c r="K125">
        <v>465000</v>
      </c>
      <c r="L125">
        <v>71.900000000000006</v>
      </c>
      <c r="M125">
        <v>240</v>
      </c>
      <c r="N125">
        <v>3.25</v>
      </c>
    </row>
    <row r="126" spans="1:14" x14ac:dyDescent="0.25">
      <c r="A126">
        <v>119</v>
      </c>
      <c r="B126">
        <v>29</v>
      </c>
      <c r="C126">
        <v>12.84</v>
      </c>
      <c r="D126">
        <v>82600</v>
      </c>
      <c r="E126">
        <v>85000</v>
      </c>
      <c r="F126">
        <v>1.0290999999999999</v>
      </c>
      <c r="G126">
        <v>2</v>
      </c>
      <c r="H126" t="s">
        <v>19</v>
      </c>
      <c r="I126">
        <v>20</v>
      </c>
      <c r="J126">
        <v>225000</v>
      </c>
      <c r="K126">
        <v>145000</v>
      </c>
      <c r="L126">
        <v>66.66</v>
      </c>
      <c r="M126">
        <v>360</v>
      </c>
      <c r="N126">
        <v>3.37</v>
      </c>
    </row>
    <row r="127" spans="1:14" x14ac:dyDescent="0.25">
      <c r="A127">
        <v>120</v>
      </c>
      <c r="B127">
        <v>12</v>
      </c>
      <c r="C127">
        <v>15.21</v>
      </c>
      <c r="D127">
        <v>65000</v>
      </c>
      <c r="E127">
        <v>67000</v>
      </c>
      <c r="F127">
        <v>1.0307999999999999</v>
      </c>
      <c r="G127">
        <v>2</v>
      </c>
      <c r="H127" t="s">
        <v>19</v>
      </c>
      <c r="I127">
        <v>42</v>
      </c>
      <c r="J127">
        <v>265000</v>
      </c>
      <c r="K127">
        <v>215000</v>
      </c>
      <c r="L127">
        <v>78.94</v>
      </c>
      <c r="M127">
        <v>360</v>
      </c>
      <c r="N127">
        <v>3.99</v>
      </c>
    </row>
    <row r="128" spans="1:14" x14ac:dyDescent="0.25">
      <c r="A128">
        <v>121</v>
      </c>
      <c r="B128">
        <v>12</v>
      </c>
      <c r="C128">
        <v>83.41</v>
      </c>
      <c r="D128">
        <v>68300</v>
      </c>
      <c r="E128">
        <v>112000</v>
      </c>
      <c r="F128">
        <v>1.6397999999999999</v>
      </c>
      <c r="G128">
        <v>1</v>
      </c>
      <c r="H128" t="s">
        <v>19</v>
      </c>
      <c r="I128">
        <v>39</v>
      </c>
      <c r="J128">
        <v>575000</v>
      </c>
      <c r="K128">
        <v>445000</v>
      </c>
      <c r="L128">
        <v>77.64</v>
      </c>
      <c r="M128">
        <v>360</v>
      </c>
      <c r="N128">
        <v>2.37</v>
      </c>
    </row>
    <row r="129" spans="1:14" x14ac:dyDescent="0.25">
      <c r="A129">
        <v>122</v>
      </c>
      <c r="B129">
        <v>4</v>
      </c>
      <c r="C129">
        <v>24.87</v>
      </c>
      <c r="D129">
        <v>77800</v>
      </c>
      <c r="E129">
        <v>175000</v>
      </c>
      <c r="F129">
        <v>2.2494000000000001</v>
      </c>
      <c r="G129">
        <v>2</v>
      </c>
      <c r="H129" t="s">
        <v>19</v>
      </c>
      <c r="I129">
        <v>10</v>
      </c>
      <c r="J129">
        <v>415000</v>
      </c>
      <c r="K129">
        <v>285000</v>
      </c>
      <c r="L129">
        <v>68.53</v>
      </c>
      <c r="M129">
        <v>360</v>
      </c>
      <c r="N129">
        <v>2.87</v>
      </c>
    </row>
    <row r="130" spans="1:14" x14ac:dyDescent="0.25">
      <c r="A130">
        <v>123</v>
      </c>
      <c r="B130">
        <v>6</v>
      </c>
      <c r="C130">
        <v>80.94</v>
      </c>
      <c r="D130">
        <v>92700</v>
      </c>
      <c r="E130">
        <v>91000</v>
      </c>
      <c r="F130">
        <v>0.98170000000000002</v>
      </c>
      <c r="G130">
        <v>2</v>
      </c>
      <c r="H130" t="s">
        <v>19</v>
      </c>
      <c r="I130">
        <v>37</v>
      </c>
      <c r="J130">
        <v>715000</v>
      </c>
      <c r="K130">
        <v>225000</v>
      </c>
      <c r="L130">
        <v>31.35</v>
      </c>
      <c r="M130">
        <v>180</v>
      </c>
      <c r="N130">
        <v>2.75</v>
      </c>
    </row>
    <row r="131" spans="1:14" x14ac:dyDescent="0.25">
      <c r="A131">
        <v>124</v>
      </c>
      <c r="B131">
        <v>39</v>
      </c>
      <c r="C131">
        <v>19.3</v>
      </c>
      <c r="D131">
        <v>85200</v>
      </c>
      <c r="E131">
        <v>85000</v>
      </c>
      <c r="F131">
        <v>0.99770000000000003</v>
      </c>
      <c r="G131">
        <v>2</v>
      </c>
      <c r="H131" t="s">
        <v>19</v>
      </c>
      <c r="I131">
        <v>43</v>
      </c>
      <c r="J131">
        <v>255000</v>
      </c>
      <c r="K131">
        <v>235000</v>
      </c>
      <c r="L131">
        <v>90.19</v>
      </c>
      <c r="M131">
        <v>360</v>
      </c>
      <c r="N131">
        <v>3</v>
      </c>
    </row>
    <row r="132" spans="1:14" x14ac:dyDescent="0.25">
      <c r="A132">
        <v>125</v>
      </c>
      <c r="B132">
        <v>40</v>
      </c>
      <c r="C132">
        <v>15.38</v>
      </c>
      <c r="D132">
        <v>74000</v>
      </c>
      <c r="E132">
        <v>126000</v>
      </c>
      <c r="F132">
        <v>1.7027000000000001</v>
      </c>
      <c r="G132">
        <v>2</v>
      </c>
      <c r="H132" t="s">
        <v>19</v>
      </c>
      <c r="I132">
        <v>30</v>
      </c>
      <c r="J132">
        <v>205000</v>
      </c>
      <c r="K132">
        <v>165000</v>
      </c>
      <c r="L132">
        <v>80</v>
      </c>
      <c r="M132">
        <v>240</v>
      </c>
      <c r="N132">
        <v>3.87</v>
      </c>
    </row>
    <row r="133" spans="1:14" x14ac:dyDescent="0.25">
      <c r="A133">
        <v>126</v>
      </c>
      <c r="B133">
        <v>49</v>
      </c>
      <c r="C133">
        <v>16.8</v>
      </c>
      <c r="D133">
        <v>70700</v>
      </c>
      <c r="E133">
        <v>62000</v>
      </c>
      <c r="F133">
        <v>0.87690000000000001</v>
      </c>
      <c r="G133">
        <v>1</v>
      </c>
      <c r="H133" t="s">
        <v>19</v>
      </c>
      <c r="I133">
        <v>20</v>
      </c>
      <c r="J133">
        <v>305000</v>
      </c>
      <c r="K133">
        <v>275000</v>
      </c>
      <c r="L133">
        <v>95</v>
      </c>
      <c r="M133">
        <v>360</v>
      </c>
      <c r="N133">
        <v>2.75</v>
      </c>
    </row>
    <row r="134" spans="1:14" x14ac:dyDescent="0.25">
      <c r="A134">
        <v>127</v>
      </c>
      <c r="B134">
        <v>26</v>
      </c>
      <c r="C134">
        <v>6.53</v>
      </c>
      <c r="D134">
        <v>79700</v>
      </c>
      <c r="E134">
        <v>56000</v>
      </c>
      <c r="F134">
        <v>0.7026</v>
      </c>
      <c r="G134">
        <v>2</v>
      </c>
      <c r="H134" t="s">
        <v>19</v>
      </c>
      <c r="I134">
        <v>39</v>
      </c>
      <c r="J134">
        <v>325000</v>
      </c>
      <c r="K134">
        <v>235000</v>
      </c>
      <c r="L134">
        <v>73.53</v>
      </c>
      <c r="M134">
        <v>360</v>
      </c>
      <c r="N134">
        <v>2.99</v>
      </c>
    </row>
    <row r="135" spans="1:14" x14ac:dyDescent="0.25">
      <c r="A135">
        <v>128</v>
      </c>
      <c r="B135">
        <v>53</v>
      </c>
      <c r="C135">
        <v>11.83</v>
      </c>
      <c r="D135">
        <v>86300</v>
      </c>
      <c r="E135">
        <v>67000</v>
      </c>
      <c r="F135">
        <v>0.77639999999999998</v>
      </c>
      <c r="G135">
        <v>2</v>
      </c>
      <c r="H135" t="s">
        <v>19</v>
      </c>
      <c r="I135">
        <v>44</v>
      </c>
      <c r="J135">
        <v>425000</v>
      </c>
      <c r="K135">
        <v>335000</v>
      </c>
      <c r="L135">
        <v>79</v>
      </c>
      <c r="M135">
        <v>360</v>
      </c>
      <c r="N135">
        <v>4.37</v>
      </c>
    </row>
    <row r="136" spans="1:14" x14ac:dyDescent="0.25">
      <c r="A136">
        <v>129</v>
      </c>
      <c r="B136">
        <v>53</v>
      </c>
      <c r="C136">
        <v>37.630000000000003</v>
      </c>
      <c r="D136">
        <v>106900</v>
      </c>
      <c r="E136">
        <v>69000</v>
      </c>
      <c r="F136">
        <v>0.64549999999999996</v>
      </c>
      <c r="G136">
        <v>2</v>
      </c>
      <c r="H136" t="s">
        <v>19</v>
      </c>
      <c r="I136">
        <v>45</v>
      </c>
      <c r="J136">
        <v>445000</v>
      </c>
      <c r="K136">
        <v>325000</v>
      </c>
      <c r="L136">
        <v>73.53</v>
      </c>
      <c r="M136">
        <v>360</v>
      </c>
      <c r="N136">
        <v>3.37</v>
      </c>
    </row>
    <row r="137" spans="1:14" x14ac:dyDescent="0.25">
      <c r="A137">
        <v>130</v>
      </c>
      <c r="B137">
        <v>21</v>
      </c>
      <c r="C137">
        <v>90.31</v>
      </c>
      <c r="D137">
        <v>79400</v>
      </c>
      <c r="E137">
        <v>374000</v>
      </c>
      <c r="F137">
        <v>4.7103000000000002</v>
      </c>
      <c r="G137">
        <v>1</v>
      </c>
      <c r="H137" t="s">
        <v>19</v>
      </c>
      <c r="I137">
        <v>30</v>
      </c>
      <c r="J137">
        <v>115000</v>
      </c>
      <c r="K137">
        <v>95000</v>
      </c>
      <c r="L137">
        <v>80</v>
      </c>
      <c r="M137">
        <v>360</v>
      </c>
      <c r="N137">
        <v>4.25</v>
      </c>
    </row>
    <row r="138" spans="1:14" x14ac:dyDescent="0.25">
      <c r="A138">
        <v>131</v>
      </c>
      <c r="B138">
        <v>6</v>
      </c>
      <c r="C138">
        <v>78.83</v>
      </c>
      <c r="D138">
        <v>83300</v>
      </c>
      <c r="E138">
        <v>302000</v>
      </c>
      <c r="F138">
        <v>3.6255000000000002</v>
      </c>
      <c r="G138">
        <v>2</v>
      </c>
      <c r="H138" t="s">
        <v>19</v>
      </c>
      <c r="I138">
        <v>10</v>
      </c>
      <c r="J138">
        <v>635000</v>
      </c>
      <c r="K138">
        <v>355000</v>
      </c>
      <c r="L138">
        <v>55.79</v>
      </c>
      <c r="M138">
        <v>360</v>
      </c>
      <c r="N138">
        <v>3.5</v>
      </c>
    </row>
    <row r="139" spans="1:14" x14ac:dyDescent="0.25">
      <c r="A139">
        <v>132</v>
      </c>
      <c r="B139">
        <v>6</v>
      </c>
      <c r="C139">
        <v>24.95</v>
      </c>
      <c r="D139">
        <v>97800</v>
      </c>
      <c r="E139">
        <v>222000</v>
      </c>
      <c r="F139">
        <v>2.2698999999999998</v>
      </c>
      <c r="G139">
        <v>1</v>
      </c>
      <c r="H139" t="s">
        <v>19</v>
      </c>
      <c r="I139">
        <v>20</v>
      </c>
      <c r="J139">
        <v>1105000</v>
      </c>
      <c r="K139">
        <v>715000</v>
      </c>
      <c r="L139">
        <v>64.81</v>
      </c>
      <c r="M139">
        <v>360</v>
      </c>
      <c r="N139">
        <v>3</v>
      </c>
    </row>
    <row r="140" spans="1:14" x14ac:dyDescent="0.25">
      <c r="A140">
        <v>133</v>
      </c>
      <c r="B140">
        <v>40</v>
      </c>
      <c r="C140">
        <v>15.38</v>
      </c>
      <c r="D140">
        <v>74000</v>
      </c>
      <c r="E140">
        <v>162000</v>
      </c>
      <c r="F140">
        <v>2.1892</v>
      </c>
      <c r="G140">
        <v>2</v>
      </c>
      <c r="H140" t="s">
        <v>19</v>
      </c>
      <c r="I140">
        <v>20</v>
      </c>
      <c r="J140">
        <v>495000</v>
      </c>
      <c r="K140">
        <v>395000</v>
      </c>
      <c r="L140">
        <v>79.989999999999995</v>
      </c>
      <c r="M140">
        <v>360</v>
      </c>
      <c r="N140">
        <v>3.37</v>
      </c>
    </row>
    <row r="141" spans="1:14" x14ac:dyDescent="0.25">
      <c r="A141">
        <v>134</v>
      </c>
      <c r="B141">
        <v>27</v>
      </c>
      <c r="C141">
        <v>17.350000000000001</v>
      </c>
      <c r="D141">
        <v>102800</v>
      </c>
      <c r="E141">
        <v>27000</v>
      </c>
      <c r="F141">
        <v>0.2626</v>
      </c>
      <c r="G141">
        <v>2</v>
      </c>
      <c r="H141" t="s">
        <v>19</v>
      </c>
      <c r="I141">
        <v>43</v>
      </c>
      <c r="J141">
        <v>325000</v>
      </c>
      <c r="K141">
        <v>125000</v>
      </c>
      <c r="L141">
        <v>38.81</v>
      </c>
      <c r="M141">
        <v>360</v>
      </c>
      <c r="N141">
        <v>3.62</v>
      </c>
    </row>
    <row r="142" spans="1:14" x14ac:dyDescent="0.25">
      <c r="A142">
        <v>135</v>
      </c>
      <c r="B142">
        <v>5</v>
      </c>
      <c r="C142">
        <v>18.28</v>
      </c>
      <c r="D142">
        <v>71400</v>
      </c>
      <c r="E142">
        <v>277000</v>
      </c>
      <c r="F142">
        <v>3.8795999999999999</v>
      </c>
      <c r="G142">
        <v>2</v>
      </c>
      <c r="H142" t="s">
        <v>19</v>
      </c>
      <c r="I142">
        <v>10</v>
      </c>
      <c r="J142">
        <v>145000</v>
      </c>
      <c r="K142">
        <v>115000</v>
      </c>
      <c r="L142">
        <v>80</v>
      </c>
      <c r="M142">
        <v>360</v>
      </c>
      <c r="N142">
        <v>5.12</v>
      </c>
    </row>
    <row r="143" spans="1:14" x14ac:dyDescent="0.25">
      <c r="A143">
        <v>136</v>
      </c>
      <c r="B143">
        <v>51</v>
      </c>
      <c r="C143">
        <v>9.9700000000000006</v>
      </c>
      <c r="D143">
        <v>124900</v>
      </c>
      <c r="E143">
        <v>94000</v>
      </c>
      <c r="F143">
        <v>0.75260000000000005</v>
      </c>
      <c r="G143">
        <v>2</v>
      </c>
      <c r="H143" t="s">
        <v>19</v>
      </c>
      <c r="I143">
        <v>39</v>
      </c>
      <c r="J143">
        <v>545000</v>
      </c>
      <c r="K143">
        <v>385000</v>
      </c>
      <c r="L143">
        <v>70.45</v>
      </c>
      <c r="M143">
        <v>360</v>
      </c>
      <c r="N143">
        <v>3.37</v>
      </c>
    </row>
    <row r="144" spans="1:14" x14ac:dyDescent="0.25">
      <c r="A144">
        <v>137</v>
      </c>
      <c r="B144">
        <v>18</v>
      </c>
      <c r="C144">
        <v>8.75</v>
      </c>
      <c r="D144">
        <v>79600</v>
      </c>
      <c r="E144">
        <v>55000</v>
      </c>
      <c r="F144">
        <v>0.69099999999999995</v>
      </c>
      <c r="G144">
        <v>2</v>
      </c>
      <c r="H144" t="s">
        <v>19</v>
      </c>
      <c r="I144">
        <v>20</v>
      </c>
      <c r="J144">
        <v>275000</v>
      </c>
      <c r="K144">
        <v>125000</v>
      </c>
      <c r="L144">
        <v>44.64</v>
      </c>
      <c r="M144">
        <v>360</v>
      </c>
      <c r="N144">
        <v>3.75</v>
      </c>
    </row>
    <row r="145" spans="1:14" x14ac:dyDescent="0.25">
      <c r="A145">
        <v>138</v>
      </c>
      <c r="B145">
        <v>51</v>
      </c>
      <c r="C145">
        <v>16.96</v>
      </c>
      <c r="D145">
        <v>83400</v>
      </c>
      <c r="E145">
        <v>143000</v>
      </c>
      <c r="F145">
        <v>1.7145999999999999</v>
      </c>
      <c r="G145">
        <v>2</v>
      </c>
      <c r="H145" t="s">
        <v>19</v>
      </c>
      <c r="I145">
        <v>37</v>
      </c>
      <c r="J145">
        <v>405000</v>
      </c>
      <c r="K145">
        <v>355000</v>
      </c>
      <c r="L145">
        <v>89.38</v>
      </c>
      <c r="M145">
        <v>360</v>
      </c>
      <c r="N145">
        <v>2.87</v>
      </c>
    </row>
    <row r="146" spans="1:14" x14ac:dyDescent="0.25">
      <c r="A146">
        <v>139</v>
      </c>
      <c r="B146">
        <v>36</v>
      </c>
      <c r="C146">
        <v>8.77</v>
      </c>
      <c r="D146">
        <v>83700</v>
      </c>
      <c r="E146">
        <v>83000</v>
      </c>
      <c r="F146">
        <v>0.99160000000000004</v>
      </c>
      <c r="G146">
        <v>2</v>
      </c>
      <c r="H146" t="s">
        <v>19</v>
      </c>
      <c r="I146">
        <v>39</v>
      </c>
      <c r="J146">
        <v>185000</v>
      </c>
      <c r="K146">
        <v>85000</v>
      </c>
      <c r="L146">
        <v>48.07</v>
      </c>
      <c r="M146">
        <v>360</v>
      </c>
      <c r="N146">
        <v>3.62</v>
      </c>
    </row>
    <row r="147" spans="1:14" x14ac:dyDescent="0.25">
      <c r="A147">
        <v>140</v>
      </c>
      <c r="B147">
        <v>27</v>
      </c>
      <c r="C147">
        <v>76.5</v>
      </c>
      <c r="D147">
        <v>102800</v>
      </c>
      <c r="E147">
        <v>115000</v>
      </c>
      <c r="F147">
        <v>1.1187</v>
      </c>
      <c r="G147">
        <v>2</v>
      </c>
      <c r="H147" t="s">
        <v>19</v>
      </c>
      <c r="I147">
        <v>30</v>
      </c>
      <c r="J147">
        <v>505000</v>
      </c>
      <c r="K147">
        <v>275000</v>
      </c>
      <c r="L147">
        <v>55</v>
      </c>
      <c r="M147">
        <v>360</v>
      </c>
      <c r="N147">
        <v>4.5</v>
      </c>
    </row>
    <row r="148" spans="1:14" x14ac:dyDescent="0.25">
      <c r="A148">
        <v>141</v>
      </c>
      <c r="B148">
        <v>36</v>
      </c>
      <c r="C148">
        <v>97.18</v>
      </c>
      <c r="D148">
        <v>96500</v>
      </c>
      <c r="E148">
        <v>111000</v>
      </c>
      <c r="F148">
        <v>1.1503000000000001</v>
      </c>
      <c r="G148">
        <v>2</v>
      </c>
      <c r="H148" t="s">
        <v>19</v>
      </c>
      <c r="I148">
        <v>41</v>
      </c>
      <c r="J148">
        <v>715000</v>
      </c>
      <c r="K148">
        <v>485000</v>
      </c>
      <c r="L148">
        <v>68.87</v>
      </c>
      <c r="M148">
        <v>360</v>
      </c>
      <c r="N148">
        <v>3.87</v>
      </c>
    </row>
    <row r="149" spans="1:14" x14ac:dyDescent="0.25">
      <c r="A149">
        <v>142</v>
      </c>
      <c r="B149">
        <v>6</v>
      </c>
      <c r="C149">
        <v>31.13</v>
      </c>
      <c r="D149">
        <v>127900</v>
      </c>
      <c r="E149">
        <v>199000</v>
      </c>
      <c r="F149">
        <v>1.5559000000000001</v>
      </c>
      <c r="G149">
        <v>2</v>
      </c>
      <c r="H149" t="s">
        <v>19</v>
      </c>
      <c r="I149">
        <v>30</v>
      </c>
      <c r="J149">
        <v>705000</v>
      </c>
      <c r="K149">
        <v>555000</v>
      </c>
      <c r="L149">
        <v>79.42</v>
      </c>
      <c r="M149">
        <v>360</v>
      </c>
      <c r="N149">
        <v>3.62</v>
      </c>
    </row>
    <row r="150" spans="1:14" x14ac:dyDescent="0.25">
      <c r="A150">
        <v>143</v>
      </c>
      <c r="B150">
        <v>25</v>
      </c>
      <c r="C150">
        <v>16.149999999999999</v>
      </c>
      <c r="D150">
        <v>114000</v>
      </c>
      <c r="E150">
        <v>123000</v>
      </c>
      <c r="F150">
        <v>1.0789</v>
      </c>
      <c r="G150">
        <v>2</v>
      </c>
      <c r="H150" t="s">
        <v>19</v>
      </c>
      <c r="I150">
        <v>37</v>
      </c>
      <c r="J150">
        <v>605000</v>
      </c>
      <c r="K150">
        <v>335000</v>
      </c>
      <c r="L150">
        <v>71.27</v>
      </c>
      <c r="M150">
        <v>360</v>
      </c>
      <c r="N150">
        <v>3</v>
      </c>
    </row>
    <row r="151" spans="1:14" x14ac:dyDescent="0.25">
      <c r="A151">
        <v>144</v>
      </c>
      <c r="B151">
        <v>49</v>
      </c>
      <c r="C151">
        <v>14.24</v>
      </c>
      <c r="D151">
        <v>87500</v>
      </c>
      <c r="E151">
        <v>87000</v>
      </c>
      <c r="F151">
        <v>0.99429999999999996</v>
      </c>
      <c r="G151">
        <v>2</v>
      </c>
      <c r="H151" t="s">
        <v>19</v>
      </c>
      <c r="I151">
        <v>30</v>
      </c>
      <c r="J151">
        <v>485000</v>
      </c>
      <c r="K151">
        <v>285000</v>
      </c>
      <c r="L151">
        <v>58.36</v>
      </c>
      <c r="M151">
        <v>360</v>
      </c>
      <c r="N151">
        <v>2.87</v>
      </c>
    </row>
    <row r="152" spans="1:14" x14ac:dyDescent="0.25">
      <c r="A152">
        <v>145</v>
      </c>
      <c r="B152">
        <v>18</v>
      </c>
      <c r="C152">
        <v>11.74</v>
      </c>
      <c r="D152">
        <v>81300</v>
      </c>
      <c r="E152">
        <v>95000</v>
      </c>
      <c r="F152">
        <v>1.1685000000000001</v>
      </c>
      <c r="G152">
        <v>2</v>
      </c>
      <c r="H152" t="s">
        <v>19</v>
      </c>
      <c r="I152">
        <v>10</v>
      </c>
      <c r="J152">
        <v>145000</v>
      </c>
      <c r="K152">
        <v>75000</v>
      </c>
      <c r="L152">
        <v>50</v>
      </c>
      <c r="M152">
        <v>180</v>
      </c>
      <c r="N152">
        <v>2.5</v>
      </c>
    </row>
    <row r="153" spans="1:14" x14ac:dyDescent="0.25">
      <c r="A153">
        <v>146</v>
      </c>
      <c r="B153">
        <v>6</v>
      </c>
      <c r="C153">
        <v>70.38</v>
      </c>
      <c r="D153">
        <v>83300</v>
      </c>
      <c r="E153">
        <v>127000</v>
      </c>
      <c r="F153">
        <v>1.5246</v>
      </c>
      <c r="G153">
        <v>2</v>
      </c>
      <c r="H153" t="s">
        <v>19</v>
      </c>
      <c r="I153">
        <v>20</v>
      </c>
      <c r="J153">
        <v>805000</v>
      </c>
      <c r="K153">
        <v>155000</v>
      </c>
      <c r="L153">
        <v>19.75</v>
      </c>
      <c r="M153">
        <v>360</v>
      </c>
      <c r="N153">
        <v>3.12</v>
      </c>
    </row>
    <row r="154" spans="1:14" x14ac:dyDescent="0.25">
      <c r="A154">
        <v>147</v>
      </c>
      <c r="B154">
        <v>12</v>
      </c>
      <c r="C154">
        <v>40.75</v>
      </c>
      <c r="D154">
        <v>68300</v>
      </c>
      <c r="E154">
        <v>101000</v>
      </c>
      <c r="F154">
        <v>1.4787999999999999</v>
      </c>
      <c r="G154">
        <v>2</v>
      </c>
      <c r="H154" t="s">
        <v>19</v>
      </c>
      <c r="I154">
        <v>44</v>
      </c>
      <c r="J154">
        <v>515000</v>
      </c>
      <c r="K154">
        <v>375000</v>
      </c>
      <c r="L154">
        <v>73.78</v>
      </c>
      <c r="M154">
        <v>360</v>
      </c>
      <c r="N154">
        <v>3.12</v>
      </c>
    </row>
    <row r="155" spans="1:14" x14ac:dyDescent="0.25">
      <c r="A155">
        <v>148</v>
      </c>
      <c r="B155">
        <v>6</v>
      </c>
      <c r="C155">
        <v>36.35</v>
      </c>
      <c r="D155">
        <v>86700</v>
      </c>
      <c r="E155">
        <v>179000</v>
      </c>
      <c r="F155">
        <v>2.0646</v>
      </c>
      <c r="G155">
        <v>2</v>
      </c>
      <c r="H155" t="s">
        <v>19</v>
      </c>
      <c r="I155">
        <v>10</v>
      </c>
      <c r="J155">
        <v>775000</v>
      </c>
      <c r="K155">
        <v>385000</v>
      </c>
      <c r="L155">
        <v>49.41</v>
      </c>
      <c r="M155">
        <v>360</v>
      </c>
      <c r="N155">
        <v>2.87</v>
      </c>
    </row>
    <row r="156" spans="1:14" x14ac:dyDescent="0.25">
      <c r="A156">
        <v>149</v>
      </c>
      <c r="B156">
        <v>8</v>
      </c>
      <c r="C156">
        <v>10.17</v>
      </c>
      <c r="D156">
        <v>100000</v>
      </c>
      <c r="E156">
        <v>180000</v>
      </c>
      <c r="F156">
        <v>1.8</v>
      </c>
      <c r="G156">
        <v>2</v>
      </c>
      <c r="H156" t="s">
        <v>19</v>
      </c>
      <c r="I156">
        <v>30</v>
      </c>
      <c r="J156">
        <v>705000</v>
      </c>
      <c r="K156">
        <v>495000</v>
      </c>
      <c r="L156">
        <v>70</v>
      </c>
      <c r="M156">
        <v>360</v>
      </c>
      <c r="N156">
        <v>3.87</v>
      </c>
    </row>
    <row r="157" spans="1:14" x14ac:dyDescent="0.25">
      <c r="A157">
        <v>150</v>
      </c>
      <c r="B157">
        <v>27</v>
      </c>
      <c r="C157">
        <v>8.26</v>
      </c>
      <c r="D157">
        <v>102800</v>
      </c>
      <c r="E157">
        <v>50000</v>
      </c>
      <c r="F157">
        <v>0.4864</v>
      </c>
      <c r="G157">
        <v>2</v>
      </c>
      <c r="H157" t="s">
        <v>19</v>
      </c>
      <c r="I157">
        <v>45</v>
      </c>
      <c r="J157">
        <v>215000</v>
      </c>
      <c r="K157">
        <v>155000</v>
      </c>
      <c r="L157">
        <v>73.84</v>
      </c>
      <c r="M157">
        <v>180</v>
      </c>
      <c r="N157">
        <v>2.37</v>
      </c>
    </row>
    <row r="158" spans="1:14" x14ac:dyDescent="0.25">
      <c r="A158">
        <v>151</v>
      </c>
      <c r="B158">
        <v>17</v>
      </c>
      <c r="C158">
        <v>7.45</v>
      </c>
      <c r="D158">
        <v>89100</v>
      </c>
      <c r="E158">
        <v>174000</v>
      </c>
      <c r="F158">
        <v>1.9529000000000001</v>
      </c>
      <c r="G158">
        <v>2</v>
      </c>
      <c r="H158" t="s">
        <v>19</v>
      </c>
      <c r="I158">
        <v>20</v>
      </c>
      <c r="J158">
        <v>275000</v>
      </c>
      <c r="K158">
        <v>145000</v>
      </c>
      <c r="L158">
        <v>51.63</v>
      </c>
      <c r="M158">
        <v>180</v>
      </c>
      <c r="N158">
        <v>3.25</v>
      </c>
    </row>
    <row r="159" spans="1:14" x14ac:dyDescent="0.25">
      <c r="A159">
        <v>152</v>
      </c>
      <c r="B159">
        <v>8</v>
      </c>
      <c r="C159">
        <v>8.81</v>
      </c>
      <c r="D159">
        <v>95900</v>
      </c>
      <c r="E159">
        <v>310000</v>
      </c>
      <c r="F159">
        <v>3.2324999999999999</v>
      </c>
      <c r="G159">
        <v>2</v>
      </c>
      <c r="H159" t="s">
        <v>19</v>
      </c>
      <c r="I159">
        <v>30</v>
      </c>
      <c r="J159">
        <v>675000</v>
      </c>
      <c r="K159">
        <v>525000</v>
      </c>
      <c r="L159">
        <v>77.709999999999994</v>
      </c>
      <c r="M159">
        <v>360</v>
      </c>
      <c r="N159">
        <v>4.25</v>
      </c>
    </row>
    <row r="160" spans="1:14" x14ac:dyDescent="0.25">
      <c r="A160">
        <v>153</v>
      </c>
      <c r="B160">
        <v>39</v>
      </c>
      <c r="C160">
        <v>5.26</v>
      </c>
      <c r="D160">
        <v>70300</v>
      </c>
      <c r="E160">
        <v>56000</v>
      </c>
      <c r="F160">
        <v>0.79659999999999997</v>
      </c>
      <c r="G160">
        <v>2</v>
      </c>
      <c r="H160" t="s">
        <v>19</v>
      </c>
      <c r="I160">
        <v>30</v>
      </c>
      <c r="J160">
        <v>175000</v>
      </c>
      <c r="K160">
        <v>125000</v>
      </c>
      <c r="L160">
        <v>75.88</v>
      </c>
      <c r="M160">
        <v>180</v>
      </c>
      <c r="N160">
        <v>2.37</v>
      </c>
    </row>
    <row r="161" spans="1:14" x14ac:dyDescent="0.25">
      <c r="A161">
        <v>154</v>
      </c>
      <c r="B161">
        <v>36</v>
      </c>
      <c r="C161">
        <v>4.96</v>
      </c>
      <c r="D161">
        <v>75800</v>
      </c>
      <c r="E161">
        <v>127000</v>
      </c>
      <c r="F161">
        <v>1.6755</v>
      </c>
      <c r="G161">
        <v>1</v>
      </c>
      <c r="H161" t="s">
        <v>19</v>
      </c>
      <c r="I161">
        <v>41</v>
      </c>
      <c r="J161">
        <v>285000</v>
      </c>
      <c r="K161">
        <v>235000</v>
      </c>
      <c r="L161">
        <v>80</v>
      </c>
      <c r="M161">
        <v>360</v>
      </c>
      <c r="N161">
        <v>2.87</v>
      </c>
    </row>
    <row r="162" spans="1:14" x14ac:dyDescent="0.25">
      <c r="A162">
        <v>155</v>
      </c>
      <c r="B162">
        <v>18</v>
      </c>
      <c r="C162">
        <v>3.34</v>
      </c>
      <c r="D162">
        <v>65300</v>
      </c>
      <c r="E162">
        <v>119000</v>
      </c>
      <c r="F162">
        <v>1.8224</v>
      </c>
      <c r="G162">
        <v>2</v>
      </c>
      <c r="H162" t="s">
        <v>19</v>
      </c>
      <c r="I162">
        <v>39</v>
      </c>
      <c r="J162">
        <v>195000</v>
      </c>
      <c r="K162">
        <v>185000</v>
      </c>
      <c r="L162">
        <v>94.73</v>
      </c>
      <c r="M162">
        <v>240</v>
      </c>
      <c r="N162">
        <v>2.75</v>
      </c>
    </row>
    <row r="163" spans="1:14" x14ac:dyDescent="0.25">
      <c r="A163">
        <v>156</v>
      </c>
      <c r="B163">
        <v>1</v>
      </c>
      <c r="C163">
        <v>3.98</v>
      </c>
      <c r="D163">
        <v>71700</v>
      </c>
      <c r="E163">
        <v>115000</v>
      </c>
      <c r="F163">
        <v>1.6039000000000001</v>
      </c>
      <c r="G163">
        <v>2</v>
      </c>
      <c r="H163" t="s">
        <v>19</v>
      </c>
      <c r="I163">
        <v>20</v>
      </c>
      <c r="J163">
        <v>285000</v>
      </c>
      <c r="K163">
        <v>235000</v>
      </c>
      <c r="L163">
        <v>80</v>
      </c>
      <c r="M163">
        <v>360</v>
      </c>
      <c r="N163">
        <v>3.5</v>
      </c>
    </row>
    <row r="164" spans="1:14" x14ac:dyDescent="0.25">
      <c r="A164">
        <v>157</v>
      </c>
      <c r="B164">
        <v>13</v>
      </c>
      <c r="C164">
        <v>46.31</v>
      </c>
      <c r="D164">
        <v>52300</v>
      </c>
      <c r="E164">
        <v>139000</v>
      </c>
      <c r="F164">
        <v>2.6577000000000002</v>
      </c>
      <c r="G164">
        <v>2</v>
      </c>
      <c r="H164" t="s">
        <v>19</v>
      </c>
      <c r="I164">
        <v>20</v>
      </c>
      <c r="J164">
        <v>265000</v>
      </c>
      <c r="K164">
        <v>165000</v>
      </c>
      <c r="L164">
        <v>62.18</v>
      </c>
      <c r="M164">
        <v>240</v>
      </c>
      <c r="N164">
        <v>3.87</v>
      </c>
    </row>
    <row r="165" spans="1:14" x14ac:dyDescent="0.25">
      <c r="A165">
        <v>158</v>
      </c>
      <c r="B165">
        <v>27</v>
      </c>
      <c r="C165">
        <v>6.86</v>
      </c>
      <c r="D165">
        <v>102800</v>
      </c>
      <c r="E165">
        <v>132000</v>
      </c>
      <c r="F165">
        <v>1.284</v>
      </c>
      <c r="G165">
        <v>2</v>
      </c>
      <c r="H165" t="s">
        <v>19</v>
      </c>
      <c r="I165">
        <v>47</v>
      </c>
      <c r="J165">
        <v>635000</v>
      </c>
      <c r="K165">
        <v>385000</v>
      </c>
      <c r="L165">
        <v>59.84</v>
      </c>
      <c r="M165">
        <v>360</v>
      </c>
      <c r="N165">
        <v>3.12</v>
      </c>
    </row>
    <row r="166" spans="1:14" x14ac:dyDescent="0.25">
      <c r="A166">
        <v>159</v>
      </c>
      <c r="B166">
        <v>6</v>
      </c>
      <c r="C166">
        <v>28.14</v>
      </c>
      <c r="D166">
        <v>52900</v>
      </c>
      <c r="E166">
        <v>48000</v>
      </c>
      <c r="F166">
        <v>0.90739999999999998</v>
      </c>
      <c r="G166">
        <v>2</v>
      </c>
      <c r="H166" t="s">
        <v>19</v>
      </c>
      <c r="I166">
        <v>50</v>
      </c>
      <c r="J166">
        <v>655000</v>
      </c>
      <c r="K166">
        <v>305000</v>
      </c>
      <c r="L166">
        <v>46.66</v>
      </c>
      <c r="M166">
        <v>360</v>
      </c>
      <c r="N166">
        <v>3.62</v>
      </c>
    </row>
    <row r="167" spans="1:14" x14ac:dyDescent="0.25">
      <c r="A167">
        <v>160</v>
      </c>
      <c r="B167">
        <v>8</v>
      </c>
      <c r="C167">
        <v>12.96</v>
      </c>
      <c r="D167">
        <v>99400</v>
      </c>
      <c r="E167">
        <v>190000</v>
      </c>
      <c r="F167">
        <v>1.9115</v>
      </c>
      <c r="G167">
        <v>2</v>
      </c>
      <c r="H167" t="s">
        <v>19</v>
      </c>
      <c r="I167">
        <v>10</v>
      </c>
      <c r="J167">
        <v>615000</v>
      </c>
      <c r="K167">
        <v>435000</v>
      </c>
      <c r="L167">
        <v>69.989999999999995</v>
      </c>
      <c r="M167">
        <v>360</v>
      </c>
      <c r="N167">
        <v>3.5</v>
      </c>
    </row>
    <row r="168" spans="1:14" x14ac:dyDescent="0.25">
      <c r="A168">
        <v>161</v>
      </c>
      <c r="B168">
        <v>39</v>
      </c>
      <c r="C168">
        <v>7.71</v>
      </c>
      <c r="D168">
        <v>85200</v>
      </c>
      <c r="E168">
        <v>78000</v>
      </c>
      <c r="F168">
        <v>0.91549999999999998</v>
      </c>
      <c r="G168">
        <v>2</v>
      </c>
      <c r="H168" t="s">
        <v>19</v>
      </c>
      <c r="I168">
        <v>20</v>
      </c>
      <c r="J168">
        <v>235000</v>
      </c>
      <c r="K168">
        <v>165000</v>
      </c>
      <c r="L168">
        <v>71.48</v>
      </c>
      <c r="M168">
        <v>120</v>
      </c>
      <c r="N168">
        <v>2.75</v>
      </c>
    </row>
    <row r="169" spans="1:14" x14ac:dyDescent="0.25">
      <c r="A169">
        <v>162</v>
      </c>
      <c r="B169">
        <v>17</v>
      </c>
      <c r="C169">
        <v>42.02</v>
      </c>
      <c r="D169">
        <v>89100</v>
      </c>
      <c r="E169">
        <v>96000</v>
      </c>
      <c r="F169">
        <v>1.0773999999999999</v>
      </c>
      <c r="G169">
        <v>2</v>
      </c>
      <c r="H169" t="s">
        <v>19</v>
      </c>
      <c r="I169">
        <v>30</v>
      </c>
      <c r="J169">
        <v>315000</v>
      </c>
      <c r="K169">
        <v>205000</v>
      </c>
      <c r="L169">
        <v>63.49</v>
      </c>
      <c r="M169">
        <v>360</v>
      </c>
      <c r="N169">
        <v>3.25</v>
      </c>
    </row>
    <row r="170" spans="1:14" x14ac:dyDescent="0.25">
      <c r="A170">
        <v>163</v>
      </c>
      <c r="B170">
        <v>6</v>
      </c>
      <c r="C170">
        <v>75.540000000000006</v>
      </c>
      <c r="D170">
        <v>127900</v>
      </c>
      <c r="E170">
        <v>82000</v>
      </c>
      <c r="F170">
        <v>0.6411</v>
      </c>
      <c r="G170">
        <v>2</v>
      </c>
      <c r="H170" t="s">
        <v>19</v>
      </c>
      <c r="I170">
        <v>20</v>
      </c>
      <c r="J170">
        <v>965000</v>
      </c>
      <c r="K170">
        <v>305000</v>
      </c>
      <c r="L170">
        <v>31.08</v>
      </c>
      <c r="M170">
        <v>360</v>
      </c>
      <c r="N170">
        <v>2.87</v>
      </c>
    </row>
    <row r="171" spans="1:14" x14ac:dyDescent="0.25">
      <c r="A171">
        <v>164</v>
      </c>
      <c r="B171">
        <v>6</v>
      </c>
      <c r="C171">
        <v>29.6</v>
      </c>
      <c r="D171">
        <v>83300</v>
      </c>
      <c r="E171">
        <v>112000</v>
      </c>
      <c r="F171">
        <v>1.3445</v>
      </c>
      <c r="G171">
        <v>2</v>
      </c>
      <c r="H171" t="s">
        <v>19</v>
      </c>
      <c r="I171">
        <v>30</v>
      </c>
      <c r="J171">
        <v>1005000</v>
      </c>
      <c r="K171">
        <v>575000</v>
      </c>
      <c r="L171">
        <v>57.52</v>
      </c>
      <c r="M171">
        <v>360</v>
      </c>
      <c r="N171">
        <v>2.5</v>
      </c>
    </row>
    <row r="172" spans="1:14" x14ac:dyDescent="0.25">
      <c r="A172">
        <v>165</v>
      </c>
      <c r="B172">
        <v>12</v>
      </c>
      <c r="C172">
        <v>65.92</v>
      </c>
      <c r="D172">
        <v>68100</v>
      </c>
      <c r="E172">
        <v>177000</v>
      </c>
      <c r="F172">
        <v>2.5991</v>
      </c>
      <c r="G172">
        <v>2</v>
      </c>
      <c r="H172" t="s">
        <v>19</v>
      </c>
      <c r="I172">
        <v>30</v>
      </c>
      <c r="J172">
        <v>385000</v>
      </c>
      <c r="K172">
        <v>225000</v>
      </c>
      <c r="L172">
        <v>57.89</v>
      </c>
      <c r="M172">
        <v>360</v>
      </c>
      <c r="N172">
        <v>2.87</v>
      </c>
    </row>
    <row r="173" spans="1:14" x14ac:dyDescent="0.25">
      <c r="A173">
        <v>166</v>
      </c>
      <c r="B173">
        <v>41</v>
      </c>
      <c r="C173">
        <v>16.649999999999999</v>
      </c>
      <c r="D173">
        <v>70600</v>
      </c>
      <c r="E173">
        <v>96000</v>
      </c>
      <c r="F173">
        <v>1.3597999999999999</v>
      </c>
      <c r="G173">
        <v>2</v>
      </c>
      <c r="H173" t="s">
        <v>19</v>
      </c>
      <c r="I173">
        <v>36</v>
      </c>
      <c r="J173">
        <v>345000</v>
      </c>
      <c r="K173">
        <v>275000</v>
      </c>
      <c r="L173">
        <v>78.55</v>
      </c>
      <c r="M173">
        <v>360</v>
      </c>
      <c r="N173">
        <v>3.87</v>
      </c>
    </row>
    <row r="174" spans="1:14" x14ac:dyDescent="0.25">
      <c r="A174">
        <v>167</v>
      </c>
      <c r="B174">
        <v>29</v>
      </c>
      <c r="C174">
        <v>8.58</v>
      </c>
      <c r="D174">
        <v>56100</v>
      </c>
      <c r="E174">
        <v>34000</v>
      </c>
      <c r="F174">
        <v>0.60609999999999997</v>
      </c>
      <c r="G174">
        <v>1</v>
      </c>
      <c r="H174" t="s">
        <v>19</v>
      </c>
      <c r="I174">
        <v>42</v>
      </c>
      <c r="J174">
        <v>145000</v>
      </c>
      <c r="K174">
        <v>115000</v>
      </c>
      <c r="L174">
        <v>80</v>
      </c>
      <c r="M174">
        <v>360</v>
      </c>
      <c r="N174">
        <v>4.12</v>
      </c>
    </row>
    <row r="175" spans="1:14" x14ac:dyDescent="0.25">
      <c r="A175">
        <v>168</v>
      </c>
      <c r="B175">
        <v>27</v>
      </c>
      <c r="C175">
        <v>12.11</v>
      </c>
      <c r="D175">
        <v>102800</v>
      </c>
      <c r="E175">
        <v>240000</v>
      </c>
      <c r="F175">
        <v>2.3346</v>
      </c>
      <c r="G175">
        <v>2</v>
      </c>
      <c r="H175" t="s">
        <v>19</v>
      </c>
      <c r="I175">
        <v>10</v>
      </c>
      <c r="J175">
        <v>905000</v>
      </c>
      <c r="K175">
        <v>375000</v>
      </c>
      <c r="L175">
        <v>41.55</v>
      </c>
      <c r="M175">
        <v>360</v>
      </c>
      <c r="N175">
        <v>3.25</v>
      </c>
    </row>
    <row r="176" spans="1:14" x14ac:dyDescent="0.25">
      <c r="A176">
        <v>169</v>
      </c>
      <c r="B176">
        <v>26</v>
      </c>
      <c r="C176">
        <v>5.68</v>
      </c>
      <c r="D176">
        <v>80600</v>
      </c>
      <c r="E176">
        <v>77000</v>
      </c>
      <c r="F176">
        <v>0.95530000000000004</v>
      </c>
      <c r="G176">
        <v>2</v>
      </c>
      <c r="H176" t="s">
        <v>19</v>
      </c>
      <c r="I176">
        <v>39</v>
      </c>
      <c r="J176">
        <v>235000</v>
      </c>
      <c r="K176">
        <v>135000</v>
      </c>
      <c r="L176">
        <v>55.48</v>
      </c>
      <c r="M176">
        <v>180</v>
      </c>
      <c r="N176">
        <v>2.75</v>
      </c>
    </row>
    <row r="177" spans="1:14" x14ac:dyDescent="0.25">
      <c r="A177">
        <v>170</v>
      </c>
      <c r="B177">
        <v>6</v>
      </c>
      <c r="C177">
        <v>60.7</v>
      </c>
      <c r="D177">
        <v>69300</v>
      </c>
      <c r="E177">
        <v>71000</v>
      </c>
      <c r="F177">
        <v>1.0245</v>
      </c>
      <c r="G177">
        <v>2</v>
      </c>
      <c r="H177" t="s">
        <v>19</v>
      </c>
      <c r="I177">
        <v>49</v>
      </c>
      <c r="J177">
        <v>255000</v>
      </c>
      <c r="K177">
        <v>145000</v>
      </c>
      <c r="L177">
        <v>58.84</v>
      </c>
      <c r="M177">
        <v>180</v>
      </c>
      <c r="N177">
        <v>3.37</v>
      </c>
    </row>
    <row r="178" spans="1:14" x14ac:dyDescent="0.25">
      <c r="A178">
        <v>171</v>
      </c>
      <c r="B178">
        <v>36</v>
      </c>
      <c r="C178">
        <v>45.13</v>
      </c>
      <c r="D178">
        <v>96500</v>
      </c>
      <c r="E178">
        <v>108000</v>
      </c>
      <c r="F178">
        <v>1.1192</v>
      </c>
      <c r="G178">
        <v>2</v>
      </c>
      <c r="H178" t="s">
        <v>19</v>
      </c>
      <c r="I178">
        <v>30</v>
      </c>
      <c r="J178">
        <v>415000</v>
      </c>
      <c r="K178">
        <v>395000</v>
      </c>
      <c r="L178">
        <v>95</v>
      </c>
      <c r="M178">
        <v>360</v>
      </c>
      <c r="N178">
        <v>3.5</v>
      </c>
    </row>
    <row r="179" spans="1:14" x14ac:dyDescent="0.25">
      <c r="A179">
        <v>172</v>
      </c>
      <c r="B179">
        <v>31</v>
      </c>
      <c r="C179">
        <v>11.31</v>
      </c>
      <c r="D179">
        <v>86900</v>
      </c>
      <c r="E179">
        <v>233000</v>
      </c>
      <c r="F179">
        <v>2.6812</v>
      </c>
      <c r="G179">
        <v>2</v>
      </c>
      <c r="H179" t="s">
        <v>19</v>
      </c>
      <c r="I179">
        <v>40</v>
      </c>
      <c r="J179">
        <v>335000</v>
      </c>
      <c r="K179">
        <v>265000</v>
      </c>
      <c r="L179">
        <v>80</v>
      </c>
      <c r="M179">
        <v>360</v>
      </c>
      <c r="N179">
        <v>3.25</v>
      </c>
    </row>
    <row r="180" spans="1:14" x14ac:dyDescent="0.25">
      <c r="A180">
        <v>173</v>
      </c>
      <c r="B180">
        <v>17</v>
      </c>
      <c r="C180">
        <v>19.309999999999999</v>
      </c>
      <c r="D180">
        <v>89100</v>
      </c>
      <c r="E180">
        <v>176000</v>
      </c>
      <c r="F180">
        <v>1.9753000000000001</v>
      </c>
      <c r="G180">
        <v>1</v>
      </c>
      <c r="H180" t="s">
        <v>19</v>
      </c>
      <c r="I180">
        <v>20</v>
      </c>
      <c r="J180">
        <v>375000</v>
      </c>
      <c r="K180">
        <v>355000</v>
      </c>
      <c r="L180">
        <v>95</v>
      </c>
      <c r="M180">
        <v>360</v>
      </c>
      <c r="N180">
        <v>2.87</v>
      </c>
    </row>
    <row r="181" spans="1:14" x14ac:dyDescent="0.25">
      <c r="A181">
        <v>174</v>
      </c>
      <c r="B181">
        <v>48</v>
      </c>
      <c r="C181">
        <v>77.16</v>
      </c>
      <c r="D181">
        <v>84800</v>
      </c>
      <c r="E181">
        <v>120000</v>
      </c>
      <c r="F181">
        <v>1.4151</v>
      </c>
      <c r="G181">
        <v>2</v>
      </c>
      <c r="H181" t="s">
        <v>19</v>
      </c>
      <c r="I181">
        <v>42</v>
      </c>
      <c r="J181">
        <v>225000</v>
      </c>
      <c r="K181">
        <v>165000</v>
      </c>
      <c r="L181">
        <v>71.42</v>
      </c>
      <c r="M181">
        <v>180</v>
      </c>
      <c r="N181">
        <v>3.12</v>
      </c>
    </row>
    <row r="182" spans="1:14" x14ac:dyDescent="0.25">
      <c r="A182">
        <v>175</v>
      </c>
      <c r="B182">
        <v>48</v>
      </c>
      <c r="C182">
        <v>15.97</v>
      </c>
      <c r="D182">
        <v>97600</v>
      </c>
      <c r="E182">
        <v>200000</v>
      </c>
      <c r="F182">
        <v>2.0491999999999999</v>
      </c>
      <c r="G182">
        <v>2</v>
      </c>
      <c r="H182" t="s">
        <v>19</v>
      </c>
      <c r="I182">
        <v>44</v>
      </c>
      <c r="J182">
        <v>565000</v>
      </c>
      <c r="K182">
        <v>445000</v>
      </c>
      <c r="L182">
        <v>79.37</v>
      </c>
      <c r="M182">
        <v>360</v>
      </c>
      <c r="N182">
        <v>3.12</v>
      </c>
    </row>
    <row r="183" spans="1:14" x14ac:dyDescent="0.25">
      <c r="A183">
        <v>176</v>
      </c>
      <c r="B183">
        <v>8</v>
      </c>
      <c r="C183">
        <v>9.74</v>
      </c>
      <c r="D183">
        <v>84300</v>
      </c>
      <c r="E183">
        <v>115000</v>
      </c>
      <c r="F183">
        <v>1.3642000000000001</v>
      </c>
      <c r="G183">
        <v>1</v>
      </c>
      <c r="H183" t="s">
        <v>19</v>
      </c>
      <c r="I183">
        <v>20</v>
      </c>
      <c r="J183">
        <v>485000</v>
      </c>
      <c r="K183">
        <v>335000</v>
      </c>
      <c r="L183">
        <v>68.83</v>
      </c>
      <c r="M183">
        <v>360</v>
      </c>
      <c r="N183">
        <v>2.5</v>
      </c>
    </row>
    <row r="184" spans="1:14" x14ac:dyDescent="0.25">
      <c r="A184">
        <v>177</v>
      </c>
      <c r="B184">
        <v>6</v>
      </c>
      <c r="C184">
        <v>12.91</v>
      </c>
      <c r="D184">
        <v>71600</v>
      </c>
      <c r="E184">
        <v>179000</v>
      </c>
      <c r="F184">
        <v>2.5</v>
      </c>
      <c r="G184">
        <v>2</v>
      </c>
      <c r="H184" t="s">
        <v>19</v>
      </c>
      <c r="I184">
        <v>49</v>
      </c>
      <c r="J184">
        <v>315000</v>
      </c>
      <c r="K184">
        <v>235000</v>
      </c>
      <c r="L184">
        <v>80</v>
      </c>
      <c r="M184">
        <v>360</v>
      </c>
      <c r="N184">
        <v>3.87</v>
      </c>
    </row>
    <row r="185" spans="1:14" x14ac:dyDescent="0.25">
      <c r="A185">
        <v>178</v>
      </c>
      <c r="B185">
        <v>46</v>
      </c>
      <c r="C185">
        <v>3.56</v>
      </c>
      <c r="D185">
        <v>86200</v>
      </c>
      <c r="E185">
        <v>132000</v>
      </c>
      <c r="F185">
        <v>1.5313000000000001</v>
      </c>
      <c r="G185">
        <v>2</v>
      </c>
      <c r="H185" t="s">
        <v>19</v>
      </c>
      <c r="I185">
        <v>44</v>
      </c>
      <c r="J185">
        <v>775000</v>
      </c>
      <c r="K185">
        <v>515000</v>
      </c>
      <c r="L185">
        <v>66.28</v>
      </c>
      <c r="M185">
        <v>360</v>
      </c>
      <c r="N185">
        <v>3.25</v>
      </c>
    </row>
    <row r="186" spans="1:14" x14ac:dyDescent="0.25">
      <c r="A186">
        <v>179</v>
      </c>
      <c r="B186">
        <v>9</v>
      </c>
      <c r="C186">
        <v>7.24</v>
      </c>
      <c r="D186">
        <v>91800</v>
      </c>
      <c r="E186">
        <v>320000</v>
      </c>
      <c r="F186">
        <v>3.4857999999999998</v>
      </c>
      <c r="G186">
        <v>2</v>
      </c>
      <c r="H186" t="s">
        <v>19</v>
      </c>
      <c r="I186">
        <v>20</v>
      </c>
      <c r="J186">
        <v>625000</v>
      </c>
      <c r="K186">
        <v>355000</v>
      </c>
      <c r="L186">
        <v>56.4</v>
      </c>
      <c r="M186">
        <v>360</v>
      </c>
      <c r="N186">
        <v>3.87</v>
      </c>
    </row>
    <row r="187" spans="1:14" x14ac:dyDescent="0.25">
      <c r="A187">
        <v>180</v>
      </c>
      <c r="B187">
        <v>36</v>
      </c>
      <c r="C187">
        <v>7.6</v>
      </c>
      <c r="D187">
        <v>76200</v>
      </c>
      <c r="E187">
        <v>143000</v>
      </c>
      <c r="F187">
        <v>1.8766</v>
      </c>
      <c r="G187">
        <v>2</v>
      </c>
      <c r="H187" t="s">
        <v>19</v>
      </c>
      <c r="I187">
        <v>39</v>
      </c>
      <c r="J187">
        <v>395000</v>
      </c>
      <c r="K187">
        <v>265000</v>
      </c>
      <c r="L187">
        <v>69.13</v>
      </c>
      <c r="M187">
        <v>360</v>
      </c>
      <c r="N187">
        <v>3.62</v>
      </c>
    </row>
    <row r="188" spans="1:14" x14ac:dyDescent="0.25">
      <c r="A188">
        <v>181</v>
      </c>
      <c r="B188">
        <v>4</v>
      </c>
      <c r="C188">
        <v>9.2200000000000006</v>
      </c>
      <c r="D188">
        <v>77800</v>
      </c>
      <c r="E188">
        <v>73000</v>
      </c>
      <c r="F188">
        <v>0.93830000000000002</v>
      </c>
      <c r="G188">
        <v>2</v>
      </c>
      <c r="H188" t="s">
        <v>19</v>
      </c>
      <c r="I188">
        <v>44</v>
      </c>
      <c r="J188">
        <v>705000</v>
      </c>
      <c r="K188">
        <v>345000</v>
      </c>
      <c r="L188">
        <v>49.71</v>
      </c>
      <c r="M188">
        <v>240</v>
      </c>
      <c r="N188">
        <v>3</v>
      </c>
    </row>
    <row r="189" spans="1:14" x14ac:dyDescent="0.25">
      <c r="A189">
        <v>182</v>
      </c>
      <c r="B189">
        <v>53</v>
      </c>
      <c r="C189">
        <v>33.07</v>
      </c>
      <c r="D189">
        <v>106900</v>
      </c>
      <c r="E189">
        <v>125000</v>
      </c>
      <c r="F189">
        <v>1.1693</v>
      </c>
      <c r="G189">
        <v>2</v>
      </c>
      <c r="H189" t="s">
        <v>19</v>
      </c>
      <c r="I189">
        <v>30</v>
      </c>
      <c r="J189">
        <v>765000</v>
      </c>
      <c r="K189">
        <v>265000</v>
      </c>
      <c r="L189">
        <v>35</v>
      </c>
      <c r="M189">
        <v>180</v>
      </c>
      <c r="N189">
        <v>2.5</v>
      </c>
    </row>
    <row r="190" spans="1:14" x14ac:dyDescent="0.25">
      <c r="A190">
        <v>183</v>
      </c>
      <c r="B190">
        <v>4</v>
      </c>
      <c r="C190">
        <v>14.27</v>
      </c>
      <c r="D190">
        <v>77800</v>
      </c>
      <c r="E190">
        <v>47000</v>
      </c>
      <c r="F190">
        <v>0.60409999999999997</v>
      </c>
      <c r="G190">
        <v>2</v>
      </c>
      <c r="H190" t="s">
        <v>19</v>
      </c>
      <c r="I190">
        <v>30</v>
      </c>
      <c r="J190">
        <v>285000</v>
      </c>
      <c r="K190">
        <v>155000</v>
      </c>
      <c r="L190">
        <v>54.28</v>
      </c>
      <c r="M190">
        <v>240</v>
      </c>
      <c r="N190">
        <v>3.12</v>
      </c>
    </row>
    <row r="191" spans="1:14" x14ac:dyDescent="0.25">
      <c r="A191">
        <v>184</v>
      </c>
      <c r="B191">
        <v>6</v>
      </c>
      <c r="C191">
        <v>13.02</v>
      </c>
      <c r="D191">
        <v>71600</v>
      </c>
      <c r="E191">
        <v>83000</v>
      </c>
      <c r="F191">
        <v>1.1592</v>
      </c>
      <c r="G191">
        <v>2</v>
      </c>
      <c r="H191" t="s">
        <v>19</v>
      </c>
      <c r="I191">
        <v>41</v>
      </c>
      <c r="J191">
        <v>265000</v>
      </c>
      <c r="K191">
        <v>185000</v>
      </c>
      <c r="L191">
        <v>70.44</v>
      </c>
      <c r="M191">
        <v>360</v>
      </c>
      <c r="N191">
        <v>4.37</v>
      </c>
    </row>
    <row r="192" spans="1:14" x14ac:dyDescent="0.25">
      <c r="A192">
        <v>185</v>
      </c>
      <c r="B192">
        <v>50</v>
      </c>
      <c r="C192">
        <v>3.38</v>
      </c>
      <c r="D192">
        <v>89700</v>
      </c>
      <c r="E192">
        <v>106000</v>
      </c>
      <c r="F192">
        <v>1.1817</v>
      </c>
      <c r="G192">
        <v>2</v>
      </c>
      <c r="H192" t="s">
        <v>19</v>
      </c>
      <c r="I192">
        <v>30</v>
      </c>
      <c r="J192">
        <v>325000</v>
      </c>
      <c r="K192">
        <v>245000</v>
      </c>
      <c r="L192">
        <v>74.540000000000006</v>
      </c>
      <c r="M192">
        <v>360</v>
      </c>
      <c r="N192">
        <v>2.99</v>
      </c>
    </row>
    <row r="193" spans="1:14" x14ac:dyDescent="0.25">
      <c r="A193">
        <v>186</v>
      </c>
      <c r="B193">
        <v>37</v>
      </c>
      <c r="C193">
        <v>6.32</v>
      </c>
      <c r="D193">
        <v>94100</v>
      </c>
      <c r="E193">
        <v>138000</v>
      </c>
      <c r="F193">
        <v>1.4664999999999999</v>
      </c>
      <c r="G193">
        <v>2</v>
      </c>
      <c r="H193" t="s">
        <v>19</v>
      </c>
      <c r="I193">
        <v>30</v>
      </c>
      <c r="J193">
        <v>605000</v>
      </c>
      <c r="K193">
        <v>285000</v>
      </c>
      <c r="L193">
        <v>47.1</v>
      </c>
      <c r="M193">
        <v>360</v>
      </c>
      <c r="N193">
        <v>2.99</v>
      </c>
    </row>
    <row r="194" spans="1:14" x14ac:dyDescent="0.25">
      <c r="A194">
        <v>187</v>
      </c>
      <c r="B194">
        <v>12</v>
      </c>
      <c r="C194">
        <v>8.48</v>
      </c>
      <c r="D194">
        <v>69200</v>
      </c>
      <c r="E194">
        <v>82000</v>
      </c>
      <c r="F194">
        <v>1.1850000000000001</v>
      </c>
      <c r="G194">
        <v>2</v>
      </c>
      <c r="H194" t="s">
        <v>19</v>
      </c>
      <c r="I194">
        <v>38</v>
      </c>
      <c r="J194">
        <v>265000</v>
      </c>
      <c r="K194">
        <v>145000</v>
      </c>
      <c r="L194">
        <v>54.75</v>
      </c>
      <c r="M194">
        <v>360</v>
      </c>
      <c r="N194">
        <v>3.99</v>
      </c>
    </row>
    <row r="195" spans="1:14" x14ac:dyDescent="0.25">
      <c r="A195">
        <v>188</v>
      </c>
      <c r="B195">
        <v>31</v>
      </c>
      <c r="C195">
        <v>10.23</v>
      </c>
      <c r="D195">
        <v>82700</v>
      </c>
      <c r="E195">
        <v>148000</v>
      </c>
      <c r="F195">
        <v>1.7896000000000001</v>
      </c>
      <c r="G195">
        <v>2</v>
      </c>
      <c r="H195" t="s">
        <v>19</v>
      </c>
      <c r="I195">
        <v>30</v>
      </c>
      <c r="J195">
        <v>305000</v>
      </c>
      <c r="K195">
        <v>285000</v>
      </c>
      <c r="L195">
        <v>93.77</v>
      </c>
      <c r="M195">
        <v>360</v>
      </c>
      <c r="N195">
        <v>2.99</v>
      </c>
    </row>
    <row r="196" spans="1:14" x14ac:dyDescent="0.25">
      <c r="A196">
        <v>189</v>
      </c>
      <c r="B196">
        <v>41</v>
      </c>
      <c r="C196">
        <v>13.56</v>
      </c>
      <c r="D196">
        <v>92100</v>
      </c>
      <c r="E196">
        <v>115000</v>
      </c>
      <c r="F196">
        <v>1.2485999999999999</v>
      </c>
      <c r="G196">
        <v>2</v>
      </c>
      <c r="H196" t="s">
        <v>19</v>
      </c>
      <c r="I196">
        <v>20</v>
      </c>
      <c r="J196">
        <v>555000</v>
      </c>
      <c r="K196">
        <v>295000</v>
      </c>
      <c r="L196">
        <v>54.36</v>
      </c>
      <c r="M196">
        <v>360</v>
      </c>
      <c r="N196">
        <v>2.5</v>
      </c>
    </row>
    <row r="197" spans="1:14" x14ac:dyDescent="0.25">
      <c r="A197">
        <v>190</v>
      </c>
      <c r="B197">
        <v>22</v>
      </c>
      <c r="C197">
        <v>18.88</v>
      </c>
      <c r="D197">
        <v>54100</v>
      </c>
      <c r="E197">
        <v>117000</v>
      </c>
      <c r="F197">
        <v>2.1627000000000001</v>
      </c>
      <c r="G197">
        <v>2</v>
      </c>
      <c r="H197" t="s">
        <v>19</v>
      </c>
      <c r="I197">
        <v>20</v>
      </c>
      <c r="J197">
        <v>265000</v>
      </c>
      <c r="K197">
        <v>215000</v>
      </c>
      <c r="L197">
        <v>84.61</v>
      </c>
      <c r="M197">
        <v>360</v>
      </c>
      <c r="N197">
        <v>3.12</v>
      </c>
    </row>
    <row r="198" spans="1:14" x14ac:dyDescent="0.25">
      <c r="A198">
        <v>191</v>
      </c>
      <c r="B198">
        <v>27</v>
      </c>
      <c r="C198">
        <v>4.12</v>
      </c>
      <c r="D198">
        <v>102800</v>
      </c>
      <c r="E198">
        <v>94000</v>
      </c>
      <c r="F198">
        <v>0.91439999999999999</v>
      </c>
      <c r="G198">
        <v>1</v>
      </c>
      <c r="H198" t="s">
        <v>19</v>
      </c>
      <c r="I198">
        <v>20</v>
      </c>
      <c r="J198">
        <v>335000</v>
      </c>
      <c r="K198">
        <v>265000</v>
      </c>
      <c r="L198">
        <v>80</v>
      </c>
      <c r="M198">
        <v>360</v>
      </c>
      <c r="N198">
        <v>3.37</v>
      </c>
    </row>
    <row r="199" spans="1:14" x14ac:dyDescent="0.25">
      <c r="A199">
        <v>192</v>
      </c>
      <c r="B199">
        <v>30</v>
      </c>
      <c r="C199">
        <v>7.72</v>
      </c>
      <c r="D199">
        <v>84300</v>
      </c>
      <c r="E199">
        <v>60000</v>
      </c>
      <c r="F199">
        <v>0.7117</v>
      </c>
      <c r="G199">
        <v>2</v>
      </c>
      <c r="H199" t="s">
        <v>19</v>
      </c>
      <c r="I199">
        <v>10</v>
      </c>
      <c r="J199">
        <v>275000</v>
      </c>
      <c r="K199">
        <v>125000</v>
      </c>
      <c r="L199">
        <v>44.35</v>
      </c>
      <c r="M199">
        <v>360</v>
      </c>
      <c r="N199">
        <v>2.87</v>
      </c>
    </row>
    <row r="200" spans="1:14" x14ac:dyDescent="0.25">
      <c r="A200">
        <v>193</v>
      </c>
      <c r="B200">
        <v>25</v>
      </c>
      <c r="C200">
        <v>6.93</v>
      </c>
      <c r="D200">
        <v>114000</v>
      </c>
      <c r="E200">
        <v>126000</v>
      </c>
      <c r="F200">
        <v>1.1052999999999999</v>
      </c>
      <c r="G200">
        <v>2</v>
      </c>
      <c r="H200" t="s">
        <v>19</v>
      </c>
      <c r="I200">
        <v>50</v>
      </c>
      <c r="J200">
        <v>585000</v>
      </c>
      <c r="K200">
        <v>435000</v>
      </c>
      <c r="L200">
        <v>74</v>
      </c>
      <c r="M200">
        <v>360</v>
      </c>
      <c r="N200">
        <v>3.75</v>
      </c>
    </row>
    <row r="201" spans="1:14" x14ac:dyDescent="0.25">
      <c r="A201">
        <v>194</v>
      </c>
      <c r="B201">
        <v>35</v>
      </c>
      <c r="C201">
        <v>35.97</v>
      </c>
      <c r="D201">
        <v>69100</v>
      </c>
      <c r="E201">
        <v>170000</v>
      </c>
      <c r="F201">
        <v>2.4601999999999999</v>
      </c>
      <c r="G201">
        <v>2</v>
      </c>
      <c r="H201" t="s">
        <v>19</v>
      </c>
      <c r="I201">
        <v>10</v>
      </c>
      <c r="J201">
        <v>325000</v>
      </c>
      <c r="K201">
        <v>255000</v>
      </c>
      <c r="L201">
        <v>76.92</v>
      </c>
      <c r="M201">
        <v>240</v>
      </c>
      <c r="N201">
        <v>3.48</v>
      </c>
    </row>
    <row r="202" spans="1:14" x14ac:dyDescent="0.25">
      <c r="A202">
        <v>195</v>
      </c>
      <c r="B202">
        <v>48</v>
      </c>
      <c r="C202">
        <v>16.34</v>
      </c>
      <c r="D202">
        <v>72200</v>
      </c>
      <c r="E202">
        <v>137000</v>
      </c>
      <c r="F202">
        <v>1.8975</v>
      </c>
      <c r="G202">
        <v>2</v>
      </c>
      <c r="H202" t="s">
        <v>19</v>
      </c>
      <c r="I202">
        <v>38</v>
      </c>
      <c r="J202">
        <v>465000</v>
      </c>
      <c r="K202">
        <v>285000</v>
      </c>
      <c r="L202">
        <v>60.32</v>
      </c>
      <c r="M202">
        <v>360</v>
      </c>
      <c r="N202">
        <v>2.62</v>
      </c>
    </row>
    <row r="203" spans="1:14" x14ac:dyDescent="0.25">
      <c r="A203">
        <v>196</v>
      </c>
      <c r="B203">
        <v>5</v>
      </c>
      <c r="C203">
        <v>10.89</v>
      </c>
      <c r="D203">
        <v>72300</v>
      </c>
      <c r="E203">
        <v>41000</v>
      </c>
      <c r="F203">
        <v>0.56710000000000005</v>
      </c>
      <c r="G203">
        <v>2</v>
      </c>
      <c r="H203" t="s">
        <v>19</v>
      </c>
      <c r="I203">
        <v>47</v>
      </c>
      <c r="J203">
        <v>155000</v>
      </c>
      <c r="K203">
        <v>115000</v>
      </c>
      <c r="L203">
        <v>75</v>
      </c>
      <c r="M203">
        <v>360</v>
      </c>
      <c r="N203">
        <v>3.87</v>
      </c>
    </row>
    <row r="204" spans="1:14" x14ac:dyDescent="0.25">
      <c r="A204">
        <v>197</v>
      </c>
      <c r="B204">
        <v>38</v>
      </c>
      <c r="C204">
        <v>7.92</v>
      </c>
      <c r="D204">
        <v>89200</v>
      </c>
      <c r="E204">
        <v>183000</v>
      </c>
      <c r="F204">
        <v>2.0516000000000001</v>
      </c>
      <c r="G204">
        <v>2</v>
      </c>
      <c r="H204" t="s">
        <v>19</v>
      </c>
      <c r="I204">
        <v>10</v>
      </c>
      <c r="J204">
        <v>505000</v>
      </c>
      <c r="K204">
        <v>275000</v>
      </c>
      <c r="L204">
        <v>55.1</v>
      </c>
      <c r="M204">
        <v>360</v>
      </c>
      <c r="N204">
        <v>2.75</v>
      </c>
    </row>
    <row r="205" spans="1:14" x14ac:dyDescent="0.25">
      <c r="A205">
        <v>198</v>
      </c>
      <c r="B205">
        <v>53</v>
      </c>
      <c r="C205">
        <v>29.38</v>
      </c>
      <c r="D205">
        <v>106900</v>
      </c>
      <c r="E205">
        <v>110000</v>
      </c>
      <c r="F205">
        <v>1.0289999999999999</v>
      </c>
      <c r="G205">
        <v>2</v>
      </c>
      <c r="H205" t="s">
        <v>19</v>
      </c>
      <c r="I205">
        <v>44</v>
      </c>
      <c r="J205">
        <v>445000</v>
      </c>
      <c r="K205">
        <v>345000</v>
      </c>
      <c r="L205">
        <v>76.510000000000005</v>
      </c>
      <c r="M205">
        <v>360</v>
      </c>
      <c r="N205">
        <v>3.62</v>
      </c>
    </row>
    <row r="206" spans="1:14" x14ac:dyDescent="0.25">
      <c r="A206">
        <v>199</v>
      </c>
      <c r="B206">
        <v>24</v>
      </c>
      <c r="C206">
        <v>59.59</v>
      </c>
      <c r="D206">
        <v>124900</v>
      </c>
      <c r="E206">
        <v>93000</v>
      </c>
      <c r="F206">
        <v>0.74460000000000004</v>
      </c>
      <c r="G206">
        <v>2</v>
      </c>
      <c r="H206" t="s">
        <v>19</v>
      </c>
      <c r="I206">
        <v>40</v>
      </c>
      <c r="J206">
        <v>855000</v>
      </c>
      <c r="K206">
        <v>365000</v>
      </c>
      <c r="L206">
        <v>43.41</v>
      </c>
      <c r="M206">
        <v>360</v>
      </c>
      <c r="N206">
        <v>3</v>
      </c>
    </row>
    <row r="207" spans="1:14" x14ac:dyDescent="0.25">
      <c r="A207">
        <v>200</v>
      </c>
      <c r="B207">
        <v>50</v>
      </c>
      <c r="C207">
        <v>4.45</v>
      </c>
      <c r="D207">
        <v>74600</v>
      </c>
      <c r="E207">
        <v>166000</v>
      </c>
      <c r="F207">
        <v>2.2252000000000001</v>
      </c>
      <c r="G207">
        <v>2</v>
      </c>
      <c r="H207" t="s">
        <v>19</v>
      </c>
      <c r="I207">
        <v>20</v>
      </c>
      <c r="J207">
        <v>185000</v>
      </c>
      <c r="K207">
        <v>145000</v>
      </c>
      <c r="L207">
        <v>80</v>
      </c>
      <c r="M207">
        <v>360</v>
      </c>
      <c r="N207">
        <v>3.12</v>
      </c>
    </row>
    <row r="208" spans="1:14" x14ac:dyDescent="0.25">
      <c r="A208">
        <v>201</v>
      </c>
      <c r="B208">
        <v>4</v>
      </c>
      <c r="C208">
        <v>18.16</v>
      </c>
      <c r="D208">
        <v>77800</v>
      </c>
      <c r="E208">
        <v>55000</v>
      </c>
      <c r="F208">
        <v>0.70689999999999997</v>
      </c>
      <c r="G208">
        <v>2</v>
      </c>
      <c r="H208" t="s">
        <v>19</v>
      </c>
      <c r="I208">
        <v>44</v>
      </c>
      <c r="J208">
        <v>615000</v>
      </c>
      <c r="K208">
        <v>345000</v>
      </c>
      <c r="L208">
        <v>55.6</v>
      </c>
      <c r="M208">
        <v>360</v>
      </c>
      <c r="N208">
        <v>2.99</v>
      </c>
    </row>
    <row r="209" spans="1:14" x14ac:dyDescent="0.25">
      <c r="A209">
        <v>202</v>
      </c>
      <c r="B209">
        <v>48</v>
      </c>
      <c r="C209">
        <v>29.58</v>
      </c>
      <c r="D209">
        <v>65000</v>
      </c>
      <c r="E209">
        <v>75000</v>
      </c>
      <c r="F209">
        <v>1.1537999999999999</v>
      </c>
      <c r="G209">
        <v>2</v>
      </c>
      <c r="H209" t="s">
        <v>19</v>
      </c>
      <c r="I209">
        <v>42</v>
      </c>
      <c r="J209">
        <v>195000</v>
      </c>
      <c r="K209">
        <v>145000</v>
      </c>
      <c r="L209">
        <v>79.09</v>
      </c>
      <c r="M209">
        <v>360</v>
      </c>
      <c r="N209">
        <v>5</v>
      </c>
    </row>
    <row r="210" spans="1:14" x14ac:dyDescent="0.25">
      <c r="A210">
        <v>203</v>
      </c>
      <c r="B210">
        <v>46</v>
      </c>
      <c r="C210">
        <v>11.13</v>
      </c>
      <c r="D210">
        <v>86200</v>
      </c>
      <c r="E210">
        <v>106000</v>
      </c>
      <c r="F210">
        <v>1.2297</v>
      </c>
      <c r="G210">
        <v>2</v>
      </c>
      <c r="H210" t="s">
        <v>19</v>
      </c>
      <c r="I210">
        <v>10</v>
      </c>
      <c r="J210">
        <v>195000</v>
      </c>
      <c r="K210">
        <v>145000</v>
      </c>
      <c r="L210">
        <v>73.069999999999993</v>
      </c>
      <c r="M210">
        <v>180</v>
      </c>
      <c r="N210">
        <v>2.5</v>
      </c>
    </row>
    <row r="211" spans="1:14" x14ac:dyDescent="0.25">
      <c r="A211">
        <v>204</v>
      </c>
      <c r="B211">
        <v>44</v>
      </c>
      <c r="C211">
        <v>3.41</v>
      </c>
      <c r="D211">
        <v>89000</v>
      </c>
      <c r="E211">
        <v>107000</v>
      </c>
      <c r="F211">
        <v>1.2021999999999999</v>
      </c>
      <c r="G211">
        <v>2</v>
      </c>
      <c r="H211" t="s">
        <v>19</v>
      </c>
      <c r="I211">
        <v>20</v>
      </c>
      <c r="J211">
        <v>455000</v>
      </c>
      <c r="K211">
        <v>185000</v>
      </c>
      <c r="L211">
        <v>44.68</v>
      </c>
      <c r="M211">
        <v>180</v>
      </c>
      <c r="N211">
        <v>3</v>
      </c>
    </row>
    <row r="212" spans="1:14" x14ac:dyDescent="0.25">
      <c r="A212">
        <v>205</v>
      </c>
      <c r="B212">
        <v>24</v>
      </c>
      <c r="C212">
        <v>40.79</v>
      </c>
      <c r="D212">
        <v>104000</v>
      </c>
      <c r="E212">
        <v>41000</v>
      </c>
      <c r="F212">
        <v>0.39419999999999999</v>
      </c>
      <c r="G212">
        <v>2</v>
      </c>
      <c r="H212" t="s">
        <v>19</v>
      </c>
      <c r="I212">
        <v>49</v>
      </c>
      <c r="J212">
        <v>195000</v>
      </c>
      <c r="K212">
        <v>135000</v>
      </c>
      <c r="L212">
        <v>69.88</v>
      </c>
      <c r="M212">
        <v>240</v>
      </c>
      <c r="N212">
        <v>2.75</v>
      </c>
    </row>
    <row r="213" spans="1:14" x14ac:dyDescent="0.25">
      <c r="A213">
        <v>206</v>
      </c>
      <c r="B213">
        <v>18</v>
      </c>
      <c r="C213">
        <v>4.7300000000000004</v>
      </c>
      <c r="D213">
        <v>65300</v>
      </c>
      <c r="E213">
        <v>105000</v>
      </c>
      <c r="F213">
        <v>1.6080000000000001</v>
      </c>
      <c r="G213">
        <v>2</v>
      </c>
      <c r="H213" t="s">
        <v>19</v>
      </c>
      <c r="I213">
        <v>20</v>
      </c>
      <c r="J213">
        <v>145000</v>
      </c>
      <c r="K213">
        <v>75000</v>
      </c>
      <c r="L213">
        <v>52.81</v>
      </c>
      <c r="M213">
        <v>180</v>
      </c>
      <c r="N213">
        <v>3</v>
      </c>
    </row>
    <row r="214" spans="1:14" x14ac:dyDescent="0.25">
      <c r="A214">
        <v>207</v>
      </c>
      <c r="B214">
        <v>12</v>
      </c>
      <c r="C214">
        <v>11.84</v>
      </c>
      <c r="D214">
        <v>68300</v>
      </c>
      <c r="E214">
        <v>152000</v>
      </c>
      <c r="F214">
        <v>2.2254999999999998</v>
      </c>
      <c r="G214">
        <v>1</v>
      </c>
      <c r="H214" t="s">
        <v>19</v>
      </c>
      <c r="I214">
        <v>37</v>
      </c>
      <c r="J214">
        <v>435000</v>
      </c>
      <c r="K214">
        <v>335000</v>
      </c>
      <c r="L214">
        <v>76.81</v>
      </c>
      <c r="M214">
        <v>360</v>
      </c>
      <c r="N214">
        <v>2.99</v>
      </c>
    </row>
    <row r="215" spans="1:14" x14ac:dyDescent="0.25">
      <c r="A215">
        <v>208</v>
      </c>
      <c r="B215">
        <v>8</v>
      </c>
      <c r="C215">
        <v>13.29</v>
      </c>
      <c r="D215">
        <v>100000</v>
      </c>
      <c r="E215">
        <v>165000</v>
      </c>
      <c r="F215">
        <v>1.65</v>
      </c>
      <c r="G215">
        <v>2</v>
      </c>
      <c r="H215" t="s">
        <v>19</v>
      </c>
      <c r="I215">
        <v>20</v>
      </c>
      <c r="J215">
        <v>845000</v>
      </c>
      <c r="K215">
        <v>365000</v>
      </c>
      <c r="L215">
        <v>42.85</v>
      </c>
      <c r="M215">
        <v>360</v>
      </c>
      <c r="N215">
        <v>3.12</v>
      </c>
    </row>
    <row r="216" spans="1:14" x14ac:dyDescent="0.25">
      <c r="A216">
        <v>209</v>
      </c>
      <c r="B216">
        <v>48</v>
      </c>
      <c r="C216">
        <v>25.3</v>
      </c>
      <c r="D216">
        <v>84800</v>
      </c>
      <c r="E216">
        <v>122000</v>
      </c>
      <c r="F216">
        <v>1.4387000000000001</v>
      </c>
      <c r="G216">
        <v>2</v>
      </c>
      <c r="H216" t="s">
        <v>19</v>
      </c>
      <c r="I216">
        <v>39</v>
      </c>
      <c r="J216">
        <v>265000</v>
      </c>
      <c r="K216">
        <v>195000</v>
      </c>
      <c r="L216">
        <v>73.5</v>
      </c>
      <c r="M216">
        <v>360</v>
      </c>
      <c r="N216">
        <v>2.87</v>
      </c>
    </row>
    <row r="217" spans="1:14" x14ac:dyDescent="0.25">
      <c r="A217">
        <v>210</v>
      </c>
      <c r="B217">
        <v>25</v>
      </c>
      <c r="C217">
        <v>11.53</v>
      </c>
      <c r="D217">
        <v>114000</v>
      </c>
      <c r="E217">
        <v>72000</v>
      </c>
      <c r="F217">
        <v>0.63160000000000005</v>
      </c>
      <c r="G217">
        <v>2</v>
      </c>
      <c r="H217" t="s">
        <v>19</v>
      </c>
      <c r="I217">
        <v>44</v>
      </c>
      <c r="J217">
        <v>475000</v>
      </c>
      <c r="K217">
        <v>315000</v>
      </c>
      <c r="L217">
        <v>67.239999999999995</v>
      </c>
      <c r="M217">
        <v>360</v>
      </c>
      <c r="N217">
        <v>2.87</v>
      </c>
    </row>
    <row r="218" spans="1:14" x14ac:dyDescent="0.25">
      <c r="A218">
        <v>211</v>
      </c>
      <c r="B218">
        <v>8</v>
      </c>
      <c r="C218">
        <v>25.29</v>
      </c>
      <c r="D218">
        <v>115100</v>
      </c>
      <c r="E218">
        <v>70000</v>
      </c>
      <c r="F218">
        <v>0.60819999999999996</v>
      </c>
      <c r="G218">
        <v>2</v>
      </c>
      <c r="H218" t="s">
        <v>19</v>
      </c>
      <c r="I218">
        <v>37</v>
      </c>
      <c r="J218">
        <v>375000</v>
      </c>
      <c r="K218">
        <v>255000</v>
      </c>
      <c r="L218">
        <v>67.77</v>
      </c>
      <c r="M218">
        <v>240</v>
      </c>
      <c r="N218">
        <v>3.12</v>
      </c>
    </row>
    <row r="219" spans="1:14" x14ac:dyDescent="0.25">
      <c r="A219">
        <v>212</v>
      </c>
      <c r="B219">
        <v>32</v>
      </c>
      <c r="C219">
        <v>65</v>
      </c>
      <c r="D219">
        <v>70800</v>
      </c>
      <c r="E219">
        <v>120000</v>
      </c>
      <c r="F219">
        <v>1.6949000000000001</v>
      </c>
      <c r="G219">
        <v>1</v>
      </c>
      <c r="H219" t="s">
        <v>19</v>
      </c>
      <c r="I219">
        <v>20</v>
      </c>
      <c r="J219">
        <v>505000</v>
      </c>
      <c r="K219">
        <v>475000</v>
      </c>
      <c r="L219">
        <v>95</v>
      </c>
      <c r="M219">
        <v>360</v>
      </c>
      <c r="N219">
        <v>2.75</v>
      </c>
    </row>
    <row r="220" spans="1:14" x14ac:dyDescent="0.25">
      <c r="A220">
        <v>213</v>
      </c>
      <c r="B220">
        <v>48</v>
      </c>
      <c r="C220">
        <v>39.86</v>
      </c>
      <c r="D220">
        <v>84800</v>
      </c>
      <c r="E220">
        <v>241000</v>
      </c>
      <c r="F220">
        <v>2.8420000000000001</v>
      </c>
      <c r="G220">
        <v>2</v>
      </c>
      <c r="H220" t="s">
        <v>19</v>
      </c>
      <c r="I220">
        <v>20</v>
      </c>
      <c r="J220">
        <v>435000</v>
      </c>
      <c r="K220">
        <v>285000</v>
      </c>
      <c r="L220">
        <v>64.67</v>
      </c>
      <c r="M220">
        <v>360</v>
      </c>
      <c r="N220">
        <v>3.12</v>
      </c>
    </row>
    <row r="221" spans="1:14" x14ac:dyDescent="0.25">
      <c r="A221">
        <v>214</v>
      </c>
      <c r="B221">
        <v>22</v>
      </c>
      <c r="C221">
        <v>18.329999999999998</v>
      </c>
      <c r="D221">
        <v>54200</v>
      </c>
      <c r="E221">
        <v>69000</v>
      </c>
      <c r="F221">
        <v>1.2730999999999999</v>
      </c>
      <c r="G221">
        <v>2</v>
      </c>
      <c r="H221" t="s">
        <v>19</v>
      </c>
      <c r="I221">
        <v>38</v>
      </c>
      <c r="J221">
        <v>445000</v>
      </c>
      <c r="K221">
        <v>325000</v>
      </c>
      <c r="L221">
        <v>73.48</v>
      </c>
      <c r="M221">
        <v>360</v>
      </c>
      <c r="N221">
        <v>3</v>
      </c>
    </row>
    <row r="222" spans="1:14" x14ac:dyDescent="0.25">
      <c r="A222">
        <v>215</v>
      </c>
      <c r="B222">
        <v>26</v>
      </c>
      <c r="C222">
        <v>4.8600000000000003</v>
      </c>
      <c r="D222">
        <v>79700</v>
      </c>
      <c r="E222">
        <v>192000</v>
      </c>
      <c r="F222">
        <v>2.4089999999999998</v>
      </c>
      <c r="G222">
        <v>2</v>
      </c>
      <c r="H222" t="s">
        <v>19</v>
      </c>
      <c r="I222">
        <v>20</v>
      </c>
      <c r="J222">
        <v>505000</v>
      </c>
      <c r="K222">
        <v>375000</v>
      </c>
      <c r="L222">
        <v>74.95</v>
      </c>
      <c r="M222">
        <v>180</v>
      </c>
      <c r="N222">
        <v>2.5</v>
      </c>
    </row>
    <row r="223" spans="1:14" x14ac:dyDescent="0.25">
      <c r="A223">
        <v>216</v>
      </c>
      <c r="B223">
        <v>48</v>
      </c>
      <c r="C223">
        <v>32.5</v>
      </c>
      <c r="D223">
        <v>80000</v>
      </c>
      <c r="E223">
        <v>187000</v>
      </c>
      <c r="F223">
        <v>2.3374999999999999</v>
      </c>
      <c r="G223">
        <v>2</v>
      </c>
      <c r="H223" t="s">
        <v>19</v>
      </c>
      <c r="I223">
        <v>20</v>
      </c>
      <c r="J223">
        <v>295000</v>
      </c>
      <c r="K223">
        <v>215000</v>
      </c>
      <c r="L223">
        <v>72.41</v>
      </c>
      <c r="M223">
        <v>180</v>
      </c>
      <c r="N223">
        <v>2.87</v>
      </c>
    </row>
    <row r="224" spans="1:14" x14ac:dyDescent="0.25">
      <c r="A224">
        <v>217</v>
      </c>
      <c r="B224">
        <v>6</v>
      </c>
      <c r="C224">
        <v>76.87</v>
      </c>
      <c r="D224">
        <v>127900</v>
      </c>
      <c r="E224">
        <v>251000</v>
      </c>
      <c r="F224">
        <v>1.9624999999999999</v>
      </c>
      <c r="G224">
        <v>2</v>
      </c>
      <c r="H224" t="s">
        <v>19</v>
      </c>
      <c r="I224">
        <v>36</v>
      </c>
      <c r="J224">
        <v>985000</v>
      </c>
      <c r="K224">
        <v>625000</v>
      </c>
      <c r="L224">
        <v>62.88</v>
      </c>
      <c r="M224">
        <v>360</v>
      </c>
      <c r="N224">
        <v>3.87</v>
      </c>
    </row>
    <row r="225" spans="1:14" x14ac:dyDescent="0.25">
      <c r="A225">
        <v>218</v>
      </c>
      <c r="B225">
        <v>6</v>
      </c>
      <c r="C225">
        <v>96.18</v>
      </c>
      <c r="D225">
        <v>83300</v>
      </c>
      <c r="E225">
        <v>76000</v>
      </c>
      <c r="F225">
        <v>0.91239999999999999</v>
      </c>
      <c r="G225">
        <v>2</v>
      </c>
      <c r="H225" t="s">
        <v>19</v>
      </c>
      <c r="I225">
        <v>37</v>
      </c>
      <c r="J225">
        <v>555000</v>
      </c>
      <c r="K225">
        <v>375000</v>
      </c>
      <c r="L225">
        <v>68.63</v>
      </c>
      <c r="M225">
        <v>360</v>
      </c>
      <c r="N225">
        <v>2.87</v>
      </c>
    </row>
    <row r="226" spans="1:14" x14ac:dyDescent="0.25">
      <c r="A226">
        <v>219</v>
      </c>
      <c r="B226">
        <v>24</v>
      </c>
      <c r="C226">
        <v>38.840000000000003</v>
      </c>
      <c r="D226">
        <v>104000</v>
      </c>
      <c r="E226">
        <v>201000</v>
      </c>
      <c r="F226">
        <v>1.9327000000000001</v>
      </c>
      <c r="G226">
        <v>2</v>
      </c>
      <c r="H226" t="s">
        <v>19</v>
      </c>
      <c r="I226">
        <v>40</v>
      </c>
      <c r="J226">
        <v>635000</v>
      </c>
      <c r="K226">
        <v>445000</v>
      </c>
      <c r="L226">
        <v>69.44</v>
      </c>
      <c r="M226">
        <v>360</v>
      </c>
      <c r="N226">
        <v>2.99</v>
      </c>
    </row>
    <row r="227" spans="1:14" x14ac:dyDescent="0.25">
      <c r="A227">
        <v>220</v>
      </c>
      <c r="B227">
        <v>18</v>
      </c>
      <c r="C227">
        <v>51.94</v>
      </c>
      <c r="D227">
        <v>79600</v>
      </c>
      <c r="E227">
        <v>231000</v>
      </c>
      <c r="F227">
        <v>2.9020000000000001</v>
      </c>
      <c r="G227">
        <v>2</v>
      </c>
      <c r="H227" t="s">
        <v>19</v>
      </c>
      <c r="I227">
        <v>20</v>
      </c>
      <c r="J227">
        <v>555000</v>
      </c>
      <c r="K227">
        <v>435000</v>
      </c>
      <c r="L227">
        <v>79.89</v>
      </c>
      <c r="M227">
        <v>360</v>
      </c>
      <c r="N227">
        <v>2.87</v>
      </c>
    </row>
    <row r="228" spans="1:14" x14ac:dyDescent="0.25">
      <c r="A228">
        <v>221</v>
      </c>
      <c r="B228">
        <v>34</v>
      </c>
      <c r="C228">
        <v>54.93</v>
      </c>
      <c r="D228">
        <v>108700</v>
      </c>
      <c r="E228">
        <v>51000</v>
      </c>
      <c r="F228">
        <v>0.46920000000000001</v>
      </c>
      <c r="G228">
        <v>2</v>
      </c>
      <c r="H228" t="s">
        <v>19</v>
      </c>
      <c r="I228">
        <v>50</v>
      </c>
      <c r="J228">
        <v>255000</v>
      </c>
      <c r="K228">
        <v>205000</v>
      </c>
      <c r="L228">
        <v>79.680000000000007</v>
      </c>
      <c r="M228">
        <v>240</v>
      </c>
      <c r="N228">
        <v>2.99</v>
      </c>
    </row>
    <row r="229" spans="1:14" x14ac:dyDescent="0.25">
      <c r="A229">
        <v>222</v>
      </c>
      <c r="B229">
        <v>47</v>
      </c>
      <c r="C229">
        <v>31.7</v>
      </c>
      <c r="D229">
        <v>68900</v>
      </c>
      <c r="E229">
        <v>86000</v>
      </c>
      <c r="F229">
        <v>1.2482</v>
      </c>
      <c r="G229">
        <v>2</v>
      </c>
      <c r="H229" t="s">
        <v>19</v>
      </c>
      <c r="I229">
        <v>41</v>
      </c>
      <c r="J229">
        <v>235000</v>
      </c>
      <c r="K229">
        <v>195000</v>
      </c>
      <c r="L229">
        <v>85.57</v>
      </c>
      <c r="M229">
        <v>180</v>
      </c>
      <c r="N229">
        <v>2.5</v>
      </c>
    </row>
    <row r="230" spans="1:14" x14ac:dyDescent="0.25">
      <c r="A230">
        <v>223</v>
      </c>
      <c r="B230">
        <v>9</v>
      </c>
      <c r="C230">
        <v>11.88</v>
      </c>
      <c r="D230">
        <v>119500</v>
      </c>
      <c r="E230">
        <v>138000</v>
      </c>
      <c r="F230">
        <v>1.1548</v>
      </c>
      <c r="G230">
        <v>2</v>
      </c>
      <c r="H230" t="s">
        <v>19</v>
      </c>
      <c r="I230">
        <v>20</v>
      </c>
      <c r="J230">
        <v>665000</v>
      </c>
      <c r="K230">
        <v>445000</v>
      </c>
      <c r="L230">
        <v>66.36</v>
      </c>
      <c r="M230">
        <v>360</v>
      </c>
      <c r="N230">
        <v>2.87</v>
      </c>
    </row>
    <row r="231" spans="1:14" x14ac:dyDescent="0.25">
      <c r="A231">
        <v>224</v>
      </c>
      <c r="B231">
        <v>17</v>
      </c>
      <c r="C231">
        <v>7.85</v>
      </c>
      <c r="D231">
        <v>65800</v>
      </c>
      <c r="E231">
        <v>90000</v>
      </c>
      <c r="F231">
        <v>1.3677999999999999</v>
      </c>
      <c r="G231">
        <v>2</v>
      </c>
      <c r="H231" t="s">
        <v>19</v>
      </c>
      <c r="I231">
        <v>20</v>
      </c>
      <c r="J231">
        <v>145000</v>
      </c>
      <c r="K231">
        <v>115000</v>
      </c>
      <c r="L231">
        <v>80.900000000000006</v>
      </c>
      <c r="M231">
        <v>240</v>
      </c>
      <c r="N231">
        <v>3.22</v>
      </c>
    </row>
    <row r="232" spans="1:14" x14ac:dyDescent="0.25">
      <c r="A232">
        <v>225</v>
      </c>
      <c r="B232">
        <v>6</v>
      </c>
      <c r="C232">
        <v>78.349999999999994</v>
      </c>
      <c r="D232">
        <v>86700</v>
      </c>
      <c r="E232">
        <v>56000</v>
      </c>
      <c r="F232">
        <v>0.64590000000000003</v>
      </c>
      <c r="G232">
        <v>1</v>
      </c>
      <c r="H232" t="s">
        <v>19</v>
      </c>
      <c r="I232">
        <v>42</v>
      </c>
      <c r="J232">
        <v>165000</v>
      </c>
      <c r="K232">
        <v>165000</v>
      </c>
      <c r="L232">
        <v>97</v>
      </c>
      <c r="M232">
        <v>360</v>
      </c>
      <c r="N232">
        <v>2.85</v>
      </c>
    </row>
    <row r="233" spans="1:14" x14ac:dyDescent="0.25">
      <c r="A233">
        <v>226</v>
      </c>
      <c r="B233">
        <v>6</v>
      </c>
      <c r="C233">
        <v>44.1</v>
      </c>
      <c r="D233">
        <v>83300</v>
      </c>
      <c r="E233">
        <v>113000</v>
      </c>
      <c r="F233">
        <v>1.3565</v>
      </c>
      <c r="G233">
        <v>2</v>
      </c>
      <c r="H233" t="s">
        <v>19</v>
      </c>
      <c r="I233">
        <v>42</v>
      </c>
      <c r="J233">
        <v>755000</v>
      </c>
      <c r="K233">
        <v>395000</v>
      </c>
      <c r="L233">
        <v>52.58</v>
      </c>
      <c r="M233">
        <v>240</v>
      </c>
      <c r="N233">
        <v>2.62</v>
      </c>
    </row>
    <row r="234" spans="1:14" x14ac:dyDescent="0.25">
      <c r="A234">
        <v>227</v>
      </c>
      <c r="B234">
        <v>36</v>
      </c>
      <c r="C234">
        <v>11.04</v>
      </c>
      <c r="D234">
        <v>96500</v>
      </c>
      <c r="E234">
        <v>278000</v>
      </c>
      <c r="F234">
        <v>2.8807999999999998</v>
      </c>
      <c r="G234">
        <v>2</v>
      </c>
      <c r="H234" t="s">
        <v>19</v>
      </c>
      <c r="I234">
        <v>20</v>
      </c>
      <c r="J234">
        <v>755000</v>
      </c>
      <c r="K234">
        <v>555000</v>
      </c>
      <c r="L234">
        <v>74.45</v>
      </c>
      <c r="M234">
        <v>360</v>
      </c>
      <c r="N234">
        <v>3.37</v>
      </c>
    </row>
    <row r="235" spans="1:14" x14ac:dyDescent="0.25">
      <c r="A235">
        <v>228</v>
      </c>
      <c r="B235">
        <v>48</v>
      </c>
      <c r="C235">
        <v>13.61</v>
      </c>
      <c r="D235">
        <v>84800</v>
      </c>
      <c r="E235">
        <v>138000</v>
      </c>
      <c r="F235">
        <v>1.6274</v>
      </c>
      <c r="G235">
        <v>2</v>
      </c>
      <c r="H235" t="s">
        <v>19</v>
      </c>
      <c r="I235">
        <v>30</v>
      </c>
      <c r="J235">
        <v>345000</v>
      </c>
      <c r="K235">
        <v>325000</v>
      </c>
      <c r="L235">
        <v>95</v>
      </c>
      <c r="M235">
        <v>360</v>
      </c>
      <c r="N235">
        <v>3.62</v>
      </c>
    </row>
    <row r="236" spans="1:14" x14ac:dyDescent="0.25">
      <c r="A236">
        <v>229</v>
      </c>
      <c r="B236">
        <v>32</v>
      </c>
      <c r="C236">
        <v>52.39</v>
      </c>
      <c r="D236">
        <v>70800</v>
      </c>
      <c r="E236">
        <v>144000</v>
      </c>
      <c r="F236">
        <v>2.0339</v>
      </c>
      <c r="G236">
        <v>2</v>
      </c>
      <c r="H236" t="s">
        <v>19</v>
      </c>
      <c r="I236">
        <v>20</v>
      </c>
      <c r="J236">
        <v>725000</v>
      </c>
      <c r="K236">
        <v>505000</v>
      </c>
      <c r="L236">
        <v>70.8</v>
      </c>
      <c r="M236">
        <v>360</v>
      </c>
      <c r="N236">
        <v>3.5</v>
      </c>
    </row>
    <row r="237" spans="1:14" x14ac:dyDescent="0.25">
      <c r="A237">
        <v>230</v>
      </c>
      <c r="B237">
        <v>6</v>
      </c>
      <c r="C237">
        <v>86.84</v>
      </c>
      <c r="D237">
        <v>127900</v>
      </c>
      <c r="E237">
        <v>92000</v>
      </c>
      <c r="F237">
        <v>0.71930000000000005</v>
      </c>
      <c r="G237">
        <v>2</v>
      </c>
      <c r="H237" t="s">
        <v>19</v>
      </c>
      <c r="I237">
        <v>30</v>
      </c>
      <c r="J237">
        <v>1005000</v>
      </c>
      <c r="K237">
        <v>515000</v>
      </c>
      <c r="L237">
        <v>51</v>
      </c>
      <c r="M237">
        <v>360</v>
      </c>
      <c r="N237">
        <v>3.62</v>
      </c>
    </row>
    <row r="238" spans="1:14" x14ac:dyDescent="0.25">
      <c r="A238">
        <v>231</v>
      </c>
      <c r="B238">
        <v>34</v>
      </c>
      <c r="C238">
        <v>59.46</v>
      </c>
      <c r="D238">
        <v>96500</v>
      </c>
      <c r="E238">
        <v>306000</v>
      </c>
      <c r="F238">
        <v>3.1709999999999998</v>
      </c>
      <c r="G238">
        <v>2</v>
      </c>
      <c r="H238" t="s">
        <v>19</v>
      </c>
      <c r="I238">
        <v>30</v>
      </c>
      <c r="J238">
        <v>605000</v>
      </c>
      <c r="K238">
        <v>395000</v>
      </c>
      <c r="L238">
        <v>66.33</v>
      </c>
      <c r="M238">
        <v>180</v>
      </c>
      <c r="N238">
        <v>2.75</v>
      </c>
    </row>
    <row r="239" spans="1:14" x14ac:dyDescent="0.25">
      <c r="A239">
        <v>232</v>
      </c>
      <c r="B239">
        <v>6</v>
      </c>
      <c r="C239">
        <v>32.619999999999997</v>
      </c>
      <c r="D239">
        <v>127900</v>
      </c>
      <c r="E239">
        <v>328000</v>
      </c>
      <c r="F239">
        <v>2.5644999999999998</v>
      </c>
      <c r="G239">
        <v>2</v>
      </c>
      <c r="H239" t="s">
        <v>19</v>
      </c>
      <c r="I239">
        <v>20</v>
      </c>
      <c r="J239">
        <v>1915000</v>
      </c>
      <c r="K239">
        <v>715000</v>
      </c>
      <c r="L239">
        <v>37.380000000000003</v>
      </c>
      <c r="M239">
        <v>240</v>
      </c>
      <c r="N239">
        <v>2.5</v>
      </c>
    </row>
    <row r="240" spans="1:14" x14ac:dyDescent="0.25">
      <c r="A240">
        <v>233</v>
      </c>
      <c r="B240">
        <v>19</v>
      </c>
      <c r="C240">
        <v>4.1100000000000003</v>
      </c>
      <c r="D240">
        <v>104300</v>
      </c>
      <c r="E240">
        <v>143000</v>
      </c>
      <c r="F240">
        <v>1.371</v>
      </c>
      <c r="G240">
        <v>2</v>
      </c>
      <c r="H240" t="s">
        <v>19</v>
      </c>
      <c r="I240">
        <v>20</v>
      </c>
      <c r="J240">
        <v>335000</v>
      </c>
      <c r="K240">
        <v>195000</v>
      </c>
      <c r="L240">
        <v>58.48</v>
      </c>
      <c r="M240">
        <v>180</v>
      </c>
      <c r="N240">
        <v>2.5</v>
      </c>
    </row>
    <row r="241" spans="1:14" x14ac:dyDescent="0.25">
      <c r="A241">
        <v>234</v>
      </c>
      <c r="B241">
        <v>55</v>
      </c>
      <c r="C241">
        <v>3.52</v>
      </c>
      <c r="D241">
        <v>76700</v>
      </c>
      <c r="E241">
        <v>94000</v>
      </c>
      <c r="F241">
        <v>1.2256</v>
      </c>
      <c r="G241">
        <v>2</v>
      </c>
      <c r="H241" t="s">
        <v>19</v>
      </c>
      <c r="I241">
        <v>30</v>
      </c>
      <c r="J241">
        <v>345000</v>
      </c>
      <c r="K241">
        <v>215000</v>
      </c>
      <c r="L241">
        <v>63</v>
      </c>
      <c r="M241">
        <v>180</v>
      </c>
      <c r="N241">
        <v>3.75</v>
      </c>
    </row>
    <row r="242" spans="1:14" x14ac:dyDescent="0.25">
      <c r="A242">
        <v>235</v>
      </c>
      <c r="B242">
        <v>48</v>
      </c>
      <c r="C242">
        <v>33.74</v>
      </c>
      <c r="D242">
        <v>97600</v>
      </c>
      <c r="E242">
        <v>86000</v>
      </c>
      <c r="F242">
        <v>0.88109999999999999</v>
      </c>
      <c r="G242">
        <v>2</v>
      </c>
      <c r="H242" t="s">
        <v>19</v>
      </c>
      <c r="I242">
        <v>43</v>
      </c>
      <c r="J242">
        <v>535000</v>
      </c>
      <c r="K242">
        <v>275000</v>
      </c>
      <c r="L242">
        <v>51.69</v>
      </c>
      <c r="M242">
        <v>180</v>
      </c>
      <c r="N242">
        <v>2.75</v>
      </c>
    </row>
    <row r="243" spans="1:14" x14ac:dyDescent="0.25">
      <c r="A243">
        <v>236</v>
      </c>
      <c r="B243">
        <v>47</v>
      </c>
      <c r="C243">
        <v>7.21</v>
      </c>
      <c r="D243">
        <v>80700</v>
      </c>
      <c r="E243">
        <v>251000</v>
      </c>
      <c r="F243">
        <v>3.1103000000000001</v>
      </c>
      <c r="G243">
        <v>2</v>
      </c>
      <c r="H243" t="s">
        <v>19</v>
      </c>
      <c r="I243">
        <v>10</v>
      </c>
      <c r="J243">
        <v>1425000</v>
      </c>
      <c r="K243">
        <v>405000</v>
      </c>
      <c r="L243">
        <v>28.34</v>
      </c>
      <c r="M243">
        <v>180</v>
      </c>
      <c r="N243">
        <v>2.62</v>
      </c>
    </row>
    <row r="244" spans="1:14" x14ac:dyDescent="0.25">
      <c r="A244">
        <v>237</v>
      </c>
      <c r="B244">
        <v>39</v>
      </c>
      <c r="C244">
        <v>2.97</v>
      </c>
      <c r="D244">
        <v>65500</v>
      </c>
      <c r="E244">
        <v>156000</v>
      </c>
      <c r="F244">
        <v>2.3816999999999999</v>
      </c>
      <c r="G244">
        <v>2</v>
      </c>
      <c r="H244" t="s">
        <v>20</v>
      </c>
      <c r="I244">
        <v>10</v>
      </c>
      <c r="J244">
        <v>455000</v>
      </c>
      <c r="K244">
        <v>315000</v>
      </c>
      <c r="L244">
        <v>68.58</v>
      </c>
      <c r="M244">
        <v>360</v>
      </c>
      <c r="N244">
        <v>2.87</v>
      </c>
    </row>
    <row r="245" spans="1:14" x14ac:dyDescent="0.25">
      <c r="A245">
        <v>238</v>
      </c>
      <c r="B245">
        <v>6</v>
      </c>
      <c r="C245">
        <v>66.11</v>
      </c>
      <c r="D245">
        <v>92700</v>
      </c>
      <c r="E245">
        <v>170000</v>
      </c>
      <c r="F245">
        <v>1.8339000000000001</v>
      </c>
      <c r="G245">
        <v>2</v>
      </c>
      <c r="H245" t="s">
        <v>20</v>
      </c>
      <c r="I245">
        <v>10</v>
      </c>
      <c r="J245">
        <v>805000</v>
      </c>
      <c r="K245">
        <v>315000</v>
      </c>
      <c r="L245">
        <v>39.75</v>
      </c>
      <c r="M245">
        <v>360</v>
      </c>
      <c r="N245">
        <v>2.62</v>
      </c>
    </row>
    <row r="246" spans="1:14" x14ac:dyDescent="0.25">
      <c r="A246">
        <v>239</v>
      </c>
      <c r="B246">
        <v>6</v>
      </c>
      <c r="C246">
        <v>68.739999999999995</v>
      </c>
      <c r="D246">
        <v>83300</v>
      </c>
      <c r="E246">
        <v>111000</v>
      </c>
      <c r="F246">
        <v>1.3325</v>
      </c>
      <c r="G246">
        <v>2</v>
      </c>
      <c r="H246" t="s">
        <v>20</v>
      </c>
      <c r="I246">
        <v>39</v>
      </c>
      <c r="J246">
        <v>655000</v>
      </c>
      <c r="K246">
        <v>595000</v>
      </c>
      <c r="L246">
        <v>91.74</v>
      </c>
      <c r="M246">
        <v>360</v>
      </c>
      <c r="N246">
        <v>2.99</v>
      </c>
    </row>
    <row r="247" spans="1:14" x14ac:dyDescent="0.25">
      <c r="A247">
        <v>240</v>
      </c>
      <c r="B247">
        <v>21</v>
      </c>
      <c r="C247">
        <v>7.74</v>
      </c>
      <c r="D247">
        <v>76900</v>
      </c>
      <c r="E247">
        <v>298000</v>
      </c>
      <c r="F247">
        <v>3.8752</v>
      </c>
      <c r="G247">
        <v>2</v>
      </c>
      <c r="H247" t="s">
        <v>20</v>
      </c>
      <c r="I247">
        <v>20</v>
      </c>
      <c r="J247">
        <v>585000</v>
      </c>
      <c r="K247">
        <v>495000</v>
      </c>
      <c r="L247">
        <v>84.88</v>
      </c>
      <c r="M247">
        <v>360</v>
      </c>
      <c r="N247">
        <v>3.99</v>
      </c>
    </row>
    <row r="248" spans="1:14" x14ac:dyDescent="0.25">
      <c r="A248">
        <v>241</v>
      </c>
      <c r="B248">
        <v>12</v>
      </c>
      <c r="C248">
        <v>21.96</v>
      </c>
      <c r="D248">
        <v>69200</v>
      </c>
      <c r="E248">
        <v>55000</v>
      </c>
      <c r="F248">
        <v>0.79479999999999995</v>
      </c>
      <c r="G248">
        <v>1</v>
      </c>
      <c r="H248" t="s">
        <v>20</v>
      </c>
      <c r="I248">
        <v>30</v>
      </c>
      <c r="J248">
        <v>205000</v>
      </c>
      <c r="K248">
        <v>195000</v>
      </c>
      <c r="L248">
        <v>95</v>
      </c>
      <c r="M248">
        <v>360</v>
      </c>
      <c r="N248">
        <v>3.62</v>
      </c>
    </row>
    <row r="249" spans="1:14" x14ac:dyDescent="0.25">
      <c r="A249">
        <v>242</v>
      </c>
      <c r="B249">
        <v>16</v>
      </c>
      <c r="C249">
        <v>18.02</v>
      </c>
      <c r="D249">
        <v>78400</v>
      </c>
      <c r="E249">
        <v>157000</v>
      </c>
      <c r="F249">
        <v>2.0026000000000002</v>
      </c>
      <c r="G249">
        <v>2</v>
      </c>
      <c r="H249" t="s">
        <v>20</v>
      </c>
      <c r="I249">
        <v>30</v>
      </c>
      <c r="J249">
        <v>625000</v>
      </c>
      <c r="K249">
        <v>525000</v>
      </c>
      <c r="L249">
        <v>84.12</v>
      </c>
      <c r="M249">
        <v>360</v>
      </c>
      <c r="N249">
        <v>2.99</v>
      </c>
    </row>
    <row r="250" spans="1:14" x14ac:dyDescent="0.25">
      <c r="A250">
        <v>243</v>
      </c>
      <c r="B250">
        <v>34</v>
      </c>
      <c r="C250">
        <v>16.77</v>
      </c>
      <c r="D250">
        <v>96500</v>
      </c>
      <c r="E250">
        <v>278000</v>
      </c>
      <c r="F250">
        <v>2.8807999999999998</v>
      </c>
      <c r="G250">
        <v>2</v>
      </c>
      <c r="H250" t="s">
        <v>20</v>
      </c>
      <c r="I250">
        <v>30</v>
      </c>
      <c r="J250">
        <v>885000</v>
      </c>
      <c r="K250">
        <v>605000</v>
      </c>
      <c r="L250">
        <v>67.56</v>
      </c>
      <c r="M250">
        <v>360</v>
      </c>
      <c r="N250">
        <v>2.62</v>
      </c>
    </row>
    <row r="251" spans="1:14" x14ac:dyDescent="0.25">
      <c r="A251">
        <v>244</v>
      </c>
      <c r="B251">
        <v>18</v>
      </c>
      <c r="C251">
        <v>6.18</v>
      </c>
      <c r="D251">
        <v>71800</v>
      </c>
      <c r="E251">
        <v>60000</v>
      </c>
      <c r="F251">
        <v>0.8357</v>
      </c>
      <c r="G251">
        <v>2</v>
      </c>
      <c r="H251" t="s">
        <v>20</v>
      </c>
      <c r="I251">
        <v>20</v>
      </c>
      <c r="J251">
        <v>305000</v>
      </c>
      <c r="K251">
        <v>215000</v>
      </c>
      <c r="L251">
        <v>70.12</v>
      </c>
      <c r="M251">
        <v>360</v>
      </c>
      <c r="N251">
        <v>3</v>
      </c>
    </row>
    <row r="252" spans="1:14" x14ac:dyDescent="0.25">
      <c r="A252">
        <v>245</v>
      </c>
      <c r="B252">
        <v>27</v>
      </c>
      <c r="C252">
        <v>6.42</v>
      </c>
      <c r="D252">
        <v>102800</v>
      </c>
      <c r="E252">
        <v>69000</v>
      </c>
      <c r="F252">
        <v>0.67120000000000002</v>
      </c>
      <c r="G252">
        <v>2</v>
      </c>
      <c r="H252" t="s">
        <v>20</v>
      </c>
      <c r="I252">
        <v>30</v>
      </c>
      <c r="J252">
        <v>335000</v>
      </c>
      <c r="K252">
        <v>245000</v>
      </c>
      <c r="L252">
        <v>73.33</v>
      </c>
      <c r="M252">
        <v>360</v>
      </c>
      <c r="N252">
        <v>2.87</v>
      </c>
    </row>
    <row r="253" spans="1:14" x14ac:dyDescent="0.25">
      <c r="A253">
        <v>246</v>
      </c>
      <c r="B253">
        <v>6</v>
      </c>
      <c r="C253">
        <v>59.82</v>
      </c>
      <c r="D253">
        <v>86700</v>
      </c>
      <c r="E253">
        <v>85000</v>
      </c>
      <c r="F253">
        <v>0.98040000000000005</v>
      </c>
      <c r="G253">
        <v>2</v>
      </c>
      <c r="H253" t="s">
        <v>20</v>
      </c>
      <c r="I253">
        <v>30</v>
      </c>
      <c r="J253">
        <v>445000</v>
      </c>
      <c r="K253">
        <v>385000</v>
      </c>
      <c r="L253">
        <v>86.36</v>
      </c>
      <c r="M253">
        <v>360</v>
      </c>
      <c r="N253">
        <v>2.99</v>
      </c>
    </row>
    <row r="254" spans="1:14" x14ac:dyDescent="0.25">
      <c r="A254">
        <v>247</v>
      </c>
      <c r="B254">
        <v>39</v>
      </c>
      <c r="C254">
        <v>7.84</v>
      </c>
      <c r="D254">
        <v>84600</v>
      </c>
      <c r="E254">
        <v>75000</v>
      </c>
      <c r="F254">
        <v>0.88649999999999995</v>
      </c>
      <c r="G254">
        <v>2</v>
      </c>
      <c r="H254" t="s">
        <v>20</v>
      </c>
      <c r="I254">
        <v>10</v>
      </c>
      <c r="J254">
        <v>265000</v>
      </c>
      <c r="K254">
        <v>175000</v>
      </c>
      <c r="L254">
        <v>67.099999999999994</v>
      </c>
      <c r="M254">
        <v>360</v>
      </c>
      <c r="N254">
        <v>3.12</v>
      </c>
    </row>
    <row r="255" spans="1:14" x14ac:dyDescent="0.25">
      <c r="A255">
        <v>248</v>
      </c>
      <c r="B255">
        <v>25</v>
      </c>
      <c r="C255">
        <v>18.61</v>
      </c>
      <c r="D255">
        <v>114000</v>
      </c>
      <c r="E255">
        <v>190000</v>
      </c>
      <c r="F255">
        <v>1.6667000000000001</v>
      </c>
      <c r="G255">
        <v>2</v>
      </c>
      <c r="H255" t="s">
        <v>20</v>
      </c>
      <c r="I255">
        <v>41</v>
      </c>
      <c r="J255">
        <v>435000</v>
      </c>
      <c r="K255">
        <v>345000</v>
      </c>
      <c r="L255">
        <v>80</v>
      </c>
      <c r="M255">
        <v>180</v>
      </c>
      <c r="N255">
        <v>2.62</v>
      </c>
    </row>
    <row r="256" spans="1:14" x14ac:dyDescent="0.25">
      <c r="A256">
        <v>249</v>
      </c>
      <c r="B256">
        <v>51</v>
      </c>
      <c r="C256">
        <v>39.590000000000003</v>
      </c>
      <c r="D256">
        <v>124900</v>
      </c>
      <c r="E256">
        <v>76000</v>
      </c>
      <c r="F256">
        <v>0.60850000000000004</v>
      </c>
      <c r="G256">
        <v>2</v>
      </c>
      <c r="H256" t="s">
        <v>20</v>
      </c>
      <c r="I256">
        <v>20</v>
      </c>
      <c r="J256">
        <v>265000</v>
      </c>
      <c r="K256">
        <v>245000</v>
      </c>
      <c r="L256">
        <v>95</v>
      </c>
      <c r="M256">
        <v>360</v>
      </c>
      <c r="N256">
        <v>2.62</v>
      </c>
    </row>
    <row r="257" spans="1:14" x14ac:dyDescent="0.25">
      <c r="A257">
        <v>250</v>
      </c>
      <c r="B257">
        <v>12</v>
      </c>
      <c r="C257">
        <v>25.71</v>
      </c>
      <c r="D257">
        <v>68300</v>
      </c>
      <c r="E257">
        <v>256000</v>
      </c>
      <c r="F257">
        <v>3.7482000000000002</v>
      </c>
      <c r="G257">
        <v>2</v>
      </c>
      <c r="H257" t="s">
        <v>20</v>
      </c>
      <c r="I257">
        <v>20</v>
      </c>
      <c r="J257">
        <v>785000</v>
      </c>
      <c r="K257">
        <v>195000</v>
      </c>
      <c r="L257">
        <v>25.29</v>
      </c>
      <c r="M257">
        <v>120</v>
      </c>
      <c r="N257">
        <v>2.75</v>
      </c>
    </row>
    <row r="258" spans="1:14" x14ac:dyDescent="0.25">
      <c r="A258">
        <v>251</v>
      </c>
      <c r="B258">
        <v>13</v>
      </c>
      <c r="C258">
        <v>40.43</v>
      </c>
      <c r="D258">
        <v>82200</v>
      </c>
      <c r="E258">
        <v>115000</v>
      </c>
      <c r="F258">
        <v>1.399</v>
      </c>
      <c r="G258">
        <v>2</v>
      </c>
      <c r="H258" t="s">
        <v>20</v>
      </c>
      <c r="I258">
        <v>10</v>
      </c>
      <c r="J258">
        <v>305000</v>
      </c>
      <c r="K258">
        <v>165000</v>
      </c>
      <c r="L258">
        <v>56.07</v>
      </c>
      <c r="M258">
        <v>180</v>
      </c>
      <c r="N258">
        <v>3.37</v>
      </c>
    </row>
    <row r="259" spans="1:14" x14ac:dyDescent="0.25">
      <c r="A259">
        <v>252</v>
      </c>
      <c r="B259">
        <v>42</v>
      </c>
      <c r="C259">
        <v>1.49</v>
      </c>
      <c r="D259">
        <v>69800</v>
      </c>
      <c r="E259">
        <v>68000</v>
      </c>
      <c r="F259">
        <v>0.97419999999999995</v>
      </c>
      <c r="G259">
        <v>2</v>
      </c>
      <c r="H259" t="s">
        <v>20</v>
      </c>
      <c r="I259">
        <v>30</v>
      </c>
      <c r="J259">
        <v>365000</v>
      </c>
      <c r="K259">
        <v>255000</v>
      </c>
      <c r="L259">
        <v>69.98</v>
      </c>
      <c r="M259">
        <v>360</v>
      </c>
      <c r="N259">
        <v>3.56</v>
      </c>
    </row>
    <row r="260" spans="1:14" x14ac:dyDescent="0.25">
      <c r="A260">
        <v>253</v>
      </c>
      <c r="B260">
        <v>29</v>
      </c>
      <c r="C260">
        <v>19.68</v>
      </c>
      <c r="D260">
        <v>82600</v>
      </c>
      <c r="E260">
        <v>201000</v>
      </c>
      <c r="F260">
        <v>2.4333999999999998</v>
      </c>
      <c r="G260">
        <v>2</v>
      </c>
      <c r="H260" t="s">
        <v>20</v>
      </c>
      <c r="I260">
        <v>20</v>
      </c>
      <c r="J260">
        <v>535000</v>
      </c>
      <c r="K260">
        <v>425000</v>
      </c>
      <c r="L260">
        <v>79.7</v>
      </c>
      <c r="M260">
        <v>360</v>
      </c>
      <c r="N260">
        <v>3.62</v>
      </c>
    </row>
    <row r="261" spans="1:14" x14ac:dyDescent="0.25">
      <c r="A261">
        <v>254</v>
      </c>
      <c r="B261">
        <v>41</v>
      </c>
      <c r="C261">
        <v>34.26</v>
      </c>
      <c r="D261">
        <v>92100</v>
      </c>
      <c r="E261">
        <v>88000</v>
      </c>
      <c r="F261">
        <v>0.95550000000000002</v>
      </c>
      <c r="G261">
        <v>2</v>
      </c>
      <c r="H261" t="s">
        <v>20</v>
      </c>
      <c r="I261">
        <v>40</v>
      </c>
      <c r="J261">
        <v>435000</v>
      </c>
      <c r="K261">
        <v>395000</v>
      </c>
      <c r="L261">
        <v>90</v>
      </c>
      <c r="M261">
        <v>360</v>
      </c>
      <c r="N261">
        <v>3.12</v>
      </c>
    </row>
    <row r="262" spans="1:14" x14ac:dyDescent="0.25">
      <c r="A262">
        <v>255</v>
      </c>
      <c r="B262">
        <v>17</v>
      </c>
      <c r="C262">
        <v>9.76</v>
      </c>
      <c r="D262">
        <v>75400</v>
      </c>
      <c r="E262">
        <v>110000</v>
      </c>
      <c r="F262">
        <v>1.4589000000000001</v>
      </c>
      <c r="G262">
        <v>2</v>
      </c>
      <c r="H262" t="s">
        <v>20</v>
      </c>
      <c r="I262">
        <v>40</v>
      </c>
      <c r="J262">
        <v>405000</v>
      </c>
      <c r="K262">
        <v>325000</v>
      </c>
      <c r="L262">
        <v>80</v>
      </c>
      <c r="M262">
        <v>360</v>
      </c>
      <c r="N262">
        <v>3</v>
      </c>
    </row>
    <row r="263" spans="1:14" x14ac:dyDescent="0.25">
      <c r="A263">
        <v>256</v>
      </c>
      <c r="B263">
        <v>13</v>
      </c>
      <c r="C263">
        <v>59.83</v>
      </c>
      <c r="D263">
        <v>82200</v>
      </c>
      <c r="E263">
        <v>87000</v>
      </c>
      <c r="F263">
        <v>1.0584</v>
      </c>
      <c r="G263">
        <v>2</v>
      </c>
      <c r="H263" t="s">
        <v>20</v>
      </c>
      <c r="I263">
        <v>49</v>
      </c>
      <c r="J263">
        <v>355000</v>
      </c>
      <c r="K263">
        <v>225000</v>
      </c>
      <c r="L263">
        <v>64.08</v>
      </c>
      <c r="M263">
        <v>180</v>
      </c>
      <c r="N263">
        <v>2.5</v>
      </c>
    </row>
    <row r="264" spans="1:14" x14ac:dyDescent="0.25">
      <c r="A264">
        <v>257</v>
      </c>
      <c r="B264">
        <v>1</v>
      </c>
      <c r="C264">
        <v>10.39</v>
      </c>
      <c r="D264">
        <v>81000</v>
      </c>
      <c r="E264">
        <v>88000</v>
      </c>
      <c r="F264">
        <v>1.0864</v>
      </c>
      <c r="G264">
        <v>2</v>
      </c>
      <c r="H264" t="s">
        <v>20</v>
      </c>
      <c r="I264">
        <v>40</v>
      </c>
      <c r="J264">
        <v>675000</v>
      </c>
      <c r="K264">
        <v>485000</v>
      </c>
      <c r="L264">
        <v>71.19</v>
      </c>
      <c r="M264">
        <v>360</v>
      </c>
      <c r="N264">
        <v>2.87</v>
      </c>
    </row>
    <row r="265" spans="1:14" x14ac:dyDescent="0.25">
      <c r="A265">
        <v>258</v>
      </c>
      <c r="B265">
        <v>29</v>
      </c>
      <c r="C265">
        <v>10.54</v>
      </c>
      <c r="D265">
        <v>63300</v>
      </c>
      <c r="E265">
        <v>52000</v>
      </c>
      <c r="F265">
        <v>0.82150000000000001</v>
      </c>
      <c r="G265">
        <v>2</v>
      </c>
      <c r="H265" t="s">
        <v>20</v>
      </c>
      <c r="I265">
        <v>30</v>
      </c>
      <c r="J265">
        <v>155000</v>
      </c>
      <c r="K265">
        <v>135000</v>
      </c>
      <c r="L265">
        <v>88.51</v>
      </c>
      <c r="M265">
        <v>360</v>
      </c>
      <c r="N265">
        <v>3.37</v>
      </c>
    </row>
    <row r="266" spans="1:14" x14ac:dyDescent="0.25">
      <c r="A266">
        <v>259</v>
      </c>
      <c r="B266">
        <v>39</v>
      </c>
      <c r="C266">
        <v>2.5499999999999998</v>
      </c>
      <c r="D266">
        <v>85200</v>
      </c>
      <c r="E266">
        <v>18000</v>
      </c>
      <c r="F266">
        <v>0.21129999999999999</v>
      </c>
      <c r="G266">
        <v>2</v>
      </c>
      <c r="H266" t="s">
        <v>20</v>
      </c>
      <c r="I266">
        <v>47</v>
      </c>
      <c r="J266">
        <v>405000</v>
      </c>
      <c r="K266">
        <v>45000</v>
      </c>
      <c r="L266">
        <v>12.5</v>
      </c>
      <c r="M266">
        <v>240</v>
      </c>
      <c r="N266">
        <v>3</v>
      </c>
    </row>
    <row r="267" spans="1:14" x14ac:dyDescent="0.25">
      <c r="A267">
        <v>260</v>
      </c>
      <c r="B267">
        <v>13</v>
      </c>
      <c r="C267">
        <v>18.63</v>
      </c>
      <c r="D267">
        <v>82200</v>
      </c>
      <c r="E267">
        <v>82000</v>
      </c>
      <c r="F267">
        <v>0.99760000000000004</v>
      </c>
      <c r="G267">
        <v>2</v>
      </c>
      <c r="H267" t="s">
        <v>20</v>
      </c>
      <c r="I267">
        <v>36</v>
      </c>
      <c r="J267">
        <v>255000</v>
      </c>
      <c r="K267">
        <v>205000</v>
      </c>
      <c r="L267">
        <v>81.599999999999994</v>
      </c>
      <c r="M267">
        <v>360</v>
      </c>
      <c r="N267">
        <v>3.37</v>
      </c>
    </row>
    <row r="268" spans="1:14" x14ac:dyDescent="0.25">
      <c r="A268">
        <v>261</v>
      </c>
      <c r="B268">
        <v>55</v>
      </c>
      <c r="C268">
        <v>5.65</v>
      </c>
      <c r="D268">
        <v>102800</v>
      </c>
      <c r="E268">
        <v>100000</v>
      </c>
      <c r="F268">
        <v>0.9728</v>
      </c>
      <c r="G268">
        <v>2</v>
      </c>
      <c r="H268" t="s">
        <v>20</v>
      </c>
      <c r="I268">
        <v>40</v>
      </c>
      <c r="J268">
        <v>285000</v>
      </c>
      <c r="K268">
        <v>225000</v>
      </c>
      <c r="L268">
        <v>80</v>
      </c>
      <c r="M268">
        <v>360</v>
      </c>
      <c r="N268">
        <v>4.87</v>
      </c>
    </row>
    <row r="269" spans="1:14" x14ac:dyDescent="0.25">
      <c r="A269">
        <v>262</v>
      </c>
      <c r="B269">
        <v>39</v>
      </c>
      <c r="C269">
        <v>17.14</v>
      </c>
      <c r="D269">
        <v>84600</v>
      </c>
      <c r="E269">
        <v>375000</v>
      </c>
      <c r="F269">
        <v>4.4325999999999999</v>
      </c>
      <c r="G269">
        <v>2</v>
      </c>
      <c r="H269" t="s">
        <v>20</v>
      </c>
      <c r="I269">
        <v>37</v>
      </c>
      <c r="J269">
        <v>1505000</v>
      </c>
      <c r="K269">
        <v>515000</v>
      </c>
      <c r="L269">
        <v>34.020000000000003</v>
      </c>
      <c r="M269">
        <v>360</v>
      </c>
      <c r="N269">
        <v>3</v>
      </c>
    </row>
    <row r="270" spans="1:14" x14ac:dyDescent="0.25">
      <c r="A270">
        <v>263</v>
      </c>
      <c r="B270">
        <v>1</v>
      </c>
      <c r="C270">
        <v>20.78</v>
      </c>
      <c r="D270">
        <v>71700</v>
      </c>
      <c r="E270">
        <v>62000</v>
      </c>
      <c r="F270">
        <v>0.86470000000000002</v>
      </c>
      <c r="G270">
        <v>2</v>
      </c>
      <c r="H270" t="s">
        <v>20</v>
      </c>
      <c r="I270">
        <v>30</v>
      </c>
      <c r="J270">
        <v>275000</v>
      </c>
      <c r="K270">
        <v>205000</v>
      </c>
      <c r="L270">
        <v>74.63</v>
      </c>
      <c r="M270">
        <v>360</v>
      </c>
      <c r="N270">
        <v>3.12</v>
      </c>
    </row>
    <row r="271" spans="1:14" x14ac:dyDescent="0.25">
      <c r="A271">
        <v>264</v>
      </c>
      <c r="B271">
        <v>18</v>
      </c>
      <c r="C271">
        <v>18.93</v>
      </c>
      <c r="D271">
        <v>70000</v>
      </c>
      <c r="E271">
        <v>72000</v>
      </c>
      <c r="F271">
        <v>1.0286</v>
      </c>
      <c r="G271">
        <v>2</v>
      </c>
      <c r="H271" t="s">
        <v>20</v>
      </c>
      <c r="I271">
        <v>43</v>
      </c>
      <c r="J271">
        <v>295000</v>
      </c>
      <c r="K271">
        <v>265000</v>
      </c>
      <c r="L271">
        <v>90</v>
      </c>
      <c r="M271">
        <v>360</v>
      </c>
      <c r="N271">
        <v>4.12</v>
      </c>
    </row>
    <row r="272" spans="1:14" x14ac:dyDescent="0.25">
      <c r="A272">
        <v>265</v>
      </c>
      <c r="B272">
        <v>25</v>
      </c>
      <c r="C272">
        <v>3.67</v>
      </c>
      <c r="D272">
        <v>114000</v>
      </c>
      <c r="E272">
        <v>83000</v>
      </c>
      <c r="F272">
        <v>0.72809999999999997</v>
      </c>
      <c r="G272">
        <v>2</v>
      </c>
      <c r="H272" t="s">
        <v>20</v>
      </c>
      <c r="I272">
        <v>50</v>
      </c>
      <c r="J272">
        <v>725000</v>
      </c>
      <c r="K272">
        <v>335000</v>
      </c>
      <c r="L272">
        <v>46.2</v>
      </c>
      <c r="M272">
        <v>360</v>
      </c>
      <c r="N272">
        <v>3</v>
      </c>
    </row>
    <row r="273" spans="1:14" x14ac:dyDescent="0.25">
      <c r="A273">
        <v>266</v>
      </c>
      <c r="B273">
        <v>6</v>
      </c>
      <c r="C273">
        <v>58.35</v>
      </c>
      <c r="D273">
        <v>81600</v>
      </c>
      <c r="E273">
        <v>147000</v>
      </c>
      <c r="F273">
        <v>1.8015000000000001</v>
      </c>
      <c r="G273">
        <v>2</v>
      </c>
      <c r="H273" t="s">
        <v>20</v>
      </c>
      <c r="I273">
        <v>49</v>
      </c>
      <c r="J273">
        <v>755000</v>
      </c>
      <c r="K273">
        <v>605000</v>
      </c>
      <c r="L273">
        <v>80</v>
      </c>
      <c r="M273">
        <v>360</v>
      </c>
      <c r="N273">
        <v>3.12</v>
      </c>
    </row>
    <row r="274" spans="1:14" x14ac:dyDescent="0.25">
      <c r="A274">
        <v>267</v>
      </c>
      <c r="B274">
        <v>48</v>
      </c>
      <c r="C274">
        <v>42.96</v>
      </c>
      <c r="D274">
        <v>72200</v>
      </c>
      <c r="E274">
        <v>88000</v>
      </c>
      <c r="F274">
        <v>1.2188000000000001</v>
      </c>
      <c r="G274">
        <v>2</v>
      </c>
      <c r="H274" t="s">
        <v>20</v>
      </c>
      <c r="I274">
        <v>49</v>
      </c>
      <c r="J274">
        <v>205000</v>
      </c>
      <c r="K274">
        <v>75000</v>
      </c>
      <c r="L274">
        <v>33.81</v>
      </c>
      <c r="M274">
        <v>360</v>
      </c>
      <c r="N274">
        <v>4.37</v>
      </c>
    </row>
    <row r="275" spans="1:14" x14ac:dyDescent="0.25">
      <c r="A275">
        <v>268</v>
      </c>
      <c r="B275">
        <v>17</v>
      </c>
      <c r="C275">
        <v>33.090000000000003</v>
      </c>
      <c r="D275">
        <v>89100</v>
      </c>
      <c r="E275">
        <v>123000</v>
      </c>
      <c r="F275">
        <v>1.3805000000000001</v>
      </c>
      <c r="G275">
        <v>2</v>
      </c>
      <c r="H275" t="s">
        <v>20</v>
      </c>
      <c r="I275">
        <v>20</v>
      </c>
      <c r="J275">
        <v>365000</v>
      </c>
      <c r="K275">
        <v>255000</v>
      </c>
      <c r="L275">
        <v>69.58</v>
      </c>
      <c r="M275">
        <v>240</v>
      </c>
      <c r="N275">
        <v>2.87</v>
      </c>
    </row>
    <row r="276" spans="1:14" x14ac:dyDescent="0.25">
      <c r="A276">
        <v>269</v>
      </c>
      <c r="B276">
        <v>24</v>
      </c>
      <c r="C276">
        <v>93.79</v>
      </c>
      <c r="D276">
        <v>124900</v>
      </c>
      <c r="E276">
        <v>39000</v>
      </c>
      <c r="F276">
        <v>0.31219999999999998</v>
      </c>
      <c r="G276">
        <v>2</v>
      </c>
      <c r="H276" t="s">
        <v>20</v>
      </c>
      <c r="I276">
        <v>47</v>
      </c>
      <c r="J276">
        <v>315000</v>
      </c>
      <c r="K276">
        <v>245000</v>
      </c>
      <c r="L276">
        <v>76.92</v>
      </c>
      <c r="M276">
        <v>360</v>
      </c>
      <c r="N276">
        <v>3.37</v>
      </c>
    </row>
    <row r="277" spans="1:14" x14ac:dyDescent="0.25">
      <c r="A277">
        <v>270</v>
      </c>
      <c r="B277">
        <v>10</v>
      </c>
      <c r="C277">
        <v>35.76</v>
      </c>
      <c r="D277">
        <v>96600</v>
      </c>
      <c r="E277">
        <v>148000</v>
      </c>
      <c r="F277">
        <v>1.5321</v>
      </c>
      <c r="G277">
        <v>2</v>
      </c>
      <c r="H277" t="s">
        <v>20</v>
      </c>
      <c r="I277">
        <v>10</v>
      </c>
      <c r="J277">
        <v>345000</v>
      </c>
      <c r="K277">
        <v>245000</v>
      </c>
      <c r="L277">
        <v>73.08</v>
      </c>
      <c r="M277">
        <v>360</v>
      </c>
      <c r="N277">
        <v>3.37</v>
      </c>
    </row>
    <row r="278" spans="1:14" x14ac:dyDescent="0.25">
      <c r="A278">
        <v>271</v>
      </c>
      <c r="B278">
        <v>41</v>
      </c>
      <c r="C278">
        <v>19.440000000000001</v>
      </c>
      <c r="D278">
        <v>92100</v>
      </c>
      <c r="E278">
        <v>120000</v>
      </c>
      <c r="F278">
        <v>1.3028999999999999</v>
      </c>
      <c r="G278">
        <v>2</v>
      </c>
      <c r="H278" t="s">
        <v>20</v>
      </c>
      <c r="I278">
        <v>30</v>
      </c>
      <c r="J278">
        <v>475000</v>
      </c>
      <c r="K278">
        <v>375000</v>
      </c>
      <c r="L278">
        <v>78.94</v>
      </c>
      <c r="M278">
        <v>180</v>
      </c>
      <c r="N278">
        <v>1.99</v>
      </c>
    </row>
    <row r="279" spans="1:14" x14ac:dyDescent="0.25">
      <c r="A279">
        <v>272</v>
      </c>
      <c r="B279">
        <v>8</v>
      </c>
      <c r="C279">
        <v>38.78</v>
      </c>
      <c r="D279">
        <v>84500</v>
      </c>
      <c r="E279">
        <v>61000</v>
      </c>
      <c r="F279">
        <v>0.72189999999999999</v>
      </c>
      <c r="G279">
        <v>2</v>
      </c>
      <c r="H279" t="s">
        <v>20</v>
      </c>
      <c r="I279">
        <v>44</v>
      </c>
      <c r="J279">
        <v>555000</v>
      </c>
      <c r="K279">
        <v>415000</v>
      </c>
      <c r="L279">
        <v>74.78</v>
      </c>
      <c r="M279">
        <v>360</v>
      </c>
      <c r="N279">
        <v>3.12</v>
      </c>
    </row>
    <row r="280" spans="1:14" x14ac:dyDescent="0.25">
      <c r="A280">
        <v>273</v>
      </c>
      <c r="B280">
        <v>9</v>
      </c>
      <c r="C280">
        <v>6.54</v>
      </c>
      <c r="D280">
        <v>91800</v>
      </c>
      <c r="E280">
        <v>58000</v>
      </c>
      <c r="F280">
        <v>0.63180000000000003</v>
      </c>
      <c r="G280">
        <v>2</v>
      </c>
      <c r="H280" t="s">
        <v>20</v>
      </c>
      <c r="I280">
        <v>39</v>
      </c>
      <c r="J280">
        <v>265000</v>
      </c>
      <c r="K280">
        <v>245000</v>
      </c>
      <c r="L280">
        <v>95</v>
      </c>
      <c r="M280">
        <v>360</v>
      </c>
      <c r="N280">
        <v>3.87</v>
      </c>
    </row>
    <row r="281" spans="1:14" x14ac:dyDescent="0.25">
      <c r="A281">
        <v>274</v>
      </c>
      <c r="B281">
        <v>34</v>
      </c>
      <c r="C281">
        <v>34.840000000000003</v>
      </c>
      <c r="D281">
        <v>96600</v>
      </c>
      <c r="E281">
        <v>56000</v>
      </c>
      <c r="F281">
        <v>0.57969999999999999</v>
      </c>
      <c r="G281">
        <v>2</v>
      </c>
      <c r="H281" t="s">
        <v>20</v>
      </c>
      <c r="I281">
        <v>40</v>
      </c>
      <c r="J281">
        <v>175000</v>
      </c>
      <c r="K281">
        <v>165000</v>
      </c>
      <c r="L281">
        <v>95</v>
      </c>
      <c r="M281">
        <v>360</v>
      </c>
      <c r="N281">
        <v>2.75</v>
      </c>
    </row>
    <row r="282" spans="1:14" x14ac:dyDescent="0.25">
      <c r="A282">
        <v>275</v>
      </c>
      <c r="B282">
        <v>6</v>
      </c>
      <c r="C282">
        <v>48.59</v>
      </c>
      <c r="D282">
        <v>95400</v>
      </c>
      <c r="E282">
        <v>133000</v>
      </c>
      <c r="F282">
        <v>1.3940999999999999</v>
      </c>
      <c r="G282">
        <v>2</v>
      </c>
      <c r="H282" t="s">
        <v>20</v>
      </c>
      <c r="I282">
        <v>45</v>
      </c>
      <c r="J282">
        <v>625000</v>
      </c>
      <c r="K282">
        <v>425000</v>
      </c>
      <c r="L282">
        <v>68.98</v>
      </c>
      <c r="M282">
        <v>240</v>
      </c>
      <c r="N282">
        <v>3.12</v>
      </c>
    </row>
    <row r="283" spans="1:14" x14ac:dyDescent="0.25">
      <c r="A283">
        <v>276</v>
      </c>
      <c r="B283">
        <v>17</v>
      </c>
      <c r="C283">
        <v>21.32</v>
      </c>
      <c r="D283">
        <v>89100</v>
      </c>
      <c r="E283">
        <v>58000</v>
      </c>
      <c r="F283">
        <v>0.65100000000000002</v>
      </c>
      <c r="G283">
        <v>1</v>
      </c>
      <c r="H283" t="s">
        <v>20</v>
      </c>
      <c r="I283">
        <v>43</v>
      </c>
      <c r="J283">
        <v>265000</v>
      </c>
      <c r="K283">
        <v>225000</v>
      </c>
      <c r="L283">
        <v>85</v>
      </c>
      <c r="M283">
        <v>360</v>
      </c>
      <c r="N283">
        <v>3.62</v>
      </c>
    </row>
    <row r="284" spans="1:14" x14ac:dyDescent="0.25">
      <c r="A284">
        <v>277</v>
      </c>
      <c r="B284">
        <v>27</v>
      </c>
      <c r="C284">
        <v>10.3</v>
      </c>
      <c r="D284">
        <v>102800</v>
      </c>
      <c r="E284">
        <v>213000</v>
      </c>
      <c r="F284">
        <v>2.0720000000000001</v>
      </c>
      <c r="G284">
        <v>2</v>
      </c>
      <c r="H284" t="s">
        <v>20</v>
      </c>
      <c r="I284">
        <v>39</v>
      </c>
      <c r="J284">
        <v>665000</v>
      </c>
      <c r="K284">
        <v>495000</v>
      </c>
      <c r="L284">
        <v>75</v>
      </c>
      <c r="M284">
        <v>360</v>
      </c>
      <c r="N284">
        <v>2.75</v>
      </c>
    </row>
    <row r="285" spans="1:14" x14ac:dyDescent="0.25">
      <c r="A285">
        <v>278</v>
      </c>
      <c r="B285">
        <v>53</v>
      </c>
      <c r="C285">
        <v>27.73</v>
      </c>
      <c r="D285">
        <v>106900</v>
      </c>
      <c r="E285">
        <v>110000</v>
      </c>
      <c r="F285">
        <v>1.0289999999999999</v>
      </c>
      <c r="G285">
        <v>2</v>
      </c>
      <c r="H285" t="s">
        <v>20</v>
      </c>
      <c r="I285">
        <v>30</v>
      </c>
      <c r="J285">
        <v>455000</v>
      </c>
      <c r="K285">
        <v>235000</v>
      </c>
      <c r="L285">
        <v>53.31</v>
      </c>
      <c r="M285">
        <v>180</v>
      </c>
      <c r="N285">
        <v>2.87</v>
      </c>
    </row>
    <row r="286" spans="1:14" x14ac:dyDescent="0.25">
      <c r="A286">
        <v>279</v>
      </c>
      <c r="B286">
        <v>53</v>
      </c>
      <c r="C286">
        <v>49.27</v>
      </c>
      <c r="D286">
        <v>106900</v>
      </c>
      <c r="E286">
        <v>358000</v>
      </c>
      <c r="F286">
        <v>3.3489</v>
      </c>
      <c r="G286">
        <v>2</v>
      </c>
      <c r="H286" t="s">
        <v>20</v>
      </c>
      <c r="I286">
        <v>10</v>
      </c>
      <c r="J286">
        <v>315000</v>
      </c>
      <c r="K286">
        <v>235000</v>
      </c>
      <c r="L286">
        <v>75</v>
      </c>
      <c r="M286">
        <v>360</v>
      </c>
      <c r="N286">
        <v>4.37</v>
      </c>
    </row>
    <row r="287" spans="1:14" x14ac:dyDescent="0.25">
      <c r="A287">
        <v>280</v>
      </c>
      <c r="B287">
        <v>48</v>
      </c>
      <c r="C287">
        <v>13.42</v>
      </c>
      <c r="D287">
        <v>80000</v>
      </c>
      <c r="E287">
        <v>127000</v>
      </c>
      <c r="F287">
        <v>1.5874999999999999</v>
      </c>
      <c r="G287">
        <v>1</v>
      </c>
      <c r="H287" t="s">
        <v>20</v>
      </c>
      <c r="I287">
        <v>10</v>
      </c>
      <c r="J287">
        <v>235000</v>
      </c>
      <c r="K287">
        <v>205000</v>
      </c>
      <c r="L287">
        <v>89.99</v>
      </c>
      <c r="M287">
        <v>360</v>
      </c>
      <c r="N287">
        <v>2.87</v>
      </c>
    </row>
    <row r="288" spans="1:14" x14ac:dyDescent="0.25">
      <c r="A288">
        <v>281</v>
      </c>
      <c r="B288">
        <v>47</v>
      </c>
      <c r="C288">
        <v>4.74</v>
      </c>
      <c r="D288">
        <v>59100</v>
      </c>
      <c r="E288">
        <v>26000</v>
      </c>
      <c r="F288">
        <v>0.43990000000000001</v>
      </c>
      <c r="G288">
        <v>2</v>
      </c>
      <c r="H288" t="s">
        <v>20</v>
      </c>
      <c r="I288">
        <v>42</v>
      </c>
      <c r="J288">
        <v>125000</v>
      </c>
      <c r="K288">
        <v>105000</v>
      </c>
      <c r="L288">
        <v>80</v>
      </c>
      <c r="M288">
        <v>360</v>
      </c>
      <c r="N288">
        <v>3.87</v>
      </c>
    </row>
    <row r="289" spans="1:14" x14ac:dyDescent="0.25">
      <c r="A289">
        <v>282</v>
      </c>
      <c r="B289">
        <v>24</v>
      </c>
      <c r="C289">
        <v>17.37</v>
      </c>
      <c r="D289">
        <v>104000</v>
      </c>
      <c r="E289">
        <v>117000</v>
      </c>
      <c r="F289">
        <v>1.125</v>
      </c>
      <c r="G289">
        <v>2</v>
      </c>
      <c r="H289" t="s">
        <v>20</v>
      </c>
      <c r="I289">
        <v>36</v>
      </c>
      <c r="J289">
        <v>235000</v>
      </c>
      <c r="K289">
        <v>155000</v>
      </c>
      <c r="L289">
        <v>65.56</v>
      </c>
      <c r="M289">
        <v>360</v>
      </c>
      <c r="N289">
        <v>3.37</v>
      </c>
    </row>
    <row r="290" spans="1:14" x14ac:dyDescent="0.25">
      <c r="A290">
        <v>283</v>
      </c>
      <c r="B290">
        <v>21</v>
      </c>
      <c r="C290">
        <v>13.98</v>
      </c>
      <c r="D290">
        <v>85200</v>
      </c>
      <c r="E290">
        <v>96000</v>
      </c>
      <c r="F290">
        <v>1.1268</v>
      </c>
      <c r="G290">
        <v>2</v>
      </c>
      <c r="H290" t="s">
        <v>20</v>
      </c>
      <c r="I290">
        <v>46</v>
      </c>
      <c r="J290">
        <v>305000</v>
      </c>
      <c r="K290">
        <v>185000</v>
      </c>
      <c r="L290">
        <v>59.86</v>
      </c>
      <c r="M290">
        <v>180</v>
      </c>
      <c r="N290">
        <v>3.62</v>
      </c>
    </row>
    <row r="291" spans="1:14" x14ac:dyDescent="0.25">
      <c r="A291">
        <v>284</v>
      </c>
      <c r="B291">
        <v>17</v>
      </c>
      <c r="C291">
        <v>30.82</v>
      </c>
      <c r="D291">
        <v>89100</v>
      </c>
      <c r="E291">
        <v>104000</v>
      </c>
      <c r="F291">
        <v>1.1672</v>
      </c>
      <c r="G291">
        <v>2</v>
      </c>
      <c r="H291" t="s">
        <v>20</v>
      </c>
      <c r="I291">
        <v>20</v>
      </c>
      <c r="J291">
        <v>255000</v>
      </c>
      <c r="K291">
        <v>225000</v>
      </c>
      <c r="L291">
        <v>88.14</v>
      </c>
      <c r="M291">
        <v>360</v>
      </c>
      <c r="N291">
        <v>3.12</v>
      </c>
    </row>
    <row r="292" spans="1:14" x14ac:dyDescent="0.25">
      <c r="A292">
        <v>285</v>
      </c>
      <c r="B292">
        <v>22</v>
      </c>
      <c r="C292">
        <v>74.400000000000006</v>
      </c>
      <c r="D292">
        <v>62800</v>
      </c>
      <c r="E292">
        <v>40000</v>
      </c>
      <c r="F292">
        <v>0.63690000000000002</v>
      </c>
      <c r="G292">
        <v>1</v>
      </c>
      <c r="H292" t="s">
        <v>20</v>
      </c>
      <c r="I292">
        <v>20</v>
      </c>
      <c r="J292">
        <v>155000</v>
      </c>
      <c r="K292">
        <v>145000</v>
      </c>
      <c r="L292">
        <v>95</v>
      </c>
      <c r="M292">
        <v>360</v>
      </c>
      <c r="N292">
        <v>3.87</v>
      </c>
    </row>
    <row r="293" spans="1:14" x14ac:dyDescent="0.25">
      <c r="A293">
        <v>286</v>
      </c>
      <c r="B293">
        <v>35</v>
      </c>
      <c r="C293">
        <v>81.03</v>
      </c>
      <c r="D293">
        <v>69100</v>
      </c>
      <c r="E293">
        <v>43000</v>
      </c>
      <c r="F293">
        <v>0.62229999999999996</v>
      </c>
      <c r="G293">
        <v>2</v>
      </c>
      <c r="H293" t="s">
        <v>20</v>
      </c>
      <c r="I293">
        <v>44</v>
      </c>
      <c r="J293">
        <v>275000</v>
      </c>
      <c r="K293">
        <v>205000</v>
      </c>
      <c r="L293">
        <v>74.31</v>
      </c>
      <c r="M293">
        <v>360</v>
      </c>
      <c r="N293">
        <v>2.87</v>
      </c>
    </row>
    <row r="294" spans="1:14" x14ac:dyDescent="0.25">
      <c r="A294">
        <v>287</v>
      </c>
      <c r="B294">
        <v>18</v>
      </c>
      <c r="C294">
        <v>7.34</v>
      </c>
      <c r="D294">
        <v>89100</v>
      </c>
      <c r="E294">
        <v>95000</v>
      </c>
      <c r="F294">
        <v>1.0662</v>
      </c>
      <c r="G294">
        <v>2</v>
      </c>
      <c r="H294" t="s">
        <v>20</v>
      </c>
      <c r="I294">
        <v>45</v>
      </c>
      <c r="J294">
        <v>455000</v>
      </c>
      <c r="K294">
        <v>395000</v>
      </c>
      <c r="L294">
        <v>88.88</v>
      </c>
      <c r="M294">
        <v>360</v>
      </c>
      <c r="N294">
        <v>2.87</v>
      </c>
    </row>
    <row r="295" spans="1:14" x14ac:dyDescent="0.25">
      <c r="A295">
        <v>288</v>
      </c>
      <c r="B295">
        <v>49</v>
      </c>
      <c r="C295">
        <v>12.72</v>
      </c>
      <c r="D295">
        <v>87500</v>
      </c>
      <c r="E295">
        <v>76000</v>
      </c>
      <c r="F295">
        <v>0.86860000000000004</v>
      </c>
      <c r="G295">
        <v>2</v>
      </c>
      <c r="H295" t="s">
        <v>20</v>
      </c>
      <c r="I295">
        <v>30</v>
      </c>
      <c r="J295">
        <v>245000</v>
      </c>
      <c r="K295">
        <v>145000</v>
      </c>
      <c r="L295">
        <v>60</v>
      </c>
      <c r="M295">
        <v>360</v>
      </c>
      <c r="N295">
        <v>3.37</v>
      </c>
    </row>
    <row r="296" spans="1:14" x14ac:dyDescent="0.25">
      <c r="A296">
        <v>289</v>
      </c>
      <c r="B296">
        <v>12</v>
      </c>
      <c r="C296">
        <v>32.46</v>
      </c>
      <c r="D296">
        <v>68100</v>
      </c>
      <c r="E296">
        <v>266000</v>
      </c>
      <c r="F296">
        <v>3.9060000000000001</v>
      </c>
      <c r="G296">
        <v>2</v>
      </c>
      <c r="H296" t="s">
        <v>20</v>
      </c>
      <c r="I296">
        <v>30</v>
      </c>
      <c r="J296">
        <v>285000</v>
      </c>
      <c r="K296">
        <v>225000</v>
      </c>
      <c r="L296">
        <v>80</v>
      </c>
      <c r="M296">
        <v>360</v>
      </c>
      <c r="N296">
        <v>3.62</v>
      </c>
    </row>
    <row r="297" spans="1:14" x14ac:dyDescent="0.25">
      <c r="A297">
        <v>290</v>
      </c>
      <c r="B297">
        <v>53</v>
      </c>
      <c r="C297">
        <v>18.829999999999998</v>
      </c>
      <c r="D297">
        <v>92100</v>
      </c>
      <c r="E297">
        <v>78000</v>
      </c>
      <c r="F297">
        <v>0.84689999999999999</v>
      </c>
      <c r="G297">
        <v>2</v>
      </c>
      <c r="H297" t="s">
        <v>20</v>
      </c>
      <c r="I297">
        <v>20</v>
      </c>
      <c r="J297">
        <v>415000</v>
      </c>
      <c r="K297">
        <v>295000</v>
      </c>
      <c r="L297">
        <v>71.08</v>
      </c>
      <c r="M297">
        <v>360</v>
      </c>
      <c r="N297">
        <v>3.25</v>
      </c>
    </row>
    <row r="298" spans="1:14" x14ac:dyDescent="0.25">
      <c r="A298">
        <v>291</v>
      </c>
      <c r="B298">
        <v>6</v>
      </c>
      <c r="C298">
        <v>75.34</v>
      </c>
      <c r="D298">
        <v>75300</v>
      </c>
      <c r="E298">
        <v>120000</v>
      </c>
      <c r="F298">
        <v>1.5935999999999999</v>
      </c>
      <c r="G298">
        <v>2</v>
      </c>
      <c r="H298" t="s">
        <v>20</v>
      </c>
      <c r="I298">
        <v>20</v>
      </c>
      <c r="J298">
        <v>805000</v>
      </c>
      <c r="K298">
        <v>385000</v>
      </c>
      <c r="L298">
        <v>48.25</v>
      </c>
      <c r="M298">
        <v>360</v>
      </c>
      <c r="N298">
        <v>2.75</v>
      </c>
    </row>
    <row r="299" spans="1:14" x14ac:dyDescent="0.25">
      <c r="A299">
        <v>292</v>
      </c>
      <c r="B299">
        <v>18</v>
      </c>
      <c r="C299">
        <v>16.54</v>
      </c>
      <c r="D299">
        <v>71100</v>
      </c>
      <c r="E299">
        <v>41000</v>
      </c>
      <c r="F299">
        <v>0.57669999999999999</v>
      </c>
      <c r="G299">
        <v>1</v>
      </c>
      <c r="H299" t="s">
        <v>20</v>
      </c>
      <c r="I299">
        <v>30</v>
      </c>
      <c r="J299">
        <v>145000</v>
      </c>
      <c r="K299">
        <v>135000</v>
      </c>
      <c r="L299">
        <v>92.85</v>
      </c>
      <c r="M299">
        <v>360</v>
      </c>
      <c r="N299">
        <v>3.25</v>
      </c>
    </row>
    <row r="300" spans="1:14" x14ac:dyDescent="0.25">
      <c r="A300">
        <v>293</v>
      </c>
      <c r="B300">
        <v>4</v>
      </c>
      <c r="C300">
        <v>31.07</v>
      </c>
      <c r="D300">
        <v>68400</v>
      </c>
      <c r="E300">
        <v>155000</v>
      </c>
      <c r="F300">
        <v>2.2660999999999998</v>
      </c>
      <c r="G300">
        <v>2</v>
      </c>
      <c r="H300" t="s">
        <v>20</v>
      </c>
      <c r="I300">
        <v>10</v>
      </c>
      <c r="J300">
        <v>355000</v>
      </c>
      <c r="K300">
        <v>245000</v>
      </c>
      <c r="L300">
        <v>69.209999999999994</v>
      </c>
      <c r="M300">
        <v>360</v>
      </c>
      <c r="N300">
        <v>3.25</v>
      </c>
    </row>
    <row r="301" spans="1:14" x14ac:dyDescent="0.25">
      <c r="A301">
        <v>294</v>
      </c>
      <c r="B301">
        <v>51</v>
      </c>
      <c r="C301">
        <v>73.400000000000006</v>
      </c>
      <c r="D301">
        <v>89400</v>
      </c>
      <c r="E301">
        <v>52000</v>
      </c>
      <c r="F301">
        <v>0.58169999999999999</v>
      </c>
      <c r="G301">
        <v>2</v>
      </c>
      <c r="H301" t="s">
        <v>20</v>
      </c>
      <c r="I301">
        <v>30</v>
      </c>
      <c r="J301">
        <v>175000</v>
      </c>
      <c r="K301">
        <v>135000</v>
      </c>
      <c r="L301">
        <v>78.34</v>
      </c>
      <c r="M301">
        <v>360</v>
      </c>
      <c r="N301">
        <v>4.62</v>
      </c>
    </row>
    <row r="302" spans="1:14" x14ac:dyDescent="0.25">
      <c r="A302">
        <v>295</v>
      </c>
      <c r="B302">
        <v>36</v>
      </c>
      <c r="C302">
        <v>41.07</v>
      </c>
      <c r="D302">
        <v>96500</v>
      </c>
      <c r="E302">
        <v>72000</v>
      </c>
      <c r="F302">
        <v>0.74609999999999999</v>
      </c>
      <c r="G302">
        <v>2</v>
      </c>
      <c r="H302" t="s">
        <v>20</v>
      </c>
      <c r="I302">
        <v>43</v>
      </c>
      <c r="J302">
        <v>645000</v>
      </c>
      <c r="K302">
        <v>475000</v>
      </c>
      <c r="L302">
        <v>74.209999999999994</v>
      </c>
      <c r="M302">
        <v>360</v>
      </c>
      <c r="N302">
        <v>2.99</v>
      </c>
    </row>
    <row r="303" spans="1:14" x14ac:dyDescent="0.25">
      <c r="A303">
        <v>296</v>
      </c>
      <c r="B303">
        <v>28</v>
      </c>
      <c r="C303">
        <v>7.37</v>
      </c>
      <c r="D303">
        <v>52700</v>
      </c>
      <c r="E303">
        <v>134000</v>
      </c>
      <c r="F303">
        <v>2.5427</v>
      </c>
      <c r="G303">
        <v>2</v>
      </c>
      <c r="H303" t="s">
        <v>20</v>
      </c>
      <c r="I303">
        <v>37</v>
      </c>
      <c r="J303">
        <v>295000</v>
      </c>
      <c r="K303">
        <v>245000</v>
      </c>
      <c r="L303">
        <v>81.52</v>
      </c>
      <c r="M303">
        <v>360</v>
      </c>
      <c r="N303">
        <v>3.5</v>
      </c>
    </row>
    <row r="304" spans="1:14" x14ac:dyDescent="0.25">
      <c r="A304">
        <v>297</v>
      </c>
      <c r="B304">
        <v>10</v>
      </c>
      <c r="C304">
        <v>35.01</v>
      </c>
      <c r="D304">
        <v>96600</v>
      </c>
      <c r="E304">
        <v>80000</v>
      </c>
      <c r="F304">
        <v>0.82820000000000005</v>
      </c>
      <c r="G304">
        <v>1</v>
      </c>
      <c r="H304" t="s">
        <v>20</v>
      </c>
      <c r="I304">
        <v>40</v>
      </c>
      <c r="J304">
        <v>555000</v>
      </c>
      <c r="K304">
        <v>435000</v>
      </c>
      <c r="L304">
        <v>79.959999999999994</v>
      </c>
      <c r="M304">
        <v>360</v>
      </c>
      <c r="N304">
        <v>3.75</v>
      </c>
    </row>
    <row r="305" spans="1:14" x14ac:dyDescent="0.25">
      <c r="A305">
        <v>298</v>
      </c>
      <c r="B305">
        <v>28</v>
      </c>
      <c r="C305">
        <v>25.68</v>
      </c>
      <c r="D305">
        <v>52700</v>
      </c>
      <c r="E305">
        <v>132000</v>
      </c>
      <c r="F305">
        <v>2.5047000000000001</v>
      </c>
      <c r="G305">
        <v>2</v>
      </c>
      <c r="H305" t="s">
        <v>20</v>
      </c>
      <c r="I305">
        <v>10</v>
      </c>
      <c r="J305">
        <v>185000</v>
      </c>
      <c r="K305">
        <v>165000</v>
      </c>
      <c r="L305">
        <v>95</v>
      </c>
      <c r="M305">
        <v>360</v>
      </c>
      <c r="N305">
        <v>3.37</v>
      </c>
    </row>
    <row r="306" spans="1:14" x14ac:dyDescent="0.25">
      <c r="A306">
        <v>299</v>
      </c>
      <c r="B306">
        <v>6</v>
      </c>
      <c r="C306">
        <v>87.6</v>
      </c>
      <c r="D306">
        <v>83300</v>
      </c>
      <c r="E306">
        <v>82000</v>
      </c>
      <c r="F306">
        <v>0.98440000000000005</v>
      </c>
      <c r="G306">
        <v>2</v>
      </c>
      <c r="H306" t="s">
        <v>20</v>
      </c>
      <c r="I306">
        <v>38</v>
      </c>
      <c r="J306">
        <v>415000</v>
      </c>
      <c r="K306">
        <v>325000</v>
      </c>
      <c r="L306">
        <v>79.27</v>
      </c>
      <c r="M306">
        <v>240</v>
      </c>
      <c r="N306">
        <v>2.62</v>
      </c>
    </row>
    <row r="307" spans="1:14" x14ac:dyDescent="0.25">
      <c r="A307">
        <v>300</v>
      </c>
      <c r="B307">
        <v>40</v>
      </c>
      <c r="C307">
        <v>20.05</v>
      </c>
      <c r="D307">
        <v>74000</v>
      </c>
      <c r="E307">
        <v>76000</v>
      </c>
      <c r="F307">
        <v>1.0269999999999999</v>
      </c>
      <c r="G307">
        <v>1</v>
      </c>
      <c r="H307" t="s">
        <v>20</v>
      </c>
      <c r="I307">
        <v>20</v>
      </c>
      <c r="J307">
        <v>235000</v>
      </c>
      <c r="K307">
        <v>225000</v>
      </c>
      <c r="L307">
        <v>96.99</v>
      </c>
      <c r="M307">
        <v>360</v>
      </c>
      <c r="N307">
        <v>2.87</v>
      </c>
    </row>
    <row r="308" spans="1:14" x14ac:dyDescent="0.25">
      <c r="A308">
        <v>301</v>
      </c>
      <c r="B308">
        <v>12</v>
      </c>
      <c r="C308">
        <v>13.79</v>
      </c>
      <c r="D308">
        <v>69200</v>
      </c>
      <c r="E308">
        <v>94000</v>
      </c>
      <c r="F308">
        <v>1.3584000000000001</v>
      </c>
      <c r="G308">
        <v>2</v>
      </c>
      <c r="H308" t="s">
        <v>20</v>
      </c>
      <c r="I308">
        <v>45</v>
      </c>
      <c r="J308">
        <v>355000</v>
      </c>
      <c r="K308">
        <v>275000</v>
      </c>
      <c r="L308">
        <v>79.88</v>
      </c>
      <c r="M308">
        <v>240</v>
      </c>
      <c r="N308">
        <v>3.25</v>
      </c>
    </row>
    <row r="309" spans="1:14" x14ac:dyDescent="0.25">
      <c r="A309">
        <v>302</v>
      </c>
      <c r="B309">
        <v>53</v>
      </c>
      <c r="C309">
        <v>18.100000000000001</v>
      </c>
      <c r="D309">
        <v>92100</v>
      </c>
      <c r="E309">
        <v>83000</v>
      </c>
      <c r="F309">
        <v>0.9012</v>
      </c>
      <c r="G309">
        <v>2</v>
      </c>
      <c r="H309" t="s">
        <v>20</v>
      </c>
      <c r="I309">
        <v>20</v>
      </c>
      <c r="J309">
        <v>265000</v>
      </c>
      <c r="K309">
        <v>225000</v>
      </c>
      <c r="L309">
        <v>84.97</v>
      </c>
      <c r="M309">
        <v>360</v>
      </c>
      <c r="N309">
        <v>3.5</v>
      </c>
    </row>
    <row r="310" spans="1:14" x14ac:dyDescent="0.25">
      <c r="A310">
        <v>303</v>
      </c>
      <c r="B310">
        <v>37</v>
      </c>
      <c r="C310">
        <v>25.87</v>
      </c>
      <c r="D310">
        <v>64200</v>
      </c>
      <c r="E310">
        <v>226000</v>
      </c>
      <c r="F310">
        <v>3.5202</v>
      </c>
      <c r="G310">
        <v>2</v>
      </c>
      <c r="H310" t="s">
        <v>20</v>
      </c>
      <c r="I310">
        <v>10</v>
      </c>
      <c r="J310">
        <v>565000</v>
      </c>
      <c r="K310">
        <v>275000</v>
      </c>
      <c r="L310">
        <v>48.21</v>
      </c>
      <c r="M310">
        <v>180</v>
      </c>
      <c r="N310">
        <v>2.75</v>
      </c>
    </row>
    <row r="311" spans="1:14" x14ac:dyDescent="0.25">
      <c r="A311">
        <v>304</v>
      </c>
      <c r="B311">
        <v>13</v>
      </c>
      <c r="C311">
        <v>33.17</v>
      </c>
      <c r="D311">
        <v>82200</v>
      </c>
      <c r="E311">
        <v>152000</v>
      </c>
      <c r="F311">
        <v>1.8491</v>
      </c>
      <c r="G311">
        <v>2</v>
      </c>
      <c r="H311" t="s">
        <v>20</v>
      </c>
      <c r="I311">
        <v>10</v>
      </c>
      <c r="J311">
        <v>325000</v>
      </c>
      <c r="K311">
        <v>155000</v>
      </c>
      <c r="L311">
        <v>50</v>
      </c>
      <c r="M311">
        <v>180</v>
      </c>
      <c r="N311">
        <v>2.75</v>
      </c>
    </row>
    <row r="312" spans="1:14" x14ac:dyDescent="0.25">
      <c r="A312">
        <v>305</v>
      </c>
      <c r="B312">
        <v>40</v>
      </c>
      <c r="C312">
        <v>15.41</v>
      </c>
      <c r="D312">
        <v>74000</v>
      </c>
      <c r="E312">
        <v>109000</v>
      </c>
      <c r="F312">
        <v>1.4730000000000001</v>
      </c>
      <c r="G312">
        <v>2</v>
      </c>
      <c r="H312" t="s">
        <v>20</v>
      </c>
      <c r="I312">
        <v>42</v>
      </c>
      <c r="J312">
        <v>345000</v>
      </c>
      <c r="K312">
        <v>295000</v>
      </c>
      <c r="L312">
        <v>86.02</v>
      </c>
      <c r="M312">
        <v>360</v>
      </c>
      <c r="N312">
        <v>2.62</v>
      </c>
    </row>
    <row r="313" spans="1:14" x14ac:dyDescent="0.25">
      <c r="A313">
        <v>306</v>
      </c>
      <c r="B313">
        <v>48</v>
      </c>
      <c r="C313">
        <v>33.94</v>
      </c>
      <c r="D313">
        <v>80000</v>
      </c>
      <c r="E313">
        <v>68000</v>
      </c>
      <c r="F313">
        <v>0.85</v>
      </c>
      <c r="G313">
        <v>1</v>
      </c>
      <c r="H313" t="s">
        <v>20</v>
      </c>
      <c r="I313">
        <v>49</v>
      </c>
      <c r="J313">
        <v>335000</v>
      </c>
      <c r="K313">
        <v>265000</v>
      </c>
      <c r="L313">
        <v>79.989999999999995</v>
      </c>
      <c r="M313">
        <v>360</v>
      </c>
      <c r="N313">
        <v>3.75</v>
      </c>
    </row>
    <row r="314" spans="1:14" x14ac:dyDescent="0.25">
      <c r="A314">
        <v>307</v>
      </c>
      <c r="B314">
        <v>6</v>
      </c>
      <c r="C314">
        <v>93.25</v>
      </c>
      <c r="D314">
        <v>83300</v>
      </c>
      <c r="E314">
        <v>35000</v>
      </c>
      <c r="F314">
        <v>0.42020000000000002</v>
      </c>
      <c r="G314">
        <v>2</v>
      </c>
      <c r="H314" t="s">
        <v>20</v>
      </c>
      <c r="I314">
        <v>49</v>
      </c>
      <c r="J314">
        <v>515000</v>
      </c>
      <c r="K314">
        <v>255000</v>
      </c>
      <c r="L314">
        <v>48.54</v>
      </c>
      <c r="M314">
        <v>360</v>
      </c>
      <c r="N314">
        <v>3</v>
      </c>
    </row>
    <row r="315" spans="1:14" x14ac:dyDescent="0.25">
      <c r="A315">
        <v>308</v>
      </c>
      <c r="B315">
        <v>13</v>
      </c>
      <c r="C315">
        <v>2.98</v>
      </c>
      <c r="D315">
        <v>59800</v>
      </c>
      <c r="E315">
        <v>107000</v>
      </c>
      <c r="F315">
        <v>1.7892999999999999</v>
      </c>
      <c r="G315">
        <v>2</v>
      </c>
      <c r="H315" t="s">
        <v>20</v>
      </c>
      <c r="I315">
        <v>39</v>
      </c>
      <c r="J315">
        <v>545000</v>
      </c>
      <c r="K315">
        <v>465000</v>
      </c>
      <c r="L315">
        <v>84.98</v>
      </c>
      <c r="M315">
        <v>360</v>
      </c>
      <c r="N315">
        <v>3.99</v>
      </c>
    </row>
    <row r="316" spans="1:14" x14ac:dyDescent="0.25">
      <c r="A316">
        <v>309</v>
      </c>
      <c r="B316">
        <v>20</v>
      </c>
      <c r="C316">
        <v>20.74</v>
      </c>
      <c r="D316">
        <v>85900</v>
      </c>
      <c r="E316">
        <v>108000</v>
      </c>
      <c r="F316">
        <v>1.2573000000000001</v>
      </c>
      <c r="G316">
        <v>2</v>
      </c>
      <c r="H316" t="s">
        <v>20</v>
      </c>
      <c r="I316">
        <v>20</v>
      </c>
      <c r="J316">
        <v>275000</v>
      </c>
      <c r="K316">
        <v>205000</v>
      </c>
      <c r="L316">
        <v>74.900000000000006</v>
      </c>
      <c r="M316">
        <v>360</v>
      </c>
      <c r="N316">
        <v>3.25</v>
      </c>
    </row>
    <row r="317" spans="1:14" x14ac:dyDescent="0.25">
      <c r="A317">
        <v>310</v>
      </c>
      <c r="B317">
        <v>42</v>
      </c>
      <c r="C317">
        <v>2.67</v>
      </c>
      <c r="D317">
        <v>82300</v>
      </c>
      <c r="E317">
        <v>27000</v>
      </c>
      <c r="F317">
        <v>0.3281</v>
      </c>
      <c r="G317">
        <v>2</v>
      </c>
      <c r="H317" t="s">
        <v>20</v>
      </c>
      <c r="I317">
        <v>37</v>
      </c>
      <c r="J317">
        <v>325000</v>
      </c>
      <c r="K317">
        <v>35000</v>
      </c>
      <c r="L317">
        <v>12.06</v>
      </c>
      <c r="M317">
        <v>360</v>
      </c>
      <c r="N317">
        <v>4.12</v>
      </c>
    </row>
    <row r="318" spans="1:14" x14ac:dyDescent="0.25">
      <c r="A318">
        <v>311</v>
      </c>
      <c r="B318">
        <v>26</v>
      </c>
      <c r="C318">
        <v>5.09</v>
      </c>
      <c r="D318">
        <v>79000</v>
      </c>
      <c r="E318">
        <v>82000</v>
      </c>
      <c r="F318">
        <v>1.038</v>
      </c>
      <c r="G318">
        <v>2</v>
      </c>
      <c r="H318" t="s">
        <v>20</v>
      </c>
      <c r="I318">
        <v>10</v>
      </c>
      <c r="J318">
        <v>205000</v>
      </c>
      <c r="K318">
        <v>135000</v>
      </c>
      <c r="L318">
        <v>65</v>
      </c>
      <c r="M318">
        <v>360</v>
      </c>
      <c r="N318">
        <v>3.87</v>
      </c>
    </row>
    <row r="319" spans="1:14" x14ac:dyDescent="0.25">
      <c r="A319">
        <v>312</v>
      </c>
      <c r="B319">
        <v>6</v>
      </c>
      <c r="C319">
        <v>98.95</v>
      </c>
      <c r="D319">
        <v>83300</v>
      </c>
      <c r="E319">
        <v>129000</v>
      </c>
      <c r="F319">
        <v>1.5486</v>
      </c>
      <c r="G319">
        <v>2</v>
      </c>
      <c r="H319" t="s">
        <v>20</v>
      </c>
      <c r="I319">
        <v>43</v>
      </c>
      <c r="J319">
        <v>1045000</v>
      </c>
      <c r="K319">
        <v>765000</v>
      </c>
      <c r="L319">
        <v>73.260000000000005</v>
      </c>
      <c r="M319">
        <v>360</v>
      </c>
      <c r="N319">
        <v>3.62</v>
      </c>
    </row>
    <row r="320" spans="1:14" x14ac:dyDescent="0.25">
      <c r="A320">
        <v>313</v>
      </c>
      <c r="B320">
        <v>48</v>
      </c>
      <c r="C320">
        <v>25.81</v>
      </c>
      <c r="D320">
        <v>97600</v>
      </c>
      <c r="E320">
        <v>122000</v>
      </c>
      <c r="F320">
        <v>1.25</v>
      </c>
      <c r="G320">
        <v>2</v>
      </c>
      <c r="H320" t="s">
        <v>20</v>
      </c>
      <c r="I320">
        <v>20</v>
      </c>
      <c r="J320">
        <v>395000</v>
      </c>
      <c r="K320">
        <v>355000</v>
      </c>
      <c r="L320">
        <v>89.99</v>
      </c>
      <c r="M320">
        <v>360</v>
      </c>
      <c r="N320">
        <v>2.87</v>
      </c>
    </row>
    <row r="321" spans="1:14" x14ac:dyDescent="0.25">
      <c r="A321">
        <v>314</v>
      </c>
      <c r="B321">
        <v>17</v>
      </c>
      <c r="C321">
        <v>8.44</v>
      </c>
      <c r="D321">
        <v>89100</v>
      </c>
      <c r="E321">
        <v>64000</v>
      </c>
      <c r="F321">
        <v>0.71830000000000005</v>
      </c>
      <c r="G321">
        <v>2</v>
      </c>
      <c r="H321" t="s">
        <v>20</v>
      </c>
      <c r="I321">
        <v>20</v>
      </c>
      <c r="J321">
        <v>275000</v>
      </c>
      <c r="K321">
        <v>105000</v>
      </c>
      <c r="L321">
        <v>36.92</v>
      </c>
      <c r="M321">
        <v>360</v>
      </c>
      <c r="N321">
        <v>4.25</v>
      </c>
    </row>
    <row r="322" spans="1:14" x14ac:dyDescent="0.25">
      <c r="A322">
        <v>315</v>
      </c>
      <c r="B322">
        <v>25</v>
      </c>
      <c r="C322">
        <v>13.25</v>
      </c>
      <c r="D322">
        <v>114000</v>
      </c>
      <c r="E322">
        <v>65000</v>
      </c>
      <c r="F322">
        <v>0.57020000000000004</v>
      </c>
      <c r="G322">
        <v>1</v>
      </c>
      <c r="H322" t="s">
        <v>20</v>
      </c>
      <c r="I322">
        <v>30</v>
      </c>
      <c r="J322">
        <v>315000</v>
      </c>
      <c r="K322">
        <v>275000</v>
      </c>
      <c r="L322">
        <v>87.29</v>
      </c>
      <c r="M322">
        <v>360</v>
      </c>
      <c r="N322">
        <v>2.75</v>
      </c>
    </row>
    <row r="323" spans="1:14" x14ac:dyDescent="0.25">
      <c r="A323">
        <v>316</v>
      </c>
      <c r="B323">
        <v>53</v>
      </c>
      <c r="C323">
        <v>14.29</v>
      </c>
      <c r="D323">
        <v>91700</v>
      </c>
      <c r="E323">
        <v>59000</v>
      </c>
      <c r="F323">
        <v>0.64339999999999997</v>
      </c>
      <c r="G323">
        <v>2</v>
      </c>
      <c r="H323" t="s">
        <v>20</v>
      </c>
      <c r="I323">
        <v>20</v>
      </c>
      <c r="J323">
        <v>325000</v>
      </c>
      <c r="K323">
        <v>165000</v>
      </c>
      <c r="L323">
        <v>51.84</v>
      </c>
      <c r="M323">
        <v>360</v>
      </c>
      <c r="N323">
        <v>2.99</v>
      </c>
    </row>
    <row r="324" spans="1:14" x14ac:dyDescent="0.25">
      <c r="A324">
        <v>317</v>
      </c>
      <c r="B324">
        <v>48</v>
      </c>
      <c r="C324">
        <v>12.2</v>
      </c>
      <c r="D324">
        <v>84800</v>
      </c>
      <c r="E324">
        <v>151000</v>
      </c>
      <c r="F324">
        <v>1.7806999999999999</v>
      </c>
      <c r="G324">
        <v>2</v>
      </c>
      <c r="H324" t="s">
        <v>20</v>
      </c>
      <c r="I324">
        <v>30</v>
      </c>
      <c r="J324">
        <v>255000</v>
      </c>
      <c r="K324">
        <v>205000</v>
      </c>
      <c r="L324">
        <v>79.36</v>
      </c>
      <c r="M324">
        <v>360</v>
      </c>
      <c r="N324">
        <v>6</v>
      </c>
    </row>
    <row r="325" spans="1:14" x14ac:dyDescent="0.25">
      <c r="A325">
        <v>318</v>
      </c>
      <c r="B325">
        <v>41</v>
      </c>
      <c r="C325">
        <v>20.25</v>
      </c>
      <c r="D325">
        <v>92100</v>
      </c>
      <c r="E325">
        <v>68000</v>
      </c>
      <c r="F325">
        <v>0.73829999999999996</v>
      </c>
      <c r="G325">
        <v>1</v>
      </c>
      <c r="H325" t="s">
        <v>20</v>
      </c>
      <c r="I325">
        <v>42</v>
      </c>
      <c r="J325">
        <v>335000</v>
      </c>
      <c r="K325">
        <v>315000</v>
      </c>
      <c r="L325">
        <v>95</v>
      </c>
      <c r="M325">
        <v>360</v>
      </c>
      <c r="N325">
        <v>3.5</v>
      </c>
    </row>
    <row r="326" spans="1:14" x14ac:dyDescent="0.25">
      <c r="A326">
        <v>319</v>
      </c>
      <c r="B326">
        <v>39</v>
      </c>
      <c r="C326">
        <v>22.44</v>
      </c>
      <c r="D326">
        <v>84600</v>
      </c>
      <c r="E326">
        <v>51000</v>
      </c>
      <c r="F326">
        <v>0.6028</v>
      </c>
      <c r="G326">
        <v>2</v>
      </c>
      <c r="H326" t="s">
        <v>20</v>
      </c>
      <c r="I326">
        <v>20</v>
      </c>
      <c r="J326">
        <v>185000</v>
      </c>
      <c r="K326">
        <v>145000</v>
      </c>
      <c r="L326">
        <v>80</v>
      </c>
      <c r="M326">
        <v>360</v>
      </c>
      <c r="N326">
        <v>2.87</v>
      </c>
    </row>
    <row r="327" spans="1:14" x14ac:dyDescent="0.25">
      <c r="A327">
        <v>320</v>
      </c>
      <c r="B327">
        <v>23</v>
      </c>
      <c r="C327">
        <v>17.5</v>
      </c>
      <c r="D327">
        <v>92300</v>
      </c>
      <c r="E327">
        <v>65000</v>
      </c>
      <c r="F327">
        <v>0.70420000000000005</v>
      </c>
      <c r="G327">
        <v>2</v>
      </c>
      <c r="H327" t="s">
        <v>20</v>
      </c>
      <c r="I327">
        <v>30</v>
      </c>
      <c r="J327">
        <v>275000</v>
      </c>
      <c r="K327">
        <v>215000</v>
      </c>
      <c r="L327">
        <v>80</v>
      </c>
      <c r="M327">
        <v>360</v>
      </c>
      <c r="N327">
        <v>3.75</v>
      </c>
    </row>
    <row r="328" spans="1:14" x14ac:dyDescent="0.25">
      <c r="A328">
        <v>321</v>
      </c>
      <c r="B328">
        <v>17</v>
      </c>
      <c r="C328">
        <v>12.86</v>
      </c>
      <c r="D328">
        <v>89100</v>
      </c>
      <c r="E328">
        <v>88000</v>
      </c>
      <c r="F328">
        <v>0.98770000000000002</v>
      </c>
      <c r="G328">
        <v>2</v>
      </c>
      <c r="H328" t="s">
        <v>20</v>
      </c>
      <c r="I328">
        <v>20</v>
      </c>
      <c r="J328">
        <v>245000</v>
      </c>
      <c r="K328">
        <v>115000</v>
      </c>
      <c r="L328">
        <v>46.93</v>
      </c>
      <c r="M328">
        <v>120</v>
      </c>
      <c r="N328">
        <v>2.37</v>
      </c>
    </row>
    <row r="329" spans="1:14" x14ac:dyDescent="0.25">
      <c r="A329">
        <v>322</v>
      </c>
      <c r="B329">
        <v>21</v>
      </c>
      <c r="C329">
        <v>7.27</v>
      </c>
      <c r="D329">
        <v>85200</v>
      </c>
      <c r="E329">
        <v>107000</v>
      </c>
      <c r="F329">
        <v>1.2559</v>
      </c>
      <c r="G329">
        <v>2</v>
      </c>
      <c r="H329" t="s">
        <v>20</v>
      </c>
      <c r="I329">
        <v>10</v>
      </c>
      <c r="J329">
        <v>185000</v>
      </c>
      <c r="K329">
        <v>105000</v>
      </c>
      <c r="L329">
        <v>58.88</v>
      </c>
      <c r="M329">
        <v>180</v>
      </c>
      <c r="N329">
        <v>2.75</v>
      </c>
    </row>
    <row r="330" spans="1:14" x14ac:dyDescent="0.25">
      <c r="A330">
        <v>323</v>
      </c>
      <c r="B330">
        <v>22</v>
      </c>
      <c r="C330">
        <v>14.2</v>
      </c>
      <c r="D330">
        <v>62800</v>
      </c>
      <c r="E330">
        <v>125000</v>
      </c>
      <c r="F330">
        <v>1.9903999999999999</v>
      </c>
      <c r="G330">
        <v>2</v>
      </c>
      <c r="H330" t="s">
        <v>20</v>
      </c>
      <c r="I330">
        <v>30</v>
      </c>
      <c r="J330">
        <v>365000</v>
      </c>
      <c r="K330">
        <v>285000</v>
      </c>
      <c r="L330">
        <v>79</v>
      </c>
      <c r="M330">
        <v>360</v>
      </c>
      <c r="N330">
        <v>3.25</v>
      </c>
    </row>
    <row r="331" spans="1:14" x14ac:dyDescent="0.25">
      <c r="A331">
        <v>324</v>
      </c>
      <c r="B331">
        <v>6</v>
      </c>
      <c r="C331">
        <v>13.79</v>
      </c>
      <c r="D331">
        <v>80400</v>
      </c>
      <c r="E331">
        <v>46000</v>
      </c>
      <c r="F331">
        <v>0.57210000000000005</v>
      </c>
      <c r="G331">
        <v>2</v>
      </c>
      <c r="H331" t="s">
        <v>20</v>
      </c>
      <c r="I331">
        <v>39</v>
      </c>
      <c r="J331">
        <v>245000</v>
      </c>
      <c r="K331">
        <v>85000</v>
      </c>
      <c r="L331">
        <v>32.93</v>
      </c>
      <c r="M331">
        <v>240</v>
      </c>
      <c r="N331">
        <v>2.62</v>
      </c>
    </row>
    <row r="332" spans="1:14" x14ac:dyDescent="0.25">
      <c r="A332">
        <v>325</v>
      </c>
      <c r="B332">
        <v>6</v>
      </c>
      <c r="C332">
        <v>31.74</v>
      </c>
      <c r="D332">
        <v>92700</v>
      </c>
      <c r="E332">
        <v>130000</v>
      </c>
      <c r="F332">
        <v>1.4024000000000001</v>
      </c>
      <c r="G332">
        <v>1</v>
      </c>
      <c r="H332" t="s">
        <v>20</v>
      </c>
      <c r="I332">
        <v>20</v>
      </c>
      <c r="J332">
        <v>335000</v>
      </c>
      <c r="K332">
        <v>275000</v>
      </c>
      <c r="L332">
        <v>89.96</v>
      </c>
      <c r="M332">
        <v>360</v>
      </c>
      <c r="N332">
        <v>3.5</v>
      </c>
    </row>
    <row r="333" spans="1:14" x14ac:dyDescent="0.25">
      <c r="A333">
        <v>326</v>
      </c>
      <c r="B333">
        <v>26</v>
      </c>
      <c r="C333">
        <v>5.74</v>
      </c>
      <c r="D333">
        <v>79000</v>
      </c>
      <c r="E333">
        <v>59000</v>
      </c>
      <c r="F333">
        <v>0.74680000000000002</v>
      </c>
      <c r="G333">
        <v>2</v>
      </c>
      <c r="H333" t="s">
        <v>20</v>
      </c>
      <c r="I333">
        <v>38</v>
      </c>
      <c r="J333">
        <v>235000</v>
      </c>
      <c r="K333">
        <v>165000</v>
      </c>
      <c r="L333">
        <v>71.12</v>
      </c>
      <c r="M333">
        <v>360</v>
      </c>
      <c r="N333">
        <v>3.5</v>
      </c>
    </row>
    <row r="334" spans="1:14" x14ac:dyDescent="0.25">
      <c r="A334">
        <v>327</v>
      </c>
      <c r="B334">
        <v>4</v>
      </c>
      <c r="C334">
        <v>18.23</v>
      </c>
      <c r="D334">
        <v>77800</v>
      </c>
      <c r="E334">
        <v>88000</v>
      </c>
      <c r="F334">
        <v>1.1311</v>
      </c>
      <c r="G334">
        <v>2</v>
      </c>
      <c r="H334" t="s">
        <v>20</v>
      </c>
      <c r="I334">
        <v>44</v>
      </c>
      <c r="J334">
        <v>355000</v>
      </c>
      <c r="K334">
        <v>335000</v>
      </c>
      <c r="L334">
        <v>95</v>
      </c>
      <c r="M334">
        <v>360</v>
      </c>
      <c r="N334">
        <v>2.87</v>
      </c>
    </row>
    <row r="335" spans="1:14" x14ac:dyDescent="0.25">
      <c r="A335">
        <v>328</v>
      </c>
      <c r="B335">
        <v>48</v>
      </c>
      <c r="C335">
        <v>22.84</v>
      </c>
      <c r="D335">
        <v>64700</v>
      </c>
      <c r="E335">
        <v>105000</v>
      </c>
      <c r="F335">
        <v>1.6229</v>
      </c>
      <c r="G335">
        <v>2</v>
      </c>
      <c r="H335" t="s">
        <v>20</v>
      </c>
      <c r="I335">
        <v>47</v>
      </c>
      <c r="J335">
        <v>455000</v>
      </c>
      <c r="K335">
        <v>275000</v>
      </c>
      <c r="L335">
        <v>60.66</v>
      </c>
      <c r="M335">
        <v>180</v>
      </c>
      <c r="N335">
        <v>2.62</v>
      </c>
    </row>
    <row r="336" spans="1:14" x14ac:dyDescent="0.25">
      <c r="A336">
        <v>329</v>
      </c>
      <c r="B336">
        <v>6</v>
      </c>
      <c r="C336">
        <v>62.31</v>
      </c>
      <c r="D336">
        <v>139800</v>
      </c>
      <c r="E336">
        <v>222000</v>
      </c>
      <c r="F336">
        <v>1.5880000000000001</v>
      </c>
      <c r="G336">
        <v>2</v>
      </c>
      <c r="H336" t="s">
        <v>20</v>
      </c>
      <c r="I336">
        <v>41</v>
      </c>
      <c r="J336">
        <v>715000</v>
      </c>
      <c r="K336">
        <v>575000</v>
      </c>
      <c r="L336">
        <v>80.150000000000006</v>
      </c>
      <c r="M336">
        <v>360</v>
      </c>
      <c r="N336">
        <v>3.87</v>
      </c>
    </row>
    <row r="337" spans="1:14" x14ac:dyDescent="0.25">
      <c r="A337">
        <v>330</v>
      </c>
      <c r="B337">
        <v>12</v>
      </c>
      <c r="C337">
        <v>17.93</v>
      </c>
      <c r="D337">
        <v>68100</v>
      </c>
      <c r="E337">
        <v>100000</v>
      </c>
      <c r="F337">
        <v>1.4683999999999999</v>
      </c>
      <c r="G337">
        <v>2</v>
      </c>
      <c r="H337" t="s">
        <v>20</v>
      </c>
      <c r="I337">
        <v>45</v>
      </c>
      <c r="J337">
        <v>255000</v>
      </c>
      <c r="K337">
        <v>205000</v>
      </c>
      <c r="L337">
        <v>80</v>
      </c>
      <c r="M337">
        <v>360</v>
      </c>
      <c r="N337">
        <v>3.12</v>
      </c>
    </row>
    <row r="338" spans="1:14" x14ac:dyDescent="0.25">
      <c r="A338">
        <v>331</v>
      </c>
      <c r="B338">
        <v>34</v>
      </c>
      <c r="C338">
        <v>29.38</v>
      </c>
      <c r="D338">
        <v>96500</v>
      </c>
      <c r="E338">
        <v>93000</v>
      </c>
      <c r="F338">
        <v>0.9637</v>
      </c>
      <c r="G338">
        <v>2</v>
      </c>
      <c r="H338" t="s">
        <v>20</v>
      </c>
      <c r="I338">
        <v>42</v>
      </c>
      <c r="J338">
        <v>655000</v>
      </c>
      <c r="K338">
        <v>245000</v>
      </c>
      <c r="L338">
        <v>38.090000000000003</v>
      </c>
      <c r="M338">
        <v>180</v>
      </c>
      <c r="N338">
        <v>2.62</v>
      </c>
    </row>
    <row r="339" spans="1:14" x14ac:dyDescent="0.25">
      <c r="A339">
        <v>332</v>
      </c>
      <c r="B339">
        <v>6</v>
      </c>
      <c r="C339">
        <v>33.04</v>
      </c>
      <c r="D339">
        <v>75000</v>
      </c>
      <c r="E339">
        <v>85000</v>
      </c>
      <c r="F339">
        <v>1.1333</v>
      </c>
      <c r="G339">
        <v>2</v>
      </c>
      <c r="H339" t="s">
        <v>20</v>
      </c>
      <c r="I339">
        <v>20</v>
      </c>
      <c r="J339">
        <v>475000</v>
      </c>
      <c r="K339">
        <v>275000</v>
      </c>
      <c r="L339">
        <v>59.46</v>
      </c>
      <c r="M339">
        <v>360</v>
      </c>
      <c r="N339">
        <v>3.37</v>
      </c>
    </row>
    <row r="340" spans="1:14" x14ac:dyDescent="0.25">
      <c r="A340">
        <v>333</v>
      </c>
      <c r="B340">
        <v>36</v>
      </c>
      <c r="C340">
        <v>2.7</v>
      </c>
      <c r="D340">
        <v>71700</v>
      </c>
      <c r="E340">
        <v>49000</v>
      </c>
      <c r="F340">
        <v>0.68340000000000001</v>
      </c>
      <c r="G340">
        <v>2</v>
      </c>
      <c r="H340" t="s">
        <v>20</v>
      </c>
      <c r="I340">
        <v>37</v>
      </c>
      <c r="J340">
        <v>155000</v>
      </c>
      <c r="K340">
        <v>135000</v>
      </c>
      <c r="L340">
        <v>95</v>
      </c>
      <c r="M340">
        <v>360</v>
      </c>
      <c r="N340">
        <v>3.5</v>
      </c>
    </row>
    <row r="341" spans="1:14" x14ac:dyDescent="0.25">
      <c r="A341">
        <v>334</v>
      </c>
      <c r="B341">
        <v>34</v>
      </c>
      <c r="C341">
        <v>49.71</v>
      </c>
      <c r="D341">
        <v>96500</v>
      </c>
      <c r="E341">
        <v>91000</v>
      </c>
      <c r="F341">
        <v>0.94299999999999995</v>
      </c>
      <c r="G341">
        <v>2</v>
      </c>
      <c r="H341" t="s">
        <v>21</v>
      </c>
      <c r="I341">
        <v>30</v>
      </c>
      <c r="J341">
        <v>335000</v>
      </c>
      <c r="K341">
        <v>255000</v>
      </c>
      <c r="L341">
        <v>78.180000000000007</v>
      </c>
      <c r="M341">
        <v>360</v>
      </c>
      <c r="N341">
        <v>3.25</v>
      </c>
    </row>
    <row r="342" spans="1:14" x14ac:dyDescent="0.25">
      <c r="A342">
        <v>335</v>
      </c>
      <c r="B342">
        <v>37</v>
      </c>
      <c r="C342">
        <v>8.0399999999999991</v>
      </c>
      <c r="D342">
        <v>80100</v>
      </c>
      <c r="E342">
        <v>124000</v>
      </c>
      <c r="F342">
        <v>1.5481</v>
      </c>
      <c r="G342">
        <v>2</v>
      </c>
      <c r="H342" t="s">
        <v>21</v>
      </c>
      <c r="I342">
        <v>38</v>
      </c>
      <c r="J342">
        <v>1605000</v>
      </c>
      <c r="K342">
        <v>515000</v>
      </c>
      <c r="L342">
        <v>31.9</v>
      </c>
      <c r="M342">
        <v>360</v>
      </c>
      <c r="N342">
        <v>2.5</v>
      </c>
    </row>
    <row r="343" spans="1:14" x14ac:dyDescent="0.25">
      <c r="A343">
        <v>336</v>
      </c>
      <c r="B343">
        <v>6</v>
      </c>
      <c r="C343">
        <v>69.959999999999994</v>
      </c>
      <c r="D343">
        <v>55600</v>
      </c>
      <c r="E343">
        <v>50000</v>
      </c>
      <c r="F343">
        <v>0.89929999999999999</v>
      </c>
      <c r="G343">
        <v>2</v>
      </c>
      <c r="H343" t="s">
        <v>21</v>
      </c>
      <c r="I343">
        <v>46</v>
      </c>
      <c r="J343">
        <v>305000</v>
      </c>
      <c r="K343">
        <v>245000</v>
      </c>
      <c r="L343">
        <v>80</v>
      </c>
      <c r="M343">
        <v>360</v>
      </c>
      <c r="N343">
        <v>2.75</v>
      </c>
    </row>
    <row r="344" spans="1:14" x14ac:dyDescent="0.25">
      <c r="A344">
        <v>337</v>
      </c>
      <c r="B344">
        <v>51</v>
      </c>
      <c r="C344">
        <v>36.61</v>
      </c>
      <c r="D344">
        <v>124900</v>
      </c>
      <c r="E344">
        <v>154000</v>
      </c>
      <c r="F344">
        <v>1.2330000000000001</v>
      </c>
      <c r="G344">
        <v>2</v>
      </c>
      <c r="H344" t="s">
        <v>21</v>
      </c>
      <c r="I344">
        <v>30</v>
      </c>
      <c r="J344">
        <v>625000</v>
      </c>
      <c r="K344">
        <v>495000</v>
      </c>
      <c r="L344">
        <v>79.2</v>
      </c>
      <c r="M344">
        <v>360</v>
      </c>
      <c r="N344">
        <v>2.87</v>
      </c>
    </row>
    <row r="345" spans="1:14" x14ac:dyDescent="0.25">
      <c r="A345">
        <v>338</v>
      </c>
      <c r="B345">
        <v>6</v>
      </c>
      <c r="C345">
        <v>42.81</v>
      </c>
      <c r="D345">
        <v>56600</v>
      </c>
      <c r="E345">
        <v>66000</v>
      </c>
      <c r="F345">
        <v>1.1660999999999999</v>
      </c>
      <c r="G345">
        <v>2</v>
      </c>
      <c r="H345" t="s">
        <v>21</v>
      </c>
      <c r="I345">
        <v>40</v>
      </c>
      <c r="J345">
        <v>255000</v>
      </c>
      <c r="K345">
        <v>235000</v>
      </c>
      <c r="L345">
        <v>94</v>
      </c>
      <c r="M345">
        <v>360</v>
      </c>
      <c r="N345">
        <v>3.25</v>
      </c>
    </row>
    <row r="346" spans="1:14" x14ac:dyDescent="0.25">
      <c r="A346">
        <v>339</v>
      </c>
      <c r="B346">
        <v>25</v>
      </c>
      <c r="C346">
        <v>22.5</v>
      </c>
      <c r="D346">
        <v>114000</v>
      </c>
      <c r="E346">
        <v>67000</v>
      </c>
      <c r="F346">
        <v>0.5877</v>
      </c>
      <c r="G346">
        <v>2</v>
      </c>
      <c r="H346" t="s">
        <v>21</v>
      </c>
      <c r="I346">
        <v>49</v>
      </c>
      <c r="J346">
        <v>545000</v>
      </c>
      <c r="K346">
        <v>315000</v>
      </c>
      <c r="L346">
        <v>56.77</v>
      </c>
      <c r="M346">
        <v>360</v>
      </c>
      <c r="N346">
        <v>3.25</v>
      </c>
    </row>
    <row r="347" spans="1:14" x14ac:dyDescent="0.25">
      <c r="A347">
        <v>340</v>
      </c>
      <c r="B347">
        <v>18</v>
      </c>
      <c r="C347">
        <v>12.09</v>
      </c>
      <c r="D347">
        <v>79600</v>
      </c>
      <c r="E347">
        <v>46000</v>
      </c>
      <c r="F347">
        <v>0.57789999999999997</v>
      </c>
      <c r="G347">
        <v>2</v>
      </c>
      <c r="H347" t="s">
        <v>21</v>
      </c>
      <c r="I347">
        <v>36</v>
      </c>
      <c r="J347">
        <v>135000</v>
      </c>
      <c r="K347">
        <v>115000</v>
      </c>
      <c r="L347">
        <v>95</v>
      </c>
      <c r="M347">
        <v>360</v>
      </c>
      <c r="N347">
        <v>3.25</v>
      </c>
    </row>
    <row r="348" spans="1:14" x14ac:dyDescent="0.25">
      <c r="A348">
        <v>341</v>
      </c>
      <c r="B348">
        <v>6</v>
      </c>
      <c r="C348">
        <v>87.71</v>
      </c>
      <c r="D348">
        <v>83300</v>
      </c>
      <c r="E348">
        <v>181000</v>
      </c>
      <c r="F348">
        <v>2.1728999999999998</v>
      </c>
      <c r="G348">
        <v>2</v>
      </c>
      <c r="H348" t="s">
        <v>21</v>
      </c>
      <c r="I348">
        <v>30</v>
      </c>
      <c r="J348">
        <v>895000</v>
      </c>
      <c r="K348">
        <v>505000</v>
      </c>
      <c r="L348">
        <v>56.71</v>
      </c>
      <c r="M348">
        <v>360</v>
      </c>
      <c r="N348">
        <v>3.37</v>
      </c>
    </row>
    <row r="349" spans="1:14" x14ac:dyDescent="0.25">
      <c r="A349">
        <v>342</v>
      </c>
      <c r="B349">
        <v>24</v>
      </c>
      <c r="C349">
        <v>81.58</v>
      </c>
      <c r="D349">
        <v>124900</v>
      </c>
      <c r="E349">
        <v>57000</v>
      </c>
      <c r="F349">
        <v>0.45639999999999997</v>
      </c>
      <c r="G349">
        <v>1</v>
      </c>
      <c r="H349" t="s">
        <v>21</v>
      </c>
      <c r="I349">
        <v>48</v>
      </c>
      <c r="J349">
        <v>235000</v>
      </c>
      <c r="K349">
        <v>215000</v>
      </c>
      <c r="L349">
        <v>95</v>
      </c>
      <c r="M349">
        <v>360</v>
      </c>
      <c r="N349">
        <v>3.25</v>
      </c>
    </row>
    <row r="350" spans="1:14" x14ac:dyDescent="0.25">
      <c r="A350">
        <v>343</v>
      </c>
      <c r="B350">
        <v>18</v>
      </c>
      <c r="C350">
        <v>17.25</v>
      </c>
      <c r="D350">
        <v>71100</v>
      </c>
      <c r="E350">
        <v>41000</v>
      </c>
      <c r="F350">
        <v>0.57669999999999999</v>
      </c>
      <c r="G350">
        <v>2</v>
      </c>
      <c r="H350" t="s">
        <v>21</v>
      </c>
      <c r="I350">
        <v>47</v>
      </c>
      <c r="J350">
        <v>245000</v>
      </c>
      <c r="K350">
        <v>195000</v>
      </c>
      <c r="L350">
        <v>80</v>
      </c>
      <c r="M350">
        <v>360</v>
      </c>
      <c r="N350">
        <v>3.25</v>
      </c>
    </row>
    <row r="351" spans="1:14" x14ac:dyDescent="0.25">
      <c r="A351">
        <v>344</v>
      </c>
      <c r="B351">
        <v>6</v>
      </c>
      <c r="C351">
        <v>85.78</v>
      </c>
      <c r="D351">
        <v>75300</v>
      </c>
      <c r="E351">
        <v>143000</v>
      </c>
      <c r="F351">
        <v>1.8991</v>
      </c>
      <c r="G351">
        <v>2</v>
      </c>
      <c r="H351" t="s">
        <v>21</v>
      </c>
      <c r="I351">
        <v>30</v>
      </c>
      <c r="J351">
        <v>505000</v>
      </c>
      <c r="K351">
        <v>405000</v>
      </c>
      <c r="L351">
        <v>80</v>
      </c>
      <c r="M351">
        <v>360</v>
      </c>
      <c r="N351">
        <v>3.37</v>
      </c>
    </row>
    <row r="352" spans="1:14" x14ac:dyDescent="0.25">
      <c r="A352">
        <v>345</v>
      </c>
      <c r="B352">
        <v>48</v>
      </c>
      <c r="C352">
        <v>48.23</v>
      </c>
      <c r="D352">
        <v>65500</v>
      </c>
      <c r="E352">
        <v>118000</v>
      </c>
      <c r="F352">
        <v>1.8015000000000001</v>
      </c>
      <c r="G352">
        <v>1</v>
      </c>
      <c r="H352" t="s">
        <v>21</v>
      </c>
      <c r="I352">
        <v>20</v>
      </c>
      <c r="J352">
        <v>265000</v>
      </c>
      <c r="K352">
        <v>225000</v>
      </c>
      <c r="L352">
        <v>95</v>
      </c>
      <c r="M352">
        <v>360</v>
      </c>
      <c r="N352">
        <v>3.99</v>
      </c>
    </row>
    <row r="353" spans="1:14" x14ac:dyDescent="0.25">
      <c r="A353">
        <v>346</v>
      </c>
      <c r="B353">
        <v>16</v>
      </c>
      <c r="C353">
        <v>6.45</v>
      </c>
      <c r="D353">
        <v>67400</v>
      </c>
      <c r="E353">
        <v>109000</v>
      </c>
      <c r="F353">
        <v>1.6172</v>
      </c>
      <c r="G353">
        <v>2</v>
      </c>
      <c r="H353" t="s">
        <v>21</v>
      </c>
      <c r="I353">
        <v>20</v>
      </c>
      <c r="J353">
        <v>235000</v>
      </c>
      <c r="K353">
        <v>215000</v>
      </c>
      <c r="L353">
        <v>90</v>
      </c>
      <c r="M353">
        <v>360</v>
      </c>
      <c r="N353">
        <v>3.27</v>
      </c>
    </row>
    <row r="354" spans="1:14" x14ac:dyDescent="0.25">
      <c r="A354">
        <v>347</v>
      </c>
      <c r="B354">
        <v>42</v>
      </c>
      <c r="C354">
        <v>47.52</v>
      </c>
      <c r="D354">
        <v>79100</v>
      </c>
      <c r="E354">
        <v>269000</v>
      </c>
      <c r="F354">
        <v>3.4007999999999998</v>
      </c>
      <c r="G354">
        <v>2</v>
      </c>
      <c r="H354" t="s">
        <v>21</v>
      </c>
      <c r="I354">
        <v>10</v>
      </c>
      <c r="J354">
        <v>285000</v>
      </c>
      <c r="K354">
        <v>135000</v>
      </c>
      <c r="L354">
        <v>47.36</v>
      </c>
      <c r="M354">
        <v>180</v>
      </c>
      <c r="N354">
        <v>2.87</v>
      </c>
    </row>
    <row r="355" spans="1:14" x14ac:dyDescent="0.25">
      <c r="A355">
        <v>348</v>
      </c>
      <c r="B355">
        <v>39</v>
      </c>
      <c r="C355">
        <v>2.17</v>
      </c>
      <c r="D355">
        <v>69500</v>
      </c>
      <c r="E355">
        <v>46000</v>
      </c>
      <c r="F355">
        <v>0.66190000000000004</v>
      </c>
      <c r="G355">
        <v>2</v>
      </c>
      <c r="H355" t="s">
        <v>21</v>
      </c>
      <c r="I355">
        <v>20</v>
      </c>
      <c r="J355">
        <v>125000</v>
      </c>
      <c r="K355">
        <v>95000</v>
      </c>
      <c r="L355">
        <v>79.739999999999995</v>
      </c>
      <c r="M355">
        <v>360</v>
      </c>
      <c r="N355">
        <v>3.37</v>
      </c>
    </row>
    <row r="356" spans="1:14" x14ac:dyDescent="0.25">
      <c r="A356">
        <v>349</v>
      </c>
      <c r="B356">
        <v>26</v>
      </c>
      <c r="C356">
        <v>10.69</v>
      </c>
      <c r="D356">
        <v>79700</v>
      </c>
      <c r="E356">
        <v>166000</v>
      </c>
      <c r="F356">
        <v>2.0828000000000002</v>
      </c>
      <c r="G356">
        <v>2</v>
      </c>
      <c r="H356" t="s">
        <v>21</v>
      </c>
      <c r="I356">
        <v>36</v>
      </c>
      <c r="J356">
        <v>445000</v>
      </c>
      <c r="K356">
        <v>335000</v>
      </c>
      <c r="L356">
        <v>74.599999999999994</v>
      </c>
      <c r="M356">
        <v>360</v>
      </c>
      <c r="N356">
        <v>4.87</v>
      </c>
    </row>
    <row r="357" spans="1:14" x14ac:dyDescent="0.25">
      <c r="A357">
        <v>350</v>
      </c>
      <c r="B357">
        <v>48</v>
      </c>
      <c r="C357">
        <v>59.65</v>
      </c>
      <c r="D357">
        <v>97600</v>
      </c>
      <c r="E357">
        <v>142000</v>
      </c>
      <c r="F357">
        <v>1.4549000000000001</v>
      </c>
      <c r="G357">
        <v>2</v>
      </c>
      <c r="H357" t="s">
        <v>21</v>
      </c>
      <c r="I357">
        <v>10</v>
      </c>
      <c r="J357">
        <v>265000</v>
      </c>
      <c r="K357">
        <v>195000</v>
      </c>
      <c r="L357">
        <v>74.28</v>
      </c>
      <c r="M357">
        <v>360</v>
      </c>
      <c r="N357">
        <v>2.87</v>
      </c>
    </row>
    <row r="358" spans="1:14" x14ac:dyDescent="0.25">
      <c r="A358">
        <v>351</v>
      </c>
      <c r="B358">
        <v>53</v>
      </c>
      <c r="C358">
        <v>19.93</v>
      </c>
      <c r="D358">
        <v>77500</v>
      </c>
      <c r="E358">
        <v>68000</v>
      </c>
      <c r="F358">
        <v>0.87739999999999996</v>
      </c>
      <c r="G358">
        <v>2</v>
      </c>
      <c r="H358" t="s">
        <v>21</v>
      </c>
      <c r="I358">
        <v>30</v>
      </c>
      <c r="J358">
        <v>295000</v>
      </c>
      <c r="K358">
        <v>185000</v>
      </c>
      <c r="L358">
        <v>63.72</v>
      </c>
      <c r="M358">
        <v>360</v>
      </c>
      <c r="N358">
        <v>3.25</v>
      </c>
    </row>
    <row r="359" spans="1:14" x14ac:dyDescent="0.25">
      <c r="A359">
        <v>352</v>
      </c>
      <c r="B359">
        <v>27</v>
      </c>
      <c r="C359">
        <v>3.99</v>
      </c>
      <c r="D359">
        <v>102800</v>
      </c>
      <c r="E359">
        <v>91000</v>
      </c>
      <c r="F359">
        <v>0.88519999999999999</v>
      </c>
      <c r="G359">
        <v>2</v>
      </c>
      <c r="H359" t="s">
        <v>21</v>
      </c>
      <c r="I359">
        <v>41</v>
      </c>
      <c r="J359">
        <v>495000</v>
      </c>
      <c r="K359">
        <v>395000</v>
      </c>
      <c r="L359">
        <v>80</v>
      </c>
      <c r="M359">
        <v>360</v>
      </c>
      <c r="N359">
        <v>3.37</v>
      </c>
    </row>
    <row r="360" spans="1:14" x14ac:dyDescent="0.25">
      <c r="A360">
        <v>353</v>
      </c>
      <c r="B360">
        <v>39</v>
      </c>
      <c r="C360">
        <v>5.48</v>
      </c>
      <c r="D360">
        <v>65100</v>
      </c>
      <c r="E360">
        <v>37000</v>
      </c>
      <c r="F360">
        <v>0.56840000000000002</v>
      </c>
      <c r="G360">
        <v>2</v>
      </c>
      <c r="H360" t="s">
        <v>21</v>
      </c>
      <c r="I360">
        <v>20</v>
      </c>
      <c r="J360">
        <v>155000</v>
      </c>
      <c r="K360">
        <v>125000</v>
      </c>
      <c r="L360">
        <v>80</v>
      </c>
      <c r="M360">
        <v>360</v>
      </c>
      <c r="N360">
        <v>3</v>
      </c>
    </row>
    <row r="361" spans="1:14" x14ac:dyDescent="0.25">
      <c r="A361">
        <v>354</v>
      </c>
      <c r="B361">
        <v>48</v>
      </c>
      <c r="C361">
        <v>74.62</v>
      </c>
      <c r="D361">
        <v>72200</v>
      </c>
      <c r="E361">
        <v>568000</v>
      </c>
      <c r="F361">
        <v>7.867</v>
      </c>
      <c r="G361">
        <v>2</v>
      </c>
      <c r="H361" t="s">
        <v>21</v>
      </c>
      <c r="I361">
        <v>20</v>
      </c>
      <c r="J361">
        <v>365000</v>
      </c>
      <c r="K361">
        <v>275000</v>
      </c>
      <c r="L361">
        <v>80</v>
      </c>
      <c r="M361">
        <v>180</v>
      </c>
      <c r="N361">
        <v>2.87</v>
      </c>
    </row>
    <row r="362" spans="1:14" x14ac:dyDescent="0.25">
      <c r="A362">
        <v>355</v>
      </c>
      <c r="B362">
        <v>6</v>
      </c>
      <c r="C362">
        <v>59.98</v>
      </c>
      <c r="D362">
        <v>61700</v>
      </c>
      <c r="E362">
        <v>150000</v>
      </c>
      <c r="F362">
        <v>2.4310999999999998</v>
      </c>
      <c r="G362">
        <v>2</v>
      </c>
      <c r="H362" t="s">
        <v>21</v>
      </c>
      <c r="I362">
        <v>20</v>
      </c>
      <c r="J362">
        <v>445000</v>
      </c>
      <c r="K362">
        <v>305000</v>
      </c>
      <c r="L362">
        <v>68.180000000000007</v>
      </c>
      <c r="M362">
        <v>360</v>
      </c>
      <c r="N362">
        <v>2.62</v>
      </c>
    </row>
    <row r="363" spans="1:14" x14ac:dyDescent="0.25">
      <c r="A363">
        <v>356</v>
      </c>
      <c r="B363">
        <v>6</v>
      </c>
      <c r="C363">
        <v>25.16</v>
      </c>
      <c r="D363">
        <v>83300</v>
      </c>
      <c r="E363">
        <v>96000</v>
      </c>
      <c r="F363">
        <v>1.1525000000000001</v>
      </c>
      <c r="G363">
        <v>2</v>
      </c>
      <c r="H363" t="s">
        <v>21</v>
      </c>
      <c r="I363">
        <v>41</v>
      </c>
      <c r="J363">
        <v>685000</v>
      </c>
      <c r="K363">
        <v>445000</v>
      </c>
      <c r="L363">
        <v>65.44</v>
      </c>
      <c r="M363">
        <v>360</v>
      </c>
      <c r="N363">
        <v>3.62</v>
      </c>
    </row>
    <row r="364" spans="1:14" x14ac:dyDescent="0.25">
      <c r="A364">
        <v>357</v>
      </c>
      <c r="B364">
        <v>13</v>
      </c>
      <c r="C364">
        <v>49.77</v>
      </c>
      <c r="D364">
        <v>82200</v>
      </c>
      <c r="E364">
        <v>31000</v>
      </c>
      <c r="F364">
        <v>0.37709999999999999</v>
      </c>
      <c r="G364">
        <v>2</v>
      </c>
      <c r="H364" t="s">
        <v>21</v>
      </c>
      <c r="I364">
        <v>45</v>
      </c>
      <c r="J364">
        <v>205000</v>
      </c>
      <c r="K364">
        <v>165000</v>
      </c>
      <c r="L364">
        <v>80</v>
      </c>
      <c r="M364">
        <v>360</v>
      </c>
      <c r="N364">
        <v>4.12</v>
      </c>
    </row>
    <row r="365" spans="1:14" x14ac:dyDescent="0.25">
      <c r="A365">
        <v>358</v>
      </c>
      <c r="B365">
        <v>4</v>
      </c>
      <c r="C365">
        <v>26.52</v>
      </c>
      <c r="D365">
        <v>77800</v>
      </c>
      <c r="E365">
        <v>114000</v>
      </c>
      <c r="F365">
        <v>1.4653</v>
      </c>
      <c r="G365">
        <v>2</v>
      </c>
      <c r="H365" t="s">
        <v>21</v>
      </c>
      <c r="I365">
        <v>10</v>
      </c>
      <c r="J365">
        <v>355000</v>
      </c>
      <c r="K365">
        <v>195000</v>
      </c>
      <c r="L365">
        <v>54.85</v>
      </c>
      <c r="M365">
        <v>360</v>
      </c>
      <c r="N365">
        <v>3.25</v>
      </c>
    </row>
    <row r="366" spans="1:14" x14ac:dyDescent="0.25">
      <c r="A366">
        <v>359</v>
      </c>
      <c r="B366">
        <v>6</v>
      </c>
      <c r="C366">
        <v>18.79</v>
      </c>
      <c r="D366">
        <v>92700</v>
      </c>
      <c r="E366">
        <v>371000</v>
      </c>
      <c r="F366">
        <v>4.0022000000000002</v>
      </c>
      <c r="G366">
        <v>2</v>
      </c>
      <c r="H366" t="s">
        <v>21</v>
      </c>
      <c r="I366">
        <v>42</v>
      </c>
      <c r="J366">
        <v>635000</v>
      </c>
      <c r="K366">
        <v>475000</v>
      </c>
      <c r="L366">
        <v>75</v>
      </c>
      <c r="M366">
        <v>360</v>
      </c>
      <c r="N366">
        <v>2.99</v>
      </c>
    </row>
    <row r="367" spans="1:14" x14ac:dyDescent="0.25">
      <c r="A367">
        <v>360</v>
      </c>
      <c r="B367">
        <v>27</v>
      </c>
      <c r="C367">
        <v>3.64</v>
      </c>
      <c r="D367">
        <v>102800</v>
      </c>
      <c r="E367">
        <v>52000</v>
      </c>
      <c r="F367">
        <v>0.50580000000000003</v>
      </c>
      <c r="G367">
        <v>1</v>
      </c>
      <c r="H367" t="s">
        <v>21</v>
      </c>
      <c r="I367">
        <v>40</v>
      </c>
      <c r="J367">
        <v>155000</v>
      </c>
      <c r="K367">
        <v>145000</v>
      </c>
      <c r="L367">
        <v>95</v>
      </c>
      <c r="M367">
        <v>360</v>
      </c>
      <c r="N367">
        <v>3.37</v>
      </c>
    </row>
    <row r="368" spans="1:14" x14ac:dyDescent="0.25">
      <c r="A368">
        <v>361</v>
      </c>
      <c r="B368">
        <v>31</v>
      </c>
      <c r="C368">
        <v>3.56</v>
      </c>
      <c r="D368">
        <v>86900</v>
      </c>
      <c r="E368">
        <v>57000</v>
      </c>
      <c r="F368">
        <v>0.65590000000000004</v>
      </c>
      <c r="G368">
        <v>2</v>
      </c>
      <c r="H368" t="s">
        <v>21</v>
      </c>
      <c r="I368">
        <v>30</v>
      </c>
      <c r="J368">
        <v>325000</v>
      </c>
      <c r="K368">
        <v>155000</v>
      </c>
      <c r="L368">
        <v>46.87</v>
      </c>
      <c r="M368">
        <v>360</v>
      </c>
      <c r="N368">
        <v>3.37</v>
      </c>
    </row>
    <row r="369" spans="1:14" x14ac:dyDescent="0.25">
      <c r="A369">
        <v>362</v>
      </c>
      <c r="B369">
        <v>37</v>
      </c>
      <c r="C369">
        <v>33.049999999999997</v>
      </c>
      <c r="D369">
        <v>94100</v>
      </c>
      <c r="E369">
        <v>69000</v>
      </c>
      <c r="F369">
        <v>0.73329999999999995</v>
      </c>
      <c r="G369">
        <v>2</v>
      </c>
      <c r="H369" t="s">
        <v>21</v>
      </c>
      <c r="I369">
        <v>43</v>
      </c>
      <c r="J369">
        <v>225000</v>
      </c>
      <c r="K369">
        <v>175000</v>
      </c>
      <c r="L369">
        <v>79.819999999999993</v>
      </c>
      <c r="M369">
        <v>360</v>
      </c>
      <c r="N369">
        <v>4.25</v>
      </c>
    </row>
    <row r="370" spans="1:14" x14ac:dyDescent="0.25">
      <c r="A370">
        <v>363</v>
      </c>
      <c r="B370">
        <v>26</v>
      </c>
      <c r="C370">
        <v>6.58</v>
      </c>
      <c r="D370">
        <v>62900</v>
      </c>
      <c r="E370">
        <v>48000</v>
      </c>
      <c r="F370">
        <v>0.7631</v>
      </c>
      <c r="G370">
        <v>2</v>
      </c>
      <c r="H370" t="s">
        <v>21</v>
      </c>
      <c r="I370">
        <v>30</v>
      </c>
      <c r="J370">
        <v>125000</v>
      </c>
      <c r="K370">
        <v>95000</v>
      </c>
      <c r="L370">
        <v>80</v>
      </c>
      <c r="M370">
        <v>360</v>
      </c>
      <c r="N370">
        <v>4.5</v>
      </c>
    </row>
    <row r="371" spans="1:14" x14ac:dyDescent="0.25">
      <c r="A371">
        <v>364</v>
      </c>
      <c r="B371">
        <v>6</v>
      </c>
      <c r="C371">
        <v>58.89</v>
      </c>
      <c r="D371">
        <v>139800</v>
      </c>
      <c r="E371">
        <v>119000</v>
      </c>
      <c r="F371">
        <v>0.85119999999999996</v>
      </c>
      <c r="G371">
        <v>2</v>
      </c>
      <c r="H371" t="s">
        <v>21</v>
      </c>
      <c r="I371">
        <v>48</v>
      </c>
      <c r="J371">
        <v>925000</v>
      </c>
      <c r="K371">
        <v>515000</v>
      </c>
      <c r="L371">
        <v>55.47</v>
      </c>
      <c r="M371">
        <v>360</v>
      </c>
      <c r="N371">
        <v>2.75</v>
      </c>
    </row>
    <row r="372" spans="1:14" x14ac:dyDescent="0.25">
      <c r="A372">
        <v>365</v>
      </c>
      <c r="B372">
        <v>32</v>
      </c>
      <c r="C372">
        <v>59.89</v>
      </c>
      <c r="D372">
        <v>70800</v>
      </c>
      <c r="E372">
        <v>41000</v>
      </c>
      <c r="F372">
        <v>0.57909999999999995</v>
      </c>
      <c r="G372">
        <v>2</v>
      </c>
      <c r="H372" t="s">
        <v>21</v>
      </c>
      <c r="I372">
        <v>30</v>
      </c>
      <c r="J372">
        <v>165000</v>
      </c>
      <c r="K372">
        <v>135000</v>
      </c>
      <c r="L372">
        <v>83.12</v>
      </c>
      <c r="M372">
        <v>360</v>
      </c>
      <c r="N372">
        <v>2.99</v>
      </c>
    </row>
    <row r="373" spans="1:14" x14ac:dyDescent="0.25">
      <c r="A373">
        <v>366</v>
      </c>
      <c r="B373">
        <v>24</v>
      </c>
      <c r="C373">
        <v>14.17</v>
      </c>
      <c r="D373">
        <v>104000</v>
      </c>
      <c r="E373">
        <v>219000</v>
      </c>
      <c r="F373">
        <v>2.1057999999999999</v>
      </c>
      <c r="G373">
        <v>2</v>
      </c>
      <c r="H373" t="s">
        <v>21</v>
      </c>
      <c r="I373">
        <v>10</v>
      </c>
      <c r="J373">
        <v>805000</v>
      </c>
      <c r="K373">
        <v>485000</v>
      </c>
      <c r="L373">
        <v>59.93</v>
      </c>
      <c r="M373">
        <v>360</v>
      </c>
      <c r="N373">
        <v>3.37</v>
      </c>
    </row>
    <row r="374" spans="1:14" x14ac:dyDescent="0.25">
      <c r="A374">
        <v>367</v>
      </c>
      <c r="B374">
        <v>36</v>
      </c>
      <c r="C374">
        <v>10.36</v>
      </c>
      <c r="D374">
        <v>96500</v>
      </c>
      <c r="E374">
        <v>133000</v>
      </c>
      <c r="F374">
        <v>1.3782000000000001</v>
      </c>
      <c r="G374">
        <v>2</v>
      </c>
      <c r="H374" t="s">
        <v>21</v>
      </c>
      <c r="I374">
        <v>41</v>
      </c>
      <c r="J374">
        <v>775000</v>
      </c>
      <c r="K374">
        <v>375000</v>
      </c>
      <c r="L374">
        <v>48.76</v>
      </c>
      <c r="M374">
        <v>360</v>
      </c>
      <c r="N374">
        <v>3.37</v>
      </c>
    </row>
    <row r="375" spans="1:14" x14ac:dyDescent="0.25">
      <c r="A375">
        <v>368</v>
      </c>
      <c r="B375">
        <v>16</v>
      </c>
      <c r="C375">
        <v>8.3699999999999992</v>
      </c>
      <c r="D375">
        <v>70400</v>
      </c>
      <c r="E375">
        <v>52000</v>
      </c>
      <c r="F375">
        <v>0.73860000000000003</v>
      </c>
      <c r="G375">
        <v>2</v>
      </c>
      <c r="H375" t="s">
        <v>21</v>
      </c>
      <c r="I375">
        <v>30</v>
      </c>
      <c r="J375">
        <v>255000</v>
      </c>
      <c r="K375">
        <v>135000</v>
      </c>
      <c r="L375">
        <v>54</v>
      </c>
      <c r="M375">
        <v>360</v>
      </c>
      <c r="N375">
        <v>3.25</v>
      </c>
    </row>
    <row r="376" spans="1:14" x14ac:dyDescent="0.25">
      <c r="A376">
        <v>369</v>
      </c>
      <c r="B376">
        <v>21</v>
      </c>
      <c r="C376">
        <v>18.95</v>
      </c>
      <c r="D376">
        <v>76900</v>
      </c>
      <c r="E376">
        <v>108000</v>
      </c>
      <c r="F376">
        <v>1.4044000000000001</v>
      </c>
      <c r="G376">
        <v>2</v>
      </c>
      <c r="H376" t="s">
        <v>21</v>
      </c>
      <c r="I376">
        <v>20</v>
      </c>
      <c r="J376">
        <v>255000</v>
      </c>
      <c r="K376">
        <v>175000</v>
      </c>
      <c r="L376">
        <v>68.819999999999993</v>
      </c>
      <c r="M376">
        <v>180</v>
      </c>
      <c r="N376">
        <v>3</v>
      </c>
    </row>
    <row r="377" spans="1:14" x14ac:dyDescent="0.25">
      <c r="A377">
        <v>370</v>
      </c>
      <c r="B377">
        <v>6</v>
      </c>
      <c r="C377">
        <v>25.17</v>
      </c>
      <c r="D377">
        <v>127900</v>
      </c>
      <c r="E377">
        <v>117000</v>
      </c>
      <c r="F377">
        <v>0.91479999999999995</v>
      </c>
      <c r="G377">
        <v>2</v>
      </c>
      <c r="H377" t="s">
        <v>21</v>
      </c>
      <c r="I377">
        <v>38</v>
      </c>
      <c r="J377">
        <v>1215000</v>
      </c>
      <c r="K377">
        <v>395000</v>
      </c>
      <c r="L377">
        <v>32.229999999999997</v>
      </c>
      <c r="M377">
        <v>240</v>
      </c>
      <c r="N377">
        <v>3</v>
      </c>
    </row>
    <row r="378" spans="1:14" x14ac:dyDescent="0.25">
      <c r="A378">
        <v>371</v>
      </c>
      <c r="B378">
        <v>51</v>
      </c>
      <c r="C378">
        <v>81.58</v>
      </c>
      <c r="D378">
        <v>89400</v>
      </c>
      <c r="E378">
        <v>54000</v>
      </c>
      <c r="F378">
        <v>0.60399999999999998</v>
      </c>
      <c r="G378">
        <v>2</v>
      </c>
      <c r="H378" t="s">
        <v>21</v>
      </c>
      <c r="I378">
        <v>46</v>
      </c>
      <c r="J378">
        <v>175000</v>
      </c>
      <c r="K378">
        <v>125000</v>
      </c>
      <c r="L378">
        <v>73.52</v>
      </c>
      <c r="M378">
        <v>360</v>
      </c>
      <c r="N378">
        <v>3</v>
      </c>
    </row>
    <row r="379" spans="1:14" x14ac:dyDescent="0.25">
      <c r="A379">
        <v>372</v>
      </c>
      <c r="B379">
        <v>45</v>
      </c>
      <c r="C379">
        <v>28.43</v>
      </c>
      <c r="D379">
        <v>81000</v>
      </c>
      <c r="E379">
        <v>200000</v>
      </c>
      <c r="F379">
        <v>2.4691000000000001</v>
      </c>
      <c r="G379">
        <v>2</v>
      </c>
      <c r="H379" t="s">
        <v>21</v>
      </c>
      <c r="I379">
        <v>20</v>
      </c>
      <c r="J379">
        <v>805000</v>
      </c>
      <c r="K379">
        <v>515000</v>
      </c>
      <c r="L379">
        <v>63.8</v>
      </c>
      <c r="M379">
        <v>240</v>
      </c>
      <c r="N379">
        <v>3.25</v>
      </c>
    </row>
    <row r="380" spans="1:14" x14ac:dyDescent="0.25">
      <c r="A380">
        <v>373</v>
      </c>
      <c r="B380">
        <v>6</v>
      </c>
      <c r="C380">
        <v>16.559999999999999</v>
      </c>
      <c r="D380">
        <v>70700</v>
      </c>
      <c r="E380">
        <v>1560000</v>
      </c>
      <c r="F380">
        <v>22.065100000000001</v>
      </c>
      <c r="G380">
        <v>2</v>
      </c>
      <c r="H380" t="s">
        <v>21</v>
      </c>
      <c r="I380">
        <v>10</v>
      </c>
      <c r="J380">
        <v>465000</v>
      </c>
      <c r="K380">
        <v>325000</v>
      </c>
      <c r="L380">
        <v>69.56</v>
      </c>
      <c r="M380">
        <v>360</v>
      </c>
      <c r="N380">
        <v>3.58</v>
      </c>
    </row>
    <row r="381" spans="1:14" x14ac:dyDescent="0.25">
      <c r="A381">
        <v>374</v>
      </c>
      <c r="B381">
        <v>6</v>
      </c>
      <c r="C381">
        <v>19.63</v>
      </c>
      <c r="D381">
        <v>83300</v>
      </c>
      <c r="E381">
        <v>210000</v>
      </c>
      <c r="F381">
        <v>2.5209999999999999</v>
      </c>
      <c r="G381">
        <v>2</v>
      </c>
      <c r="H381" t="s">
        <v>21</v>
      </c>
      <c r="I381">
        <v>20</v>
      </c>
      <c r="J381">
        <v>855000</v>
      </c>
      <c r="K381">
        <v>505000</v>
      </c>
      <c r="L381">
        <v>60</v>
      </c>
      <c r="M381">
        <v>180</v>
      </c>
      <c r="N381">
        <v>2.5</v>
      </c>
    </row>
    <row r="382" spans="1:14" x14ac:dyDescent="0.25">
      <c r="A382">
        <v>375</v>
      </c>
      <c r="B382">
        <v>32</v>
      </c>
      <c r="C382">
        <v>61.26</v>
      </c>
      <c r="D382">
        <v>70800</v>
      </c>
      <c r="E382">
        <v>59000</v>
      </c>
      <c r="F382">
        <v>0.83330000000000004</v>
      </c>
      <c r="G382">
        <v>2</v>
      </c>
      <c r="H382" t="s">
        <v>21</v>
      </c>
      <c r="I382">
        <v>45</v>
      </c>
      <c r="J382">
        <v>215000</v>
      </c>
      <c r="K382">
        <v>165000</v>
      </c>
      <c r="L382">
        <v>74.650000000000006</v>
      </c>
      <c r="M382">
        <v>360</v>
      </c>
      <c r="N382">
        <v>4.25</v>
      </c>
    </row>
    <row r="383" spans="1:14" x14ac:dyDescent="0.25">
      <c r="A383">
        <v>376</v>
      </c>
      <c r="B383">
        <v>53</v>
      </c>
      <c r="C383">
        <v>18.98</v>
      </c>
      <c r="D383">
        <v>86300</v>
      </c>
      <c r="E383">
        <v>211000</v>
      </c>
      <c r="F383">
        <v>2.4449999999999998</v>
      </c>
      <c r="G383">
        <v>2</v>
      </c>
      <c r="H383" t="s">
        <v>21</v>
      </c>
      <c r="I383">
        <v>10</v>
      </c>
      <c r="J383">
        <v>705000</v>
      </c>
      <c r="K383">
        <v>415000</v>
      </c>
      <c r="L383">
        <v>59.71</v>
      </c>
      <c r="M383">
        <v>360</v>
      </c>
      <c r="N383">
        <v>3.37</v>
      </c>
    </row>
    <row r="384" spans="1:14" x14ac:dyDescent="0.25">
      <c r="A384">
        <v>377</v>
      </c>
      <c r="B384">
        <v>51</v>
      </c>
      <c r="C384">
        <v>15.44</v>
      </c>
      <c r="D384">
        <v>83400</v>
      </c>
      <c r="E384">
        <v>44000</v>
      </c>
      <c r="F384">
        <v>0.52759999999999996</v>
      </c>
      <c r="G384">
        <v>2</v>
      </c>
      <c r="H384" t="s">
        <v>21</v>
      </c>
      <c r="I384">
        <v>30</v>
      </c>
      <c r="J384">
        <v>265000</v>
      </c>
      <c r="K384">
        <v>115000</v>
      </c>
      <c r="L384">
        <v>44.61</v>
      </c>
      <c r="M384">
        <v>360</v>
      </c>
      <c r="N384">
        <v>2.62</v>
      </c>
    </row>
    <row r="385" spans="1:14" x14ac:dyDescent="0.25">
      <c r="A385">
        <v>378</v>
      </c>
      <c r="B385">
        <v>18</v>
      </c>
      <c r="C385">
        <v>4.3499999999999996</v>
      </c>
      <c r="D385">
        <v>81300</v>
      </c>
      <c r="E385">
        <v>80000</v>
      </c>
      <c r="F385">
        <v>0.98399999999999999</v>
      </c>
      <c r="G385">
        <v>2</v>
      </c>
      <c r="H385" t="s">
        <v>21</v>
      </c>
      <c r="I385">
        <v>46</v>
      </c>
      <c r="J385">
        <v>255000</v>
      </c>
      <c r="K385">
        <v>245000</v>
      </c>
      <c r="L385">
        <v>95</v>
      </c>
      <c r="M385">
        <v>360</v>
      </c>
      <c r="N385">
        <v>3.25</v>
      </c>
    </row>
    <row r="386" spans="1:14" x14ac:dyDescent="0.25">
      <c r="A386">
        <v>379</v>
      </c>
      <c r="B386">
        <v>13</v>
      </c>
      <c r="C386">
        <v>40.08</v>
      </c>
      <c r="D386">
        <v>82200</v>
      </c>
      <c r="E386">
        <v>208000</v>
      </c>
      <c r="F386">
        <v>2.5304000000000002</v>
      </c>
      <c r="G386">
        <v>2</v>
      </c>
      <c r="H386" t="s">
        <v>21</v>
      </c>
      <c r="I386">
        <v>10</v>
      </c>
      <c r="J386">
        <v>625000</v>
      </c>
      <c r="K386">
        <v>455000</v>
      </c>
      <c r="L386">
        <v>74.12</v>
      </c>
      <c r="M386">
        <v>360</v>
      </c>
      <c r="N386">
        <v>2.99</v>
      </c>
    </row>
    <row r="387" spans="1:14" x14ac:dyDescent="0.25">
      <c r="A387">
        <v>380</v>
      </c>
      <c r="B387">
        <v>39</v>
      </c>
      <c r="C387">
        <v>7.3</v>
      </c>
      <c r="D387">
        <v>85200</v>
      </c>
      <c r="E387">
        <v>109000</v>
      </c>
      <c r="F387">
        <v>1.2793000000000001</v>
      </c>
      <c r="G387">
        <v>2</v>
      </c>
      <c r="H387" t="s">
        <v>21</v>
      </c>
      <c r="I387">
        <v>37</v>
      </c>
      <c r="J387">
        <v>325000</v>
      </c>
      <c r="K387">
        <v>275000</v>
      </c>
      <c r="L387">
        <v>86.94</v>
      </c>
      <c r="M387">
        <v>360</v>
      </c>
      <c r="N387">
        <v>2.5</v>
      </c>
    </row>
    <row r="388" spans="1:14" x14ac:dyDescent="0.25">
      <c r="A388">
        <v>381</v>
      </c>
      <c r="B388">
        <v>8</v>
      </c>
      <c r="C388">
        <v>22.75</v>
      </c>
      <c r="D388">
        <v>100000</v>
      </c>
      <c r="E388">
        <v>160000</v>
      </c>
      <c r="F388">
        <v>1.6</v>
      </c>
      <c r="G388">
        <v>2</v>
      </c>
      <c r="H388" t="s">
        <v>21</v>
      </c>
      <c r="I388">
        <v>10</v>
      </c>
      <c r="J388">
        <v>425000</v>
      </c>
      <c r="K388">
        <v>265000</v>
      </c>
      <c r="L388">
        <v>63.29</v>
      </c>
      <c r="M388">
        <v>360</v>
      </c>
      <c r="N388">
        <v>3.37</v>
      </c>
    </row>
    <row r="389" spans="1:14" x14ac:dyDescent="0.25">
      <c r="A389">
        <v>382</v>
      </c>
      <c r="B389">
        <v>20</v>
      </c>
      <c r="C389">
        <v>11.96</v>
      </c>
      <c r="D389">
        <v>85900</v>
      </c>
      <c r="E389">
        <v>232000</v>
      </c>
      <c r="F389">
        <v>2.7008000000000001</v>
      </c>
      <c r="G389">
        <v>2</v>
      </c>
      <c r="H389" t="s">
        <v>21</v>
      </c>
      <c r="I389">
        <v>36</v>
      </c>
      <c r="J389">
        <v>1155000</v>
      </c>
      <c r="K389">
        <v>515000</v>
      </c>
      <c r="L389">
        <v>44.38</v>
      </c>
      <c r="M389">
        <v>240</v>
      </c>
      <c r="N389">
        <v>3.5</v>
      </c>
    </row>
    <row r="390" spans="1:14" x14ac:dyDescent="0.25">
      <c r="A390">
        <v>383</v>
      </c>
      <c r="B390">
        <v>39</v>
      </c>
      <c r="C390">
        <v>3.66</v>
      </c>
      <c r="D390">
        <v>72800</v>
      </c>
      <c r="E390">
        <v>100000</v>
      </c>
      <c r="F390">
        <v>1.3735999999999999</v>
      </c>
      <c r="G390">
        <v>2</v>
      </c>
      <c r="H390" t="s">
        <v>21</v>
      </c>
      <c r="I390">
        <v>20</v>
      </c>
      <c r="J390">
        <v>265000</v>
      </c>
      <c r="K390">
        <v>165000</v>
      </c>
      <c r="L390">
        <v>64.12</v>
      </c>
      <c r="M390">
        <v>240</v>
      </c>
      <c r="N390">
        <v>3</v>
      </c>
    </row>
    <row r="391" spans="1:14" x14ac:dyDescent="0.25">
      <c r="A391">
        <v>384</v>
      </c>
      <c r="B391">
        <v>17</v>
      </c>
      <c r="C391">
        <v>19.190000000000001</v>
      </c>
      <c r="D391">
        <v>89100</v>
      </c>
      <c r="E391">
        <v>88000</v>
      </c>
      <c r="F391">
        <v>0.98770000000000002</v>
      </c>
      <c r="G391">
        <v>1</v>
      </c>
      <c r="H391" t="s">
        <v>21</v>
      </c>
      <c r="I391">
        <v>37</v>
      </c>
      <c r="J391">
        <v>285000</v>
      </c>
      <c r="K391">
        <v>255000</v>
      </c>
      <c r="L391">
        <v>90</v>
      </c>
      <c r="M391">
        <v>360</v>
      </c>
      <c r="N391">
        <v>3.12</v>
      </c>
    </row>
    <row r="392" spans="1:14" x14ac:dyDescent="0.25">
      <c r="A392">
        <v>385</v>
      </c>
      <c r="B392">
        <v>13</v>
      </c>
      <c r="C392">
        <v>17.190000000000001</v>
      </c>
      <c r="D392">
        <v>82200</v>
      </c>
      <c r="E392">
        <v>69000</v>
      </c>
      <c r="F392">
        <v>0.83940000000000003</v>
      </c>
      <c r="G392">
        <v>2</v>
      </c>
      <c r="H392" t="s">
        <v>21</v>
      </c>
      <c r="I392">
        <v>38</v>
      </c>
      <c r="J392">
        <v>305000</v>
      </c>
      <c r="K392">
        <v>275000</v>
      </c>
      <c r="L392">
        <v>90</v>
      </c>
      <c r="M392">
        <v>360</v>
      </c>
      <c r="N392">
        <v>3.62</v>
      </c>
    </row>
    <row r="393" spans="1:14" x14ac:dyDescent="0.25">
      <c r="A393">
        <v>386</v>
      </c>
      <c r="B393">
        <v>39</v>
      </c>
      <c r="C393">
        <v>3.04</v>
      </c>
      <c r="D393">
        <v>65100</v>
      </c>
      <c r="E393">
        <v>58000</v>
      </c>
      <c r="F393">
        <v>0.89090000000000003</v>
      </c>
      <c r="G393">
        <v>2</v>
      </c>
      <c r="H393" t="s">
        <v>21</v>
      </c>
      <c r="I393">
        <v>36</v>
      </c>
      <c r="J393">
        <v>145000</v>
      </c>
      <c r="K393">
        <v>135000</v>
      </c>
      <c r="L393">
        <v>95</v>
      </c>
      <c r="M393">
        <v>360</v>
      </c>
      <c r="N393">
        <v>2.87</v>
      </c>
    </row>
    <row r="394" spans="1:14" x14ac:dyDescent="0.25">
      <c r="A394">
        <v>387</v>
      </c>
      <c r="B394">
        <v>42</v>
      </c>
      <c r="C394">
        <v>5.53</v>
      </c>
      <c r="D394">
        <v>80400</v>
      </c>
      <c r="E394">
        <v>110000</v>
      </c>
      <c r="F394">
        <v>1.3682000000000001</v>
      </c>
      <c r="G394">
        <v>2</v>
      </c>
      <c r="H394" t="s">
        <v>21</v>
      </c>
      <c r="I394">
        <v>10</v>
      </c>
      <c r="J394">
        <v>325000</v>
      </c>
      <c r="K394">
        <v>255000</v>
      </c>
      <c r="L394">
        <v>77.540000000000006</v>
      </c>
      <c r="M394">
        <v>360</v>
      </c>
      <c r="N394">
        <v>3.25</v>
      </c>
    </row>
    <row r="395" spans="1:14" x14ac:dyDescent="0.25">
      <c r="A395">
        <v>388</v>
      </c>
      <c r="B395">
        <v>48</v>
      </c>
      <c r="C395">
        <v>91.46</v>
      </c>
      <c r="D395">
        <v>80000</v>
      </c>
      <c r="E395">
        <v>45000</v>
      </c>
      <c r="F395">
        <v>0.5625</v>
      </c>
      <c r="G395">
        <v>2</v>
      </c>
      <c r="H395" t="s">
        <v>21</v>
      </c>
      <c r="I395">
        <v>20</v>
      </c>
      <c r="J395">
        <v>185000</v>
      </c>
      <c r="K395">
        <v>125000</v>
      </c>
      <c r="L395">
        <v>69.14</v>
      </c>
      <c r="M395">
        <v>360</v>
      </c>
      <c r="N395">
        <v>3.5</v>
      </c>
    </row>
    <row r="396" spans="1:14" x14ac:dyDescent="0.25">
      <c r="A396">
        <v>389</v>
      </c>
      <c r="B396">
        <v>26</v>
      </c>
      <c r="C396">
        <v>5.37</v>
      </c>
      <c r="D396">
        <v>79700</v>
      </c>
      <c r="E396">
        <v>138000</v>
      </c>
      <c r="F396">
        <v>1.7315</v>
      </c>
      <c r="G396">
        <v>2</v>
      </c>
      <c r="H396" t="s">
        <v>21</v>
      </c>
      <c r="I396">
        <v>20</v>
      </c>
      <c r="J396">
        <v>325000</v>
      </c>
      <c r="K396">
        <v>245000</v>
      </c>
      <c r="L396">
        <v>75.38</v>
      </c>
      <c r="M396">
        <v>180</v>
      </c>
      <c r="N396">
        <v>2.62</v>
      </c>
    </row>
    <row r="397" spans="1:14" x14ac:dyDescent="0.25">
      <c r="A397">
        <v>390</v>
      </c>
      <c r="B397">
        <v>2</v>
      </c>
      <c r="C397">
        <v>16.91</v>
      </c>
      <c r="D397">
        <v>93100</v>
      </c>
      <c r="E397">
        <v>66000</v>
      </c>
      <c r="F397">
        <v>0.70889999999999997</v>
      </c>
      <c r="G397">
        <v>2</v>
      </c>
      <c r="H397" t="s">
        <v>21</v>
      </c>
      <c r="I397">
        <v>43</v>
      </c>
      <c r="J397">
        <v>315000</v>
      </c>
      <c r="K397">
        <v>245000</v>
      </c>
      <c r="L397">
        <v>76.19</v>
      </c>
      <c r="M397">
        <v>360</v>
      </c>
      <c r="N397">
        <v>3.5</v>
      </c>
    </row>
    <row r="398" spans="1:14" x14ac:dyDescent="0.25">
      <c r="A398">
        <v>391</v>
      </c>
      <c r="B398">
        <v>53</v>
      </c>
      <c r="C398">
        <v>14.44</v>
      </c>
      <c r="D398">
        <v>106900</v>
      </c>
      <c r="E398">
        <v>173000</v>
      </c>
      <c r="F398">
        <v>1.6183000000000001</v>
      </c>
      <c r="G398">
        <v>2</v>
      </c>
      <c r="H398" t="s">
        <v>21</v>
      </c>
      <c r="I398">
        <v>44</v>
      </c>
      <c r="J398">
        <v>785000</v>
      </c>
      <c r="K398">
        <v>565000</v>
      </c>
      <c r="L398">
        <v>72.37</v>
      </c>
      <c r="M398">
        <v>360</v>
      </c>
      <c r="N398">
        <v>3</v>
      </c>
    </row>
    <row r="399" spans="1:14" x14ac:dyDescent="0.25">
      <c r="A399">
        <v>392</v>
      </c>
      <c r="B399">
        <v>12</v>
      </c>
      <c r="C399">
        <v>31.33</v>
      </c>
      <c r="D399">
        <v>82300</v>
      </c>
      <c r="E399">
        <v>159000</v>
      </c>
      <c r="F399">
        <v>1.9319999999999999</v>
      </c>
      <c r="G399">
        <v>2</v>
      </c>
      <c r="H399" t="s">
        <v>21</v>
      </c>
      <c r="I399">
        <v>36</v>
      </c>
      <c r="J399">
        <v>165000</v>
      </c>
      <c r="K399">
        <v>115000</v>
      </c>
      <c r="L399">
        <v>70</v>
      </c>
      <c r="M399">
        <v>360</v>
      </c>
      <c r="N399">
        <v>3.37</v>
      </c>
    </row>
    <row r="400" spans="1:14" x14ac:dyDescent="0.25">
      <c r="A400">
        <v>393</v>
      </c>
      <c r="B400">
        <v>35</v>
      </c>
      <c r="C400">
        <v>26.44</v>
      </c>
      <c r="D400">
        <v>54700</v>
      </c>
      <c r="E400">
        <v>66000</v>
      </c>
      <c r="F400">
        <v>1.2065999999999999</v>
      </c>
      <c r="G400">
        <v>2</v>
      </c>
      <c r="H400" t="s">
        <v>21</v>
      </c>
      <c r="I400">
        <v>37</v>
      </c>
      <c r="J400">
        <v>165000</v>
      </c>
      <c r="K400">
        <v>155000</v>
      </c>
      <c r="L400">
        <v>90.9</v>
      </c>
      <c r="M400">
        <v>360</v>
      </c>
      <c r="N400">
        <v>3.87</v>
      </c>
    </row>
    <row r="401" spans="1:14" x14ac:dyDescent="0.25">
      <c r="A401">
        <v>394</v>
      </c>
      <c r="B401">
        <v>12</v>
      </c>
      <c r="C401">
        <v>45.18</v>
      </c>
      <c r="D401">
        <v>74800</v>
      </c>
      <c r="E401">
        <v>100000</v>
      </c>
      <c r="F401">
        <v>1.3369</v>
      </c>
      <c r="G401">
        <v>2</v>
      </c>
      <c r="H401" t="s">
        <v>21</v>
      </c>
      <c r="I401">
        <v>20</v>
      </c>
      <c r="J401">
        <v>295000</v>
      </c>
      <c r="K401">
        <v>185000</v>
      </c>
      <c r="L401">
        <v>62.93</v>
      </c>
      <c r="M401">
        <v>180</v>
      </c>
      <c r="N401">
        <v>3.12</v>
      </c>
    </row>
    <row r="402" spans="1:14" x14ac:dyDescent="0.25">
      <c r="A402">
        <v>395</v>
      </c>
      <c r="B402">
        <v>4</v>
      </c>
      <c r="C402">
        <v>5.89</v>
      </c>
      <c r="D402">
        <v>77800</v>
      </c>
      <c r="E402">
        <v>156000</v>
      </c>
      <c r="F402">
        <v>2.0051000000000001</v>
      </c>
      <c r="G402">
        <v>2</v>
      </c>
      <c r="H402" t="s">
        <v>21</v>
      </c>
      <c r="I402">
        <v>30</v>
      </c>
      <c r="J402">
        <v>435000</v>
      </c>
      <c r="K402">
        <v>285000</v>
      </c>
      <c r="L402">
        <v>65.290000000000006</v>
      </c>
      <c r="M402">
        <v>180</v>
      </c>
      <c r="N402">
        <v>2.75</v>
      </c>
    </row>
    <row r="403" spans="1:14" x14ac:dyDescent="0.25">
      <c r="A403">
        <v>396</v>
      </c>
      <c r="B403">
        <v>4</v>
      </c>
      <c r="C403">
        <v>45.81</v>
      </c>
      <c r="D403">
        <v>77800</v>
      </c>
      <c r="E403">
        <v>168000</v>
      </c>
      <c r="F403">
        <v>2.1594000000000002</v>
      </c>
      <c r="G403">
        <v>2</v>
      </c>
      <c r="H403" t="s">
        <v>21</v>
      </c>
      <c r="I403">
        <v>10</v>
      </c>
      <c r="J403">
        <v>355000</v>
      </c>
      <c r="K403">
        <v>295000</v>
      </c>
      <c r="L403">
        <v>83.19</v>
      </c>
      <c r="M403">
        <v>360</v>
      </c>
      <c r="N403">
        <v>3.5</v>
      </c>
    </row>
    <row r="404" spans="1:14" x14ac:dyDescent="0.25">
      <c r="A404">
        <v>397</v>
      </c>
      <c r="B404">
        <v>51</v>
      </c>
      <c r="C404">
        <v>33.18</v>
      </c>
      <c r="D404">
        <v>82400</v>
      </c>
      <c r="E404">
        <v>115000</v>
      </c>
      <c r="F404">
        <v>1.3956</v>
      </c>
      <c r="G404">
        <v>2</v>
      </c>
      <c r="H404" t="s">
        <v>21</v>
      </c>
      <c r="I404">
        <v>40</v>
      </c>
      <c r="J404">
        <v>385000</v>
      </c>
      <c r="K404">
        <v>305000</v>
      </c>
      <c r="L404">
        <v>80</v>
      </c>
      <c r="M404">
        <v>360</v>
      </c>
      <c r="N404">
        <v>3.25</v>
      </c>
    </row>
    <row r="405" spans="1:14" x14ac:dyDescent="0.25">
      <c r="A405">
        <v>398</v>
      </c>
      <c r="B405">
        <v>37</v>
      </c>
      <c r="C405">
        <v>42.23</v>
      </c>
      <c r="D405">
        <v>88900</v>
      </c>
      <c r="E405">
        <v>235000</v>
      </c>
      <c r="F405">
        <v>2.6434000000000002</v>
      </c>
      <c r="G405">
        <v>1</v>
      </c>
      <c r="H405" t="s">
        <v>21</v>
      </c>
      <c r="I405">
        <v>10</v>
      </c>
      <c r="J405">
        <v>595000</v>
      </c>
      <c r="K405">
        <v>475000</v>
      </c>
      <c r="L405">
        <v>80</v>
      </c>
      <c r="M405">
        <v>360</v>
      </c>
      <c r="N405">
        <v>2.4900000000000002</v>
      </c>
    </row>
    <row r="406" spans="1:14" x14ac:dyDescent="0.25">
      <c r="A406">
        <v>399</v>
      </c>
      <c r="B406">
        <v>6</v>
      </c>
      <c r="C406">
        <v>94.36</v>
      </c>
      <c r="D406">
        <v>87800</v>
      </c>
      <c r="E406">
        <v>170000</v>
      </c>
      <c r="F406">
        <v>1.9361999999999999</v>
      </c>
      <c r="G406">
        <v>2</v>
      </c>
      <c r="H406" t="s">
        <v>21</v>
      </c>
      <c r="I406">
        <v>10</v>
      </c>
      <c r="J406">
        <v>365000</v>
      </c>
      <c r="K406">
        <v>225000</v>
      </c>
      <c r="L406">
        <v>62.43</v>
      </c>
      <c r="M406">
        <v>360</v>
      </c>
      <c r="N406">
        <v>4</v>
      </c>
    </row>
    <row r="407" spans="1:14" x14ac:dyDescent="0.25">
      <c r="A407">
        <v>400</v>
      </c>
      <c r="B407">
        <v>47</v>
      </c>
      <c r="C407">
        <v>11.36</v>
      </c>
      <c r="D407">
        <v>70800</v>
      </c>
      <c r="E407">
        <v>78000</v>
      </c>
      <c r="F407">
        <v>1.1016999999999999</v>
      </c>
      <c r="G407">
        <v>2</v>
      </c>
      <c r="H407" t="s">
        <v>21</v>
      </c>
      <c r="I407">
        <v>40</v>
      </c>
      <c r="J407">
        <v>255000</v>
      </c>
      <c r="K407">
        <v>165000</v>
      </c>
      <c r="L407">
        <v>64</v>
      </c>
      <c r="M407">
        <v>240</v>
      </c>
      <c r="N407">
        <v>2.75</v>
      </c>
    </row>
    <row r="408" spans="1:14" x14ac:dyDescent="0.25">
      <c r="A408">
        <v>401</v>
      </c>
      <c r="B408">
        <v>45</v>
      </c>
      <c r="C408">
        <v>21.73</v>
      </c>
      <c r="D408">
        <v>71400</v>
      </c>
      <c r="E408">
        <v>75000</v>
      </c>
      <c r="F408">
        <v>1.0504</v>
      </c>
      <c r="G408">
        <v>2</v>
      </c>
      <c r="H408" t="s">
        <v>21</v>
      </c>
      <c r="I408">
        <v>47</v>
      </c>
      <c r="J408">
        <v>345000</v>
      </c>
      <c r="K408">
        <v>265000</v>
      </c>
      <c r="L408">
        <v>77.22</v>
      </c>
      <c r="M408">
        <v>240</v>
      </c>
      <c r="N408">
        <v>2.99</v>
      </c>
    </row>
    <row r="409" spans="1:14" x14ac:dyDescent="0.25">
      <c r="A409">
        <v>402</v>
      </c>
      <c r="B409">
        <v>39</v>
      </c>
      <c r="C409">
        <v>4.3600000000000003</v>
      </c>
      <c r="D409">
        <v>84600</v>
      </c>
      <c r="E409">
        <v>172000</v>
      </c>
      <c r="F409">
        <v>2.0331000000000001</v>
      </c>
      <c r="G409">
        <v>2</v>
      </c>
      <c r="H409" t="s">
        <v>21</v>
      </c>
      <c r="I409">
        <v>30</v>
      </c>
      <c r="J409">
        <v>945000</v>
      </c>
      <c r="K409">
        <v>405000</v>
      </c>
      <c r="L409">
        <v>42.55</v>
      </c>
      <c r="M409">
        <v>180</v>
      </c>
      <c r="N409">
        <v>2.75</v>
      </c>
    </row>
    <row r="410" spans="1:14" x14ac:dyDescent="0.25">
      <c r="A410">
        <v>403</v>
      </c>
      <c r="B410">
        <v>42</v>
      </c>
      <c r="C410">
        <v>9.2799999999999994</v>
      </c>
      <c r="D410">
        <v>82300</v>
      </c>
      <c r="E410">
        <v>190000</v>
      </c>
      <c r="F410">
        <v>2.3086000000000002</v>
      </c>
      <c r="G410">
        <v>1</v>
      </c>
      <c r="H410" t="s">
        <v>21</v>
      </c>
      <c r="I410">
        <v>10</v>
      </c>
      <c r="J410">
        <v>345000</v>
      </c>
      <c r="K410">
        <v>305000</v>
      </c>
      <c r="L410">
        <v>90</v>
      </c>
      <c r="M410">
        <v>360</v>
      </c>
      <c r="N410">
        <v>3.37</v>
      </c>
    </row>
    <row r="411" spans="1:14" x14ac:dyDescent="0.25">
      <c r="A411">
        <v>404</v>
      </c>
      <c r="B411">
        <v>25</v>
      </c>
      <c r="C411">
        <v>4.87</v>
      </c>
      <c r="D411">
        <v>114000</v>
      </c>
      <c r="E411">
        <v>90000</v>
      </c>
      <c r="F411">
        <v>0.78949999999999998</v>
      </c>
      <c r="G411">
        <v>2</v>
      </c>
      <c r="H411" t="s">
        <v>21</v>
      </c>
      <c r="I411">
        <v>42</v>
      </c>
      <c r="J411">
        <v>295000</v>
      </c>
      <c r="K411">
        <v>235000</v>
      </c>
      <c r="L411">
        <v>80</v>
      </c>
      <c r="M411">
        <v>240</v>
      </c>
      <c r="N411">
        <v>3.5</v>
      </c>
    </row>
    <row r="412" spans="1:14" x14ac:dyDescent="0.25">
      <c r="A412">
        <v>405</v>
      </c>
      <c r="B412">
        <v>24</v>
      </c>
      <c r="C412">
        <v>18.649999999999999</v>
      </c>
      <c r="D412">
        <v>85900</v>
      </c>
      <c r="E412">
        <v>86000</v>
      </c>
      <c r="F412">
        <v>1.0012000000000001</v>
      </c>
      <c r="G412">
        <v>2</v>
      </c>
      <c r="H412" t="s">
        <v>21</v>
      </c>
      <c r="I412">
        <v>20</v>
      </c>
      <c r="J412">
        <v>395000</v>
      </c>
      <c r="K412">
        <v>185000</v>
      </c>
      <c r="L412">
        <v>49.98</v>
      </c>
      <c r="M412">
        <v>360</v>
      </c>
      <c r="N412">
        <v>3.87</v>
      </c>
    </row>
    <row r="413" spans="1:14" x14ac:dyDescent="0.25">
      <c r="A413">
        <v>406</v>
      </c>
      <c r="B413">
        <v>10</v>
      </c>
      <c r="C413">
        <v>13.02</v>
      </c>
      <c r="D413">
        <v>96600</v>
      </c>
      <c r="E413">
        <v>123000</v>
      </c>
      <c r="F413">
        <v>1.2733000000000001</v>
      </c>
      <c r="G413">
        <v>2</v>
      </c>
      <c r="H413" t="s">
        <v>21</v>
      </c>
      <c r="I413">
        <v>20</v>
      </c>
      <c r="J413">
        <v>365000</v>
      </c>
      <c r="K413">
        <v>265000</v>
      </c>
      <c r="L413">
        <v>73.94</v>
      </c>
      <c r="M413">
        <v>240</v>
      </c>
      <c r="N413">
        <v>3.25</v>
      </c>
    </row>
    <row r="414" spans="1:14" x14ac:dyDescent="0.25">
      <c r="A414">
        <v>407</v>
      </c>
      <c r="B414">
        <v>4</v>
      </c>
      <c r="C414">
        <v>10.3</v>
      </c>
      <c r="D414">
        <v>77800</v>
      </c>
      <c r="E414">
        <v>107000</v>
      </c>
      <c r="F414">
        <v>1.3753</v>
      </c>
      <c r="G414">
        <v>2</v>
      </c>
      <c r="H414" t="s">
        <v>21</v>
      </c>
      <c r="I414">
        <v>20</v>
      </c>
      <c r="J414">
        <v>425000</v>
      </c>
      <c r="K414">
        <v>255000</v>
      </c>
      <c r="L414">
        <v>60.63</v>
      </c>
      <c r="M414">
        <v>360</v>
      </c>
      <c r="N414">
        <v>2.87</v>
      </c>
    </row>
    <row r="415" spans="1:14" x14ac:dyDescent="0.25">
      <c r="A415">
        <v>408</v>
      </c>
      <c r="B415">
        <v>34</v>
      </c>
      <c r="C415">
        <v>29.35</v>
      </c>
      <c r="D415">
        <v>96500</v>
      </c>
      <c r="E415">
        <v>60000</v>
      </c>
      <c r="F415">
        <v>0.62180000000000002</v>
      </c>
      <c r="G415">
        <v>2</v>
      </c>
      <c r="H415" t="s">
        <v>21</v>
      </c>
      <c r="I415">
        <v>39</v>
      </c>
      <c r="J415">
        <v>345000</v>
      </c>
      <c r="K415">
        <v>275000</v>
      </c>
      <c r="L415">
        <v>80</v>
      </c>
      <c r="M415">
        <v>360</v>
      </c>
      <c r="N415">
        <v>3.37</v>
      </c>
    </row>
    <row r="416" spans="1:14" x14ac:dyDescent="0.25">
      <c r="A416">
        <v>409</v>
      </c>
      <c r="B416">
        <v>6</v>
      </c>
      <c r="C416">
        <v>78.14</v>
      </c>
      <c r="D416">
        <v>86700</v>
      </c>
      <c r="E416">
        <v>62000</v>
      </c>
      <c r="F416">
        <v>0.71509999999999996</v>
      </c>
      <c r="G416">
        <v>2</v>
      </c>
      <c r="H416" t="s">
        <v>21</v>
      </c>
      <c r="I416">
        <v>39</v>
      </c>
      <c r="J416">
        <v>255000</v>
      </c>
      <c r="K416">
        <v>155000</v>
      </c>
      <c r="L416">
        <v>59.76</v>
      </c>
      <c r="M416">
        <v>360</v>
      </c>
      <c r="N416">
        <v>4.12</v>
      </c>
    </row>
    <row r="417" spans="1:14" x14ac:dyDescent="0.25">
      <c r="A417">
        <v>410</v>
      </c>
      <c r="B417">
        <v>6</v>
      </c>
      <c r="C417">
        <v>78.349999999999994</v>
      </c>
      <c r="D417">
        <v>127900</v>
      </c>
      <c r="E417">
        <v>149000</v>
      </c>
      <c r="F417">
        <v>1.165</v>
      </c>
      <c r="G417">
        <v>2</v>
      </c>
      <c r="H417" t="s">
        <v>21</v>
      </c>
      <c r="I417">
        <v>20</v>
      </c>
      <c r="J417">
        <v>685000</v>
      </c>
      <c r="K417">
        <v>435000</v>
      </c>
      <c r="L417">
        <v>63.64</v>
      </c>
      <c r="M417">
        <v>360</v>
      </c>
      <c r="N417">
        <v>3.25</v>
      </c>
    </row>
    <row r="418" spans="1:14" x14ac:dyDescent="0.25">
      <c r="A418">
        <v>411</v>
      </c>
      <c r="B418">
        <v>6</v>
      </c>
      <c r="C418">
        <v>63.85</v>
      </c>
      <c r="D418">
        <v>83300</v>
      </c>
      <c r="E418">
        <v>126000</v>
      </c>
      <c r="F418">
        <v>1.5125999999999999</v>
      </c>
      <c r="G418">
        <v>1</v>
      </c>
      <c r="H418" t="s">
        <v>21</v>
      </c>
      <c r="I418">
        <v>44</v>
      </c>
      <c r="J418">
        <v>1265000</v>
      </c>
      <c r="K418">
        <v>655000</v>
      </c>
      <c r="L418">
        <v>57.11</v>
      </c>
      <c r="M418">
        <v>360</v>
      </c>
      <c r="N418">
        <v>2.99</v>
      </c>
    </row>
    <row r="419" spans="1:14" x14ac:dyDescent="0.25">
      <c r="A419">
        <v>412</v>
      </c>
      <c r="B419">
        <v>24</v>
      </c>
      <c r="C419">
        <v>30.11</v>
      </c>
      <c r="D419">
        <v>104000</v>
      </c>
      <c r="E419">
        <v>90000</v>
      </c>
      <c r="F419">
        <v>0.86539999999999995</v>
      </c>
      <c r="G419">
        <v>2</v>
      </c>
      <c r="H419" t="s">
        <v>21</v>
      </c>
      <c r="I419">
        <v>41</v>
      </c>
      <c r="J419">
        <v>255000</v>
      </c>
      <c r="K419">
        <v>225000</v>
      </c>
      <c r="L419">
        <v>95</v>
      </c>
      <c r="M419">
        <v>360</v>
      </c>
      <c r="N419">
        <v>3.87</v>
      </c>
    </row>
    <row r="420" spans="1:14" x14ac:dyDescent="0.25">
      <c r="A420">
        <v>413</v>
      </c>
      <c r="B420">
        <v>12</v>
      </c>
      <c r="C420">
        <v>40.44</v>
      </c>
      <c r="D420">
        <v>68100</v>
      </c>
      <c r="E420">
        <v>96000</v>
      </c>
      <c r="F420">
        <v>1.4097</v>
      </c>
      <c r="G420">
        <v>2</v>
      </c>
      <c r="H420" t="s">
        <v>21</v>
      </c>
      <c r="I420">
        <v>20</v>
      </c>
      <c r="J420">
        <v>385000</v>
      </c>
      <c r="K420">
        <v>275000</v>
      </c>
      <c r="L420">
        <v>72.209999999999994</v>
      </c>
      <c r="M420">
        <v>360</v>
      </c>
      <c r="N420">
        <v>3</v>
      </c>
    </row>
    <row r="421" spans="1:14" x14ac:dyDescent="0.25">
      <c r="A421">
        <v>414</v>
      </c>
      <c r="B421">
        <v>17</v>
      </c>
      <c r="C421">
        <v>52.91</v>
      </c>
      <c r="D421">
        <v>89100</v>
      </c>
      <c r="E421">
        <v>134000</v>
      </c>
      <c r="F421">
        <v>1.5039</v>
      </c>
      <c r="G421">
        <v>2</v>
      </c>
      <c r="H421" t="s">
        <v>21</v>
      </c>
      <c r="I421">
        <v>10</v>
      </c>
      <c r="J421">
        <v>285000</v>
      </c>
      <c r="K421">
        <v>195000</v>
      </c>
      <c r="L421">
        <v>68.02</v>
      </c>
      <c r="M421">
        <v>360</v>
      </c>
      <c r="N421">
        <v>3.75</v>
      </c>
    </row>
    <row r="422" spans="1:14" x14ac:dyDescent="0.25">
      <c r="A422">
        <v>415</v>
      </c>
      <c r="B422">
        <v>18</v>
      </c>
      <c r="C422">
        <v>7.09</v>
      </c>
      <c r="D422">
        <v>89100</v>
      </c>
      <c r="E422">
        <v>64000</v>
      </c>
      <c r="F422">
        <v>0.71830000000000005</v>
      </c>
      <c r="G422">
        <v>1</v>
      </c>
      <c r="H422" t="s">
        <v>21</v>
      </c>
      <c r="I422">
        <v>30</v>
      </c>
      <c r="J422">
        <v>165000</v>
      </c>
      <c r="K422">
        <v>105000</v>
      </c>
      <c r="L422">
        <v>75.86</v>
      </c>
      <c r="M422">
        <v>360</v>
      </c>
      <c r="N422">
        <v>3.5</v>
      </c>
    </row>
    <row r="423" spans="1:14" x14ac:dyDescent="0.25">
      <c r="A423">
        <v>416</v>
      </c>
      <c r="B423">
        <v>8</v>
      </c>
      <c r="C423">
        <v>8.6999999999999993</v>
      </c>
      <c r="D423">
        <v>100000</v>
      </c>
      <c r="E423">
        <v>194000</v>
      </c>
      <c r="F423">
        <v>1.94</v>
      </c>
      <c r="G423">
        <v>2</v>
      </c>
      <c r="H423" t="s">
        <v>21</v>
      </c>
      <c r="I423">
        <v>36</v>
      </c>
      <c r="J423">
        <v>745000</v>
      </c>
      <c r="K423">
        <v>575000</v>
      </c>
      <c r="L423">
        <v>90</v>
      </c>
      <c r="M423">
        <v>360</v>
      </c>
      <c r="N423">
        <v>3.37</v>
      </c>
    </row>
    <row r="424" spans="1:14" x14ac:dyDescent="0.25">
      <c r="A424">
        <v>417</v>
      </c>
      <c r="B424">
        <v>13</v>
      </c>
      <c r="C424">
        <v>7.02</v>
      </c>
      <c r="D424">
        <v>82200</v>
      </c>
      <c r="E424">
        <v>137000</v>
      </c>
      <c r="F424">
        <v>1.6667000000000001</v>
      </c>
      <c r="G424">
        <v>2</v>
      </c>
      <c r="H424" t="s">
        <v>21</v>
      </c>
      <c r="I424">
        <v>30</v>
      </c>
      <c r="J424">
        <v>545000</v>
      </c>
      <c r="K424">
        <v>405000</v>
      </c>
      <c r="L424">
        <v>75</v>
      </c>
      <c r="M424">
        <v>360</v>
      </c>
      <c r="N424">
        <v>3.25</v>
      </c>
    </row>
    <row r="425" spans="1:14" x14ac:dyDescent="0.25">
      <c r="A425">
        <v>418</v>
      </c>
      <c r="B425">
        <v>47</v>
      </c>
      <c r="C425">
        <v>16.72</v>
      </c>
      <c r="D425">
        <v>72600</v>
      </c>
      <c r="E425">
        <v>52000</v>
      </c>
      <c r="F425">
        <v>0.71630000000000005</v>
      </c>
      <c r="G425">
        <v>2</v>
      </c>
      <c r="H425" t="s">
        <v>21</v>
      </c>
      <c r="I425">
        <v>30</v>
      </c>
      <c r="J425">
        <v>115000</v>
      </c>
      <c r="K425">
        <v>95000</v>
      </c>
      <c r="L425">
        <v>90</v>
      </c>
      <c r="M425">
        <v>360</v>
      </c>
      <c r="N425">
        <v>4.5</v>
      </c>
    </row>
    <row r="426" spans="1:14" x14ac:dyDescent="0.25">
      <c r="A426">
        <v>419</v>
      </c>
      <c r="B426">
        <v>25</v>
      </c>
      <c r="C426">
        <v>42.23</v>
      </c>
      <c r="D426">
        <v>114000</v>
      </c>
      <c r="E426">
        <v>57000</v>
      </c>
      <c r="F426">
        <v>0.5</v>
      </c>
      <c r="G426">
        <v>2</v>
      </c>
      <c r="H426" t="s">
        <v>21</v>
      </c>
      <c r="I426">
        <v>44</v>
      </c>
      <c r="J426">
        <v>445000</v>
      </c>
      <c r="K426">
        <v>335000</v>
      </c>
      <c r="L426">
        <v>76.739999999999995</v>
      </c>
      <c r="M426">
        <v>360</v>
      </c>
      <c r="N426">
        <v>3.87</v>
      </c>
    </row>
    <row r="427" spans="1:14" x14ac:dyDescent="0.25">
      <c r="A427">
        <v>420</v>
      </c>
      <c r="B427">
        <v>12</v>
      </c>
      <c r="C427">
        <v>34.49</v>
      </c>
      <c r="D427">
        <v>76700</v>
      </c>
      <c r="E427">
        <v>79000</v>
      </c>
      <c r="F427">
        <v>1.03</v>
      </c>
      <c r="G427">
        <v>1</v>
      </c>
      <c r="H427" t="s">
        <v>21</v>
      </c>
      <c r="I427">
        <v>10</v>
      </c>
      <c r="J427">
        <v>145000</v>
      </c>
      <c r="K427">
        <v>105000</v>
      </c>
      <c r="L427">
        <v>80</v>
      </c>
      <c r="M427">
        <v>360</v>
      </c>
      <c r="N427">
        <v>4</v>
      </c>
    </row>
    <row r="428" spans="1:14" x14ac:dyDescent="0.25">
      <c r="A428">
        <v>421</v>
      </c>
      <c r="B428">
        <v>6</v>
      </c>
      <c r="C428">
        <v>74.23</v>
      </c>
      <c r="D428">
        <v>86700</v>
      </c>
      <c r="E428">
        <v>64000</v>
      </c>
      <c r="F428">
        <v>0.73819999999999997</v>
      </c>
      <c r="G428">
        <v>2</v>
      </c>
      <c r="H428" t="s">
        <v>21</v>
      </c>
      <c r="I428">
        <v>46</v>
      </c>
      <c r="J428">
        <v>635000</v>
      </c>
      <c r="K428">
        <v>305000</v>
      </c>
      <c r="L428">
        <v>47.07</v>
      </c>
      <c r="M428">
        <v>360</v>
      </c>
      <c r="N428">
        <v>2.75</v>
      </c>
    </row>
    <row r="429" spans="1:14" x14ac:dyDescent="0.25">
      <c r="A429">
        <v>422</v>
      </c>
      <c r="B429">
        <v>51</v>
      </c>
      <c r="C429">
        <v>17.2</v>
      </c>
      <c r="D429">
        <v>82400</v>
      </c>
      <c r="E429">
        <v>65000</v>
      </c>
      <c r="F429">
        <v>0.78879999999999995</v>
      </c>
      <c r="G429">
        <v>2</v>
      </c>
      <c r="H429" t="s">
        <v>22</v>
      </c>
      <c r="I429">
        <v>20</v>
      </c>
      <c r="J429">
        <v>255000</v>
      </c>
      <c r="K429">
        <v>205000</v>
      </c>
      <c r="L429">
        <v>80</v>
      </c>
      <c r="M429">
        <v>360</v>
      </c>
      <c r="N429">
        <v>4</v>
      </c>
    </row>
    <row r="430" spans="1:14" x14ac:dyDescent="0.25">
      <c r="A430">
        <v>423</v>
      </c>
      <c r="B430">
        <v>6</v>
      </c>
      <c r="C430">
        <v>43.85</v>
      </c>
      <c r="D430">
        <v>61700</v>
      </c>
      <c r="E430">
        <v>91000</v>
      </c>
      <c r="F430">
        <v>1.4749000000000001</v>
      </c>
      <c r="G430">
        <v>2</v>
      </c>
      <c r="H430" t="s">
        <v>22</v>
      </c>
      <c r="I430">
        <v>20</v>
      </c>
      <c r="J430">
        <v>335000</v>
      </c>
      <c r="K430">
        <v>265000</v>
      </c>
      <c r="L430">
        <v>78.040000000000006</v>
      </c>
      <c r="M430">
        <v>360</v>
      </c>
      <c r="N430">
        <v>2.75</v>
      </c>
    </row>
    <row r="431" spans="1:14" x14ac:dyDescent="0.25">
      <c r="A431">
        <v>424</v>
      </c>
      <c r="B431">
        <v>29</v>
      </c>
      <c r="C431">
        <v>4.18</v>
      </c>
      <c r="D431">
        <v>82600</v>
      </c>
      <c r="E431">
        <v>43000</v>
      </c>
      <c r="F431">
        <v>0.52059999999999995</v>
      </c>
      <c r="G431">
        <v>2</v>
      </c>
      <c r="H431" t="s">
        <v>22</v>
      </c>
      <c r="I431">
        <v>38</v>
      </c>
      <c r="J431">
        <v>145000</v>
      </c>
      <c r="K431">
        <v>135000</v>
      </c>
      <c r="L431">
        <v>94.82</v>
      </c>
      <c r="M431">
        <v>360</v>
      </c>
      <c r="N431">
        <v>2.37</v>
      </c>
    </row>
    <row r="432" spans="1:14" x14ac:dyDescent="0.25">
      <c r="A432">
        <v>425</v>
      </c>
      <c r="B432">
        <v>27</v>
      </c>
      <c r="C432">
        <v>20.96</v>
      </c>
      <c r="D432">
        <v>102800</v>
      </c>
      <c r="E432">
        <v>69000</v>
      </c>
      <c r="F432">
        <v>0.67120000000000002</v>
      </c>
      <c r="G432">
        <v>2</v>
      </c>
      <c r="H432" t="s">
        <v>22</v>
      </c>
      <c r="I432">
        <v>10</v>
      </c>
      <c r="J432">
        <v>205000</v>
      </c>
      <c r="K432">
        <v>65000</v>
      </c>
      <c r="L432">
        <v>32.76</v>
      </c>
      <c r="M432">
        <v>180</v>
      </c>
      <c r="N432">
        <v>3.25</v>
      </c>
    </row>
    <row r="433" spans="1:14" x14ac:dyDescent="0.25">
      <c r="A433">
        <v>426</v>
      </c>
      <c r="B433">
        <v>36</v>
      </c>
      <c r="C433">
        <v>5.37</v>
      </c>
      <c r="D433">
        <v>73800</v>
      </c>
      <c r="E433">
        <v>700000</v>
      </c>
      <c r="F433">
        <v>9.4850999999999992</v>
      </c>
      <c r="G433">
        <v>2</v>
      </c>
      <c r="H433" t="s">
        <v>22</v>
      </c>
      <c r="I433">
        <v>20</v>
      </c>
      <c r="J433">
        <v>555000</v>
      </c>
      <c r="K433">
        <v>495000</v>
      </c>
      <c r="L433">
        <v>90</v>
      </c>
      <c r="M433">
        <v>360</v>
      </c>
      <c r="N433">
        <v>2.87</v>
      </c>
    </row>
    <row r="434" spans="1:14" x14ac:dyDescent="0.25">
      <c r="A434">
        <v>427</v>
      </c>
      <c r="B434">
        <v>6</v>
      </c>
      <c r="C434">
        <v>25.97</v>
      </c>
      <c r="D434">
        <v>75300</v>
      </c>
      <c r="E434">
        <v>84000</v>
      </c>
      <c r="F434">
        <v>1.1154999999999999</v>
      </c>
      <c r="G434">
        <v>2</v>
      </c>
      <c r="H434" t="s">
        <v>22</v>
      </c>
      <c r="I434">
        <v>30</v>
      </c>
      <c r="J434">
        <v>575000</v>
      </c>
      <c r="K434">
        <v>255000</v>
      </c>
      <c r="L434">
        <v>44.03</v>
      </c>
      <c r="M434">
        <v>180</v>
      </c>
      <c r="N434">
        <v>3.12</v>
      </c>
    </row>
    <row r="435" spans="1:14" x14ac:dyDescent="0.25">
      <c r="A435">
        <v>428</v>
      </c>
      <c r="B435">
        <v>48</v>
      </c>
      <c r="C435">
        <v>35.32</v>
      </c>
      <c r="D435">
        <v>89600</v>
      </c>
      <c r="E435">
        <v>74000</v>
      </c>
      <c r="F435">
        <v>0.82589999999999997</v>
      </c>
      <c r="G435">
        <v>2</v>
      </c>
      <c r="H435" t="s">
        <v>22</v>
      </c>
      <c r="I435">
        <v>44</v>
      </c>
      <c r="J435">
        <v>315000</v>
      </c>
      <c r="K435">
        <v>245000</v>
      </c>
      <c r="L435">
        <v>79.739999999999995</v>
      </c>
      <c r="M435">
        <v>240</v>
      </c>
      <c r="N435">
        <v>3.87</v>
      </c>
    </row>
    <row r="436" spans="1:14" x14ac:dyDescent="0.25">
      <c r="A436">
        <v>429</v>
      </c>
      <c r="B436">
        <v>36</v>
      </c>
      <c r="C436">
        <v>14.72</v>
      </c>
      <c r="D436">
        <v>75500</v>
      </c>
      <c r="E436">
        <v>62000</v>
      </c>
      <c r="F436">
        <v>0.82120000000000004</v>
      </c>
      <c r="G436">
        <v>2</v>
      </c>
      <c r="H436" t="s">
        <v>22</v>
      </c>
      <c r="I436">
        <v>30</v>
      </c>
      <c r="J436">
        <v>205000</v>
      </c>
      <c r="K436">
        <v>155000</v>
      </c>
      <c r="L436">
        <v>80</v>
      </c>
      <c r="M436">
        <v>360</v>
      </c>
      <c r="N436">
        <v>2.87</v>
      </c>
    </row>
    <row r="437" spans="1:14" x14ac:dyDescent="0.25">
      <c r="A437">
        <v>430</v>
      </c>
      <c r="B437">
        <v>53</v>
      </c>
      <c r="C437">
        <v>8.85</v>
      </c>
      <c r="D437">
        <v>77600</v>
      </c>
      <c r="E437">
        <v>105000</v>
      </c>
      <c r="F437">
        <v>1.3531</v>
      </c>
      <c r="G437">
        <v>2</v>
      </c>
      <c r="H437" t="s">
        <v>22</v>
      </c>
      <c r="I437">
        <v>41</v>
      </c>
      <c r="J437">
        <v>325000</v>
      </c>
      <c r="K437">
        <v>245000</v>
      </c>
      <c r="L437">
        <v>75</v>
      </c>
      <c r="M437">
        <v>360</v>
      </c>
      <c r="N437">
        <v>4.37</v>
      </c>
    </row>
    <row r="438" spans="1:14" x14ac:dyDescent="0.25">
      <c r="A438">
        <v>431</v>
      </c>
      <c r="B438">
        <v>51</v>
      </c>
      <c r="C438">
        <v>2.68</v>
      </c>
      <c r="D438">
        <v>60400</v>
      </c>
      <c r="E438">
        <v>95000</v>
      </c>
      <c r="F438">
        <v>1.5728</v>
      </c>
      <c r="G438">
        <v>2</v>
      </c>
      <c r="H438" t="s">
        <v>22</v>
      </c>
      <c r="I438">
        <v>47</v>
      </c>
      <c r="J438">
        <v>465000</v>
      </c>
      <c r="K438">
        <v>225000</v>
      </c>
      <c r="L438">
        <v>49.83</v>
      </c>
      <c r="M438">
        <v>180</v>
      </c>
      <c r="N438">
        <v>2.99</v>
      </c>
    </row>
    <row r="439" spans="1:14" x14ac:dyDescent="0.25">
      <c r="A439">
        <v>432</v>
      </c>
      <c r="B439">
        <v>55</v>
      </c>
      <c r="C439">
        <v>12.65</v>
      </c>
      <c r="D439">
        <v>83800</v>
      </c>
      <c r="E439">
        <v>145000</v>
      </c>
      <c r="F439">
        <v>1.7302999999999999</v>
      </c>
      <c r="G439">
        <v>2</v>
      </c>
      <c r="H439" t="s">
        <v>22</v>
      </c>
      <c r="I439">
        <v>50</v>
      </c>
      <c r="J439">
        <v>645000</v>
      </c>
      <c r="K439">
        <v>505000</v>
      </c>
      <c r="L439">
        <v>77.98</v>
      </c>
      <c r="M439">
        <v>360</v>
      </c>
      <c r="N439">
        <v>2.75</v>
      </c>
    </row>
    <row r="440" spans="1:14" x14ac:dyDescent="0.25">
      <c r="A440">
        <v>433</v>
      </c>
      <c r="B440">
        <v>6</v>
      </c>
      <c r="C440">
        <v>91.11</v>
      </c>
      <c r="D440">
        <v>86700</v>
      </c>
      <c r="E440">
        <v>58000</v>
      </c>
      <c r="F440">
        <v>0.66900000000000004</v>
      </c>
      <c r="G440">
        <v>1</v>
      </c>
      <c r="H440" t="s">
        <v>22</v>
      </c>
      <c r="I440">
        <v>39</v>
      </c>
      <c r="J440">
        <v>325000</v>
      </c>
      <c r="K440">
        <v>315000</v>
      </c>
      <c r="L440">
        <v>95</v>
      </c>
      <c r="M440">
        <v>360</v>
      </c>
      <c r="N440">
        <v>3.99</v>
      </c>
    </row>
    <row r="441" spans="1:14" x14ac:dyDescent="0.25">
      <c r="A441">
        <v>434</v>
      </c>
      <c r="B441">
        <v>47</v>
      </c>
      <c r="C441">
        <v>25.68</v>
      </c>
      <c r="D441">
        <v>80700</v>
      </c>
      <c r="E441">
        <v>84000</v>
      </c>
      <c r="F441">
        <v>1.0408999999999999</v>
      </c>
      <c r="G441">
        <v>2</v>
      </c>
      <c r="H441" t="s">
        <v>22</v>
      </c>
      <c r="I441">
        <v>10</v>
      </c>
      <c r="J441">
        <v>275000</v>
      </c>
      <c r="K441">
        <v>215000</v>
      </c>
      <c r="L441">
        <v>80</v>
      </c>
      <c r="M441">
        <v>360</v>
      </c>
      <c r="N441">
        <v>2.99</v>
      </c>
    </row>
    <row r="442" spans="1:14" x14ac:dyDescent="0.25">
      <c r="A442">
        <v>435</v>
      </c>
      <c r="B442">
        <v>39</v>
      </c>
      <c r="C442">
        <v>51.5</v>
      </c>
      <c r="D442">
        <v>85200</v>
      </c>
      <c r="E442">
        <v>101000</v>
      </c>
      <c r="F442">
        <v>1.1854</v>
      </c>
      <c r="G442">
        <v>2</v>
      </c>
      <c r="H442" t="s">
        <v>22</v>
      </c>
      <c r="I442">
        <v>44</v>
      </c>
      <c r="J442">
        <v>135000</v>
      </c>
      <c r="K442">
        <v>125000</v>
      </c>
      <c r="L442">
        <v>90</v>
      </c>
      <c r="M442">
        <v>360</v>
      </c>
      <c r="N442">
        <v>4.12</v>
      </c>
    </row>
    <row r="443" spans="1:14" x14ac:dyDescent="0.25">
      <c r="A443">
        <v>436</v>
      </c>
      <c r="B443">
        <v>27</v>
      </c>
      <c r="C443">
        <v>10.220000000000001</v>
      </c>
      <c r="D443">
        <v>95600</v>
      </c>
      <c r="E443">
        <v>612000</v>
      </c>
      <c r="F443">
        <v>6.4016999999999999</v>
      </c>
      <c r="G443">
        <v>2</v>
      </c>
      <c r="H443" t="s">
        <v>22</v>
      </c>
      <c r="I443">
        <v>10</v>
      </c>
      <c r="J443">
        <v>175000</v>
      </c>
      <c r="K443">
        <v>75000</v>
      </c>
      <c r="L443">
        <v>45.31</v>
      </c>
      <c r="M443">
        <v>180</v>
      </c>
      <c r="N443">
        <v>3.25</v>
      </c>
    </row>
    <row r="444" spans="1:14" x14ac:dyDescent="0.25">
      <c r="A444">
        <v>437</v>
      </c>
      <c r="B444">
        <v>12</v>
      </c>
      <c r="C444">
        <v>49.49</v>
      </c>
      <c r="D444">
        <v>68100</v>
      </c>
      <c r="E444">
        <v>111000</v>
      </c>
      <c r="F444">
        <v>1.63</v>
      </c>
      <c r="G444">
        <v>1</v>
      </c>
      <c r="H444" t="s">
        <v>22</v>
      </c>
      <c r="I444">
        <v>30</v>
      </c>
      <c r="J444">
        <v>335000</v>
      </c>
      <c r="K444">
        <v>315000</v>
      </c>
      <c r="L444">
        <v>95</v>
      </c>
      <c r="M444">
        <v>360</v>
      </c>
      <c r="N444">
        <v>3</v>
      </c>
    </row>
    <row r="445" spans="1:14" x14ac:dyDescent="0.25">
      <c r="A445">
        <v>438</v>
      </c>
      <c r="B445">
        <v>39</v>
      </c>
      <c r="C445">
        <v>15.73</v>
      </c>
      <c r="D445">
        <v>71900</v>
      </c>
      <c r="E445">
        <v>48000</v>
      </c>
      <c r="F445">
        <v>0.66759999999999997</v>
      </c>
      <c r="G445">
        <v>2</v>
      </c>
      <c r="H445" t="s">
        <v>22</v>
      </c>
      <c r="I445">
        <v>30</v>
      </c>
      <c r="J445">
        <v>155000</v>
      </c>
      <c r="K445">
        <v>125000</v>
      </c>
      <c r="L445">
        <v>80</v>
      </c>
      <c r="M445">
        <v>360</v>
      </c>
      <c r="N445">
        <v>3</v>
      </c>
    </row>
    <row r="446" spans="1:14" x14ac:dyDescent="0.25">
      <c r="A446">
        <v>439</v>
      </c>
      <c r="B446">
        <v>12</v>
      </c>
      <c r="C446">
        <v>26.3</v>
      </c>
      <c r="D446">
        <v>69600</v>
      </c>
      <c r="E446">
        <v>62000</v>
      </c>
      <c r="F446">
        <v>0.89080000000000004</v>
      </c>
      <c r="G446">
        <v>1</v>
      </c>
      <c r="H446" t="s">
        <v>22</v>
      </c>
      <c r="I446">
        <v>40</v>
      </c>
      <c r="J446">
        <v>215000</v>
      </c>
      <c r="K446">
        <v>195000</v>
      </c>
      <c r="L446">
        <v>95</v>
      </c>
      <c r="M446">
        <v>360</v>
      </c>
      <c r="N446">
        <v>2.62</v>
      </c>
    </row>
    <row r="447" spans="1:14" x14ac:dyDescent="0.25">
      <c r="A447">
        <v>440</v>
      </c>
      <c r="B447">
        <v>4</v>
      </c>
      <c r="C447">
        <v>32.25</v>
      </c>
      <c r="D447">
        <v>77800</v>
      </c>
      <c r="E447">
        <v>64000</v>
      </c>
      <c r="F447">
        <v>0.8226</v>
      </c>
      <c r="G447">
        <v>1</v>
      </c>
      <c r="H447" t="s">
        <v>22</v>
      </c>
      <c r="I447">
        <v>30</v>
      </c>
      <c r="J447">
        <v>295000</v>
      </c>
      <c r="K447">
        <v>225000</v>
      </c>
      <c r="L447">
        <v>80</v>
      </c>
      <c r="M447">
        <v>360</v>
      </c>
      <c r="N447">
        <v>3.62</v>
      </c>
    </row>
    <row r="448" spans="1:14" x14ac:dyDescent="0.25">
      <c r="A448">
        <v>441</v>
      </c>
      <c r="B448">
        <v>24</v>
      </c>
      <c r="C448">
        <v>10.5</v>
      </c>
      <c r="D448">
        <v>74400</v>
      </c>
      <c r="E448">
        <v>33000</v>
      </c>
      <c r="F448">
        <v>0.44350000000000001</v>
      </c>
      <c r="G448">
        <v>2</v>
      </c>
      <c r="H448" t="s">
        <v>22</v>
      </c>
      <c r="I448">
        <v>42</v>
      </c>
      <c r="J448">
        <v>245000</v>
      </c>
      <c r="K448">
        <v>105000</v>
      </c>
      <c r="L448">
        <v>44.26</v>
      </c>
      <c r="M448">
        <v>360</v>
      </c>
      <c r="N448">
        <v>2.75</v>
      </c>
    </row>
    <row r="449" spans="1:14" x14ac:dyDescent="0.25">
      <c r="A449">
        <v>442</v>
      </c>
      <c r="B449">
        <v>29</v>
      </c>
      <c r="C449">
        <v>13.47</v>
      </c>
      <c r="D449">
        <v>82600</v>
      </c>
      <c r="E449">
        <v>186000</v>
      </c>
      <c r="F449">
        <v>2.2517999999999998</v>
      </c>
      <c r="G449">
        <v>2</v>
      </c>
      <c r="H449" t="s">
        <v>22</v>
      </c>
      <c r="I449">
        <v>20</v>
      </c>
      <c r="J449">
        <v>425000</v>
      </c>
      <c r="K449">
        <v>305000</v>
      </c>
      <c r="L449">
        <v>71.66</v>
      </c>
      <c r="M449">
        <v>360</v>
      </c>
      <c r="N449">
        <v>5.12</v>
      </c>
    </row>
    <row r="450" spans="1:14" x14ac:dyDescent="0.25">
      <c r="A450">
        <v>443</v>
      </c>
      <c r="B450">
        <v>41</v>
      </c>
      <c r="C450">
        <v>13.57</v>
      </c>
      <c r="D450">
        <v>65100</v>
      </c>
      <c r="E450">
        <v>61000</v>
      </c>
      <c r="F450">
        <v>0.93700000000000006</v>
      </c>
      <c r="G450">
        <v>2</v>
      </c>
      <c r="H450" t="s">
        <v>22</v>
      </c>
      <c r="I450">
        <v>42</v>
      </c>
      <c r="J450">
        <v>305000</v>
      </c>
      <c r="K450">
        <v>235000</v>
      </c>
      <c r="L450">
        <v>78</v>
      </c>
      <c r="M450">
        <v>360</v>
      </c>
      <c r="N450">
        <v>2.99</v>
      </c>
    </row>
    <row r="451" spans="1:14" x14ac:dyDescent="0.25">
      <c r="A451">
        <v>444</v>
      </c>
      <c r="B451">
        <v>42</v>
      </c>
      <c r="C451">
        <v>53.19</v>
      </c>
      <c r="D451">
        <v>96600</v>
      </c>
      <c r="E451">
        <v>75000</v>
      </c>
      <c r="F451">
        <v>0.77639999999999998</v>
      </c>
      <c r="G451">
        <v>2</v>
      </c>
      <c r="H451" t="s">
        <v>22</v>
      </c>
      <c r="I451">
        <v>39</v>
      </c>
      <c r="J451">
        <v>265000</v>
      </c>
      <c r="K451">
        <v>215000</v>
      </c>
      <c r="L451">
        <v>85</v>
      </c>
      <c r="M451">
        <v>360</v>
      </c>
      <c r="N451">
        <v>3</v>
      </c>
    </row>
    <row r="452" spans="1:14" x14ac:dyDescent="0.25">
      <c r="A452">
        <v>445</v>
      </c>
      <c r="B452">
        <v>46</v>
      </c>
      <c r="C452">
        <v>4.79</v>
      </c>
      <c r="D452">
        <v>73100</v>
      </c>
      <c r="E452">
        <v>70000</v>
      </c>
      <c r="F452">
        <v>0.95760000000000001</v>
      </c>
      <c r="G452">
        <v>2</v>
      </c>
      <c r="H452" t="s">
        <v>22</v>
      </c>
      <c r="I452">
        <v>20</v>
      </c>
      <c r="J452">
        <v>125000</v>
      </c>
      <c r="K452">
        <v>85000</v>
      </c>
      <c r="L452">
        <v>66.12</v>
      </c>
      <c r="M452">
        <v>180</v>
      </c>
      <c r="N452">
        <v>2.25</v>
      </c>
    </row>
    <row r="453" spans="1:14" x14ac:dyDescent="0.25">
      <c r="A453">
        <v>446</v>
      </c>
      <c r="B453">
        <v>12</v>
      </c>
      <c r="C453">
        <v>39.6</v>
      </c>
      <c r="D453">
        <v>65000</v>
      </c>
      <c r="E453">
        <v>49000</v>
      </c>
      <c r="F453">
        <v>0.75380000000000003</v>
      </c>
      <c r="G453">
        <v>2</v>
      </c>
      <c r="H453" t="s">
        <v>22</v>
      </c>
      <c r="I453">
        <v>30</v>
      </c>
      <c r="J453">
        <v>235000</v>
      </c>
      <c r="K453">
        <v>115000</v>
      </c>
      <c r="L453">
        <v>51.52</v>
      </c>
      <c r="M453">
        <v>180</v>
      </c>
      <c r="N453">
        <v>3.37</v>
      </c>
    </row>
    <row r="454" spans="1:14" x14ac:dyDescent="0.25">
      <c r="A454">
        <v>447</v>
      </c>
      <c r="B454">
        <v>17</v>
      </c>
      <c r="C454">
        <v>20.69</v>
      </c>
      <c r="D454">
        <v>89100</v>
      </c>
      <c r="E454">
        <v>43000</v>
      </c>
      <c r="F454">
        <v>0.48259999999999997</v>
      </c>
      <c r="G454">
        <v>2</v>
      </c>
      <c r="H454" t="s">
        <v>22</v>
      </c>
      <c r="I454">
        <v>46</v>
      </c>
      <c r="J454">
        <v>275000</v>
      </c>
      <c r="K454">
        <v>145000</v>
      </c>
      <c r="L454">
        <v>52</v>
      </c>
      <c r="M454">
        <v>360</v>
      </c>
      <c r="N454">
        <v>3.12</v>
      </c>
    </row>
    <row r="455" spans="1:14" x14ac:dyDescent="0.25">
      <c r="A455">
        <v>448</v>
      </c>
      <c r="B455">
        <v>47</v>
      </c>
      <c r="C455">
        <v>26.79</v>
      </c>
      <c r="D455">
        <v>66900</v>
      </c>
      <c r="E455">
        <v>49000</v>
      </c>
      <c r="F455">
        <v>0.73240000000000005</v>
      </c>
      <c r="G455">
        <v>1</v>
      </c>
      <c r="H455" t="s">
        <v>22</v>
      </c>
      <c r="I455">
        <v>38</v>
      </c>
      <c r="J455">
        <v>95000</v>
      </c>
      <c r="K455">
        <v>55000</v>
      </c>
      <c r="L455">
        <v>94.99</v>
      </c>
      <c r="M455">
        <v>360</v>
      </c>
      <c r="N455">
        <v>4.62</v>
      </c>
    </row>
    <row r="456" spans="1:14" x14ac:dyDescent="0.25">
      <c r="A456">
        <v>449</v>
      </c>
      <c r="B456">
        <v>1</v>
      </c>
      <c r="C456">
        <v>10.96</v>
      </c>
      <c r="D456">
        <v>81000</v>
      </c>
      <c r="E456">
        <v>89000</v>
      </c>
      <c r="F456">
        <v>1.0988</v>
      </c>
      <c r="G456">
        <v>2</v>
      </c>
      <c r="H456" t="s">
        <v>22</v>
      </c>
      <c r="I456">
        <v>36</v>
      </c>
      <c r="J456">
        <v>385000</v>
      </c>
      <c r="K456">
        <v>315000</v>
      </c>
      <c r="L456">
        <v>85</v>
      </c>
      <c r="M456">
        <v>360</v>
      </c>
      <c r="N456">
        <v>3.87</v>
      </c>
    </row>
    <row r="457" spans="1:14" x14ac:dyDescent="0.25">
      <c r="A457">
        <v>450</v>
      </c>
      <c r="B457">
        <v>48</v>
      </c>
      <c r="C457">
        <v>48.45</v>
      </c>
      <c r="D457">
        <v>97600</v>
      </c>
      <c r="E457">
        <v>82000</v>
      </c>
      <c r="F457">
        <v>0.84019999999999995</v>
      </c>
      <c r="G457">
        <v>2</v>
      </c>
      <c r="H457" t="s">
        <v>22</v>
      </c>
      <c r="I457">
        <v>41</v>
      </c>
      <c r="J457">
        <v>345000</v>
      </c>
      <c r="K457">
        <v>295000</v>
      </c>
      <c r="L457">
        <v>85</v>
      </c>
      <c r="M457">
        <v>360</v>
      </c>
      <c r="N457">
        <v>3.12</v>
      </c>
    </row>
    <row r="458" spans="1:14" x14ac:dyDescent="0.25">
      <c r="A458">
        <v>451</v>
      </c>
      <c r="B458">
        <v>26</v>
      </c>
      <c r="C458">
        <v>4.4800000000000004</v>
      </c>
      <c r="D458">
        <v>63900</v>
      </c>
      <c r="E458">
        <v>25000</v>
      </c>
      <c r="F458">
        <v>0.39119999999999999</v>
      </c>
      <c r="G458">
        <v>1</v>
      </c>
      <c r="H458" t="s">
        <v>22</v>
      </c>
      <c r="I458">
        <v>37</v>
      </c>
      <c r="J458">
        <v>85000</v>
      </c>
      <c r="K458">
        <v>85000</v>
      </c>
      <c r="L458">
        <v>95</v>
      </c>
      <c r="M458">
        <v>360</v>
      </c>
      <c r="N458">
        <v>2.87</v>
      </c>
    </row>
    <row r="459" spans="1:14" x14ac:dyDescent="0.25">
      <c r="A459">
        <v>452</v>
      </c>
      <c r="B459">
        <v>51</v>
      </c>
      <c r="C459">
        <v>17.78</v>
      </c>
      <c r="D459">
        <v>81600</v>
      </c>
      <c r="E459">
        <v>65000</v>
      </c>
      <c r="F459">
        <v>0.79659999999999997</v>
      </c>
      <c r="G459">
        <v>2</v>
      </c>
      <c r="H459" t="s">
        <v>22</v>
      </c>
      <c r="I459">
        <v>39</v>
      </c>
      <c r="J459">
        <v>275000</v>
      </c>
      <c r="K459">
        <v>215000</v>
      </c>
      <c r="L459">
        <v>77.77</v>
      </c>
      <c r="M459">
        <v>360</v>
      </c>
      <c r="N459">
        <v>3.25</v>
      </c>
    </row>
    <row r="460" spans="1:14" x14ac:dyDescent="0.25">
      <c r="A460">
        <v>453</v>
      </c>
      <c r="B460">
        <v>6</v>
      </c>
      <c r="C460">
        <v>29.86</v>
      </c>
      <c r="D460">
        <v>83300</v>
      </c>
      <c r="E460">
        <v>144000</v>
      </c>
      <c r="F460">
        <v>1.7286999999999999</v>
      </c>
      <c r="G460">
        <v>2</v>
      </c>
      <c r="H460" t="s">
        <v>22</v>
      </c>
      <c r="I460">
        <v>46</v>
      </c>
      <c r="J460">
        <v>635000</v>
      </c>
      <c r="K460">
        <v>475000</v>
      </c>
      <c r="L460">
        <v>75</v>
      </c>
      <c r="M460">
        <v>360</v>
      </c>
      <c r="N460">
        <v>4.12</v>
      </c>
    </row>
    <row r="461" spans="1:14" x14ac:dyDescent="0.25">
      <c r="A461">
        <v>454</v>
      </c>
      <c r="B461">
        <v>6</v>
      </c>
      <c r="C461">
        <v>88.48</v>
      </c>
      <c r="D461">
        <v>97800</v>
      </c>
      <c r="E461">
        <v>78000</v>
      </c>
      <c r="F461">
        <v>0.79749999999999999</v>
      </c>
      <c r="G461">
        <v>2</v>
      </c>
      <c r="H461" t="s">
        <v>22</v>
      </c>
      <c r="I461">
        <v>48</v>
      </c>
      <c r="J461">
        <v>495000</v>
      </c>
      <c r="K461">
        <v>465000</v>
      </c>
      <c r="L461">
        <v>95</v>
      </c>
      <c r="M461">
        <v>360</v>
      </c>
      <c r="N461">
        <v>2.5</v>
      </c>
    </row>
    <row r="462" spans="1:14" x14ac:dyDescent="0.25">
      <c r="A462">
        <v>455</v>
      </c>
      <c r="B462">
        <v>39</v>
      </c>
      <c r="C462">
        <v>44.38</v>
      </c>
      <c r="D462">
        <v>76300</v>
      </c>
      <c r="E462">
        <v>181000</v>
      </c>
      <c r="F462">
        <v>2.3721999999999999</v>
      </c>
      <c r="G462">
        <v>2</v>
      </c>
      <c r="H462" t="s">
        <v>22</v>
      </c>
      <c r="I462">
        <v>38</v>
      </c>
      <c r="J462">
        <v>35000</v>
      </c>
      <c r="K462">
        <v>25000</v>
      </c>
      <c r="L462">
        <v>80</v>
      </c>
      <c r="M462">
        <v>360</v>
      </c>
      <c r="N462">
        <v>5</v>
      </c>
    </row>
    <row r="463" spans="1:14" x14ac:dyDescent="0.25">
      <c r="A463">
        <v>456</v>
      </c>
      <c r="B463">
        <v>53</v>
      </c>
      <c r="C463">
        <v>8.83</v>
      </c>
      <c r="D463">
        <v>74900</v>
      </c>
      <c r="E463">
        <v>171000</v>
      </c>
      <c r="F463">
        <v>2.2829999999999999</v>
      </c>
      <c r="G463">
        <v>2</v>
      </c>
      <c r="H463" t="s">
        <v>22</v>
      </c>
      <c r="I463">
        <v>20</v>
      </c>
      <c r="J463">
        <v>645000</v>
      </c>
      <c r="K463">
        <v>515000</v>
      </c>
      <c r="L463">
        <v>79.680000000000007</v>
      </c>
      <c r="M463">
        <v>360</v>
      </c>
      <c r="N463">
        <v>3.37</v>
      </c>
    </row>
    <row r="464" spans="1:14" x14ac:dyDescent="0.25">
      <c r="A464">
        <v>457</v>
      </c>
      <c r="B464">
        <v>23</v>
      </c>
      <c r="C464">
        <v>2.13</v>
      </c>
      <c r="D464">
        <v>77700</v>
      </c>
      <c r="E464">
        <v>36000</v>
      </c>
      <c r="F464">
        <v>0.46329999999999999</v>
      </c>
      <c r="G464">
        <v>1</v>
      </c>
      <c r="H464" t="s">
        <v>22</v>
      </c>
      <c r="I464">
        <v>30</v>
      </c>
      <c r="J464">
        <v>185000</v>
      </c>
      <c r="K464">
        <v>165000</v>
      </c>
      <c r="L464">
        <v>95</v>
      </c>
      <c r="M464">
        <v>360</v>
      </c>
      <c r="N464">
        <v>2.87</v>
      </c>
    </row>
    <row r="465" spans="1:14" x14ac:dyDescent="0.25">
      <c r="A465">
        <v>458</v>
      </c>
      <c r="B465">
        <v>6</v>
      </c>
      <c r="C465">
        <v>28.31</v>
      </c>
      <c r="D465">
        <v>83300</v>
      </c>
      <c r="E465">
        <v>174000</v>
      </c>
      <c r="F465">
        <v>2.0888</v>
      </c>
      <c r="G465">
        <v>2</v>
      </c>
      <c r="H465" t="s">
        <v>22</v>
      </c>
      <c r="I465">
        <v>44</v>
      </c>
      <c r="J465">
        <v>1445000</v>
      </c>
      <c r="K465">
        <v>725000</v>
      </c>
      <c r="L465">
        <v>50.45</v>
      </c>
      <c r="M465">
        <v>360</v>
      </c>
      <c r="N465">
        <v>3.87</v>
      </c>
    </row>
    <row r="466" spans="1:14" x14ac:dyDescent="0.25">
      <c r="A466">
        <v>459</v>
      </c>
      <c r="B466">
        <v>26</v>
      </c>
      <c r="C466">
        <v>13.08</v>
      </c>
      <c r="D466">
        <v>79700</v>
      </c>
      <c r="E466">
        <v>32000</v>
      </c>
      <c r="F466">
        <v>0.40150000000000002</v>
      </c>
      <c r="G466">
        <v>1</v>
      </c>
      <c r="H466" t="s">
        <v>22</v>
      </c>
      <c r="I466">
        <v>41</v>
      </c>
      <c r="J466">
        <v>155000</v>
      </c>
      <c r="K466">
        <v>135000</v>
      </c>
      <c r="L466">
        <v>90</v>
      </c>
      <c r="M466">
        <v>360</v>
      </c>
      <c r="N466">
        <v>2.75</v>
      </c>
    </row>
    <row r="467" spans="1:14" x14ac:dyDescent="0.25">
      <c r="A467">
        <v>460</v>
      </c>
      <c r="B467">
        <v>18</v>
      </c>
      <c r="C467">
        <v>5.86</v>
      </c>
      <c r="D467">
        <v>79600</v>
      </c>
      <c r="E467">
        <v>41000</v>
      </c>
      <c r="F467">
        <v>0.5151</v>
      </c>
      <c r="G467">
        <v>2</v>
      </c>
      <c r="H467" t="s">
        <v>22</v>
      </c>
      <c r="I467">
        <v>36</v>
      </c>
      <c r="J467">
        <v>125000</v>
      </c>
      <c r="K467">
        <v>95000</v>
      </c>
      <c r="L467">
        <v>78.12</v>
      </c>
      <c r="M467">
        <v>360</v>
      </c>
      <c r="N467">
        <v>4.75</v>
      </c>
    </row>
    <row r="468" spans="1:14" x14ac:dyDescent="0.25">
      <c r="A468">
        <v>461</v>
      </c>
      <c r="B468">
        <v>12</v>
      </c>
      <c r="C468">
        <v>32.83</v>
      </c>
      <c r="D468">
        <v>65900</v>
      </c>
      <c r="E468">
        <v>125000</v>
      </c>
      <c r="F468">
        <v>1.8968</v>
      </c>
      <c r="G468">
        <v>2</v>
      </c>
      <c r="H468" t="s">
        <v>22</v>
      </c>
      <c r="I468">
        <v>42</v>
      </c>
      <c r="J468">
        <v>395000</v>
      </c>
      <c r="K468">
        <v>315000</v>
      </c>
      <c r="L468">
        <v>80</v>
      </c>
      <c r="M468">
        <v>360</v>
      </c>
      <c r="N468">
        <v>2.87</v>
      </c>
    </row>
    <row r="469" spans="1:14" x14ac:dyDescent="0.25">
      <c r="A469">
        <v>462</v>
      </c>
      <c r="B469">
        <v>17</v>
      </c>
      <c r="C469">
        <v>27.53</v>
      </c>
      <c r="D469">
        <v>89100</v>
      </c>
      <c r="E469">
        <v>60000</v>
      </c>
      <c r="F469">
        <v>0.6734</v>
      </c>
      <c r="G469">
        <v>2</v>
      </c>
      <c r="H469" t="s">
        <v>22</v>
      </c>
      <c r="I469">
        <v>43</v>
      </c>
      <c r="J469">
        <v>205000</v>
      </c>
      <c r="K469">
        <v>155000</v>
      </c>
      <c r="L469">
        <v>77.650000000000006</v>
      </c>
      <c r="M469">
        <v>360</v>
      </c>
      <c r="N469">
        <v>3.37</v>
      </c>
    </row>
    <row r="470" spans="1:14" x14ac:dyDescent="0.25">
      <c r="A470">
        <v>463</v>
      </c>
      <c r="B470">
        <v>32</v>
      </c>
      <c r="C470">
        <v>24.92</v>
      </c>
      <c r="D470">
        <v>70800</v>
      </c>
      <c r="E470">
        <v>49000</v>
      </c>
      <c r="F470">
        <v>0.69210000000000005</v>
      </c>
      <c r="G470">
        <v>2</v>
      </c>
      <c r="H470" t="s">
        <v>22</v>
      </c>
      <c r="I470">
        <v>40</v>
      </c>
      <c r="J470">
        <v>225000</v>
      </c>
      <c r="K470">
        <v>165000</v>
      </c>
      <c r="L470">
        <v>75</v>
      </c>
      <c r="M470">
        <v>360</v>
      </c>
      <c r="N470">
        <v>4.5</v>
      </c>
    </row>
    <row r="471" spans="1:14" x14ac:dyDescent="0.25">
      <c r="A471">
        <v>464</v>
      </c>
      <c r="B471">
        <v>12</v>
      </c>
      <c r="C471">
        <v>16.02</v>
      </c>
      <c r="D471">
        <v>69200</v>
      </c>
      <c r="E471">
        <v>20000</v>
      </c>
      <c r="F471">
        <v>0.28899999999999998</v>
      </c>
      <c r="G471">
        <v>2</v>
      </c>
      <c r="H471" t="s">
        <v>22</v>
      </c>
      <c r="I471">
        <v>48</v>
      </c>
      <c r="J471">
        <v>125000</v>
      </c>
      <c r="K471">
        <v>65000</v>
      </c>
      <c r="L471">
        <v>50.78</v>
      </c>
      <c r="M471">
        <v>360</v>
      </c>
      <c r="N471">
        <v>3.12</v>
      </c>
    </row>
    <row r="472" spans="1:14" x14ac:dyDescent="0.25">
      <c r="A472">
        <v>465</v>
      </c>
      <c r="B472">
        <v>6</v>
      </c>
      <c r="C472">
        <v>61.56</v>
      </c>
      <c r="D472">
        <v>83300</v>
      </c>
      <c r="E472">
        <v>100000</v>
      </c>
      <c r="F472">
        <v>1.2004999999999999</v>
      </c>
      <c r="G472">
        <v>2</v>
      </c>
      <c r="H472" t="s">
        <v>22</v>
      </c>
      <c r="I472">
        <v>36</v>
      </c>
      <c r="J472">
        <v>445000</v>
      </c>
      <c r="K472">
        <v>395000</v>
      </c>
      <c r="L472">
        <v>89.97</v>
      </c>
      <c r="M472">
        <v>360</v>
      </c>
      <c r="N472">
        <v>2.62</v>
      </c>
    </row>
    <row r="473" spans="1:14" x14ac:dyDescent="0.25">
      <c r="A473">
        <v>466</v>
      </c>
      <c r="B473">
        <v>48</v>
      </c>
      <c r="C473">
        <v>47.77</v>
      </c>
      <c r="D473">
        <v>72200</v>
      </c>
      <c r="E473">
        <v>77000</v>
      </c>
      <c r="F473">
        <v>1.0665</v>
      </c>
      <c r="G473">
        <v>2</v>
      </c>
      <c r="H473" t="s">
        <v>22</v>
      </c>
      <c r="I473">
        <v>20</v>
      </c>
      <c r="J473">
        <v>335000</v>
      </c>
      <c r="K473">
        <v>265000</v>
      </c>
      <c r="L473">
        <v>80</v>
      </c>
      <c r="M473">
        <v>360</v>
      </c>
      <c r="N473">
        <v>2.4900000000000002</v>
      </c>
    </row>
    <row r="474" spans="1:14" x14ac:dyDescent="0.25">
      <c r="A474">
        <v>467</v>
      </c>
      <c r="B474">
        <v>15</v>
      </c>
      <c r="C474">
        <v>79.349999999999994</v>
      </c>
      <c r="D474">
        <v>97500</v>
      </c>
      <c r="E474">
        <v>170000</v>
      </c>
      <c r="F474">
        <v>1.7436</v>
      </c>
      <c r="G474">
        <v>2</v>
      </c>
      <c r="H474" t="s">
        <v>22</v>
      </c>
      <c r="I474">
        <v>20</v>
      </c>
      <c r="J474">
        <v>725000</v>
      </c>
      <c r="K474">
        <v>595000</v>
      </c>
      <c r="L474">
        <v>82.91</v>
      </c>
      <c r="M474">
        <v>360</v>
      </c>
      <c r="N474">
        <v>3.75</v>
      </c>
    </row>
    <row r="475" spans="1:14" x14ac:dyDescent="0.25">
      <c r="A475">
        <v>468</v>
      </c>
      <c r="B475">
        <v>1</v>
      </c>
      <c r="C475">
        <v>6.66</v>
      </c>
      <c r="D475">
        <v>65700</v>
      </c>
      <c r="E475">
        <v>317000</v>
      </c>
      <c r="F475">
        <v>4.8250000000000002</v>
      </c>
      <c r="G475">
        <v>2</v>
      </c>
      <c r="H475" t="s">
        <v>22</v>
      </c>
      <c r="I475">
        <v>37</v>
      </c>
      <c r="J475">
        <v>665000</v>
      </c>
      <c r="K475">
        <v>495000</v>
      </c>
      <c r="L475">
        <v>75</v>
      </c>
      <c r="M475">
        <v>360</v>
      </c>
      <c r="N475">
        <v>3.37</v>
      </c>
    </row>
    <row r="476" spans="1:14" x14ac:dyDescent="0.25">
      <c r="A476">
        <v>469</v>
      </c>
      <c r="B476">
        <v>26</v>
      </c>
      <c r="C476">
        <v>16.53</v>
      </c>
      <c r="D476">
        <v>79700</v>
      </c>
      <c r="E476">
        <v>103000</v>
      </c>
      <c r="F476">
        <v>1.2923</v>
      </c>
      <c r="G476">
        <v>2</v>
      </c>
      <c r="H476" t="s">
        <v>22</v>
      </c>
      <c r="I476">
        <v>10</v>
      </c>
      <c r="J476">
        <v>335000</v>
      </c>
      <c r="K476">
        <v>165000</v>
      </c>
      <c r="L476">
        <v>50.15</v>
      </c>
      <c r="M476">
        <v>360</v>
      </c>
      <c r="N476">
        <v>3.12</v>
      </c>
    </row>
    <row r="477" spans="1:14" x14ac:dyDescent="0.25">
      <c r="A477">
        <v>470</v>
      </c>
      <c r="B477">
        <v>4</v>
      </c>
      <c r="C477">
        <v>31.37</v>
      </c>
      <c r="D477">
        <v>77800</v>
      </c>
      <c r="E477">
        <v>54000</v>
      </c>
      <c r="F477">
        <v>0.69410000000000005</v>
      </c>
      <c r="G477">
        <v>1</v>
      </c>
      <c r="H477" t="s">
        <v>22</v>
      </c>
      <c r="I477">
        <v>20</v>
      </c>
      <c r="J477">
        <v>235000</v>
      </c>
      <c r="K477">
        <v>225000</v>
      </c>
      <c r="L477">
        <v>97</v>
      </c>
      <c r="M477">
        <v>360</v>
      </c>
      <c r="N477">
        <v>3.25</v>
      </c>
    </row>
    <row r="478" spans="1:14" x14ac:dyDescent="0.25">
      <c r="A478">
        <v>471</v>
      </c>
      <c r="B478">
        <v>6</v>
      </c>
      <c r="C478">
        <v>58.33</v>
      </c>
      <c r="D478">
        <v>83300</v>
      </c>
      <c r="E478">
        <v>95000</v>
      </c>
      <c r="F478">
        <v>1.1405000000000001</v>
      </c>
      <c r="G478">
        <v>2</v>
      </c>
      <c r="H478" t="s">
        <v>22</v>
      </c>
      <c r="I478">
        <v>20</v>
      </c>
      <c r="J478">
        <v>365000</v>
      </c>
      <c r="K478">
        <v>275000</v>
      </c>
      <c r="L478">
        <v>73.97</v>
      </c>
      <c r="M478">
        <v>360</v>
      </c>
      <c r="N478">
        <v>3.37</v>
      </c>
    </row>
    <row r="479" spans="1:14" x14ac:dyDescent="0.25">
      <c r="A479">
        <v>472</v>
      </c>
      <c r="B479">
        <v>9</v>
      </c>
      <c r="C479">
        <v>11.49</v>
      </c>
      <c r="D479">
        <v>91800</v>
      </c>
      <c r="E479">
        <v>53000</v>
      </c>
      <c r="F479">
        <v>0.57730000000000004</v>
      </c>
      <c r="G479">
        <v>1</v>
      </c>
      <c r="H479" t="s">
        <v>22</v>
      </c>
      <c r="I479">
        <v>36</v>
      </c>
      <c r="J479">
        <v>245000</v>
      </c>
      <c r="K479">
        <v>205000</v>
      </c>
      <c r="L479">
        <v>85</v>
      </c>
      <c r="M479">
        <v>360</v>
      </c>
      <c r="N479">
        <v>2.87</v>
      </c>
    </row>
    <row r="480" spans="1:14" x14ac:dyDescent="0.25">
      <c r="A480">
        <v>473</v>
      </c>
      <c r="B480">
        <v>4</v>
      </c>
      <c r="C480">
        <v>35.979999999999997</v>
      </c>
      <c r="D480">
        <v>77800</v>
      </c>
      <c r="E480">
        <v>100000</v>
      </c>
      <c r="F480">
        <v>1.2853000000000001</v>
      </c>
      <c r="G480">
        <v>2</v>
      </c>
      <c r="H480" t="s">
        <v>22</v>
      </c>
      <c r="I480">
        <v>30</v>
      </c>
      <c r="J480">
        <v>245000</v>
      </c>
      <c r="K480">
        <v>185000</v>
      </c>
      <c r="L480">
        <v>79</v>
      </c>
      <c r="M480">
        <v>360</v>
      </c>
      <c r="N480">
        <v>3.99</v>
      </c>
    </row>
    <row r="481" spans="1:14" x14ac:dyDescent="0.25">
      <c r="A481">
        <v>474</v>
      </c>
      <c r="B481">
        <v>25</v>
      </c>
      <c r="C481">
        <v>30.74</v>
      </c>
      <c r="D481">
        <v>114000</v>
      </c>
      <c r="E481">
        <v>118000</v>
      </c>
      <c r="F481">
        <v>1.0350999999999999</v>
      </c>
      <c r="G481">
        <v>2</v>
      </c>
      <c r="H481" t="s">
        <v>22</v>
      </c>
      <c r="I481">
        <v>20</v>
      </c>
      <c r="J481">
        <v>1105000</v>
      </c>
      <c r="K481">
        <v>155000</v>
      </c>
      <c r="L481">
        <v>15</v>
      </c>
      <c r="M481">
        <v>240</v>
      </c>
      <c r="N481">
        <v>3.37</v>
      </c>
    </row>
    <row r="482" spans="1:14" x14ac:dyDescent="0.25">
      <c r="A482">
        <v>475</v>
      </c>
      <c r="B482">
        <v>20</v>
      </c>
      <c r="C482">
        <v>7.17</v>
      </c>
      <c r="D482">
        <v>88800</v>
      </c>
      <c r="E482">
        <v>83000</v>
      </c>
      <c r="F482">
        <v>0.93469999999999998</v>
      </c>
      <c r="G482">
        <v>2</v>
      </c>
      <c r="H482" t="s">
        <v>22</v>
      </c>
      <c r="I482">
        <v>30</v>
      </c>
      <c r="J482">
        <v>235000</v>
      </c>
      <c r="K482">
        <v>175000</v>
      </c>
      <c r="L482">
        <v>75.319999999999993</v>
      </c>
      <c r="M482">
        <v>180</v>
      </c>
      <c r="N482">
        <v>3.25</v>
      </c>
    </row>
    <row r="483" spans="1:14" x14ac:dyDescent="0.25">
      <c r="A483">
        <v>476</v>
      </c>
      <c r="B483">
        <v>36</v>
      </c>
      <c r="C483">
        <v>11.03</v>
      </c>
      <c r="D483">
        <v>96500</v>
      </c>
      <c r="E483">
        <v>78000</v>
      </c>
      <c r="F483">
        <v>0.80830000000000002</v>
      </c>
      <c r="G483">
        <v>2</v>
      </c>
      <c r="H483" t="s">
        <v>22</v>
      </c>
      <c r="I483">
        <v>46</v>
      </c>
      <c r="J483">
        <v>655000</v>
      </c>
      <c r="K483">
        <v>365000</v>
      </c>
      <c r="L483">
        <v>57</v>
      </c>
      <c r="M483">
        <v>360</v>
      </c>
      <c r="N483">
        <v>3.37</v>
      </c>
    </row>
    <row r="484" spans="1:14" x14ac:dyDescent="0.25">
      <c r="A484">
        <v>477</v>
      </c>
      <c r="B484">
        <v>6</v>
      </c>
      <c r="C484">
        <v>15.81</v>
      </c>
      <c r="D484">
        <v>97300</v>
      </c>
      <c r="E484">
        <v>196000</v>
      </c>
      <c r="F484">
        <v>2.0144000000000002</v>
      </c>
      <c r="G484">
        <v>2</v>
      </c>
      <c r="H484" t="s">
        <v>22</v>
      </c>
      <c r="I484">
        <v>37</v>
      </c>
      <c r="J484">
        <v>745000</v>
      </c>
      <c r="K484">
        <v>315000</v>
      </c>
      <c r="L484">
        <v>42.05</v>
      </c>
      <c r="M484">
        <v>360</v>
      </c>
      <c r="N484">
        <v>2.62</v>
      </c>
    </row>
    <row r="485" spans="1:14" x14ac:dyDescent="0.25">
      <c r="A485">
        <v>478</v>
      </c>
      <c r="B485">
        <v>6</v>
      </c>
      <c r="C485">
        <v>10.53</v>
      </c>
      <c r="D485">
        <v>102700</v>
      </c>
      <c r="E485">
        <v>105000</v>
      </c>
      <c r="F485">
        <v>1.0224</v>
      </c>
      <c r="G485">
        <v>2</v>
      </c>
      <c r="H485" t="s">
        <v>22</v>
      </c>
      <c r="I485">
        <v>30</v>
      </c>
      <c r="J485">
        <v>805000</v>
      </c>
      <c r="K485">
        <v>555000</v>
      </c>
      <c r="L485">
        <v>69.37</v>
      </c>
      <c r="M485">
        <v>360</v>
      </c>
      <c r="N485">
        <v>2.75</v>
      </c>
    </row>
    <row r="486" spans="1:14" x14ac:dyDescent="0.25">
      <c r="A486">
        <v>479</v>
      </c>
      <c r="B486">
        <v>6</v>
      </c>
      <c r="C486">
        <v>94.85</v>
      </c>
      <c r="D486">
        <v>83300</v>
      </c>
      <c r="E486">
        <v>120000</v>
      </c>
      <c r="F486">
        <v>1.4406000000000001</v>
      </c>
      <c r="G486">
        <v>2</v>
      </c>
      <c r="H486" t="s">
        <v>22</v>
      </c>
      <c r="I486">
        <v>40</v>
      </c>
      <c r="J486">
        <v>1265000</v>
      </c>
      <c r="K486">
        <v>665000</v>
      </c>
      <c r="L486">
        <v>68.53</v>
      </c>
      <c r="M486">
        <v>360</v>
      </c>
      <c r="N486">
        <v>3</v>
      </c>
    </row>
    <row r="487" spans="1:14" x14ac:dyDescent="0.25">
      <c r="A487">
        <v>480</v>
      </c>
      <c r="B487">
        <v>48</v>
      </c>
      <c r="C487">
        <v>55.38</v>
      </c>
      <c r="D487">
        <v>80000</v>
      </c>
      <c r="E487">
        <v>38000</v>
      </c>
      <c r="F487">
        <v>0.47499999999999998</v>
      </c>
      <c r="G487">
        <v>1</v>
      </c>
      <c r="H487" t="s">
        <v>22</v>
      </c>
      <c r="I487">
        <v>30</v>
      </c>
      <c r="J487">
        <v>135000</v>
      </c>
      <c r="K487">
        <v>115000</v>
      </c>
      <c r="L487">
        <v>95</v>
      </c>
      <c r="M487">
        <v>360</v>
      </c>
      <c r="N487">
        <v>3.99</v>
      </c>
    </row>
    <row r="488" spans="1:14" x14ac:dyDescent="0.25">
      <c r="A488">
        <v>481</v>
      </c>
      <c r="B488">
        <v>8</v>
      </c>
      <c r="C488">
        <v>23.51</v>
      </c>
      <c r="D488">
        <v>100000</v>
      </c>
      <c r="E488">
        <v>84000</v>
      </c>
      <c r="F488">
        <v>0.84</v>
      </c>
      <c r="G488">
        <v>2</v>
      </c>
      <c r="H488" t="s">
        <v>22</v>
      </c>
      <c r="I488">
        <v>30</v>
      </c>
      <c r="J488">
        <v>605000</v>
      </c>
      <c r="K488">
        <v>425000</v>
      </c>
      <c r="L488">
        <v>70</v>
      </c>
      <c r="M488">
        <v>360</v>
      </c>
      <c r="N488">
        <v>4.75</v>
      </c>
    </row>
    <row r="489" spans="1:14" x14ac:dyDescent="0.25">
      <c r="A489">
        <v>482</v>
      </c>
      <c r="B489">
        <v>26</v>
      </c>
      <c r="C489">
        <v>16.59</v>
      </c>
      <c r="D489">
        <v>79700</v>
      </c>
      <c r="E489">
        <v>108000</v>
      </c>
      <c r="F489">
        <v>1.3551</v>
      </c>
      <c r="G489">
        <v>2</v>
      </c>
      <c r="H489" t="s">
        <v>23</v>
      </c>
      <c r="I489">
        <v>10</v>
      </c>
      <c r="J489">
        <v>185000</v>
      </c>
      <c r="K489">
        <v>125000</v>
      </c>
      <c r="L489">
        <v>68.099999999999994</v>
      </c>
      <c r="M489">
        <v>180</v>
      </c>
      <c r="N489">
        <v>2.75</v>
      </c>
    </row>
    <row r="490" spans="1:14" x14ac:dyDescent="0.25">
      <c r="A490">
        <v>483</v>
      </c>
      <c r="B490">
        <v>27</v>
      </c>
      <c r="C490">
        <v>16.829999999999998</v>
      </c>
      <c r="D490">
        <v>102800</v>
      </c>
      <c r="E490">
        <v>82000</v>
      </c>
      <c r="F490">
        <v>0.79769999999999996</v>
      </c>
      <c r="G490">
        <v>2</v>
      </c>
      <c r="H490" t="s">
        <v>23</v>
      </c>
      <c r="I490">
        <v>41</v>
      </c>
      <c r="J490">
        <v>465000</v>
      </c>
      <c r="K490">
        <v>215000</v>
      </c>
      <c r="L490">
        <v>45.32</v>
      </c>
      <c r="M490">
        <v>180</v>
      </c>
      <c r="N490">
        <v>3.25</v>
      </c>
    </row>
    <row r="491" spans="1:14" x14ac:dyDescent="0.25">
      <c r="A491">
        <v>484</v>
      </c>
      <c r="B491">
        <v>42</v>
      </c>
      <c r="C491">
        <v>6.82</v>
      </c>
      <c r="D491">
        <v>82300</v>
      </c>
      <c r="E491">
        <v>160000</v>
      </c>
      <c r="F491">
        <v>1.9440999999999999</v>
      </c>
      <c r="G491">
        <v>2</v>
      </c>
      <c r="H491" t="s">
        <v>23</v>
      </c>
      <c r="I491">
        <v>10</v>
      </c>
      <c r="J491">
        <v>475000</v>
      </c>
      <c r="K491">
        <v>325000</v>
      </c>
      <c r="L491">
        <v>67.569999999999993</v>
      </c>
      <c r="M491">
        <v>360</v>
      </c>
      <c r="N491">
        <v>2.62</v>
      </c>
    </row>
    <row r="492" spans="1:14" x14ac:dyDescent="0.25">
      <c r="A492">
        <v>485</v>
      </c>
      <c r="B492">
        <v>6</v>
      </c>
      <c r="C492">
        <v>83.46</v>
      </c>
      <c r="D492">
        <v>83300</v>
      </c>
      <c r="E492">
        <v>47000</v>
      </c>
      <c r="F492">
        <v>0.56420000000000003</v>
      </c>
      <c r="G492">
        <v>2</v>
      </c>
      <c r="H492" t="s">
        <v>23</v>
      </c>
      <c r="I492">
        <v>40</v>
      </c>
      <c r="J492">
        <v>715000</v>
      </c>
      <c r="K492">
        <v>265000</v>
      </c>
      <c r="L492">
        <v>36.85</v>
      </c>
      <c r="M492">
        <v>360</v>
      </c>
      <c r="N492">
        <v>2.87</v>
      </c>
    </row>
    <row r="493" spans="1:14" x14ac:dyDescent="0.25">
      <c r="A493">
        <v>486</v>
      </c>
      <c r="B493">
        <v>6</v>
      </c>
      <c r="C493">
        <v>22.09</v>
      </c>
      <c r="D493">
        <v>66100</v>
      </c>
      <c r="E493">
        <v>64000</v>
      </c>
      <c r="F493">
        <v>0.96819999999999995</v>
      </c>
      <c r="G493">
        <v>2</v>
      </c>
      <c r="H493" t="s">
        <v>23</v>
      </c>
      <c r="I493">
        <v>48</v>
      </c>
      <c r="J493">
        <v>335000</v>
      </c>
      <c r="K493">
        <v>265000</v>
      </c>
      <c r="L493">
        <v>80</v>
      </c>
      <c r="M493">
        <v>360</v>
      </c>
      <c r="N493">
        <v>4.37</v>
      </c>
    </row>
    <row r="494" spans="1:14" x14ac:dyDescent="0.25">
      <c r="A494">
        <v>487</v>
      </c>
      <c r="B494">
        <v>22</v>
      </c>
      <c r="C494">
        <v>31.96</v>
      </c>
      <c r="D494">
        <v>54400</v>
      </c>
      <c r="E494">
        <v>62000</v>
      </c>
      <c r="F494">
        <v>1.1396999999999999</v>
      </c>
      <c r="G494">
        <v>2</v>
      </c>
      <c r="H494" t="s">
        <v>23</v>
      </c>
      <c r="I494">
        <v>45</v>
      </c>
      <c r="J494">
        <v>355000</v>
      </c>
      <c r="K494">
        <v>285000</v>
      </c>
      <c r="L494">
        <v>79.63</v>
      </c>
      <c r="M494">
        <v>360</v>
      </c>
      <c r="N494">
        <v>2.75</v>
      </c>
    </row>
    <row r="495" spans="1:14" x14ac:dyDescent="0.25">
      <c r="A495">
        <v>488</v>
      </c>
      <c r="B495">
        <v>51</v>
      </c>
      <c r="C495">
        <v>27.59</v>
      </c>
      <c r="D495">
        <v>89400</v>
      </c>
      <c r="E495">
        <v>90000</v>
      </c>
      <c r="F495">
        <v>1.0066999999999999</v>
      </c>
      <c r="G495">
        <v>2</v>
      </c>
      <c r="H495" t="s">
        <v>23</v>
      </c>
      <c r="I495">
        <v>43</v>
      </c>
      <c r="J495">
        <v>225000</v>
      </c>
      <c r="K495">
        <v>165000</v>
      </c>
      <c r="L495">
        <v>73.680000000000007</v>
      </c>
      <c r="M495">
        <v>360</v>
      </c>
      <c r="N495">
        <v>3</v>
      </c>
    </row>
    <row r="496" spans="1:14" x14ac:dyDescent="0.25">
      <c r="A496">
        <v>489</v>
      </c>
      <c r="B496">
        <v>53</v>
      </c>
      <c r="C496">
        <v>8.57</v>
      </c>
      <c r="D496">
        <v>106900</v>
      </c>
      <c r="E496">
        <v>142000</v>
      </c>
      <c r="F496">
        <v>1.3283</v>
      </c>
      <c r="G496">
        <v>2</v>
      </c>
      <c r="H496" t="s">
        <v>23</v>
      </c>
      <c r="I496">
        <v>30</v>
      </c>
      <c r="J496">
        <v>605000</v>
      </c>
      <c r="K496">
        <v>365000</v>
      </c>
      <c r="L496">
        <v>61.16</v>
      </c>
      <c r="M496">
        <v>360</v>
      </c>
      <c r="N496">
        <v>3.25</v>
      </c>
    </row>
    <row r="497" spans="1:14" x14ac:dyDescent="0.25">
      <c r="A497">
        <v>490</v>
      </c>
      <c r="B497">
        <v>26</v>
      </c>
      <c r="C497">
        <v>40.65</v>
      </c>
      <c r="D497">
        <v>101500</v>
      </c>
      <c r="E497">
        <v>75000</v>
      </c>
      <c r="F497">
        <v>0.7389</v>
      </c>
      <c r="G497">
        <v>2</v>
      </c>
      <c r="H497" t="s">
        <v>23</v>
      </c>
      <c r="I497">
        <v>45</v>
      </c>
      <c r="J497">
        <v>265000</v>
      </c>
      <c r="K497">
        <v>245000</v>
      </c>
      <c r="L497">
        <v>94.82</v>
      </c>
      <c r="M497">
        <v>360</v>
      </c>
      <c r="N497">
        <v>3.37</v>
      </c>
    </row>
    <row r="498" spans="1:14" x14ac:dyDescent="0.25">
      <c r="A498">
        <v>491</v>
      </c>
      <c r="B498">
        <v>6</v>
      </c>
      <c r="C498">
        <v>17.59</v>
      </c>
      <c r="D498">
        <v>92700</v>
      </c>
      <c r="E498">
        <v>97000</v>
      </c>
      <c r="F498">
        <v>1.0464</v>
      </c>
      <c r="G498">
        <v>2</v>
      </c>
      <c r="H498" t="s">
        <v>23</v>
      </c>
      <c r="I498">
        <v>44</v>
      </c>
      <c r="J498">
        <v>765000</v>
      </c>
      <c r="K498">
        <v>605000</v>
      </c>
      <c r="L498">
        <v>79</v>
      </c>
      <c r="M498">
        <v>360</v>
      </c>
      <c r="N498">
        <v>2.69</v>
      </c>
    </row>
    <row r="499" spans="1:14" x14ac:dyDescent="0.25">
      <c r="A499">
        <v>492</v>
      </c>
      <c r="B499">
        <v>37</v>
      </c>
      <c r="C499">
        <v>25.24</v>
      </c>
      <c r="D499">
        <v>94100</v>
      </c>
      <c r="E499">
        <v>95000</v>
      </c>
      <c r="F499">
        <v>1.0096000000000001</v>
      </c>
      <c r="G499">
        <v>1</v>
      </c>
      <c r="H499" t="s">
        <v>23</v>
      </c>
      <c r="I499">
        <v>30</v>
      </c>
      <c r="J499">
        <v>405000</v>
      </c>
      <c r="K499">
        <v>345000</v>
      </c>
      <c r="L499">
        <v>85.91</v>
      </c>
      <c r="M499">
        <v>360</v>
      </c>
      <c r="N499">
        <v>2.62</v>
      </c>
    </row>
    <row r="500" spans="1:14" x14ac:dyDescent="0.25">
      <c r="A500">
        <v>493</v>
      </c>
      <c r="B500">
        <v>6</v>
      </c>
      <c r="C500">
        <v>44.8</v>
      </c>
      <c r="D500">
        <v>102700</v>
      </c>
      <c r="E500">
        <v>70000</v>
      </c>
      <c r="F500">
        <v>0.68159999999999998</v>
      </c>
      <c r="G500">
        <v>2</v>
      </c>
      <c r="H500" t="s">
        <v>23</v>
      </c>
      <c r="I500">
        <v>45</v>
      </c>
      <c r="J500">
        <v>655000</v>
      </c>
      <c r="K500">
        <v>145000</v>
      </c>
      <c r="L500">
        <v>22.41</v>
      </c>
      <c r="M500">
        <v>120</v>
      </c>
      <c r="N500">
        <v>2.5</v>
      </c>
    </row>
    <row r="501" spans="1:14" x14ac:dyDescent="0.25">
      <c r="A501">
        <v>494</v>
      </c>
      <c r="B501">
        <v>4</v>
      </c>
      <c r="C501">
        <v>17.66</v>
      </c>
      <c r="D501">
        <v>77800</v>
      </c>
      <c r="E501">
        <v>104000</v>
      </c>
      <c r="F501">
        <v>1.3368</v>
      </c>
      <c r="G501">
        <v>2</v>
      </c>
      <c r="H501" t="s">
        <v>23</v>
      </c>
      <c r="I501">
        <v>10</v>
      </c>
      <c r="J501">
        <v>475000</v>
      </c>
      <c r="K501">
        <v>205000</v>
      </c>
      <c r="L501">
        <v>43.28</v>
      </c>
      <c r="M501">
        <v>180</v>
      </c>
      <c r="N501">
        <v>2.75</v>
      </c>
    </row>
    <row r="502" spans="1:14" x14ac:dyDescent="0.25">
      <c r="A502">
        <v>495</v>
      </c>
      <c r="B502">
        <v>8</v>
      </c>
      <c r="C502">
        <v>21.49</v>
      </c>
      <c r="D502">
        <v>100000</v>
      </c>
      <c r="E502">
        <v>172000</v>
      </c>
      <c r="F502">
        <v>1.72</v>
      </c>
      <c r="G502">
        <v>2</v>
      </c>
      <c r="H502" t="s">
        <v>23</v>
      </c>
      <c r="I502">
        <v>20</v>
      </c>
      <c r="J502">
        <v>535000</v>
      </c>
      <c r="K502">
        <v>375000</v>
      </c>
      <c r="L502">
        <v>70</v>
      </c>
      <c r="M502">
        <v>360</v>
      </c>
      <c r="N502">
        <v>3.5</v>
      </c>
    </row>
    <row r="503" spans="1:14" x14ac:dyDescent="0.25">
      <c r="A503">
        <v>496</v>
      </c>
      <c r="B503">
        <v>37</v>
      </c>
      <c r="C503">
        <v>40.28</v>
      </c>
      <c r="D503">
        <v>80100</v>
      </c>
      <c r="E503">
        <v>275000</v>
      </c>
      <c r="F503">
        <v>3.4331999999999998</v>
      </c>
      <c r="G503">
        <v>2</v>
      </c>
      <c r="H503" t="s">
        <v>23</v>
      </c>
      <c r="I503">
        <v>20</v>
      </c>
      <c r="J503">
        <v>755000</v>
      </c>
      <c r="K503">
        <v>505000</v>
      </c>
      <c r="L503">
        <v>90</v>
      </c>
      <c r="M503">
        <v>360</v>
      </c>
      <c r="N503">
        <v>2.62</v>
      </c>
    </row>
    <row r="504" spans="1:14" x14ac:dyDescent="0.25">
      <c r="A504">
        <v>497</v>
      </c>
      <c r="B504">
        <v>8</v>
      </c>
      <c r="C504">
        <v>14.48</v>
      </c>
      <c r="D504">
        <v>100000</v>
      </c>
      <c r="E504">
        <v>79000</v>
      </c>
      <c r="F504">
        <v>0.79</v>
      </c>
      <c r="G504">
        <v>2</v>
      </c>
      <c r="H504" t="s">
        <v>23</v>
      </c>
      <c r="I504">
        <v>20</v>
      </c>
      <c r="J504">
        <v>425000</v>
      </c>
      <c r="K504">
        <v>315000</v>
      </c>
      <c r="L504">
        <v>73.849999999999994</v>
      </c>
      <c r="M504">
        <v>360</v>
      </c>
      <c r="N504">
        <v>3</v>
      </c>
    </row>
    <row r="505" spans="1:14" x14ac:dyDescent="0.25">
      <c r="A505">
        <v>498</v>
      </c>
      <c r="B505">
        <v>17</v>
      </c>
      <c r="C505">
        <v>10.96</v>
      </c>
      <c r="D505">
        <v>69300</v>
      </c>
      <c r="E505">
        <v>187000</v>
      </c>
      <c r="F505">
        <v>2.6983999999999999</v>
      </c>
      <c r="G505">
        <v>2</v>
      </c>
      <c r="H505" t="s">
        <v>23</v>
      </c>
      <c r="I505">
        <v>10</v>
      </c>
      <c r="J505">
        <v>325000</v>
      </c>
      <c r="K505">
        <v>145000</v>
      </c>
      <c r="L505">
        <v>43.75</v>
      </c>
      <c r="M505">
        <v>180</v>
      </c>
      <c r="N505">
        <v>2.87</v>
      </c>
    </row>
    <row r="506" spans="1:14" x14ac:dyDescent="0.25">
      <c r="A506">
        <v>499</v>
      </c>
      <c r="B506">
        <v>26</v>
      </c>
      <c r="C506">
        <v>33.82</v>
      </c>
      <c r="D506">
        <v>79700</v>
      </c>
      <c r="E506">
        <v>109000</v>
      </c>
      <c r="F506">
        <v>1.3675999999999999</v>
      </c>
      <c r="G506">
        <v>2</v>
      </c>
      <c r="H506" t="s">
        <v>23</v>
      </c>
      <c r="I506">
        <v>20</v>
      </c>
      <c r="J506">
        <v>525000</v>
      </c>
      <c r="K506">
        <v>385000</v>
      </c>
      <c r="L506">
        <v>73.459999999999994</v>
      </c>
      <c r="M506">
        <v>360</v>
      </c>
      <c r="N506">
        <v>3.62</v>
      </c>
    </row>
    <row r="507" spans="1:14" x14ac:dyDescent="0.25">
      <c r="A507">
        <v>500</v>
      </c>
      <c r="B507">
        <v>34</v>
      </c>
      <c r="C507">
        <v>22.55</v>
      </c>
      <c r="D507">
        <v>96600</v>
      </c>
      <c r="E507">
        <v>60000</v>
      </c>
      <c r="F507">
        <v>0.62109999999999999</v>
      </c>
      <c r="G507">
        <v>1</v>
      </c>
      <c r="H507" t="s">
        <v>23</v>
      </c>
      <c r="I507">
        <v>41</v>
      </c>
      <c r="J507">
        <v>375000</v>
      </c>
      <c r="K507">
        <v>305000</v>
      </c>
      <c r="L507">
        <v>80</v>
      </c>
      <c r="M507">
        <v>360</v>
      </c>
      <c r="N507">
        <v>3.5</v>
      </c>
    </row>
  </sheetData>
  <sortState xmlns:xlrd2="http://schemas.microsoft.com/office/spreadsheetml/2017/richdata2" ref="B8:N507">
    <sortCondition ref="H8:H507"/>
  </sortState>
  <phoneticPr fontId="20"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711F8-A3D5-4753-90EA-888642C61F43}">
  <dimension ref="A1:O508"/>
  <sheetViews>
    <sheetView topLeftCell="B3" workbookViewId="0">
      <selection activeCell="I8" sqref="I8"/>
    </sheetView>
  </sheetViews>
  <sheetFormatPr defaultRowHeight="15" x14ac:dyDescent="0.25"/>
  <cols>
    <col min="1" max="1" width="47.140625" bestFit="1" customWidth="1"/>
    <col min="2" max="2" width="20.28515625" bestFit="1" customWidth="1"/>
    <col min="3" max="3" width="10.85546875" bestFit="1" customWidth="1"/>
    <col min="4" max="4" width="12.28515625" bestFit="1" customWidth="1"/>
    <col min="5" max="5" width="18.28515625" bestFit="1" customWidth="1"/>
    <col min="6" max="6" width="11" bestFit="1" customWidth="1"/>
    <col min="7" max="7" width="15.42578125" bestFit="1" customWidth="1"/>
    <col min="8" max="9" width="11.5703125" bestFit="1" customWidth="1"/>
    <col min="10" max="10" width="18.5703125" bestFit="1" customWidth="1"/>
    <col min="11" max="11" width="12" bestFit="1" customWidth="1"/>
    <col min="12" max="12" width="11" bestFit="1" customWidth="1"/>
    <col min="13" max="14" width="13.85546875" bestFit="1" customWidth="1"/>
    <col min="15" max="15" width="10.5703125" bestFit="1" customWidth="1"/>
  </cols>
  <sheetData>
    <row r="1" spans="1:15" ht="18.75" x14ac:dyDescent="0.3">
      <c r="A1" s="2" t="s">
        <v>25</v>
      </c>
    </row>
    <row r="2" spans="1:15" ht="18.75" x14ac:dyDescent="0.3">
      <c r="A2" s="2" t="s">
        <v>26</v>
      </c>
    </row>
    <row r="3" spans="1:15" ht="18.75" x14ac:dyDescent="0.3">
      <c r="A3" s="2"/>
    </row>
    <row r="4" spans="1:15" ht="18.75" x14ac:dyDescent="0.3">
      <c r="A4" s="2" t="s">
        <v>1</v>
      </c>
    </row>
    <row r="6" spans="1:15" ht="18.75" x14ac:dyDescent="0.3">
      <c r="B6" s="3" t="s">
        <v>8</v>
      </c>
      <c r="C6" s="4"/>
      <c r="D6" s="4"/>
      <c r="E6" s="6" t="s">
        <v>9</v>
      </c>
      <c r="F6" s="7"/>
      <c r="G6" s="7"/>
      <c r="H6" s="7"/>
      <c r="I6" s="5"/>
      <c r="J6" s="9" t="s">
        <v>14</v>
      </c>
      <c r="K6" s="8"/>
      <c r="L6" s="8"/>
      <c r="M6" s="8"/>
      <c r="N6" s="8"/>
      <c r="O6" s="8"/>
    </row>
    <row r="7" spans="1:15" ht="18.75" x14ac:dyDescent="0.3">
      <c r="B7" s="3"/>
      <c r="C7" s="4"/>
      <c r="D7" s="4"/>
      <c r="E7" s="6"/>
      <c r="F7" s="7"/>
      <c r="G7" s="7"/>
      <c r="H7" s="7"/>
      <c r="I7" s="5"/>
      <c r="J7" s="9"/>
      <c r="K7" s="8"/>
      <c r="L7" s="8"/>
      <c r="M7" s="8"/>
      <c r="N7" s="8"/>
      <c r="O7" s="8"/>
    </row>
    <row r="8" spans="1:15" s="1" customFormat="1" ht="65.25" customHeight="1" x14ac:dyDescent="0.25">
      <c r="A8" s="1" t="s">
        <v>24</v>
      </c>
      <c r="B8" s="1" t="s">
        <v>16</v>
      </c>
      <c r="C8" s="1" t="s">
        <v>2</v>
      </c>
      <c r="D8" s="1" t="s">
        <v>15</v>
      </c>
      <c r="E8" s="1" t="s">
        <v>3</v>
      </c>
      <c r="F8" s="1" t="s">
        <v>4</v>
      </c>
      <c r="G8" s="1" t="s">
        <v>6</v>
      </c>
      <c r="H8" s="1" t="s">
        <v>7</v>
      </c>
      <c r="I8" s="1" t="s">
        <v>11</v>
      </c>
      <c r="J8" s="1" t="s">
        <v>10</v>
      </c>
      <c r="K8" s="1" t="s">
        <v>5</v>
      </c>
      <c r="L8" s="1" t="s">
        <v>0</v>
      </c>
      <c r="M8" s="1" t="s">
        <v>12</v>
      </c>
      <c r="N8" s="1" t="s">
        <v>27</v>
      </c>
      <c r="O8" s="1" t="s">
        <v>13</v>
      </c>
    </row>
    <row r="9" spans="1:15" x14ac:dyDescent="0.25">
      <c r="A9">
        <v>259</v>
      </c>
      <c r="B9">
        <v>39</v>
      </c>
      <c r="C9">
        <v>2.5499999999999998</v>
      </c>
      <c r="D9">
        <v>85200</v>
      </c>
      <c r="E9">
        <v>18000</v>
      </c>
      <c r="F9">
        <v>0.21129999999999999</v>
      </c>
      <c r="G9">
        <v>2</v>
      </c>
      <c r="H9" t="s">
        <v>20</v>
      </c>
      <c r="I9">
        <v>47</v>
      </c>
      <c r="J9">
        <v>405000</v>
      </c>
      <c r="K9">
        <v>45000</v>
      </c>
      <c r="L9">
        <v>12.5</v>
      </c>
      <c r="M9">
        <v>240</v>
      </c>
      <c r="N9">
        <f t="shared" ref="N9:N72" si="0">M9/12</f>
        <v>20</v>
      </c>
      <c r="O9">
        <v>3</v>
      </c>
    </row>
    <row r="10" spans="1:15" x14ac:dyDescent="0.25">
      <c r="A10">
        <v>464</v>
      </c>
      <c r="B10">
        <v>12</v>
      </c>
      <c r="C10">
        <v>16.02</v>
      </c>
      <c r="D10">
        <v>69200</v>
      </c>
      <c r="E10">
        <v>20000</v>
      </c>
      <c r="F10">
        <v>0.28899999999999998</v>
      </c>
      <c r="G10">
        <v>2</v>
      </c>
      <c r="H10" t="s">
        <v>22</v>
      </c>
      <c r="I10">
        <v>48</v>
      </c>
      <c r="J10">
        <v>125000</v>
      </c>
      <c r="K10">
        <v>65000</v>
      </c>
      <c r="L10">
        <v>50.78</v>
      </c>
      <c r="M10">
        <v>360</v>
      </c>
      <c r="N10">
        <f t="shared" si="0"/>
        <v>30</v>
      </c>
      <c r="O10">
        <v>3.12</v>
      </c>
    </row>
    <row r="11" spans="1:15" x14ac:dyDescent="0.25">
      <c r="A11">
        <v>451</v>
      </c>
      <c r="B11">
        <v>26</v>
      </c>
      <c r="C11">
        <v>4.4800000000000004</v>
      </c>
      <c r="D11">
        <v>63900</v>
      </c>
      <c r="E11">
        <v>25000</v>
      </c>
      <c r="F11">
        <v>0.39119999999999999</v>
      </c>
      <c r="G11">
        <v>1</v>
      </c>
      <c r="H11" t="s">
        <v>22</v>
      </c>
      <c r="I11">
        <v>37</v>
      </c>
      <c r="J11">
        <v>85000</v>
      </c>
      <c r="K11">
        <v>85000</v>
      </c>
      <c r="L11">
        <v>95</v>
      </c>
      <c r="M11">
        <v>360</v>
      </c>
      <c r="N11">
        <f t="shared" si="0"/>
        <v>30</v>
      </c>
      <c r="O11">
        <v>2.87</v>
      </c>
    </row>
    <row r="12" spans="1:15" x14ac:dyDescent="0.25">
      <c r="A12">
        <v>27</v>
      </c>
      <c r="B12">
        <v>26</v>
      </c>
      <c r="C12">
        <v>13.28</v>
      </c>
      <c r="D12">
        <v>79000</v>
      </c>
      <c r="E12">
        <v>26000</v>
      </c>
      <c r="F12">
        <v>0.3291</v>
      </c>
      <c r="G12">
        <v>2</v>
      </c>
      <c r="H12" t="s">
        <v>17</v>
      </c>
      <c r="I12">
        <v>39</v>
      </c>
      <c r="J12">
        <v>165000</v>
      </c>
      <c r="K12">
        <v>35000</v>
      </c>
      <c r="L12">
        <v>19.350000000000001</v>
      </c>
      <c r="M12">
        <v>360</v>
      </c>
      <c r="N12">
        <f t="shared" si="0"/>
        <v>30</v>
      </c>
      <c r="O12">
        <v>3.87</v>
      </c>
    </row>
    <row r="13" spans="1:15" x14ac:dyDescent="0.25">
      <c r="A13">
        <v>281</v>
      </c>
      <c r="B13">
        <v>47</v>
      </c>
      <c r="C13">
        <v>4.74</v>
      </c>
      <c r="D13">
        <v>59100</v>
      </c>
      <c r="E13">
        <v>26000</v>
      </c>
      <c r="F13">
        <v>0.43990000000000001</v>
      </c>
      <c r="G13">
        <v>2</v>
      </c>
      <c r="H13" t="s">
        <v>20</v>
      </c>
      <c r="I13">
        <v>42</v>
      </c>
      <c r="J13">
        <v>125000</v>
      </c>
      <c r="K13">
        <v>105000</v>
      </c>
      <c r="L13">
        <v>80</v>
      </c>
      <c r="M13">
        <v>360</v>
      </c>
      <c r="N13">
        <f t="shared" si="0"/>
        <v>30</v>
      </c>
      <c r="O13">
        <v>3.87</v>
      </c>
    </row>
    <row r="14" spans="1:15" x14ac:dyDescent="0.25">
      <c r="A14">
        <v>134</v>
      </c>
      <c r="B14">
        <v>27</v>
      </c>
      <c r="C14">
        <v>17.350000000000001</v>
      </c>
      <c r="D14">
        <v>102800</v>
      </c>
      <c r="E14">
        <v>27000</v>
      </c>
      <c r="F14">
        <v>0.2626</v>
      </c>
      <c r="G14">
        <v>2</v>
      </c>
      <c r="H14" t="s">
        <v>19</v>
      </c>
      <c r="I14">
        <v>43</v>
      </c>
      <c r="J14">
        <v>325000</v>
      </c>
      <c r="K14">
        <v>125000</v>
      </c>
      <c r="L14">
        <v>38.81</v>
      </c>
      <c r="M14">
        <v>360</v>
      </c>
      <c r="N14">
        <f t="shared" si="0"/>
        <v>30</v>
      </c>
      <c r="O14">
        <v>3.62</v>
      </c>
    </row>
    <row r="15" spans="1:15" x14ac:dyDescent="0.25">
      <c r="A15">
        <v>310</v>
      </c>
      <c r="B15">
        <v>42</v>
      </c>
      <c r="C15">
        <v>2.67</v>
      </c>
      <c r="D15">
        <v>82300</v>
      </c>
      <c r="E15">
        <v>27000</v>
      </c>
      <c r="F15">
        <v>0.3281</v>
      </c>
      <c r="G15">
        <v>2</v>
      </c>
      <c r="H15" t="s">
        <v>20</v>
      </c>
      <c r="I15">
        <v>37</v>
      </c>
      <c r="J15">
        <v>325000</v>
      </c>
      <c r="K15">
        <v>35000</v>
      </c>
      <c r="L15">
        <v>12.06</v>
      </c>
      <c r="M15">
        <v>360</v>
      </c>
      <c r="N15">
        <f t="shared" si="0"/>
        <v>30</v>
      </c>
      <c r="O15">
        <v>4.12</v>
      </c>
    </row>
    <row r="16" spans="1:15" x14ac:dyDescent="0.25">
      <c r="A16">
        <v>105</v>
      </c>
      <c r="B16">
        <v>13</v>
      </c>
      <c r="C16">
        <v>11.47</v>
      </c>
      <c r="D16">
        <v>58700</v>
      </c>
      <c r="E16">
        <v>30000</v>
      </c>
      <c r="F16">
        <v>0.5111</v>
      </c>
      <c r="G16">
        <v>2</v>
      </c>
      <c r="H16" t="s">
        <v>19</v>
      </c>
      <c r="I16">
        <v>30</v>
      </c>
      <c r="J16">
        <v>95000</v>
      </c>
      <c r="K16">
        <v>75000</v>
      </c>
      <c r="L16">
        <v>83.36</v>
      </c>
      <c r="M16">
        <v>360</v>
      </c>
      <c r="N16">
        <f t="shared" si="0"/>
        <v>30</v>
      </c>
      <c r="O16">
        <v>3.75</v>
      </c>
    </row>
    <row r="17" spans="1:15" x14ac:dyDescent="0.25">
      <c r="A17">
        <v>357</v>
      </c>
      <c r="B17">
        <v>13</v>
      </c>
      <c r="C17">
        <v>49.77</v>
      </c>
      <c r="D17">
        <v>82200</v>
      </c>
      <c r="E17">
        <v>31000</v>
      </c>
      <c r="F17">
        <v>0.37709999999999999</v>
      </c>
      <c r="G17">
        <v>2</v>
      </c>
      <c r="H17" t="s">
        <v>21</v>
      </c>
      <c r="I17">
        <v>45</v>
      </c>
      <c r="J17">
        <v>205000</v>
      </c>
      <c r="K17">
        <v>165000</v>
      </c>
      <c r="L17">
        <v>80</v>
      </c>
      <c r="M17">
        <v>360</v>
      </c>
      <c r="N17">
        <f t="shared" si="0"/>
        <v>30</v>
      </c>
      <c r="O17">
        <v>4.12</v>
      </c>
    </row>
    <row r="18" spans="1:15" x14ac:dyDescent="0.25">
      <c r="A18">
        <v>459</v>
      </c>
      <c r="B18">
        <v>26</v>
      </c>
      <c r="C18">
        <v>13.08</v>
      </c>
      <c r="D18">
        <v>79700</v>
      </c>
      <c r="E18">
        <v>32000</v>
      </c>
      <c r="F18">
        <v>0.40150000000000002</v>
      </c>
      <c r="G18">
        <v>1</v>
      </c>
      <c r="H18" t="s">
        <v>22</v>
      </c>
      <c r="I18">
        <v>41</v>
      </c>
      <c r="J18">
        <v>155000</v>
      </c>
      <c r="K18">
        <v>135000</v>
      </c>
      <c r="L18">
        <v>90</v>
      </c>
      <c r="M18">
        <v>360</v>
      </c>
      <c r="N18">
        <f t="shared" si="0"/>
        <v>30</v>
      </c>
      <c r="O18">
        <v>2.75</v>
      </c>
    </row>
    <row r="19" spans="1:15" x14ac:dyDescent="0.25">
      <c r="A19">
        <v>441</v>
      </c>
      <c r="B19">
        <v>24</v>
      </c>
      <c r="C19">
        <v>10.5</v>
      </c>
      <c r="D19">
        <v>74400</v>
      </c>
      <c r="E19">
        <v>33000</v>
      </c>
      <c r="F19">
        <v>0.44350000000000001</v>
      </c>
      <c r="G19">
        <v>2</v>
      </c>
      <c r="H19" t="s">
        <v>22</v>
      </c>
      <c r="I19">
        <v>42</v>
      </c>
      <c r="J19">
        <v>245000</v>
      </c>
      <c r="K19">
        <v>105000</v>
      </c>
      <c r="L19">
        <v>44.26</v>
      </c>
      <c r="M19">
        <v>360</v>
      </c>
      <c r="N19">
        <f t="shared" si="0"/>
        <v>30</v>
      </c>
      <c r="O19">
        <v>2.75</v>
      </c>
    </row>
    <row r="20" spans="1:15" x14ac:dyDescent="0.25">
      <c r="A20">
        <v>167</v>
      </c>
      <c r="B20">
        <v>29</v>
      </c>
      <c r="C20">
        <v>8.58</v>
      </c>
      <c r="D20">
        <v>56100</v>
      </c>
      <c r="E20">
        <v>34000</v>
      </c>
      <c r="F20">
        <v>0.60609999999999997</v>
      </c>
      <c r="G20">
        <v>1</v>
      </c>
      <c r="H20" t="s">
        <v>19</v>
      </c>
      <c r="I20">
        <v>42</v>
      </c>
      <c r="J20">
        <v>145000</v>
      </c>
      <c r="K20">
        <v>115000</v>
      </c>
      <c r="L20">
        <v>80</v>
      </c>
      <c r="M20">
        <v>360</v>
      </c>
      <c r="N20">
        <f t="shared" si="0"/>
        <v>30</v>
      </c>
      <c r="O20">
        <v>4.12</v>
      </c>
    </row>
    <row r="21" spans="1:15" x14ac:dyDescent="0.25">
      <c r="A21">
        <v>307</v>
      </c>
      <c r="B21">
        <v>6</v>
      </c>
      <c r="C21">
        <v>93.25</v>
      </c>
      <c r="D21">
        <v>83300</v>
      </c>
      <c r="E21">
        <v>35000</v>
      </c>
      <c r="F21">
        <v>0.42020000000000002</v>
      </c>
      <c r="G21">
        <v>2</v>
      </c>
      <c r="H21" t="s">
        <v>20</v>
      </c>
      <c r="I21">
        <v>49</v>
      </c>
      <c r="J21">
        <v>515000</v>
      </c>
      <c r="K21">
        <v>255000</v>
      </c>
      <c r="L21">
        <v>48.54</v>
      </c>
      <c r="M21">
        <v>360</v>
      </c>
      <c r="N21">
        <f t="shared" si="0"/>
        <v>30</v>
      </c>
      <c r="O21">
        <v>3</v>
      </c>
    </row>
    <row r="22" spans="1:15" x14ac:dyDescent="0.25">
      <c r="A22">
        <v>44</v>
      </c>
      <c r="B22">
        <v>41</v>
      </c>
      <c r="C22">
        <v>31.34</v>
      </c>
      <c r="D22">
        <v>92100</v>
      </c>
      <c r="E22">
        <v>36000</v>
      </c>
      <c r="F22">
        <v>0.39090000000000003</v>
      </c>
      <c r="G22">
        <v>2</v>
      </c>
      <c r="H22" t="s">
        <v>17</v>
      </c>
      <c r="I22">
        <v>48</v>
      </c>
      <c r="J22">
        <v>375000</v>
      </c>
      <c r="K22">
        <v>195000</v>
      </c>
      <c r="L22">
        <v>51.73</v>
      </c>
      <c r="M22">
        <v>360</v>
      </c>
      <c r="N22">
        <f t="shared" si="0"/>
        <v>30</v>
      </c>
      <c r="O22">
        <v>3.12</v>
      </c>
    </row>
    <row r="23" spans="1:15" x14ac:dyDescent="0.25">
      <c r="A23">
        <v>457</v>
      </c>
      <c r="B23">
        <v>23</v>
      </c>
      <c r="C23">
        <v>2.13</v>
      </c>
      <c r="D23">
        <v>77700</v>
      </c>
      <c r="E23">
        <v>36000</v>
      </c>
      <c r="F23">
        <v>0.46329999999999999</v>
      </c>
      <c r="G23">
        <v>1</v>
      </c>
      <c r="H23" t="s">
        <v>22</v>
      </c>
      <c r="I23">
        <v>30</v>
      </c>
      <c r="J23">
        <v>185000</v>
      </c>
      <c r="K23">
        <v>165000</v>
      </c>
      <c r="L23">
        <v>95</v>
      </c>
      <c r="M23">
        <v>360</v>
      </c>
      <c r="N23">
        <f t="shared" si="0"/>
        <v>30</v>
      </c>
      <c r="O23">
        <v>2.87</v>
      </c>
    </row>
    <row r="24" spans="1:15" x14ac:dyDescent="0.25">
      <c r="A24">
        <v>110</v>
      </c>
      <c r="B24">
        <v>6</v>
      </c>
      <c r="C24">
        <v>59.52</v>
      </c>
      <c r="D24">
        <v>75300</v>
      </c>
      <c r="E24">
        <v>37000</v>
      </c>
      <c r="F24">
        <v>0.4914</v>
      </c>
      <c r="G24">
        <v>2</v>
      </c>
      <c r="H24" t="s">
        <v>19</v>
      </c>
      <c r="I24">
        <v>47</v>
      </c>
      <c r="J24">
        <v>415000</v>
      </c>
      <c r="K24">
        <v>295000</v>
      </c>
      <c r="L24">
        <v>70.94</v>
      </c>
      <c r="M24">
        <v>360</v>
      </c>
      <c r="N24">
        <f t="shared" si="0"/>
        <v>30</v>
      </c>
      <c r="O24">
        <v>3</v>
      </c>
    </row>
    <row r="25" spans="1:15" x14ac:dyDescent="0.25">
      <c r="A25">
        <v>113</v>
      </c>
      <c r="B25">
        <v>6</v>
      </c>
      <c r="C25">
        <v>57.94</v>
      </c>
      <c r="D25">
        <v>75300</v>
      </c>
      <c r="E25">
        <v>37000</v>
      </c>
      <c r="F25">
        <v>0.4914</v>
      </c>
      <c r="G25">
        <v>2</v>
      </c>
      <c r="H25" t="s">
        <v>19</v>
      </c>
      <c r="I25">
        <v>41</v>
      </c>
      <c r="J25">
        <v>305000</v>
      </c>
      <c r="K25">
        <v>195000</v>
      </c>
      <c r="L25">
        <v>63.33</v>
      </c>
      <c r="M25">
        <v>360</v>
      </c>
      <c r="N25">
        <f t="shared" si="0"/>
        <v>30</v>
      </c>
      <c r="O25">
        <v>2.87</v>
      </c>
    </row>
    <row r="26" spans="1:15" x14ac:dyDescent="0.25">
      <c r="A26">
        <v>353</v>
      </c>
      <c r="B26">
        <v>39</v>
      </c>
      <c r="C26">
        <v>5.48</v>
      </c>
      <c r="D26">
        <v>65100</v>
      </c>
      <c r="E26">
        <v>37000</v>
      </c>
      <c r="F26">
        <v>0.56840000000000002</v>
      </c>
      <c r="G26">
        <v>2</v>
      </c>
      <c r="H26" t="s">
        <v>21</v>
      </c>
      <c r="I26">
        <v>20</v>
      </c>
      <c r="J26">
        <v>155000</v>
      </c>
      <c r="K26">
        <v>125000</v>
      </c>
      <c r="L26">
        <v>80</v>
      </c>
      <c r="M26">
        <v>360</v>
      </c>
      <c r="N26">
        <f t="shared" si="0"/>
        <v>30</v>
      </c>
      <c r="O26">
        <v>3</v>
      </c>
    </row>
    <row r="27" spans="1:15" x14ac:dyDescent="0.25">
      <c r="A27">
        <v>480</v>
      </c>
      <c r="B27">
        <v>48</v>
      </c>
      <c r="C27">
        <v>55.38</v>
      </c>
      <c r="D27">
        <v>80000</v>
      </c>
      <c r="E27">
        <v>38000</v>
      </c>
      <c r="F27">
        <v>0.47499999999999998</v>
      </c>
      <c r="G27">
        <v>1</v>
      </c>
      <c r="H27" t="s">
        <v>22</v>
      </c>
      <c r="I27">
        <v>30</v>
      </c>
      <c r="J27">
        <v>135000</v>
      </c>
      <c r="K27">
        <v>115000</v>
      </c>
      <c r="L27">
        <v>95</v>
      </c>
      <c r="M27">
        <v>360</v>
      </c>
      <c r="N27">
        <f t="shared" si="0"/>
        <v>30</v>
      </c>
      <c r="O27">
        <v>3.99</v>
      </c>
    </row>
    <row r="28" spans="1:15" x14ac:dyDescent="0.25">
      <c r="A28">
        <v>269</v>
      </c>
      <c r="B28">
        <v>24</v>
      </c>
      <c r="C28">
        <v>93.79</v>
      </c>
      <c r="D28">
        <v>124900</v>
      </c>
      <c r="E28">
        <v>39000</v>
      </c>
      <c r="F28">
        <v>0.31219999999999998</v>
      </c>
      <c r="G28">
        <v>2</v>
      </c>
      <c r="H28" t="s">
        <v>20</v>
      </c>
      <c r="I28">
        <v>47</v>
      </c>
      <c r="J28">
        <v>315000</v>
      </c>
      <c r="K28">
        <v>245000</v>
      </c>
      <c r="L28">
        <v>76.92</v>
      </c>
      <c r="M28">
        <v>360</v>
      </c>
      <c r="N28">
        <f t="shared" si="0"/>
        <v>30</v>
      </c>
      <c r="O28">
        <v>3.37</v>
      </c>
    </row>
    <row r="29" spans="1:15" x14ac:dyDescent="0.25">
      <c r="A29">
        <v>285</v>
      </c>
      <c r="B29">
        <v>22</v>
      </c>
      <c r="C29">
        <v>74.400000000000006</v>
      </c>
      <c r="D29">
        <v>62800</v>
      </c>
      <c r="E29">
        <v>40000</v>
      </c>
      <c r="F29">
        <v>0.63690000000000002</v>
      </c>
      <c r="G29">
        <v>1</v>
      </c>
      <c r="H29" t="s">
        <v>20</v>
      </c>
      <c r="I29">
        <v>20</v>
      </c>
      <c r="J29">
        <v>155000</v>
      </c>
      <c r="K29">
        <v>145000</v>
      </c>
      <c r="L29">
        <v>95</v>
      </c>
      <c r="M29">
        <v>360</v>
      </c>
      <c r="N29">
        <f t="shared" si="0"/>
        <v>30</v>
      </c>
      <c r="O29">
        <v>3.87</v>
      </c>
    </row>
    <row r="30" spans="1:15" x14ac:dyDescent="0.25">
      <c r="A30">
        <v>196</v>
      </c>
      <c r="B30">
        <v>5</v>
      </c>
      <c r="C30">
        <v>10.89</v>
      </c>
      <c r="D30">
        <v>72300</v>
      </c>
      <c r="E30">
        <v>41000</v>
      </c>
      <c r="F30">
        <v>0.56710000000000005</v>
      </c>
      <c r="G30">
        <v>2</v>
      </c>
      <c r="H30" t="s">
        <v>19</v>
      </c>
      <c r="I30">
        <v>47</v>
      </c>
      <c r="J30">
        <v>155000</v>
      </c>
      <c r="K30">
        <v>115000</v>
      </c>
      <c r="L30">
        <v>75</v>
      </c>
      <c r="M30">
        <v>360</v>
      </c>
      <c r="N30">
        <f t="shared" si="0"/>
        <v>30</v>
      </c>
      <c r="O30">
        <v>3.87</v>
      </c>
    </row>
    <row r="31" spans="1:15" x14ac:dyDescent="0.25">
      <c r="A31">
        <v>205</v>
      </c>
      <c r="B31">
        <v>24</v>
      </c>
      <c r="C31">
        <v>40.79</v>
      </c>
      <c r="D31">
        <v>104000</v>
      </c>
      <c r="E31">
        <v>41000</v>
      </c>
      <c r="F31">
        <v>0.39419999999999999</v>
      </c>
      <c r="G31">
        <v>2</v>
      </c>
      <c r="H31" t="s">
        <v>19</v>
      </c>
      <c r="I31">
        <v>49</v>
      </c>
      <c r="J31">
        <v>195000</v>
      </c>
      <c r="K31">
        <v>135000</v>
      </c>
      <c r="L31">
        <v>69.88</v>
      </c>
      <c r="M31">
        <v>240</v>
      </c>
      <c r="N31">
        <f t="shared" si="0"/>
        <v>20</v>
      </c>
      <c r="O31">
        <v>2.75</v>
      </c>
    </row>
    <row r="32" spans="1:15" x14ac:dyDescent="0.25">
      <c r="A32">
        <v>292</v>
      </c>
      <c r="B32">
        <v>18</v>
      </c>
      <c r="C32">
        <v>16.54</v>
      </c>
      <c r="D32">
        <v>71100</v>
      </c>
      <c r="E32">
        <v>41000</v>
      </c>
      <c r="F32">
        <v>0.57669999999999999</v>
      </c>
      <c r="G32">
        <v>1</v>
      </c>
      <c r="H32" t="s">
        <v>20</v>
      </c>
      <c r="I32">
        <v>30</v>
      </c>
      <c r="J32">
        <v>145000</v>
      </c>
      <c r="K32">
        <v>135000</v>
      </c>
      <c r="L32">
        <v>92.85</v>
      </c>
      <c r="M32">
        <v>360</v>
      </c>
      <c r="N32">
        <f t="shared" si="0"/>
        <v>30</v>
      </c>
      <c r="O32">
        <v>3.25</v>
      </c>
    </row>
    <row r="33" spans="1:15" x14ac:dyDescent="0.25">
      <c r="A33">
        <v>343</v>
      </c>
      <c r="B33">
        <v>18</v>
      </c>
      <c r="C33">
        <v>17.25</v>
      </c>
      <c r="D33">
        <v>71100</v>
      </c>
      <c r="E33">
        <v>41000</v>
      </c>
      <c r="F33">
        <v>0.57669999999999999</v>
      </c>
      <c r="G33">
        <v>2</v>
      </c>
      <c r="H33" t="s">
        <v>21</v>
      </c>
      <c r="I33">
        <v>47</v>
      </c>
      <c r="J33">
        <v>245000</v>
      </c>
      <c r="K33">
        <v>195000</v>
      </c>
      <c r="L33">
        <v>80</v>
      </c>
      <c r="M33">
        <v>360</v>
      </c>
      <c r="N33">
        <f t="shared" si="0"/>
        <v>30</v>
      </c>
      <c r="O33">
        <v>3.25</v>
      </c>
    </row>
    <row r="34" spans="1:15" x14ac:dyDescent="0.25">
      <c r="A34">
        <v>365</v>
      </c>
      <c r="B34">
        <v>32</v>
      </c>
      <c r="C34">
        <v>59.89</v>
      </c>
      <c r="D34">
        <v>70800</v>
      </c>
      <c r="E34">
        <v>41000</v>
      </c>
      <c r="F34">
        <v>0.57909999999999995</v>
      </c>
      <c r="G34">
        <v>2</v>
      </c>
      <c r="H34" t="s">
        <v>21</v>
      </c>
      <c r="I34">
        <v>30</v>
      </c>
      <c r="J34">
        <v>165000</v>
      </c>
      <c r="K34">
        <v>135000</v>
      </c>
      <c r="L34">
        <v>83.12</v>
      </c>
      <c r="M34">
        <v>360</v>
      </c>
      <c r="N34">
        <f t="shared" si="0"/>
        <v>30</v>
      </c>
      <c r="O34">
        <v>2.99</v>
      </c>
    </row>
    <row r="35" spans="1:15" x14ac:dyDescent="0.25">
      <c r="A35">
        <v>460</v>
      </c>
      <c r="B35">
        <v>18</v>
      </c>
      <c r="C35">
        <v>5.86</v>
      </c>
      <c r="D35">
        <v>79600</v>
      </c>
      <c r="E35">
        <v>41000</v>
      </c>
      <c r="F35">
        <v>0.5151</v>
      </c>
      <c r="G35">
        <v>2</v>
      </c>
      <c r="H35" t="s">
        <v>22</v>
      </c>
      <c r="I35">
        <v>36</v>
      </c>
      <c r="J35">
        <v>125000</v>
      </c>
      <c r="K35">
        <v>95000</v>
      </c>
      <c r="L35">
        <v>78.12</v>
      </c>
      <c r="M35">
        <v>360</v>
      </c>
      <c r="N35">
        <f t="shared" si="0"/>
        <v>30</v>
      </c>
      <c r="O35">
        <v>4.75</v>
      </c>
    </row>
    <row r="36" spans="1:15" x14ac:dyDescent="0.25">
      <c r="A36">
        <v>286</v>
      </c>
      <c r="B36">
        <v>35</v>
      </c>
      <c r="C36">
        <v>81.03</v>
      </c>
      <c r="D36">
        <v>69100</v>
      </c>
      <c r="E36">
        <v>43000</v>
      </c>
      <c r="F36">
        <v>0.62229999999999996</v>
      </c>
      <c r="G36">
        <v>2</v>
      </c>
      <c r="H36" t="s">
        <v>20</v>
      </c>
      <c r="I36">
        <v>44</v>
      </c>
      <c r="J36">
        <v>275000</v>
      </c>
      <c r="K36">
        <v>205000</v>
      </c>
      <c r="L36">
        <v>74.31</v>
      </c>
      <c r="M36">
        <v>360</v>
      </c>
      <c r="N36">
        <f t="shared" si="0"/>
        <v>30</v>
      </c>
      <c r="O36">
        <v>2.87</v>
      </c>
    </row>
    <row r="37" spans="1:15" x14ac:dyDescent="0.25">
      <c r="A37">
        <v>424</v>
      </c>
      <c r="B37">
        <v>29</v>
      </c>
      <c r="C37">
        <v>4.18</v>
      </c>
      <c r="D37">
        <v>82600</v>
      </c>
      <c r="E37">
        <v>43000</v>
      </c>
      <c r="F37">
        <v>0.52059999999999995</v>
      </c>
      <c r="G37">
        <v>2</v>
      </c>
      <c r="H37" t="s">
        <v>22</v>
      </c>
      <c r="I37">
        <v>38</v>
      </c>
      <c r="J37">
        <v>145000</v>
      </c>
      <c r="K37">
        <v>135000</v>
      </c>
      <c r="L37">
        <v>94.82</v>
      </c>
      <c r="M37">
        <v>360</v>
      </c>
      <c r="N37">
        <f t="shared" si="0"/>
        <v>30</v>
      </c>
      <c r="O37">
        <v>2.37</v>
      </c>
    </row>
    <row r="38" spans="1:15" x14ac:dyDescent="0.25">
      <c r="A38">
        <v>447</v>
      </c>
      <c r="B38">
        <v>17</v>
      </c>
      <c r="C38">
        <v>20.69</v>
      </c>
      <c r="D38">
        <v>89100</v>
      </c>
      <c r="E38">
        <v>43000</v>
      </c>
      <c r="F38">
        <v>0.48259999999999997</v>
      </c>
      <c r="G38">
        <v>2</v>
      </c>
      <c r="H38" t="s">
        <v>22</v>
      </c>
      <c r="I38">
        <v>46</v>
      </c>
      <c r="J38">
        <v>275000</v>
      </c>
      <c r="K38">
        <v>145000</v>
      </c>
      <c r="L38">
        <v>52</v>
      </c>
      <c r="M38">
        <v>360</v>
      </c>
      <c r="N38">
        <f t="shared" si="0"/>
        <v>30</v>
      </c>
      <c r="O38">
        <v>3.12</v>
      </c>
    </row>
    <row r="39" spans="1:15" x14ac:dyDescent="0.25">
      <c r="A39">
        <v>377</v>
      </c>
      <c r="B39">
        <v>51</v>
      </c>
      <c r="C39">
        <v>15.44</v>
      </c>
      <c r="D39">
        <v>83400</v>
      </c>
      <c r="E39">
        <v>44000</v>
      </c>
      <c r="F39">
        <v>0.52759999999999996</v>
      </c>
      <c r="G39">
        <v>2</v>
      </c>
      <c r="H39" t="s">
        <v>21</v>
      </c>
      <c r="I39">
        <v>30</v>
      </c>
      <c r="J39">
        <v>265000</v>
      </c>
      <c r="K39">
        <v>115000</v>
      </c>
      <c r="L39">
        <v>44.61</v>
      </c>
      <c r="M39">
        <v>360</v>
      </c>
      <c r="N39">
        <f t="shared" si="0"/>
        <v>30</v>
      </c>
      <c r="O39">
        <v>2.62</v>
      </c>
    </row>
    <row r="40" spans="1:15" x14ac:dyDescent="0.25">
      <c r="A40">
        <v>388</v>
      </c>
      <c r="B40">
        <v>48</v>
      </c>
      <c r="C40">
        <v>91.46</v>
      </c>
      <c r="D40">
        <v>80000</v>
      </c>
      <c r="E40">
        <v>45000</v>
      </c>
      <c r="F40">
        <v>0.5625</v>
      </c>
      <c r="G40">
        <v>2</v>
      </c>
      <c r="H40" t="s">
        <v>21</v>
      </c>
      <c r="I40">
        <v>20</v>
      </c>
      <c r="J40">
        <v>185000</v>
      </c>
      <c r="K40">
        <v>125000</v>
      </c>
      <c r="L40">
        <v>69.14</v>
      </c>
      <c r="M40">
        <v>360</v>
      </c>
      <c r="N40">
        <f t="shared" si="0"/>
        <v>30</v>
      </c>
      <c r="O40">
        <v>3.5</v>
      </c>
    </row>
    <row r="41" spans="1:15" x14ac:dyDescent="0.25">
      <c r="A41">
        <v>78</v>
      </c>
      <c r="B41">
        <v>13</v>
      </c>
      <c r="C41">
        <v>41.5</v>
      </c>
      <c r="D41">
        <v>82200</v>
      </c>
      <c r="E41">
        <v>46000</v>
      </c>
      <c r="F41">
        <v>0.55959999999999999</v>
      </c>
      <c r="G41">
        <v>2</v>
      </c>
      <c r="H41" t="s">
        <v>18</v>
      </c>
      <c r="I41">
        <v>44</v>
      </c>
      <c r="J41">
        <v>385000</v>
      </c>
      <c r="K41">
        <v>265000</v>
      </c>
      <c r="L41">
        <v>70</v>
      </c>
      <c r="M41">
        <v>360</v>
      </c>
      <c r="N41">
        <f t="shared" si="0"/>
        <v>30</v>
      </c>
      <c r="O41">
        <v>3.37</v>
      </c>
    </row>
    <row r="42" spans="1:15" x14ac:dyDescent="0.25">
      <c r="A42">
        <v>324</v>
      </c>
      <c r="B42">
        <v>6</v>
      </c>
      <c r="C42">
        <v>13.79</v>
      </c>
      <c r="D42">
        <v>80400</v>
      </c>
      <c r="E42">
        <v>46000</v>
      </c>
      <c r="F42">
        <v>0.57210000000000005</v>
      </c>
      <c r="G42">
        <v>2</v>
      </c>
      <c r="H42" t="s">
        <v>20</v>
      </c>
      <c r="I42">
        <v>39</v>
      </c>
      <c r="J42">
        <v>245000</v>
      </c>
      <c r="K42">
        <v>85000</v>
      </c>
      <c r="L42">
        <v>32.93</v>
      </c>
      <c r="M42">
        <v>240</v>
      </c>
      <c r="N42">
        <f t="shared" si="0"/>
        <v>20</v>
      </c>
      <c r="O42">
        <v>2.62</v>
      </c>
    </row>
    <row r="43" spans="1:15" x14ac:dyDescent="0.25">
      <c r="A43">
        <v>340</v>
      </c>
      <c r="B43">
        <v>18</v>
      </c>
      <c r="C43">
        <v>12.09</v>
      </c>
      <c r="D43">
        <v>79600</v>
      </c>
      <c r="E43">
        <v>46000</v>
      </c>
      <c r="F43">
        <v>0.57789999999999997</v>
      </c>
      <c r="G43">
        <v>2</v>
      </c>
      <c r="H43" t="s">
        <v>21</v>
      </c>
      <c r="I43">
        <v>36</v>
      </c>
      <c r="J43">
        <v>135000</v>
      </c>
      <c r="K43">
        <v>115000</v>
      </c>
      <c r="L43">
        <v>95</v>
      </c>
      <c r="M43">
        <v>360</v>
      </c>
      <c r="N43">
        <f t="shared" si="0"/>
        <v>30</v>
      </c>
      <c r="O43">
        <v>3.25</v>
      </c>
    </row>
    <row r="44" spans="1:15" x14ac:dyDescent="0.25">
      <c r="A44">
        <v>348</v>
      </c>
      <c r="B44">
        <v>39</v>
      </c>
      <c r="C44">
        <v>2.17</v>
      </c>
      <c r="D44">
        <v>69500</v>
      </c>
      <c r="E44">
        <v>46000</v>
      </c>
      <c r="F44">
        <v>0.66190000000000004</v>
      </c>
      <c r="G44">
        <v>2</v>
      </c>
      <c r="H44" t="s">
        <v>21</v>
      </c>
      <c r="I44">
        <v>20</v>
      </c>
      <c r="J44">
        <v>125000</v>
      </c>
      <c r="K44">
        <v>95000</v>
      </c>
      <c r="L44">
        <v>79.739999999999995</v>
      </c>
      <c r="M44">
        <v>360</v>
      </c>
      <c r="N44">
        <f t="shared" si="0"/>
        <v>30</v>
      </c>
      <c r="O44">
        <v>3.37</v>
      </c>
    </row>
    <row r="45" spans="1:15" x14ac:dyDescent="0.25">
      <c r="A45">
        <v>183</v>
      </c>
      <c r="B45">
        <v>4</v>
      </c>
      <c r="C45">
        <v>14.27</v>
      </c>
      <c r="D45">
        <v>77800</v>
      </c>
      <c r="E45">
        <v>47000</v>
      </c>
      <c r="F45">
        <v>0.60409999999999997</v>
      </c>
      <c r="G45">
        <v>2</v>
      </c>
      <c r="H45" t="s">
        <v>19</v>
      </c>
      <c r="I45">
        <v>30</v>
      </c>
      <c r="J45">
        <v>285000</v>
      </c>
      <c r="K45">
        <v>155000</v>
      </c>
      <c r="L45">
        <v>54.28</v>
      </c>
      <c r="M45">
        <v>240</v>
      </c>
      <c r="N45">
        <f t="shared" si="0"/>
        <v>20</v>
      </c>
      <c r="O45">
        <v>3.12</v>
      </c>
    </row>
    <row r="46" spans="1:15" x14ac:dyDescent="0.25">
      <c r="A46">
        <v>485</v>
      </c>
      <c r="B46">
        <v>6</v>
      </c>
      <c r="C46">
        <v>83.46</v>
      </c>
      <c r="D46">
        <v>83300</v>
      </c>
      <c r="E46">
        <v>47000</v>
      </c>
      <c r="F46">
        <v>0.56420000000000003</v>
      </c>
      <c r="G46">
        <v>2</v>
      </c>
      <c r="H46" t="s">
        <v>23</v>
      </c>
      <c r="I46">
        <v>40</v>
      </c>
      <c r="J46">
        <v>715000</v>
      </c>
      <c r="K46">
        <v>265000</v>
      </c>
      <c r="L46">
        <v>36.85</v>
      </c>
      <c r="M46">
        <v>360</v>
      </c>
      <c r="N46">
        <f t="shared" si="0"/>
        <v>30</v>
      </c>
      <c r="O46">
        <v>2.87</v>
      </c>
    </row>
    <row r="47" spans="1:15" x14ac:dyDescent="0.25">
      <c r="A47">
        <v>159</v>
      </c>
      <c r="B47">
        <v>6</v>
      </c>
      <c r="C47">
        <v>28.14</v>
      </c>
      <c r="D47">
        <v>52900</v>
      </c>
      <c r="E47">
        <v>48000</v>
      </c>
      <c r="F47">
        <v>0.90739999999999998</v>
      </c>
      <c r="G47">
        <v>2</v>
      </c>
      <c r="H47" t="s">
        <v>19</v>
      </c>
      <c r="I47">
        <v>50</v>
      </c>
      <c r="J47">
        <v>655000</v>
      </c>
      <c r="K47">
        <v>305000</v>
      </c>
      <c r="L47">
        <v>46.66</v>
      </c>
      <c r="M47">
        <v>360</v>
      </c>
      <c r="N47">
        <f t="shared" si="0"/>
        <v>30</v>
      </c>
      <c r="O47">
        <v>3.62</v>
      </c>
    </row>
    <row r="48" spans="1:15" x14ac:dyDescent="0.25">
      <c r="A48">
        <v>363</v>
      </c>
      <c r="B48">
        <v>26</v>
      </c>
      <c r="C48">
        <v>6.58</v>
      </c>
      <c r="D48">
        <v>62900</v>
      </c>
      <c r="E48">
        <v>48000</v>
      </c>
      <c r="F48">
        <v>0.7631</v>
      </c>
      <c r="G48">
        <v>2</v>
      </c>
      <c r="H48" t="s">
        <v>21</v>
      </c>
      <c r="I48">
        <v>30</v>
      </c>
      <c r="J48">
        <v>125000</v>
      </c>
      <c r="K48">
        <v>95000</v>
      </c>
      <c r="L48">
        <v>80</v>
      </c>
      <c r="M48">
        <v>360</v>
      </c>
      <c r="N48">
        <f t="shared" si="0"/>
        <v>30</v>
      </c>
      <c r="O48">
        <v>4.5</v>
      </c>
    </row>
    <row r="49" spans="1:15" x14ac:dyDescent="0.25">
      <c r="A49">
        <v>438</v>
      </c>
      <c r="B49">
        <v>39</v>
      </c>
      <c r="C49">
        <v>15.73</v>
      </c>
      <c r="D49">
        <v>71900</v>
      </c>
      <c r="E49">
        <v>48000</v>
      </c>
      <c r="F49">
        <v>0.66759999999999997</v>
      </c>
      <c r="G49">
        <v>2</v>
      </c>
      <c r="H49" t="s">
        <v>22</v>
      </c>
      <c r="I49">
        <v>30</v>
      </c>
      <c r="J49">
        <v>155000</v>
      </c>
      <c r="K49">
        <v>125000</v>
      </c>
      <c r="L49">
        <v>80</v>
      </c>
      <c r="M49">
        <v>360</v>
      </c>
      <c r="N49">
        <f t="shared" si="0"/>
        <v>30</v>
      </c>
      <c r="O49">
        <v>3</v>
      </c>
    </row>
    <row r="50" spans="1:15" x14ac:dyDescent="0.25">
      <c r="A50">
        <v>333</v>
      </c>
      <c r="B50">
        <v>36</v>
      </c>
      <c r="C50">
        <v>2.7</v>
      </c>
      <c r="D50">
        <v>71700</v>
      </c>
      <c r="E50">
        <v>49000</v>
      </c>
      <c r="F50">
        <v>0.68340000000000001</v>
      </c>
      <c r="G50">
        <v>2</v>
      </c>
      <c r="H50" t="s">
        <v>20</v>
      </c>
      <c r="I50">
        <v>37</v>
      </c>
      <c r="J50">
        <v>155000</v>
      </c>
      <c r="K50">
        <v>135000</v>
      </c>
      <c r="L50">
        <v>95</v>
      </c>
      <c r="M50">
        <v>360</v>
      </c>
      <c r="N50">
        <f t="shared" si="0"/>
        <v>30</v>
      </c>
      <c r="O50">
        <v>3.5</v>
      </c>
    </row>
    <row r="51" spans="1:15" x14ac:dyDescent="0.25">
      <c r="A51">
        <v>446</v>
      </c>
      <c r="B51">
        <v>12</v>
      </c>
      <c r="C51">
        <v>39.6</v>
      </c>
      <c r="D51">
        <v>65000</v>
      </c>
      <c r="E51">
        <v>49000</v>
      </c>
      <c r="F51">
        <v>0.75380000000000003</v>
      </c>
      <c r="G51">
        <v>2</v>
      </c>
      <c r="H51" t="s">
        <v>22</v>
      </c>
      <c r="I51">
        <v>30</v>
      </c>
      <c r="J51">
        <v>235000</v>
      </c>
      <c r="K51">
        <v>115000</v>
      </c>
      <c r="L51">
        <v>51.52</v>
      </c>
      <c r="M51">
        <v>180</v>
      </c>
      <c r="N51">
        <f t="shared" si="0"/>
        <v>15</v>
      </c>
      <c r="O51">
        <v>3.37</v>
      </c>
    </row>
    <row r="52" spans="1:15" x14ac:dyDescent="0.25">
      <c r="A52">
        <v>448</v>
      </c>
      <c r="B52">
        <v>47</v>
      </c>
      <c r="C52">
        <v>26.79</v>
      </c>
      <c r="D52">
        <v>66900</v>
      </c>
      <c r="E52">
        <v>49000</v>
      </c>
      <c r="F52">
        <v>0.73240000000000005</v>
      </c>
      <c r="G52">
        <v>1</v>
      </c>
      <c r="H52" t="s">
        <v>22</v>
      </c>
      <c r="I52">
        <v>38</v>
      </c>
      <c r="J52">
        <v>95000</v>
      </c>
      <c r="K52">
        <v>55000</v>
      </c>
      <c r="L52">
        <v>94.99</v>
      </c>
      <c r="M52">
        <v>360</v>
      </c>
      <c r="N52">
        <f t="shared" si="0"/>
        <v>30</v>
      </c>
      <c r="O52">
        <v>4.62</v>
      </c>
    </row>
    <row r="53" spans="1:15" x14ac:dyDescent="0.25">
      <c r="A53">
        <v>463</v>
      </c>
      <c r="B53">
        <v>32</v>
      </c>
      <c r="C53">
        <v>24.92</v>
      </c>
      <c r="D53">
        <v>70800</v>
      </c>
      <c r="E53">
        <v>49000</v>
      </c>
      <c r="F53">
        <v>0.69210000000000005</v>
      </c>
      <c r="G53">
        <v>2</v>
      </c>
      <c r="H53" t="s">
        <v>22</v>
      </c>
      <c r="I53">
        <v>40</v>
      </c>
      <c r="J53">
        <v>225000</v>
      </c>
      <c r="K53">
        <v>165000</v>
      </c>
      <c r="L53">
        <v>75</v>
      </c>
      <c r="M53">
        <v>360</v>
      </c>
      <c r="N53">
        <f t="shared" si="0"/>
        <v>30</v>
      </c>
      <c r="O53">
        <v>4.5</v>
      </c>
    </row>
    <row r="54" spans="1:15" x14ac:dyDescent="0.25">
      <c r="A54">
        <v>150</v>
      </c>
      <c r="B54">
        <v>27</v>
      </c>
      <c r="C54">
        <v>8.26</v>
      </c>
      <c r="D54">
        <v>102800</v>
      </c>
      <c r="E54">
        <v>50000</v>
      </c>
      <c r="F54">
        <v>0.4864</v>
      </c>
      <c r="G54">
        <v>2</v>
      </c>
      <c r="H54" t="s">
        <v>19</v>
      </c>
      <c r="I54">
        <v>45</v>
      </c>
      <c r="J54">
        <v>215000</v>
      </c>
      <c r="K54">
        <v>155000</v>
      </c>
      <c r="L54">
        <v>73.84</v>
      </c>
      <c r="M54">
        <v>180</v>
      </c>
      <c r="N54">
        <f t="shared" si="0"/>
        <v>15</v>
      </c>
      <c r="O54">
        <v>2.37</v>
      </c>
    </row>
    <row r="55" spans="1:15" x14ac:dyDescent="0.25">
      <c r="A55">
        <v>336</v>
      </c>
      <c r="B55">
        <v>6</v>
      </c>
      <c r="C55">
        <v>69.959999999999994</v>
      </c>
      <c r="D55">
        <v>55600</v>
      </c>
      <c r="E55">
        <v>50000</v>
      </c>
      <c r="F55">
        <v>0.89929999999999999</v>
      </c>
      <c r="G55">
        <v>2</v>
      </c>
      <c r="H55" t="s">
        <v>21</v>
      </c>
      <c r="I55">
        <v>46</v>
      </c>
      <c r="J55">
        <v>305000</v>
      </c>
      <c r="K55">
        <v>245000</v>
      </c>
      <c r="L55">
        <v>80</v>
      </c>
      <c r="M55">
        <v>360</v>
      </c>
      <c r="N55">
        <f t="shared" si="0"/>
        <v>30</v>
      </c>
      <c r="O55">
        <v>2.75</v>
      </c>
    </row>
    <row r="56" spans="1:15" x14ac:dyDescent="0.25">
      <c r="A56">
        <v>95</v>
      </c>
      <c r="B56">
        <v>4</v>
      </c>
      <c r="C56">
        <v>22.68</v>
      </c>
      <c r="D56">
        <v>77800</v>
      </c>
      <c r="E56">
        <v>51000</v>
      </c>
      <c r="F56">
        <v>0.65549999999999997</v>
      </c>
      <c r="G56">
        <v>2</v>
      </c>
      <c r="H56" t="s">
        <v>18</v>
      </c>
      <c r="I56">
        <v>10</v>
      </c>
      <c r="J56">
        <v>355000</v>
      </c>
      <c r="K56">
        <v>95000</v>
      </c>
      <c r="L56">
        <v>27.42</v>
      </c>
      <c r="M56">
        <v>360</v>
      </c>
      <c r="N56">
        <f t="shared" si="0"/>
        <v>30</v>
      </c>
      <c r="O56">
        <v>3.62</v>
      </c>
    </row>
    <row r="57" spans="1:15" x14ac:dyDescent="0.25">
      <c r="A57">
        <v>221</v>
      </c>
      <c r="B57">
        <v>34</v>
      </c>
      <c r="C57">
        <v>54.93</v>
      </c>
      <c r="D57">
        <v>108700</v>
      </c>
      <c r="E57">
        <v>51000</v>
      </c>
      <c r="F57">
        <v>0.46920000000000001</v>
      </c>
      <c r="G57">
        <v>2</v>
      </c>
      <c r="H57" t="s">
        <v>19</v>
      </c>
      <c r="I57">
        <v>50</v>
      </c>
      <c r="J57">
        <v>255000</v>
      </c>
      <c r="K57">
        <v>205000</v>
      </c>
      <c r="L57">
        <v>79.680000000000007</v>
      </c>
      <c r="M57">
        <v>240</v>
      </c>
      <c r="N57">
        <f t="shared" si="0"/>
        <v>20</v>
      </c>
      <c r="O57">
        <v>2.99</v>
      </c>
    </row>
    <row r="58" spans="1:15" x14ac:dyDescent="0.25">
      <c r="A58">
        <v>319</v>
      </c>
      <c r="B58">
        <v>39</v>
      </c>
      <c r="C58">
        <v>22.44</v>
      </c>
      <c r="D58">
        <v>84600</v>
      </c>
      <c r="E58">
        <v>51000</v>
      </c>
      <c r="F58">
        <v>0.6028</v>
      </c>
      <c r="G58">
        <v>2</v>
      </c>
      <c r="H58" t="s">
        <v>20</v>
      </c>
      <c r="I58">
        <v>20</v>
      </c>
      <c r="J58">
        <v>185000</v>
      </c>
      <c r="K58">
        <v>145000</v>
      </c>
      <c r="L58">
        <v>80</v>
      </c>
      <c r="M58">
        <v>360</v>
      </c>
      <c r="N58">
        <f t="shared" si="0"/>
        <v>30</v>
      </c>
      <c r="O58">
        <v>2.87</v>
      </c>
    </row>
    <row r="59" spans="1:15" x14ac:dyDescent="0.25">
      <c r="A59">
        <v>258</v>
      </c>
      <c r="B59">
        <v>29</v>
      </c>
      <c r="C59">
        <v>10.54</v>
      </c>
      <c r="D59">
        <v>63300</v>
      </c>
      <c r="E59">
        <v>52000</v>
      </c>
      <c r="F59">
        <v>0.82150000000000001</v>
      </c>
      <c r="G59">
        <v>2</v>
      </c>
      <c r="H59" t="s">
        <v>20</v>
      </c>
      <c r="I59">
        <v>30</v>
      </c>
      <c r="J59">
        <v>155000</v>
      </c>
      <c r="K59">
        <v>135000</v>
      </c>
      <c r="L59">
        <v>88.51</v>
      </c>
      <c r="M59">
        <v>360</v>
      </c>
      <c r="N59">
        <f t="shared" si="0"/>
        <v>30</v>
      </c>
      <c r="O59">
        <v>3.37</v>
      </c>
    </row>
    <row r="60" spans="1:15" x14ac:dyDescent="0.25">
      <c r="A60">
        <v>294</v>
      </c>
      <c r="B60">
        <v>51</v>
      </c>
      <c r="C60">
        <v>73.400000000000006</v>
      </c>
      <c r="D60">
        <v>89400</v>
      </c>
      <c r="E60">
        <v>52000</v>
      </c>
      <c r="F60">
        <v>0.58169999999999999</v>
      </c>
      <c r="G60">
        <v>2</v>
      </c>
      <c r="H60" t="s">
        <v>20</v>
      </c>
      <c r="I60">
        <v>30</v>
      </c>
      <c r="J60">
        <v>175000</v>
      </c>
      <c r="K60">
        <v>135000</v>
      </c>
      <c r="L60">
        <v>78.34</v>
      </c>
      <c r="M60">
        <v>360</v>
      </c>
      <c r="N60">
        <f t="shared" si="0"/>
        <v>30</v>
      </c>
      <c r="O60">
        <v>4.62</v>
      </c>
    </row>
    <row r="61" spans="1:15" x14ac:dyDescent="0.25">
      <c r="A61">
        <v>360</v>
      </c>
      <c r="B61">
        <v>27</v>
      </c>
      <c r="C61">
        <v>3.64</v>
      </c>
      <c r="D61">
        <v>102800</v>
      </c>
      <c r="E61">
        <v>52000</v>
      </c>
      <c r="F61">
        <v>0.50580000000000003</v>
      </c>
      <c r="G61">
        <v>1</v>
      </c>
      <c r="H61" t="s">
        <v>21</v>
      </c>
      <c r="I61">
        <v>40</v>
      </c>
      <c r="J61">
        <v>155000</v>
      </c>
      <c r="K61">
        <v>145000</v>
      </c>
      <c r="L61">
        <v>95</v>
      </c>
      <c r="M61">
        <v>360</v>
      </c>
      <c r="N61">
        <f t="shared" si="0"/>
        <v>30</v>
      </c>
      <c r="O61">
        <v>3.37</v>
      </c>
    </row>
    <row r="62" spans="1:15" x14ac:dyDescent="0.25">
      <c r="A62">
        <v>368</v>
      </c>
      <c r="B62">
        <v>16</v>
      </c>
      <c r="C62">
        <v>8.3699999999999992</v>
      </c>
      <c r="D62">
        <v>70400</v>
      </c>
      <c r="E62">
        <v>52000</v>
      </c>
      <c r="F62">
        <v>0.73860000000000003</v>
      </c>
      <c r="G62">
        <v>2</v>
      </c>
      <c r="H62" t="s">
        <v>21</v>
      </c>
      <c r="I62">
        <v>30</v>
      </c>
      <c r="J62">
        <v>255000</v>
      </c>
      <c r="K62">
        <v>135000</v>
      </c>
      <c r="L62">
        <v>54</v>
      </c>
      <c r="M62">
        <v>360</v>
      </c>
      <c r="N62">
        <f t="shared" si="0"/>
        <v>30</v>
      </c>
      <c r="O62">
        <v>3.25</v>
      </c>
    </row>
    <row r="63" spans="1:15" x14ac:dyDescent="0.25">
      <c r="A63">
        <v>418</v>
      </c>
      <c r="B63">
        <v>47</v>
      </c>
      <c r="C63">
        <v>16.72</v>
      </c>
      <c r="D63">
        <v>72600</v>
      </c>
      <c r="E63">
        <v>52000</v>
      </c>
      <c r="F63">
        <v>0.71630000000000005</v>
      </c>
      <c r="G63">
        <v>2</v>
      </c>
      <c r="H63" t="s">
        <v>21</v>
      </c>
      <c r="I63">
        <v>30</v>
      </c>
      <c r="J63">
        <v>115000</v>
      </c>
      <c r="K63">
        <v>95000</v>
      </c>
      <c r="L63">
        <v>90</v>
      </c>
      <c r="M63">
        <v>360</v>
      </c>
      <c r="N63">
        <f t="shared" si="0"/>
        <v>30</v>
      </c>
      <c r="O63">
        <v>4.5</v>
      </c>
    </row>
    <row r="64" spans="1:15" x14ac:dyDescent="0.25">
      <c r="A64">
        <v>57</v>
      </c>
      <c r="B64">
        <v>5</v>
      </c>
      <c r="C64">
        <v>6.5</v>
      </c>
      <c r="D64">
        <v>71400</v>
      </c>
      <c r="E64">
        <v>53000</v>
      </c>
      <c r="F64">
        <v>0.74229999999999996</v>
      </c>
      <c r="G64">
        <v>2</v>
      </c>
      <c r="H64" t="s">
        <v>18</v>
      </c>
      <c r="I64">
        <v>39</v>
      </c>
      <c r="J64">
        <v>305000</v>
      </c>
      <c r="K64">
        <v>265000</v>
      </c>
      <c r="L64">
        <v>91.31</v>
      </c>
      <c r="M64">
        <v>360</v>
      </c>
      <c r="N64">
        <f t="shared" si="0"/>
        <v>30</v>
      </c>
      <c r="O64">
        <v>3.37</v>
      </c>
    </row>
    <row r="65" spans="1:15" x14ac:dyDescent="0.25">
      <c r="A65">
        <v>472</v>
      </c>
      <c r="B65">
        <v>9</v>
      </c>
      <c r="C65">
        <v>11.49</v>
      </c>
      <c r="D65">
        <v>91800</v>
      </c>
      <c r="E65">
        <v>53000</v>
      </c>
      <c r="F65">
        <v>0.57730000000000004</v>
      </c>
      <c r="G65">
        <v>1</v>
      </c>
      <c r="H65" t="s">
        <v>22</v>
      </c>
      <c r="I65">
        <v>36</v>
      </c>
      <c r="J65">
        <v>245000</v>
      </c>
      <c r="K65">
        <v>205000</v>
      </c>
      <c r="L65">
        <v>85</v>
      </c>
      <c r="M65">
        <v>360</v>
      </c>
      <c r="N65">
        <f t="shared" si="0"/>
        <v>30</v>
      </c>
      <c r="O65">
        <v>2.87</v>
      </c>
    </row>
    <row r="66" spans="1:15" x14ac:dyDescent="0.25">
      <c r="A66">
        <v>26</v>
      </c>
      <c r="B66">
        <v>26</v>
      </c>
      <c r="C66">
        <v>8.94</v>
      </c>
      <c r="D66">
        <v>79000</v>
      </c>
      <c r="E66">
        <v>54000</v>
      </c>
      <c r="F66">
        <v>0.6835</v>
      </c>
      <c r="G66">
        <v>2</v>
      </c>
      <c r="H66" t="s">
        <v>17</v>
      </c>
      <c r="I66">
        <v>43</v>
      </c>
      <c r="J66">
        <v>295000</v>
      </c>
      <c r="K66">
        <v>235000</v>
      </c>
      <c r="L66">
        <v>80</v>
      </c>
      <c r="M66">
        <v>360</v>
      </c>
      <c r="N66">
        <f t="shared" si="0"/>
        <v>30</v>
      </c>
      <c r="O66">
        <v>3.25</v>
      </c>
    </row>
    <row r="67" spans="1:15" x14ac:dyDescent="0.25">
      <c r="A67">
        <v>371</v>
      </c>
      <c r="B67">
        <v>51</v>
      </c>
      <c r="C67">
        <v>81.58</v>
      </c>
      <c r="D67">
        <v>89400</v>
      </c>
      <c r="E67">
        <v>54000</v>
      </c>
      <c r="F67">
        <v>0.60399999999999998</v>
      </c>
      <c r="G67">
        <v>2</v>
      </c>
      <c r="H67" t="s">
        <v>21</v>
      </c>
      <c r="I67">
        <v>46</v>
      </c>
      <c r="J67">
        <v>175000</v>
      </c>
      <c r="K67">
        <v>125000</v>
      </c>
      <c r="L67">
        <v>73.52</v>
      </c>
      <c r="M67">
        <v>360</v>
      </c>
      <c r="N67">
        <f t="shared" si="0"/>
        <v>30</v>
      </c>
      <c r="O67">
        <v>3</v>
      </c>
    </row>
    <row r="68" spans="1:15" x14ac:dyDescent="0.25">
      <c r="A68">
        <v>470</v>
      </c>
      <c r="B68">
        <v>4</v>
      </c>
      <c r="C68">
        <v>31.37</v>
      </c>
      <c r="D68">
        <v>77800</v>
      </c>
      <c r="E68">
        <v>54000</v>
      </c>
      <c r="F68">
        <v>0.69410000000000005</v>
      </c>
      <c r="G68">
        <v>1</v>
      </c>
      <c r="H68" t="s">
        <v>22</v>
      </c>
      <c r="I68">
        <v>20</v>
      </c>
      <c r="J68">
        <v>235000</v>
      </c>
      <c r="K68">
        <v>225000</v>
      </c>
      <c r="L68">
        <v>97</v>
      </c>
      <c r="M68">
        <v>360</v>
      </c>
      <c r="N68">
        <f t="shared" si="0"/>
        <v>30</v>
      </c>
      <c r="O68">
        <v>3.25</v>
      </c>
    </row>
    <row r="69" spans="1:15" x14ac:dyDescent="0.25">
      <c r="A69">
        <v>137</v>
      </c>
      <c r="B69">
        <v>18</v>
      </c>
      <c r="C69">
        <v>8.75</v>
      </c>
      <c r="D69">
        <v>79600</v>
      </c>
      <c r="E69">
        <v>55000</v>
      </c>
      <c r="F69">
        <v>0.69099999999999995</v>
      </c>
      <c r="G69">
        <v>2</v>
      </c>
      <c r="H69" t="s">
        <v>19</v>
      </c>
      <c r="I69">
        <v>20</v>
      </c>
      <c r="J69">
        <v>275000</v>
      </c>
      <c r="K69">
        <v>125000</v>
      </c>
      <c r="L69">
        <v>44.64</v>
      </c>
      <c r="M69">
        <v>360</v>
      </c>
      <c r="N69">
        <f t="shared" si="0"/>
        <v>30</v>
      </c>
      <c r="O69">
        <v>3.75</v>
      </c>
    </row>
    <row r="70" spans="1:15" x14ac:dyDescent="0.25">
      <c r="A70">
        <v>201</v>
      </c>
      <c r="B70">
        <v>4</v>
      </c>
      <c r="C70">
        <v>18.16</v>
      </c>
      <c r="D70">
        <v>77800</v>
      </c>
      <c r="E70">
        <v>55000</v>
      </c>
      <c r="F70">
        <v>0.70689999999999997</v>
      </c>
      <c r="G70">
        <v>2</v>
      </c>
      <c r="H70" t="s">
        <v>19</v>
      </c>
      <c r="I70">
        <v>44</v>
      </c>
      <c r="J70">
        <v>615000</v>
      </c>
      <c r="K70">
        <v>345000</v>
      </c>
      <c r="L70">
        <v>55.6</v>
      </c>
      <c r="M70">
        <v>360</v>
      </c>
      <c r="N70">
        <f t="shared" si="0"/>
        <v>30</v>
      </c>
      <c r="O70">
        <v>2.99</v>
      </c>
    </row>
    <row r="71" spans="1:15" x14ac:dyDescent="0.25">
      <c r="A71">
        <v>241</v>
      </c>
      <c r="B71">
        <v>12</v>
      </c>
      <c r="C71">
        <v>21.96</v>
      </c>
      <c r="D71">
        <v>69200</v>
      </c>
      <c r="E71">
        <v>55000</v>
      </c>
      <c r="F71">
        <v>0.79479999999999995</v>
      </c>
      <c r="G71">
        <v>1</v>
      </c>
      <c r="H71" t="s">
        <v>20</v>
      </c>
      <c r="I71">
        <v>30</v>
      </c>
      <c r="J71">
        <v>205000</v>
      </c>
      <c r="K71">
        <v>195000</v>
      </c>
      <c r="L71">
        <v>95</v>
      </c>
      <c r="M71">
        <v>360</v>
      </c>
      <c r="N71">
        <f t="shared" si="0"/>
        <v>30</v>
      </c>
      <c r="O71">
        <v>3.62</v>
      </c>
    </row>
    <row r="72" spans="1:15" x14ac:dyDescent="0.25">
      <c r="A72">
        <v>127</v>
      </c>
      <c r="B72">
        <v>26</v>
      </c>
      <c r="C72">
        <v>6.53</v>
      </c>
      <c r="D72">
        <v>79700</v>
      </c>
      <c r="E72">
        <v>56000</v>
      </c>
      <c r="F72">
        <v>0.7026</v>
      </c>
      <c r="G72">
        <v>2</v>
      </c>
      <c r="H72" t="s">
        <v>19</v>
      </c>
      <c r="I72">
        <v>39</v>
      </c>
      <c r="J72">
        <v>325000</v>
      </c>
      <c r="K72">
        <v>235000</v>
      </c>
      <c r="L72">
        <v>73.53</v>
      </c>
      <c r="M72">
        <v>360</v>
      </c>
      <c r="N72">
        <f t="shared" si="0"/>
        <v>30</v>
      </c>
      <c r="O72">
        <v>2.99</v>
      </c>
    </row>
    <row r="73" spans="1:15" x14ac:dyDescent="0.25">
      <c r="A73">
        <v>153</v>
      </c>
      <c r="B73">
        <v>39</v>
      </c>
      <c r="C73">
        <v>5.26</v>
      </c>
      <c r="D73">
        <v>70300</v>
      </c>
      <c r="E73">
        <v>56000</v>
      </c>
      <c r="F73">
        <v>0.79659999999999997</v>
      </c>
      <c r="G73">
        <v>2</v>
      </c>
      <c r="H73" t="s">
        <v>19</v>
      </c>
      <c r="I73">
        <v>30</v>
      </c>
      <c r="J73">
        <v>175000</v>
      </c>
      <c r="K73">
        <v>125000</v>
      </c>
      <c r="L73">
        <v>75.88</v>
      </c>
      <c r="M73">
        <v>180</v>
      </c>
      <c r="N73">
        <f t="shared" ref="N73:N136" si="1">M73/12</f>
        <v>15</v>
      </c>
      <c r="O73">
        <v>2.37</v>
      </c>
    </row>
    <row r="74" spans="1:15" x14ac:dyDescent="0.25">
      <c r="A74">
        <v>225</v>
      </c>
      <c r="B74">
        <v>6</v>
      </c>
      <c r="C74">
        <v>78.349999999999994</v>
      </c>
      <c r="D74">
        <v>86700</v>
      </c>
      <c r="E74">
        <v>56000</v>
      </c>
      <c r="F74">
        <v>0.64590000000000003</v>
      </c>
      <c r="G74">
        <v>1</v>
      </c>
      <c r="H74" t="s">
        <v>19</v>
      </c>
      <c r="I74">
        <v>42</v>
      </c>
      <c r="J74">
        <v>165000</v>
      </c>
      <c r="K74">
        <v>165000</v>
      </c>
      <c r="L74">
        <v>97</v>
      </c>
      <c r="M74">
        <v>360</v>
      </c>
      <c r="N74">
        <f t="shared" si="1"/>
        <v>30</v>
      </c>
      <c r="O74">
        <v>2.85</v>
      </c>
    </row>
    <row r="75" spans="1:15" x14ac:dyDescent="0.25">
      <c r="A75">
        <v>274</v>
      </c>
      <c r="B75">
        <v>34</v>
      </c>
      <c r="C75">
        <v>34.840000000000003</v>
      </c>
      <c r="D75">
        <v>96600</v>
      </c>
      <c r="E75">
        <v>56000</v>
      </c>
      <c r="F75">
        <v>0.57969999999999999</v>
      </c>
      <c r="G75">
        <v>2</v>
      </c>
      <c r="H75" t="s">
        <v>20</v>
      </c>
      <c r="I75">
        <v>40</v>
      </c>
      <c r="J75">
        <v>175000</v>
      </c>
      <c r="K75">
        <v>165000</v>
      </c>
      <c r="L75">
        <v>95</v>
      </c>
      <c r="M75">
        <v>360</v>
      </c>
      <c r="N75">
        <f t="shared" si="1"/>
        <v>30</v>
      </c>
      <c r="O75">
        <v>2.75</v>
      </c>
    </row>
    <row r="76" spans="1:15" x14ac:dyDescent="0.25">
      <c r="A76">
        <v>50</v>
      </c>
      <c r="B76">
        <v>47</v>
      </c>
      <c r="C76">
        <v>20.22</v>
      </c>
      <c r="D76">
        <v>80700</v>
      </c>
      <c r="E76">
        <v>57000</v>
      </c>
      <c r="F76">
        <v>0.70630000000000004</v>
      </c>
      <c r="G76">
        <v>1</v>
      </c>
      <c r="H76" t="s">
        <v>18</v>
      </c>
      <c r="I76">
        <v>39</v>
      </c>
      <c r="J76">
        <v>335000</v>
      </c>
      <c r="K76">
        <v>315000</v>
      </c>
      <c r="L76">
        <v>93.56</v>
      </c>
      <c r="M76">
        <v>360</v>
      </c>
      <c r="N76">
        <f t="shared" si="1"/>
        <v>30</v>
      </c>
      <c r="O76">
        <v>2.87</v>
      </c>
    </row>
    <row r="77" spans="1:15" x14ac:dyDescent="0.25">
      <c r="A77">
        <v>342</v>
      </c>
      <c r="B77">
        <v>24</v>
      </c>
      <c r="C77">
        <v>81.58</v>
      </c>
      <c r="D77">
        <v>124900</v>
      </c>
      <c r="E77">
        <v>57000</v>
      </c>
      <c r="F77">
        <v>0.45639999999999997</v>
      </c>
      <c r="G77">
        <v>1</v>
      </c>
      <c r="H77" t="s">
        <v>21</v>
      </c>
      <c r="I77">
        <v>48</v>
      </c>
      <c r="J77">
        <v>235000</v>
      </c>
      <c r="K77">
        <v>215000</v>
      </c>
      <c r="L77">
        <v>95</v>
      </c>
      <c r="M77">
        <v>360</v>
      </c>
      <c r="N77">
        <f t="shared" si="1"/>
        <v>30</v>
      </c>
      <c r="O77">
        <v>3.25</v>
      </c>
    </row>
    <row r="78" spans="1:15" x14ac:dyDescent="0.25">
      <c r="A78">
        <v>361</v>
      </c>
      <c r="B78">
        <v>31</v>
      </c>
      <c r="C78">
        <v>3.56</v>
      </c>
      <c r="D78">
        <v>86900</v>
      </c>
      <c r="E78">
        <v>57000</v>
      </c>
      <c r="F78">
        <v>0.65590000000000004</v>
      </c>
      <c r="G78">
        <v>2</v>
      </c>
      <c r="H78" t="s">
        <v>21</v>
      </c>
      <c r="I78">
        <v>30</v>
      </c>
      <c r="J78">
        <v>325000</v>
      </c>
      <c r="K78">
        <v>155000</v>
      </c>
      <c r="L78">
        <v>46.87</v>
      </c>
      <c r="M78">
        <v>360</v>
      </c>
      <c r="N78">
        <f t="shared" si="1"/>
        <v>30</v>
      </c>
      <c r="O78">
        <v>3.37</v>
      </c>
    </row>
    <row r="79" spans="1:15" x14ac:dyDescent="0.25">
      <c r="A79">
        <v>419</v>
      </c>
      <c r="B79">
        <v>25</v>
      </c>
      <c r="C79">
        <v>42.23</v>
      </c>
      <c r="D79">
        <v>114000</v>
      </c>
      <c r="E79">
        <v>57000</v>
      </c>
      <c r="F79">
        <v>0.5</v>
      </c>
      <c r="G79">
        <v>2</v>
      </c>
      <c r="H79" t="s">
        <v>21</v>
      </c>
      <c r="I79">
        <v>44</v>
      </c>
      <c r="J79">
        <v>445000</v>
      </c>
      <c r="K79">
        <v>335000</v>
      </c>
      <c r="L79">
        <v>76.739999999999995</v>
      </c>
      <c r="M79">
        <v>360</v>
      </c>
      <c r="N79">
        <f t="shared" si="1"/>
        <v>30</v>
      </c>
      <c r="O79">
        <v>3.87</v>
      </c>
    </row>
    <row r="80" spans="1:15" x14ac:dyDescent="0.25">
      <c r="A80">
        <v>9</v>
      </c>
      <c r="B80">
        <v>36</v>
      </c>
      <c r="C80">
        <v>98.09</v>
      </c>
      <c r="D80">
        <v>96500</v>
      </c>
      <c r="E80">
        <v>58000</v>
      </c>
      <c r="F80">
        <v>0.60099999999999998</v>
      </c>
      <c r="G80">
        <v>2</v>
      </c>
      <c r="H80" t="s">
        <v>17</v>
      </c>
      <c r="I80">
        <v>41</v>
      </c>
      <c r="J80">
        <v>455000</v>
      </c>
      <c r="K80">
        <v>185000</v>
      </c>
      <c r="L80">
        <v>40.64</v>
      </c>
      <c r="M80">
        <v>180</v>
      </c>
      <c r="N80">
        <f t="shared" si="1"/>
        <v>15</v>
      </c>
      <c r="O80">
        <v>3.62</v>
      </c>
    </row>
    <row r="81" spans="1:15" x14ac:dyDescent="0.25">
      <c r="A81">
        <v>273</v>
      </c>
      <c r="B81">
        <v>9</v>
      </c>
      <c r="C81">
        <v>6.54</v>
      </c>
      <c r="D81">
        <v>91800</v>
      </c>
      <c r="E81">
        <v>58000</v>
      </c>
      <c r="F81">
        <v>0.63180000000000003</v>
      </c>
      <c r="G81">
        <v>2</v>
      </c>
      <c r="H81" t="s">
        <v>20</v>
      </c>
      <c r="I81">
        <v>39</v>
      </c>
      <c r="J81">
        <v>265000</v>
      </c>
      <c r="K81">
        <v>245000</v>
      </c>
      <c r="L81">
        <v>95</v>
      </c>
      <c r="M81">
        <v>360</v>
      </c>
      <c r="N81">
        <f t="shared" si="1"/>
        <v>30</v>
      </c>
      <c r="O81">
        <v>3.87</v>
      </c>
    </row>
    <row r="82" spans="1:15" x14ac:dyDescent="0.25">
      <c r="A82">
        <v>276</v>
      </c>
      <c r="B82">
        <v>17</v>
      </c>
      <c r="C82">
        <v>21.32</v>
      </c>
      <c r="D82">
        <v>89100</v>
      </c>
      <c r="E82">
        <v>58000</v>
      </c>
      <c r="F82">
        <v>0.65100000000000002</v>
      </c>
      <c r="G82">
        <v>1</v>
      </c>
      <c r="H82" t="s">
        <v>20</v>
      </c>
      <c r="I82">
        <v>43</v>
      </c>
      <c r="J82">
        <v>265000</v>
      </c>
      <c r="K82">
        <v>225000</v>
      </c>
      <c r="L82">
        <v>85</v>
      </c>
      <c r="M82">
        <v>360</v>
      </c>
      <c r="N82">
        <f t="shared" si="1"/>
        <v>30</v>
      </c>
      <c r="O82">
        <v>3.62</v>
      </c>
    </row>
    <row r="83" spans="1:15" x14ac:dyDescent="0.25">
      <c r="A83">
        <v>386</v>
      </c>
      <c r="B83">
        <v>39</v>
      </c>
      <c r="C83">
        <v>3.04</v>
      </c>
      <c r="D83">
        <v>65100</v>
      </c>
      <c r="E83">
        <v>58000</v>
      </c>
      <c r="F83">
        <v>0.89090000000000003</v>
      </c>
      <c r="G83">
        <v>2</v>
      </c>
      <c r="H83" t="s">
        <v>21</v>
      </c>
      <c r="I83">
        <v>36</v>
      </c>
      <c r="J83">
        <v>145000</v>
      </c>
      <c r="K83">
        <v>135000</v>
      </c>
      <c r="L83">
        <v>95</v>
      </c>
      <c r="M83">
        <v>360</v>
      </c>
      <c r="N83">
        <f t="shared" si="1"/>
        <v>30</v>
      </c>
      <c r="O83">
        <v>2.87</v>
      </c>
    </row>
    <row r="84" spans="1:15" x14ac:dyDescent="0.25">
      <c r="A84">
        <v>433</v>
      </c>
      <c r="B84">
        <v>6</v>
      </c>
      <c r="C84">
        <v>91.11</v>
      </c>
      <c r="D84">
        <v>86700</v>
      </c>
      <c r="E84">
        <v>58000</v>
      </c>
      <c r="F84">
        <v>0.66900000000000004</v>
      </c>
      <c r="G84">
        <v>1</v>
      </c>
      <c r="H84" t="s">
        <v>22</v>
      </c>
      <c r="I84">
        <v>39</v>
      </c>
      <c r="J84">
        <v>325000</v>
      </c>
      <c r="K84">
        <v>315000</v>
      </c>
      <c r="L84">
        <v>95</v>
      </c>
      <c r="M84">
        <v>360</v>
      </c>
      <c r="N84">
        <f t="shared" si="1"/>
        <v>30</v>
      </c>
      <c r="O84">
        <v>3.99</v>
      </c>
    </row>
    <row r="85" spans="1:15" x14ac:dyDescent="0.25">
      <c r="A85">
        <v>316</v>
      </c>
      <c r="B85">
        <v>53</v>
      </c>
      <c r="C85">
        <v>14.29</v>
      </c>
      <c r="D85">
        <v>91700</v>
      </c>
      <c r="E85">
        <v>59000</v>
      </c>
      <c r="F85">
        <v>0.64339999999999997</v>
      </c>
      <c r="G85">
        <v>2</v>
      </c>
      <c r="H85" t="s">
        <v>20</v>
      </c>
      <c r="I85">
        <v>20</v>
      </c>
      <c r="J85">
        <v>325000</v>
      </c>
      <c r="K85">
        <v>165000</v>
      </c>
      <c r="L85">
        <v>51.84</v>
      </c>
      <c r="M85">
        <v>360</v>
      </c>
      <c r="N85">
        <f t="shared" si="1"/>
        <v>30</v>
      </c>
      <c r="O85">
        <v>2.99</v>
      </c>
    </row>
    <row r="86" spans="1:15" x14ac:dyDescent="0.25">
      <c r="A86">
        <v>326</v>
      </c>
      <c r="B86">
        <v>26</v>
      </c>
      <c r="C86">
        <v>5.74</v>
      </c>
      <c r="D86">
        <v>79000</v>
      </c>
      <c r="E86">
        <v>59000</v>
      </c>
      <c r="F86">
        <v>0.74680000000000002</v>
      </c>
      <c r="G86">
        <v>2</v>
      </c>
      <c r="H86" t="s">
        <v>20</v>
      </c>
      <c r="I86">
        <v>38</v>
      </c>
      <c r="J86">
        <v>235000</v>
      </c>
      <c r="K86">
        <v>165000</v>
      </c>
      <c r="L86">
        <v>71.12</v>
      </c>
      <c r="M86">
        <v>360</v>
      </c>
      <c r="N86">
        <f t="shared" si="1"/>
        <v>30</v>
      </c>
      <c r="O86">
        <v>3.5</v>
      </c>
    </row>
    <row r="87" spans="1:15" x14ac:dyDescent="0.25">
      <c r="A87">
        <v>375</v>
      </c>
      <c r="B87">
        <v>32</v>
      </c>
      <c r="C87">
        <v>61.26</v>
      </c>
      <c r="D87">
        <v>70800</v>
      </c>
      <c r="E87">
        <v>59000</v>
      </c>
      <c r="F87">
        <v>0.83330000000000004</v>
      </c>
      <c r="G87">
        <v>2</v>
      </c>
      <c r="H87" t="s">
        <v>21</v>
      </c>
      <c r="I87">
        <v>45</v>
      </c>
      <c r="J87">
        <v>215000</v>
      </c>
      <c r="K87">
        <v>165000</v>
      </c>
      <c r="L87">
        <v>74.650000000000006</v>
      </c>
      <c r="M87">
        <v>360</v>
      </c>
      <c r="N87">
        <f t="shared" si="1"/>
        <v>30</v>
      </c>
      <c r="O87">
        <v>4.25</v>
      </c>
    </row>
    <row r="88" spans="1:15" x14ac:dyDescent="0.25">
      <c r="A88">
        <v>45</v>
      </c>
      <c r="B88">
        <v>9</v>
      </c>
      <c r="C88">
        <v>18.05</v>
      </c>
      <c r="D88">
        <v>97800</v>
      </c>
      <c r="E88">
        <v>60000</v>
      </c>
      <c r="F88">
        <v>0.61350000000000005</v>
      </c>
      <c r="G88">
        <v>1</v>
      </c>
      <c r="H88" t="s">
        <v>17</v>
      </c>
      <c r="I88">
        <v>20</v>
      </c>
      <c r="J88">
        <v>195000</v>
      </c>
      <c r="K88">
        <v>145000</v>
      </c>
      <c r="L88">
        <v>80</v>
      </c>
      <c r="M88">
        <v>360</v>
      </c>
      <c r="N88">
        <f t="shared" si="1"/>
        <v>30</v>
      </c>
      <c r="O88">
        <v>3.99</v>
      </c>
    </row>
    <row r="89" spans="1:15" x14ac:dyDescent="0.25">
      <c r="A89">
        <v>192</v>
      </c>
      <c r="B89">
        <v>30</v>
      </c>
      <c r="C89">
        <v>7.72</v>
      </c>
      <c r="D89">
        <v>84300</v>
      </c>
      <c r="E89">
        <v>60000</v>
      </c>
      <c r="F89">
        <v>0.7117</v>
      </c>
      <c r="G89">
        <v>2</v>
      </c>
      <c r="H89" t="s">
        <v>19</v>
      </c>
      <c r="I89">
        <v>10</v>
      </c>
      <c r="J89">
        <v>275000</v>
      </c>
      <c r="K89">
        <v>125000</v>
      </c>
      <c r="L89">
        <v>44.35</v>
      </c>
      <c r="M89">
        <v>360</v>
      </c>
      <c r="N89">
        <f t="shared" si="1"/>
        <v>30</v>
      </c>
      <c r="O89">
        <v>2.87</v>
      </c>
    </row>
    <row r="90" spans="1:15" x14ac:dyDescent="0.25">
      <c r="A90">
        <v>244</v>
      </c>
      <c r="B90">
        <v>18</v>
      </c>
      <c r="C90">
        <v>6.18</v>
      </c>
      <c r="D90">
        <v>71800</v>
      </c>
      <c r="E90">
        <v>60000</v>
      </c>
      <c r="F90">
        <v>0.8357</v>
      </c>
      <c r="G90">
        <v>2</v>
      </c>
      <c r="H90" t="s">
        <v>20</v>
      </c>
      <c r="I90">
        <v>20</v>
      </c>
      <c r="J90">
        <v>305000</v>
      </c>
      <c r="K90">
        <v>215000</v>
      </c>
      <c r="L90">
        <v>70.12</v>
      </c>
      <c r="M90">
        <v>360</v>
      </c>
      <c r="N90">
        <f t="shared" si="1"/>
        <v>30</v>
      </c>
      <c r="O90">
        <v>3</v>
      </c>
    </row>
    <row r="91" spans="1:15" x14ac:dyDescent="0.25">
      <c r="A91">
        <v>408</v>
      </c>
      <c r="B91">
        <v>34</v>
      </c>
      <c r="C91">
        <v>29.35</v>
      </c>
      <c r="D91">
        <v>96500</v>
      </c>
      <c r="E91">
        <v>60000</v>
      </c>
      <c r="F91">
        <v>0.62180000000000002</v>
      </c>
      <c r="G91">
        <v>2</v>
      </c>
      <c r="H91" t="s">
        <v>21</v>
      </c>
      <c r="I91">
        <v>39</v>
      </c>
      <c r="J91">
        <v>345000</v>
      </c>
      <c r="K91">
        <v>275000</v>
      </c>
      <c r="L91">
        <v>80</v>
      </c>
      <c r="M91">
        <v>360</v>
      </c>
      <c r="N91">
        <f t="shared" si="1"/>
        <v>30</v>
      </c>
      <c r="O91">
        <v>3.37</v>
      </c>
    </row>
    <row r="92" spans="1:15" x14ac:dyDescent="0.25">
      <c r="A92">
        <v>462</v>
      </c>
      <c r="B92">
        <v>17</v>
      </c>
      <c r="C92">
        <v>27.53</v>
      </c>
      <c r="D92">
        <v>89100</v>
      </c>
      <c r="E92">
        <v>60000</v>
      </c>
      <c r="F92">
        <v>0.6734</v>
      </c>
      <c r="G92">
        <v>2</v>
      </c>
      <c r="H92" t="s">
        <v>22</v>
      </c>
      <c r="I92">
        <v>43</v>
      </c>
      <c r="J92">
        <v>205000</v>
      </c>
      <c r="K92">
        <v>155000</v>
      </c>
      <c r="L92">
        <v>77.650000000000006</v>
      </c>
      <c r="M92">
        <v>360</v>
      </c>
      <c r="N92">
        <f t="shared" si="1"/>
        <v>30</v>
      </c>
      <c r="O92">
        <v>3.37</v>
      </c>
    </row>
    <row r="93" spans="1:15" x14ac:dyDescent="0.25">
      <c r="A93">
        <v>500</v>
      </c>
      <c r="B93">
        <v>34</v>
      </c>
      <c r="C93">
        <v>22.55</v>
      </c>
      <c r="D93">
        <v>96600</v>
      </c>
      <c r="E93">
        <v>60000</v>
      </c>
      <c r="F93">
        <v>0.62109999999999999</v>
      </c>
      <c r="G93">
        <v>1</v>
      </c>
      <c r="H93" t="s">
        <v>23</v>
      </c>
      <c r="I93">
        <v>41</v>
      </c>
      <c r="J93">
        <v>375000</v>
      </c>
      <c r="K93">
        <v>305000</v>
      </c>
      <c r="L93">
        <v>80</v>
      </c>
      <c r="M93">
        <v>360</v>
      </c>
      <c r="N93">
        <f t="shared" si="1"/>
        <v>30</v>
      </c>
      <c r="O93">
        <v>3.5</v>
      </c>
    </row>
    <row r="94" spans="1:15" x14ac:dyDescent="0.25">
      <c r="A94">
        <v>86</v>
      </c>
      <c r="B94">
        <v>49</v>
      </c>
      <c r="C94">
        <v>12.96</v>
      </c>
      <c r="D94">
        <v>71000</v>
      </c>
      <c r="E94">
        <v>61000</v>
      </c>
      <c r="F94">
        <v>0.85919999999999996</v>
      </c>
      <c r="G94">
        <v>2</v>
      </c>
      <c r="H94" t="s">
        <v>18</v>
      </c>
      <c r="I94">
        <v>44</v>
      </c>
      <c r="J94">
        <v>335000</v>
      </c>
      <c r="K94">
        <v>245000</v>
      </c>
      <c r="L94">
        <v>73.42</v>
      </c>
      <c r="M94">
        <v>360</v>
      </c>
      <c r="N94">
        <f t="shared" si="1"/>
        <v>30</v>
      </c>
      <c r="O94">
        <v>3.25</v>
      </c>
    </row>
    <row r="95" spans="1:15" x14ac:dyDescent="0.25">
      <c r="A95">
        <v>272</v>
      </c>
      <c r="B95">
        <v>8</v>
      </c>
      <c r="C95">
        <v>38.78</v>
      </c>
      <c r="D95">
        <v>84500</v>
      </c>
      <c r="E95">
        <v>61000</v>
      </c>
      <c r="F95">
        <v>0.72189999999999999</v>
      </c>
      <c r="G95">
        <v>2</v>
      </c>
      <c r="H95" t="s">
        <v>20</v>
      </c>
      <c r="I95">
        <v>44</v>
      </c>
      <c r="J95">
        <v>555000</v>
      </c>
      <c r="K95">
        <v>415000</v>
      </c>
      <c r="L95">
        <v>74.78</v>
      </c>
      <c r="M95">
        <v>360</v>
      </c>
      <c r="N95">
        <f t="shared" si="1"/>
        <v>30</v>
      </c>
      <c r="O95">
        <v>3.12</v>
      </c>
    </row>
    <row r="96" spans="1:15" x14ac:dyDescent="0.25">
      <c r="A96">
        <v>443</v>
      </c>
      <c r="B96">
        <v>41</v>
      </c>
      <c r="C96">
        <v>13.57</v>
      </c>
      <c r="D96">
        <v>65100</v>
      </c>
      <c r="E96">
        <v>61000</v>
      </c>
      <c r="F96">
        <v>0.93700000000000006</v>
      </c>
      <c r="G96">
        <v>2</v>
      </c>
      <c r="H96" t="s">
        <v>22</v>
      </c>
      <c r="I96">
        <v>42</v>
      </c>
      <c r="J96">
        <v>305000</v>
      </c>
      <c r="K96">
        <v>235000</v>
      </c>
      <c r="L96">
        <v>78</v>
      </c>
      <c r="M96">
        <v>360</v>
      </c>
      <c r="N96">
        <f t="shared" si="1"/>
        <v>30</v>
      </c>
      <c r="O96">
        <v>2.99</v>
      </c>
    </row>
    <row r="97" spans="1:15" x14ac:dyDescent="0.25">
      <c r="A97">
        <v>61</v>
      </c>
      <c r="B97">
        <v>13</v>
      </c>
      <c r="C97">
        <v>16.149999999999999</v>
      </c>
      <c r="D97">
        <v>55400</v>
      </c>
      <c r="E97">
        <v>62000</v>
      </c>
      <c r="F97">
        <v>1.1191</v>
      </c>
      <c r="G97">
        <v>2</v>
      </c>
      <c r="H97" t="s">
        <v>18</v>
      </c>
      <c r="I97">
        <v>39</v>
      </c>
      <c r="J97">
        <v>235000</v>
      </c>
      <c r="K97">
        <v>175000</v>
      </c>
      <c r="L97">
        <v>74.56</v>
      </c>
      <c r="M97">
        <v>180</v>
      </c>
      <c r="N97">
        <f t="shared" si="1"/>
        <v>15</v>
      </c>
      <c r="O97">
        <v>2.62</v>
      </c>
    </row>
    <row r="98" spans="1:15" x14ac:dyDescent="0.25">
      <c r="A98">
        <v>126</v>
      </c>
      <c r="B98">
        <v>49</v>
      </c>
      <c r="C98">
        <v>16.8</v>
      </c>
      <c r="D98">
        <v>70700</v>
      </c>
      <c r="E98">
        <v>62000</v>
      </c>
      <c r="F98">
        <v>0.87690000000000001</v>
      </c>
      <c r="G98">
        <v>1</v>
      </c>
      <c r="H98" t="s">
        <v>19</v>
      </c>
      <c r="I98">
        <v>20</v>
      </c>
      <c r="J98">
        <v>305000</v>
      </c>
      <c r="K98">
        <v>275000</v>
      </c>
      <c r="L98">
        <v>95</v>
      </c>
      <c r="M98">
        <v>360</v>
      </c>
      <c r="N98">
        <f t="shared" si="1"/>
        <v>30</v>
      </c>
      <c r="O98">
        <v>2.75</v>
      </c>
    </row>
    <row r="99" spans="1:15" x14ac:dyDescent="0.25">
      <c r="A99">
        <v>263</v>
      </c>
      <c r="B99">
        <v>1</v>
      </c>
      <c r="C99">
        <v>20.78</v>
      </c>
      <c r="D99">
        <v>71700</v>
      </c>
      <c r="E99">
        <v>62000</v>
      </c>
      <c r="F99">
        <v>0.86470000000000002</v>
      </c>
      <c r="G99">
        <v>2</v>
      </c>
      <c r="H99" t="s">
        <v>20</v>
      </c>
      <c r="I99">
        <v>30</v>
      </c>
      <c r="J99">
        <v>275000</v>
      </c>
      <c r="K99">
        <v>205000</v>
      </c>
      <c r="L99">
        <v>74.63</v>
      </c>
      <c r="M99">
        <v>360</v>
      </c>
      <c r="N99">
        <f t="shared" si="1"/>
        <v>30</v>
      </c>
      <c r="O99">
        <v>3.12</v>
      </c>
    </row>
    <row r="100" spans="1:15" x14ac:dyDescent="0.25">
      <c r="A100">
        <v>409</v>
      </c>
      <c r="B100">
        <v>6</v>
      </c>
      <c r="C100">
        <v>78.14</v>
      </c>
      <c r="D100">
        <v>86700</v>
      </c>
      <c r="E100">
        <v>62000</v>
      </c>
      <c r="F100">
        <v>0.71509999999999996</v>
      </c>
      <c r="G100">
        <v>2</v>
      </c>
      <c r="H100" t="s">
        <v>21</v>
      </c>
      <c r="I100">
        <v>39</v>
      </c>
      <c r="J100">
        <v>255000</v>
      </c>
      <c r="K100">
        <v>155000</v>
      </c>
      <c r="L100">
        <v>59.76</v>
      </c>
      <c r="M100">
        <v>360</v>
      </c>
      <c r="N100">
        <f t="shared" si="1"/>
        <v>30</v>
      </c>
      <c r="O100">
        <v>4.12</v>
      </c>
    </row>
    <row r="101" spans="1:15" x14ac:dyDescent="0.25">
      <c r="A101">
        <v>429</v>
      </c>
      <c r="B101">
        <v>36</v>
      </c>
      <c r="C101">
        <v>14.72</v>
      </c>
      <c r="D101">
        <v>75500</v>
      </c>
      <c r="E101">
        <v>62000</v>
      </c>
      <c r="F101">
        <v>0.82120000000000004</v>
      </c>
      <c r="G101">
        <v>2</v>
      </c>
      <c r="H101" t="s">
        <v>22</v>
      </c>
      <c r="I101">
        <v>30</v>
      </c>
      <c r="J101">
        <v>205000</v>
      </c>
      <c r="K101">
        <v>155000</v>
      </c>
      <c r="L101">
        <v>80</v>
      </c>
      <c r="M101">
        <v>360</v>
      </c>
      <c r="N101">
        <f t="shared" si="1"/>
        <v>30</v>
      </c>
      <c r="O101">
        <v>2.87</v>
      </c>
    </row>
    <row r="102" spans="1:15" x14ac:dyDescent="0.25">
      <c r="A102">
        <v>439</v>
      </c>
      <c r="B102">
        <v>12</v>
      </c>
      <c r="C102">
        <v>26.3</v>
      </c>
      <c r="D102">
        <v>69600</v>
      </c>
      <c r="E102">
        <v>62000</v>
      </c>
      <c r="F102">
        <v>0.89080000000000004</v>
      </c>
      <c r="G102">
        <v>1</v>
      </c>
      <c r="H102" t="s">
        <v>22</v>
      </c>
      <c r="I102">
        <v>40</v>
      </c>
      <c r="J102">
        <v>215000</v>
      </c>
      <c r="K102">
        <v>195000</v>
      </c>
      <c r="L102">
        <v>95</v>
      </c>
      <c r="M102">
        <v>360</v>
      </c>
      <c r="N102">
        <f t="shared" si="1"/>
        <v>30</v>
      </c>
      <c r="O102">
        <v>2.62</v>
      </c>
    </row>
    <row r="103" spans="1:15" x14ac:dyDescent="0.25">
      <c r="A103">
        <v>487</v>
      </c>
      <c r="B103">
        <v>22</v>
      </c>
      <c r="C103">
        <v>31.96</v>
      </c>
      <c r="D103">
        <v>54400</v>
      </c>
      <c r="E103">
        <v>62000</v>
      </c>
      <c r="F103">
        <v>1.1396999999999999</v>
      </c>
      <c r="G103">
        <v>2</v>
      </c>
      <c r="H103" t="s">
        <v>23</v>
      </c>
      <c r="I103">
        <v>45</v>
      </c>
      <c r="J103">
        <v>355000</v>
      </c>
      <c r="K103">
        <v>285000</v>
      </c>
      <c r="L103">
        <v>79.63</v>
      </c>
      <c r="M103">
        <v>360</v>
      </c>
      <c r="N103">
        <f t="shared" si="1"/>
        <v>30</v>
      </c>
      <c r="O103">
        <v>2.75</v>
      </c>
    </row>
    <row r="104" spans="1:15" x14ac:dyDescent="0.25">
      <c r="A104">
        <v>98</v>
      </c>
      <c r="B104">
        <v>55</v>
      </c>
      <c r="C104">
        <v>2.5499999999999998</v>
      </c>
      <c r="D104">
        <v>102800</v>
      </c>
      <c r="E104">
        <v>63000</v>
      </c>
      <c r="F104">
        <v>0.61280000000000001</v>
      </c>
      <c r="G104">
        <v>2</v>
      </c>
      <c r="H104" t="s">
        <v>19</v>
      </c>
      <c r="I104">
        <v>20</v>
      </c>
      <c r="J104">
        <v>295000</v>
      </c>
      <c r="K104">
        <v>185000</v>
      </c>
      <c r="L104">
        <v>63.13</v>
      </c>
      <c r="M104">
        <v>240</v>
      </c>
      <c r="N104">
        <f t="shared" si="1"/>
        <v>20</v>
      </c>
      <c r="O104">
        <v>2.75</v>
      </c>
    </row>
    <row r="105" spans="1:15" x14ac:dyDescent="0.25">
      <c r="A105">
        <v>3</v>
      </c>
      <c r="B105">
        <v>34</v>
      </c>
      <c r="C105">
        <v>64.19</v>
      </c>
      <c r="D105">
        <v>96500</v>
      </c>
      <c r="E105">
        <v>64000</v>
      </c>
      <c r="F105">
        <v>0.66320000000000001</v>
      </c>
      <c r="G105">
        <v>2</v>
      </c>
      <c r="H105" t="s">
        <v>17</v>
      </c>
      <c r="I105">
        <v>43</v>
      </c>
      <c r="J105">
        <v>375000</v>
      </c>
      <c r="K105">
        <v>105000</v>
      </c>
      <c r="L105">
        <v>28.55</v>
      </c>
      <c r="M105">
        <v>180</v>
      </c>
      <c r="N105">
        <f t="shared" si="1"/>
        <v>15</v>
      </c>
      <c r="O105">
        <v>2.5</v>
      </c>
    </row>
    <row r="106" spans="1:15" x14ac:dyDescent="0.25">
      <c r="A106">
        <v>12</v>
      </c>
      <c r="B106">
        <v>25</v>
      </c>
      <c r="C106">
        <v>41.27</v>
      </c>
      <c r="D106">
        <v>114000</v>
      </c>
      <c r="E106">
        <v>64000</v>
      </c>
      <c r="F106">
        <v>0.56140000000000001</v>
      </c>
      <c r="G106">
        <v>2</v>
      </c>
      <c r="H106" t="s">
        <v>17</v>
      </c>
      <c r="I106">
        <v>44</v>
      </c>
      <c r="J106">
        <v>465000</v>
      </c>
      <c r="K106">
        <v>365000</v>
      </c>
      <c r="L106">
        <v>80</v>
      </c>
      <c r="M106">
        <v>360</v>
      </c>
      <c r="N106">
        <f t="shared" si="1"/>
        <v>30</v>
      </c>
      <c r="O106">
        <v>4.62</v>
      </c>
    </row>
    <row r="107" spans="1:15" x14ac:dyDescent="0.25">
      <c r="A107">
        <v>314</v>
      </c>
      <c r="B107">
        <v>17</v>
      </c>
      <c r="C107">
        <v>8.44</v>
      </c>
      <c r="D107">
        <v>89100</v>
      </c>
      <c r="E107">
        <v>64000</v>
      </c>
      <c r="F107">
        <v>0.71830000000000005</v>
      </c>
      <c r="G107">
        <v>2</v>
      </c>
      <c r="H107" t="s">
        <v>20</v>
      </c>
      <c r="I107">
        <v>20</v>
      </c>
      <c r="J107">
        <v>275000</v>
      </c>
      <c r="K107">
        <v>105000</v>
      </c>
      <c r="L107">
        <v>36.92</v>
      </c>
      <c r="M107">
        <v>360</v>
      </c>
      <c r="N107">
        <f t="shared" si="1"/>
        <v>30</v>
      </c>
      <c r="O107">
        <v>4.25</v>
      </c>
    </row>
    <row r="108" spans="1:15" x14ac:dyDescent="0.25">
      <c r="A108">
        <v>415</v>
      </c>
      <c r="B108">
        <v>18</v>
      </c>
      <c r="C108">
        <v>7.09</v>
      </c>
      <c r="D108">
        <v>89100</v>
      </c>
      <c r="E108">
        <v>64000</v>
      </c>
      <c r="F108">
        <v>0.71830000000000005</v>
      </c>
      <c r="G108">
        <v>1</v>
      </c>
      <c r="H108" t="s">
        <v>21</v>
      </c>
      <c r="I108">
        <v>30</v>
      </c>
      <c r="J108">
        <v>165000</v>
      </c>
      <c r="K108">
        <v>105000</v>
      </c>
      <c r="L108">
        <v>75.86</v>
      </c>
      <c r="M108">
        <v>360</v>
      </c>
      <c r="N108">
        <f t="shared" si="1"/>
        <v>30</v>
      </c>
      <c r="O108">
        <v>3.5</v>
      </c>
    </row>
    <row r="109" spans="1:15" x14ac:dyDescent="0.25">
      <c r="A109">
        <v>421</v>
      </c>
      <c r="B109">
        <v>6</v>
      </c>
      <c r="C109">
        <v>74.23</v>
      </c>
      <c r="D109">
        <v>86700</v>
      </c>
      <c r="E109">
        <v>64000</v>
      </c>
      <c r="F109">
        <v>0.73819999999999997</v>
      </c>
      <c r="G109">
        <v>2</v>
      </c>
      <c r="H109" t="s">
        <v>21</v>
      </c>
      <c r="I109">
        <v>46</v>
      </c>
      <c r="J109">
        <v>635000</v>
      </c>
      <c r="K109">
        <v>305000</v>
      </c>
      <c r="L109">
        <v>47.07</v>
      </c>
      <c r="M109">
        <v>360</v>
      </c>
      <c r="N109">
        <f t="shared" si="1"/>
        <v>30</v>
      </c>
      <c r="O109">
        <v>2.75</v>
      </c>
    </row>
    <row r="110" spans="1:15" x14ac:dyDescent="0.25">
      <c r="A110">
        <v>440</v>
      </c>
      <c r="B110">
        <v>4</v>
      </c>
      <c r="C110">
        <v>32.25</v>
      </c>
      <c r="D110">
        <v>77800</v>
      </c>
      <c r="E110">
        <v>64000</v>
      </c>
      <c r="F110">
        <v>0.8226</v>
      </c>
      <c r="G110">
        <v>1</v>
      </c>
      <c r="H110" t="s">
        <v>22</v>
      </c>
      <c r="I110">
        <v>30</v>
      </c>
      <c r="J110">
        <v>295000</v>
      </c>
      <c r="K110">
        <v>225000</v>
      </c>
      <c r="L110">
        <v>80</v>
      </c>
      <c r="M110">
        <v>360</v>
      </c>
      <c r="N110">
        <f t="shared" si="1"/>
        <v>30</v>
      </c>
      <c r="O110">
        <v>3.62</v>
      </c>
    </row>
    <row r="111" spans="1:15" x14ac:dyDescent="0.25">
      <c r="A111">
        <v>486</v>
      </c>
      <c r="B111">
        <v>6</v>
      </c>
      <c r="C111">
        <v>22.09</v>
      </c>
      <c r="D111">
        <v>66100</v>
      </c>
      <c r="E111">
        <v>64000</v>
      </c>
      <c r="F111">
        <v>0.96819999999999995</v>
      </c>
      <c r="G111">
        <v>2</v>
      </c>
      <c r="H111" t="s">
        <v>23</v>
      </c>
      <c r="I111">
        <v>48</v>
      </c>
      <c r="J111">
        <v>335000</v>
      </c>
      <c r="K111">
        <v>265000</v>
      </c>
      <c r="L111">
        <v>80</v>
      </c>
      <c r="M111">
        <v>360</v>
      </c>
      <c r="N111">
        <f t="shared" si="1"/>
        <v>30</v>
      </c>
      <c r="O111">
        <v>4.37</v>
      </c>
    </row>
    <row r="112" spans="1:15" x14ac:dyDescent="0.25">
      <c r="A112">
        <v>60</v>
      </c>
      <c r="B112">
        <v>39</v>
      </c>
      <c r="C112">
        <v>9.7899999999999991</v>
      </c>
      <c r="D112">
        <v>76000</v>
      </c>
      <c r="E112">
        <v>65000</v>
      </c>
      <c r="F112">
        <v>0.85529999999999995</v>
      </c>
      <c r="G112">
        <v>2</v>
      </c>
      <c r="H112" t="s">
        <v>18</v>
      </c>
      <c r="I112">
        <v>20</v>
      </c>
      <c r="J112">
        <v>175000</v>
      </c>
      <c r="K112">
        <v>125000</v>
      </c>
      <c r="L112">
        <v>70</v>
      </c>
      <c r="M112">
        <v>360</v>
      </c>
      <c r="N112">
        <f t="shared" si="1"/>
        <v>30</v>
      </c>
      <c r="O112">
        <v>3.99</v>
      </c>
    </row>
    <row r="113" spans="1:15" x14ac:dyDescent="0.25">
      <c r="A113">
        <v>315</v>
      </c>
      <c r="B113">
        <v>25</v>
      </c>
      <c r="C113">
        <v>13.25</v>
      </c>
      <c r="D113">
        <v>114000</v>
      </c>
      <c r="E113">
        <v>65000</v>
      </c>
      <c r="F113">
        <v>0.57020000000000004</v>
      </c>
      <c r="G113">
        <v>1</v>
      </c>
      <c r="H113" t="s">
        <v>20</v>
      </c>
      <c r="I113">
        <v>30</v>
      </c>
      <c r="J113">
        <v>315000</v>
      </c>
      <c r="K113">
        <v>275000</v>
      </c>
      <c r="L113">
        <v>87.29</v>
      </c>
      <c r="M113">
        <v>360</v>
      </c>
      <c r="N113">
        <f t="shared" si="1"/>
        <v>30</v>
      </c>
      <c r="O113">
        <v>2.75</v>
      </c>
    </row>
    <row r="114" spans="1:15" x14ac:dyDescent="0.25">
      <c r="A114">
        <v>320</v>
      </c>
      <c r="B114">
        <v>23</v>
      </c>
      <c r="C114">
        <v>17.5</v>
      </c>
      <c r="D114">
        <v>92300</v>
      </c>
      <c r="E114">
        <v>65000</v>
      </c>
      <c r="F114">
        <v>0.70420000000000005</v>
      </c>
      <c r="G114">
        <v>2</v>
      </c>
      <c r="H114" t="s">
        <v>20</v>
      </c>
      <c r="I114">
        <v>30</v>
      </c>
      <c r="J114">
        <v>275000</v>
      </c>
      <c r="K114">
        <v>215000</v>
      </c>
      <c r="L114">
        <v>80</v>
      </c>
      <c r="M114">
        <v>360</v>
      </c>
      <c r="N114">
        <f t="shared" si="1"/>
        <v>30</v>
      </c>
      <c r="O114">
        <v>3.75</v>
      </c>
    </row>
    <row r="115" spans="1:15" x14ac:dyDescent="0.25">
      <c r="A115">
        <v>422</v>
      </c>
      <c r="B115">
        <v>51</v>
      </c>
      <c r="C115">
        <v>17.2</v>
      </c>
      <c r="D115">
        <v>82400</v>
      </c>
      <c r="E115">
        <v>65000</v>
      </c>
      <c r="F115">
        <v>0.78879999999999995</v>
      </c>
      <c r="G115">
        <v>2</v>
      </c>
      <c r="H115" t="s">
        <v>22</v>
      </c>
      <c r="I115">
        <v>20</v>
      </c>
      <c r="J115">
        <v>255000</v>
      </c>
      <c r="K115">
        <v>205000</v>
      </c>
      <c r="L115">
        <v>80</v>
      </c>
      <c r="M115">
        <v>360</v>
      </c>
      <c r="N115">
        <f t="shared" si="1"/>
        <v>30</v>
      </c>
      <c r="O115">
        <v>4</v>
      </c>
    </row>
    <row r="116" spans="1:15" x14ac:dyDescent="0.25">
      <c r="A116">
        <v>452</v>
      </c>
      <c r="B116">
        <v>51</v>
      </c>
      <c r="C116">
        <v>17.78</v>
      </c>
      <c r="D116">
        <v>81600</v>
      </c>
      <c r="E116">
        <v>65000</v>
      </c>
      <c r="F116">
        <v>0.79659999999999997</v>
      </c>
      <c r="G116">
        <v>2</v>
      </c>
      <c r="H116" t="s">
        <v>22</v>
      </c>
      <c r="I116">
        <v>39</v>
      </c>
      <c r="J116">
        <v>275000</v>
      </c>
      <c r="K116">
        <v>215000</v>
      </c>
      <c r="L116">
        <v>77.77</v>
      </c>
      <c r="M116">
        <v>360</v>
      </c>
      <c r="N116">
        <f t="shared" si="1"/>
        <v>30</v>
      </c>
      <c r="O116">
        <v>3.25</v>
      </c>
    </row>
    <row r="117" spans="1:15" x14ac:dyDescent="0.25">
      <c r="A117">
        <v>338</v>
      </c>
      <c r="B117">
        <v>6</v>
      </c>
      <c r="C117">
        <v>42.81</v>
      </c>
      <c r="D117">
        <v>56600</v>
      </c>
      <c r="E117">
        <v>66000</v>
      </c>
      <c r="F117">
        <v>1.1660999999999999</v>
      </c>
      <c r="G117">
        <v>2</v>
      </c>
      <c r="H117" t="s">
        <v>21</v>
      </c>
      <c r="I117">
        <v>40</v>
      </c>
      <c r="J117">
        <v>255000</v>
      </c>
      <c r="K117">
        <v>235000</v>
      </c>
      <c r="L117">
        <v>94</v>
      </c>
      <c r="M117">
        <v>360</v>
      </c>
      <c r="N117">
        <f t="shared" si="1"/>
        <v>30</v>
      </c>
      <c r="O117">
        <v>3.25</v>
      </c>
    </row>
    <row r="118" spans="1:15" x14ac:dyDescent="0.25">
      <c r="A118">
        <v>390</v>
      </c>
      <c r="B118">
        <v>2</v>
      </c>
      <c r="C118">
        <v>16.91</v>
      </c>
      <c r="D118">
        <v>93100</v>
      </c>
      <c r="E118">
        <v>66000</v>
      </c>
      <c r="F118">
        <v>0.70889999999999997</v>
      </c>
      <c r="G118">
        <v>2</v>
      </c>
      <c r="H118" t="s">
        <v>21</v>
      </c>
      <c r="I118">
        <v>43</v>
      </c>
      <c r="J118">
        <v>315000</v>
      </c>
      <c r="K118">
        <v>245000</v>
      </c>
      <c r="L118">
        <v>76.19</v>
      </c>
      <c r="M118">
        <v>360</v>
      </c>
      <c r="N118">
        <f t="shared" si="1"/>
        <v>30</v>
      </c>
      <c r="O118">
        <v>3.5</v>
      </c>
    </row>
    <row r="119" spans="1:15" x14ac:dyDescent="0.25">
      <c r="A119">
        <v>393</v>
      </c>
      <c r="B119">
        <v>35</v>
      </c>
      <c r="C119">
        <v>26.44</v>
      </c>
      <c r="D119">
        <v>54700</v>
      </c>
      <c r="E119">
        <v>66000</v>
      </c>
      <c r="F119">
        <v>1.2065999999999999</v>
      </c>
      <c r="G119">
        <v>2</v>
      </c>
      <c r="H119" t="s">
        <v>21</v>
      </c>
      <c r="I119">
        <v>37</v>
      </c>
      <c r="J119">
        <v>165000</v>
      </c>
      <c r="K119">
        <v>155000</v>
      </c>
      <c r="L119">
        <v>90.9</v>
      </c>
      <c r="M119">
        <v>360</v>
      </c>
      <c r="N119">
        <f t="shared" si="1"/>
        <v>30</v>
      </c>
      <c r="O119">
        <v>3.87</v>
      </c>
    </row>
    <row r="120" spans="1:15" x14ac:dyDescent="0.25">
      <c r="A120">
        <v>120</v>
      </c>
      <c r="B120">
        <v>12</v>
      </c>
      <c r="C120">
        <v>15.21</v>
      </c>
      <c r="D120">
        <v>65000</v>
      </c>
      <c r="E120">
        <v>67000</v>
      </c>
      <c r="F120">
        <v>1.0307999999999999</v>
      </c>
      <c r="G120">
        <v>2</v>
      </c>
      <c r="H120" t="s">
        <v>19</v>
      </c>
      <c r="I120">
        <v>42</v>
      </c>
      <c r="J120">
        <v>265000</v>
      </c>
      <c r="K120">
        <v>215000</v>
      </c>
      <c r="L120">
        <v>78.94</v>
      </c>
      <c r="M120">
        <v>360</v>
      </c>
      <c r="N120">
        <f t="shared" si="1"/>
        <v>30</v>
      </c>
      <c r="O120">
        <v>3.99</v>
      </c>
    </row>
    <row r="121" spans="1:15" x14ac:dyDescent="0.25">
      <c r="A121">
        <v>128</v>
      </c>
      <c r="B121">
        <v>53</v>
      </c>
      <c r="C121">
        <v>11.83</v>
      </c>
      <c r="D121">
        <v>86300</v>
      </c>
      <c r="E121">
        <v>67000</v>
      </c>
      <c r="F121">
        <v>0.77639999999999998</v>
      </c>
      <c r="G121">
        <v>2</v>
      </c>
      <c r="H121" t="s">
        <v>19</v>
      </c>
      <c r="I121">
        <v>44</v>
      </c>
      <c r="J121">
        <v>425000</v>
      </c>
      <c r="K121">
        <v>335000</v>
      </c>
      <c r="L121">
        <v>79</v>
      </c>
      <c r="M121">
        <v>360</v>
      </c>
      <c r="N121">
        <f t="shared" si="1"/>
        <v>30</v>
      </c>
      <c r="O121">
        <v>4.37</v>
      </c>
    </row>
    <row r="122" spans="1:15" x14ac:dyDescent="0.25">
      <c r="A122">
        <v>339</v>
      </c>
      <c r="B122">
        <v>25</v>
      </c>
      <c r="C122">
        <v>22.5</v>
      </c>
      <c r="D122">
        <v>114000</v>
      </c>
      <c r="E122">
        <v>67000</v>
      </c>
      <c r="F122">
        <v>0.5877</v>
      </c>
      <c r="G122">
        <v>2</v>
      </c>
      <c r="H122" t="s">
        <v>21</v>
      </c>
      <c r="I122">
        <v>49</v>
      </c>
      <c r="J122">
        <v>545000</v>
      </c>
      <c r="K122">
        <v>315000</v>
      </c>
      <c r="L122">
        <v>56.77</v>
      </c>
      <c r="M122">
        <v>360</v>
      </c>
      <c r="N122">
        <f t="shared" si="1"/>
        <v>30</v>
      </c>
      <c r="O122">
        <v>3.25</v>
      </c>
    </row>
    <row r="123" spans="1:15" x14ac:dyDescent="0.25">
      <c r="A123">
        <v>252</v>
      </c>
      <c r="B123">
        <v>42</v>
      </c>
      <c r="C123">
        <v>1.49</v>
      </c>
      <c r="D123">
        <v>69800</v>
      </c>
      <c r="E123">
        <v>68000</v>
      </c>
      <c r="F123">
        <v>0.97419999999999995</v>
      </c>
      <c r="G123">
        <v>2</v>
      </c>
      <c r="H123" t="s">
        <v>20</v>
      </c>
      <c r="I123">
        <v>30</v>
      </c>
      <c r="J123">
        <v>365000</v>
      </c>
      <c r="K123">
        <v>255000</v>
      </c>
      <c r="L123">
        <v>69.98</v>
      </c>
      <c r="M123">
        <v>360</v>
      </c>
      <c r="N123">
        <f t="shared" si="1"/>
        <v>30</v>
      </c>
      <c r="O123">
        <v>3.56</v>
      </c>
    </row>
    <row r="124" spans="1:15" x14ac:dyDescent="0.25">
      <c r="A124">
        <v>306</v>
      </c>
      <c r="B124">
        <v>48</v>
      </c>
      <c r="C124">
        <v>33.94</v>
      </c>
      <c r="D124">
        <v>80000</v>
      </c>
      <c r="E124">
        <v>68000</v>
      </c>
      <c r="F124">
        <v>0.85</v>
      </c>
      <c r="G124">
        <v>1</v>
      </c>
      <c r="H124" t="s">
        <v>20</v>
      </c>
      <c r="I124">
        <v>49</v>
      </c>
      <c r="J124">
        <v>335000</v>
      </c>
      <c r="K124">
        <v>265000</v>
      </c>
      <c r="L124">
        <v>79.989999999999995</v>
      </c>
      <c r="M124">
        <v>360</v>
      </c>
      <c r="N124">
        <f t="shared" si="1"/>
        <v>30</v>
      </c>
      <c r="O124">
        <v>3.75</v>
      </c>
    </row>
    <row r="125" spans="1:15" x14ac:dyDescent="0.25">
      <c r="A125">
        <v>318</v>
      </c>
      <c r="B125">
        <v>41</v>
      </c>
      <c r="C125">
        <v>20.25</v>
      </c>
      <c r="D125">
        <v>92100</v>
      </c>
      <c r="E125">
        <v>68000</v>
      </c>
      <c r="F125">
        <v>0.73829999999999996</v>
      </c>
      <c r="G125">
        <v>1</v>
      </c>
      <c r="H125" t="s">
        <v>20</v>
      </c>
      <c r="I125">
        <v>42</v>
      </c>
      <c r="J125">
        <v>335000</v>
      </c>
      <c r="K125">
        <v>315000</v>
      </c>
      <c r="L125">
        <v>95</v>
      </c>
      <c r="M125">
        <v>360</v>
      </c>
      <c r="N125">
        <f t="shared" si="1"/>
        <v>30</v>
      </c>
      <c r="O125">
        <v>3.5</v>
      </c>
    </row>
    <row r="126" spans="1:15" x14ac:dyDescent="0.25">
      <c r="A126">
        <v>351</v>
      </c>
      <c r="B126">
        <v>53</v>
      </c>
      <c r="C126">
        <v>19.93</v>
      </c>
      <c r="D126">
        <v>77500</v>
      </c>
      <c r="E126">
        <v>68000</v>
      </c>
      <c r="F126">
        <v>0.87739999999999996</v>
      </c>
      <c r="G126">
        <v>2</v>
      </c>
      <c r="H126" t="s">
        <v>21</v>
      </c>
      <c r="I126">
        <v>30</v>
      </c>
      <c r="J126">
        <v>295000</v>
      </c>
      <c r="K126">
        <v>185000</v>
      </c>
      <c r="L126">
        <v>63.72</v>
      </c>
      <c r="M126">
        <v>360</v>
      </c>
      <c r="N126">
        <f t="shared" si="1"/>
        <v>30</v>
      </c>
      <c r="O126">
        <v>3.25</v>
      </c>
    </row>
    <row r="127" spans="1:15" x14ac:dyDescent="0.25">
      <c r="A127">
        <v>101</v>
      </c>
      <c r="B127">
        <v>34</v>
      </c>
      <c r="C127">
        <v>48.53</v>
      </c>
      <c r="D127">
        <v>96500</v>
      </c>
      <c r="E127">
        <v>69000</v>
      </c>
      <c r="F127">
        <v>0.71499999999999997</v>
      </c>
      <c r="G127">
        <v>2</v>
      </c>
      <c r="H127" t="s">
        <v>19</v>
      </c>
      <c r="I127">
        <v>30</v>
      </c>
      <c r="J127">
        <v>305000</v>
      </c>
      <c r="K127">
        <v>105000</v>
      </c>
      <c r="L127">
        <v>35</v>
      </c>
      <c r="M127">
        <v>360</v>
      </c>
      <c r="N127">
        <f t="shared" si="1"/>
        <v>30</v>
      </c>
      <c r="O127">
        <v>2.5</v>
      </c>
    </row>
    <row r="128" spans="1:15" x14ac:dyDescent="0.25">
      <c r="A128">
        <v>129</v>
      </c>
      <c r="B128">
        <v>53</v>
      </c>
      <c r="C128">
        <v>37.630000000000003</v>
      </c>
      <c r="D128">
        <v>106900</v>
      </c>
      <c r="E128">
        <v>69000</v>
      </c>
      <c r="F128">
        <v>0.64549999999999996</v>
      </c>
      <c r="G128">
        <v>2</v>
      </c>
      <c r="H128" t="s">
        <v>19</v>
      </c>
      <c r="I128">
        <v>45</v>
      </c>
      <c r="J128">
        <v>445000</v>
      </c>
      <c r="K128">
        <v>325000</v>
      </c>
      <c r="L128">
        <v>73.53</v>
      </c>
      <c r="M128">
        <v>360</v>
      </c>
      <c r="N128">
        <f t="shared" si="1"/>
        <v>30</v>
      </c>
      <c r="O128">
        <v>3.37</v>
      </c>
    </row>
    <row r="129" spans="1:15" x14ac:dyDescent="0.25">
      <c r="A129">
        <v>214</v>
      </c>
      <c r="B129">
        <v>22</v>
      </c>
      <c r="C129">
        <v>18.329999999999998</v>
      </c>
      <c r="D129">
        <v>54200</v>
      </c>
      <c r="E129">
        <v>69000</v>
      </c>
      <c r="F129">
        <v>1.2730999999999999</v>
      </c>
      <c r="G129">
        <v>2</v>
      </c>
      <c r="H129" t="s">
        <v>19</v>
      </c>
      <c r="I129">
        <v>38</v>
      </c>
      <c r="J129">
        <v>445000</v>
      </c>
      <c r="K129">
        <v>325000</v>
      </c>
      <c r="L129">
        <v>73.48</v>
      </c>
      <c r="M129">
        <v>360</v>
      </c>
      <c r="N129">
        <f t="shared" si="1"/>
        <v>30</v>
      </c>
      <c r="O129">
        <v>3</v>
      </c>
    </row>
    <row r="130" spans="1:15" x14ac:dyDescent="0.25">
      <c r="A130">
        <v>245</v>
      </c>
      <c r="B130">
        <v>27</v>
      </c>
      <c r="C130">
        <v>6.42</v>
      </c>
      <c r="D130">
        <v>102800</v>
      </c>
      <c r="E130">
        <v>69000</v>
      </c>
      <c r="F130">
        <v>0.67120000000000002</v>
      </c>
      <c r="G130">
        <v>2</v>
      </c>
      <c r="H130" t="s">
        <v>20</v>
      </c>
      <c r="I130">
        <v>30</v>
      </c>
      <c r="J130">
        <v>335000</v>
      </c>
      <c r="K130">
        <v>245000</v>
      </c>
      <c r="L130">
        <v>73.33</v>
      </c>
      <c r="M130">
        <v>360</v>
      </c>
      <c r="N130">
        <f t="shared" si="1"/>
        <v>30</v>
      </c>
      <c r="O130">
        <v>2.87</v>
      </c>
    </row>
    <row r="131" spans="1:15" x14ac:dyDescent="0.25">
      <c r="A131">
        <v>362</v>
      </c>
      <c r="B131">
        <v>37</v>
      </c>
      <c r="C131">
        <v>33.049999999999997</v>
      </c>
      <c r="D131">
        <v>94100</v>
      </c>
      <c r="E131">
        <v>69000</v>
      </c>
      <c r="F131">
        <v>0.73329999999999995</v>
      </c>
      <c r="G131">
        <v>2</v>
      </c>
      <c r="H131" t="s">
        <v>21</v>
      </c>
      <c r="I131">
        <v>43</v>
      </c>
      <c r="J131">
        <v>225000</v>
      </c>
      <c r="K131">
        <v>175000</v>
      </c>
      <c r="L131">
        <v>79.819999999999993</v>
      </c>
      <c r="M131">
        <v>360</v>
      </c>
      <c r="N131">
        <f t="shared" si="1"/>
        <v>30</v>
      </c>
      <c r="O131">
        <v>4.25</v>
      </c>
    </row>
    <row r="132" spans="1:15" x14ac:dyDescent="0.25">
      <c r="A132">
        <v>385</v>
      </c>
      <c r="B132">
        <v>13</v>
      </c>
      <c r="C132">
        <v>17.190000000000001</v>
      </c>
      <c r="D132">
        <v>82200</v>
      </c>
      <c r="E132">
        <v>69000</v>
      </c>
      <c r="F132">
        <v>0.83940000000000003</v>
      </c>
      <c r="G132">
        <v>2</v>
      </c>
      <c r="H132" t="s">
        <v>21</v>
      </c>
      <c r="I132">
        <v>38</v>
      </c>
      <c r="J132">
        <v>305000</v>
      </c>
      <c r="K132">
        <v>275000</v>
      </c>
      <c r="L132">
        <v>90</v>
      </c>
      <c r="M132">
        <v>360</v>
      </c>
      <c r="N132">
        <f t="shared" si="1"/>
        <v>30</v>
      </c>
      <c r="O132">
        <v>3.62</v>
      </c>
    </row>
    <row r="133" spans="1:15" x14ac:dyDescent="0.25">
      <c r="A133">
        <v>425</v>
      </c>
      <c r="B133">
        <v>27</v>
      </c>
      <c r="C133">
        <v>20.96</v>
      </c>
      <c r="D133">
        <v>102800</v>
      </c>
      <c r="E133">
        <v>69000</v>
      </c>
      <c r="F133">
        <v>0.67120000000000002</v>
      </c>
      <c r="G133">
        <v>2</v>
      </c>
      <c r="H133" t="s">
        <v>22</v>
      </c>
      <c r="I133">
        <v>10</v>
      </c>
      <c r="J133">
        <v>205000</v>
      </c>
      <c r="K133">
        <v>65000</v>
      </c>
      <c r="L133">
        <v>32.76</v>
      </c>
      <c r="M133">
        <v>180</v>
      </c>
      <c r="N133">
        <f t="shared" si="1"/>
        <v>15</v>
      </c>
      <c r="O133">
        <v>3.25</v>
      </c>
    </row>
    <row r="134" spans="1:15" x14ac:dyDescent="0.25">
      <c r="A134">
        <v>211</v>
      </c>
      <c r="B134">
        <v>8</v>
      </c>
      <c r="C134">
        <v>25.29</v>
      </c>
      <c r="D134">
        <v>115100</v>
      </c>
      <c r="E134">
        <v>70000</v>
      </c>
      <c r="F134">
        <v>0.60819999999999996</v>
      </c>
      <c r="G134">
        <v>2</v>
      </c>
      <c r="H134" t="s">
        <v>19</v>
      </c>
      <c r="I134">
        <v>37</v>
      </c>
      <c r="J134">
        <v>375000</v>
      </c>
      <c r="K134">
        <v>255000</v>
      </c>
      <c r="L134">
        <v>67.77</v>
      </c>
      <c r="M134">
        <v>240</v>
      </c>
      <c r="N134">
        <f t="shared" si="1"/>
        <v>20</v>
      </c>
      <c r="O134">
        <v>3.12</v>
      </c>
    </row>
    <row r="135" spans="1:15" x14ac:dyDescent="0.25">
      <c r="A135">
        <v>445</v>
      </c>
      <c r="B135">
        <v>46</v>
      </c>
      <c r="C135">
        <v>4.79</v>
      </c>
      <c r="D135">
        <v>73100</v>
      </c>
      <c r="E135">
        <v>70000</v>
      </c>
      <c r="F135">
        <v>0.95760000000000001</v>
      </c>
      <c r="G135">
        <v>2</v>
      </c>
      <c r="H135" t="s">
        <v>22</v>
      </c>
      <c r="I135">
        <v>20</v>
      </c>
      <c r="J135">
        <v>125000</v>
      </c>
      <c r="K135">
        <v>85000</v>
      </c>
      <c r="L135">
        <v>66.12</v>
      </c>
      <c r="M135">
        <v>180</v>
      </c>
      <c r="N135">
        <f t="shared" si="1"/>
        <v>15</v>
      </c>
      <c r="O135">
        <v>2.25</v>
      </c>
    </row>
    <row r="136" spans="1:15" x14ac:dyDescent="0.25">
      <c r="A136">
        <v>493</v>
      </c>
      <c r="B136">
        <v>6</v>
      </c>
      <c r="C136">
        <v>44.8</v>
      </c>
      <c r="D136">
        <v>102700</v>
      </c>
      <c r="E136">
        <v>70000</v>
      </c>
      <c r="F136">
        <v>0.68159999999999998</v>
      </c>
      <c r="G136">
        <v>2</v>
      </c>
      <c r="H136" t="s">
        <v>23</v>
      </c>
      <c r="I136">
        <v>45</v>
      </c>
      <c r="J136">
        <v>655000</v>
      </c>
      <c r="K136">
        <v>145000</v>
      </c>
      <c r="L136">
        <v>22.41</v>
      </c>
      <c r="M136">
        <v>120</v>
      </c>
      <c r="N136">
        <f t="shared" si="1"/>
        <v>10</v>
      </c>
      <c r="O136">
        <v>2.5</v>
      </c>
    </row>
    <row r="137" spans="1:15" x14ac:dyDescent="0.25">
      <c r="A137">
        <v>170</v>
      </c>
      <c r="B137">
        <v>6</v>
      </c>
      <c r="C137">
        <v>60.7</v>
      </c>
      <c r="D137">
        <v>69300</v>
      </c>
      <c r="E137">
        <v>71000</v>
      </c>
      <c r="F137">
        <v>1.0245</v>
      </c>
      <c r="G137">
        <v>2</v>
      </c>
      <c r="H137" t="s">
        <v>19</v>
      </c>
      <c r="I137">
        <v>49</v>
      </c>
      <c r="J137">
        <v>255000</v>
      </c>
      <c r="K137">
        <v>145000</v>
      </c>
      <c r="L137">
        <v>58.84</v>
      </c>
      <c r="M137">
        <v>180</v>
      </c>
      <c r="N137">
        <f t="shared" ref="N137:N200" si="2">M137/12</f>
        <v>15</v>
      </c>
      <c r="O137">
        <v>3.37</v>
      </c>
    </row>
    <row r="138" spans="1:15" x14ac:dyDescent="0.25">
      <c r="A138">
        <v>36</v>
      </c>
      <c r="B138">
        <v>4</v>
      </c>
      <c r="C138">
        <v>20.04</v>
      </c>
      <c r="D138">
        <v>77800</v>
      </c>
      <c r="E138">
        <v>72000</v>
      </c>
      <c r="F138">
        <v>0.9254</v>
      </c>
      <c r="G138">
        <v>2</v>
      </c>
      <c r="H138" t="s">
        <v>17</v>
      </c>
      <c r="I138">
        <v>30</v>
      </c>
      <c r="J138">
        <v>195000</v>
      </c>
      <c r="K138">
        <v>155000</v>
      </c>
      <c r="L138">
        <v>78.23</v>
      </c>
      <c r="M138">
        <v>360</v>
      </c>
      <c r="N138">
        <f t="shared" si="2"/>
        <v>30</v>
      </c>
      <c r="O138">
        <v>3.99</v>
      </c>
    </row>
    <row r="139" spans="1:15" x14ac:dyDescent="0.25">
      <c r="A139">
        <v>210</v>
      </c>
      <c r="B139">
        <v>25</v>
      </c>
      <c r="C139">
        <v>11.53</v>
      </c>
      <c r="D139">
        <v>114000</v>
      </c>
      <c r="E139">
        <v>72000</v>
      </c>
      <c r="F139">
        <v>0.63160000000000005</v>
      </c>
      <c r="G139">
        <v>2</v>
      </c>
      <c r="H139" t="s">
        <v>19</v>
      </c>
      <c r="I139">
        <v>44</v>
      </c>
      <c r="J139">
        <v>475000</v>
      </c>
      <c r="K139">
        <v>315000</v>
      </c>
      <c r="L139">
        <v>67.239999999999995</v>
      </c>
      <c r="M139">
        <v>360</v>
      </c>
      <c r="N139">
        <f t="shared" si="2"/>
        <v>30</v>
      </c>
      <c r="O139">
        <v>2.87</v>
      </c>
    </row>
    <row r="140" spans="1:15" x14ac:dyDescent="0.25">
      <c r="A140">
        <v>264</v>
      </c>
      <c r="B140">
        <v>18</v>
      </c>
      <c r="C140">
        <v>18.93</v>
      </c>
      <c r="D140">
        <v>70000</v>
      </c>
      <c r="E140">
        <v>72000</v>
      </c>
      <c r="F140">
        <v>1.0286</v>
      </c>
      <c r="G140">
        <v>2</v>
      </c>
      <c r="H140" t="s">
        <v>20</v>
      </c>
      <c r="I140">
        <v>43</v>
      </c>
      <c r="J140">
        <v>295000</v>
      </c>
      <c r="K140">
        <v>265000</v>
      </c>
      <c r="L140">
        <v>90</v>
      </c>
      <c r="M140">
        <v>360</v>
      </c>
      <c r="N140">
        <f t="shared" si="2"/>
        <v>30</v>
      </c>
      <c r="O140">
        <v>4.12</v>
      </c>
    </row>
    <row r="141" spans="1:15" x14ac:dyDescent="0.25">
      <c r="A141">
        <v>295</v>
      </c>
      <c r="B141">
        <v>36</v>
      </c>
      <c r="C141">
        <v>41.07</v>
      </c>
      <c r="D141">
        <v>96500</v>
      </c>
      <c r="E141">
        <v>72000</v>
      </c>
      <c r="F141">
        <v>0.74609999999999999</v>
      </c>
      <c r="G141">
        <v>2</v>
      </c>
      <c r="H141" t="s">
        <v>20</v>
      </c>
      <c r="I141">
        <v>43</v>
      </c>
      <c r="J141">
        <v>645000</v>
      </c>
      <c r="K141">
        <v>475000</v>
      </c>
      <c r="L141">
        <v>74.209999999999994</v>
      </c>
      <c r="M141">
        <v>360</v>
      </c>
      <c r="N141">
        <f t="shared" si="2"/>
        <v>30</v>
      </c>
      <c r="O141">
        <v>2.99</v>
      </c>
    </row>
    <row r="142" spans="1:15" x14ac:dyDescent="0.25">
      <c r="A142">
        <v>181</v>
      </c>
      <c r="B142">
        <v>4</v>
      </c>
      <c r="C142">
        <v>9.2200000000000006</v>
      </c>
      <c r="D142">
        <v>77800</v>
      </c>
      <c r="E142">
        <v>73000</v>
      </c>
      <c r="F142">
        <v>0.93830000000000002</v>
      </c>
      <c r="G142">
        <v>2</v>
      </c>
      <c r="H142" t="s">
        <v>19</v>
      </c>
      <c r="I142">
        <v>44</v>
      </c>
      <c r="J142">
        <v>705000</v>
      </c>
      <c r="K142">
        <v>345000</v>
      </c>
      <c r="L142">
        <v>49.71</v>
      </c>
      <c r="M142">
        <v>240</v>
      </c>
      <c r="N142">
        <f t="shared" si="2"/>
        <v>20</v>
      </c>
      <c r="O142">
        <v>3</v>
      </c>
    </row>
    <row r="143" spans="1:15" x14ac:dyDescent="0.25">
      <c r="A143">
        <v>82</v>
      </c>
      <c r="B143">
        <v>12</v>
      </c>
      <c r="C143">
        <v>50.56</v>
      </c>
      <c r="D143">
        <v>68300</v>
      </c>
      <c r="E143">
        <v>74000</v>
      </c>
      <c r="F143">
        <v>1.0834999999999999</v>
      </c>
      <c r="G143">
        <v>2</v>
      </c>
      <c r="H143" t="s">
        <v>18</v>
      </c>
      <c r="I143">
        <v>41</v>
      </c>
      <c r="J143">
        <v>275000</v>
      </c>
      <c r="K143">
        <v>215000</v>
      </c>
      <c r="L143">
        <v>78.650000000000006</v>
      </c>
      <c r="M143">
        <v>360</v>
      </c>
      <c r="N143">
        <f t="shared" si="2"/>
        <v>30</v>
      </c>
      <c r="O143">
        <v>3.37</v>
      </c>
    </row>
    <row r="144" spans="1:15" x14ac:dyDescent="0.25">
      <c r="A144">
        <v>84</v>
      </c>
      <c r="B144">
        <v>49</v>
      </c>
      <c r="C144">
        <v>15.3</v>
      </c>
      <c r="D144">
        <v>85300</v>
      </c>
      <c r="E144">
        <v>74000</v>
      </c>
      <c r="F144">
        <v>0.86750000000000005</v>
      </c>
      <c r="G144">
        <v>2</v>
      </c>
      <c r="H144" t="s">
        <v>18</v>
      </c>
      <c r="I144">
        <v>30</v>
      </c>
      <c r="J144">
        <v>315000</v>
      </c>
      <c r="K144">
        <v>245000</v>
      </c>
      <c r="L144">
        <v>77.56</v>
      </c>
      <c r="M144">
        <v>360</v>
      </c>
      <c r="N144">
        <f t="shared" si="2"/>
        <v>30</v>
      </c>
      <c r="O144">
        <v>3.37</v>
      </c>
    </row>
    <row r="145" spans="1:15" x14ac:dyDescent="0.25">
      <c r="A145">
        <v>428</v>
      </c>
      <c r="B145">
        <v>48</v>
      </c>
      <c r="C145">
        <v>35.32</v>
      </c>
      <c r="D145">
        <v>89600</v>
      </c>
      <c r="E145">
        <v>74000</v>
      </c>
      <c r="F145">
        <v>0.82589999999999997</v>
      </c>
      <c r="G145">
        <v>2</v>
      </c>
      <c r="H145" t="s">
        <v>22</v>
      </c>
      <c r="I145">
        <v>44</v>
      </c>
      <c r="J145">
        <v>315000</v>
      </c>
      <c r="K145">
        <v>245000</v>
      </c>
      <c r="L145">
        <v>79.739999999999995</v>
      </c>
      <c r="M145">
        <v>240</v>
      </c>
      <c r="N145">
        <f t="shared" si="2"/>
        <v>20</v>
      </c>
      <c r="O145">
        <v>3.87</v>
      </c>
    </row>
    <row r="146" spans="1:15" x14ac:dyDescent="0.25">
      <c r="A146">
        <v>59</v>
      </c>
      <c r="B146">
        <v>41</v>
      </c>
      <c r="C146">
        <v>31.34</v>
      </c>
      <c r="D146">
        <v>92100</v>
      </c>
      <c r="E146">
        <v>75000</v>
      </c>
      <c r="F146">
        <v>0.81430000000000002</v>
      </c>
      <c r="G146">
        <v>2</v>
      </c>
      <c r="H146" t="s">
        <v>18</v>
      </c>
      <c r="I146">
        <v>36</v>
      </c>
      <c r="J146">
        <v>375000</v>
      </c>
      <c r="K146">
        <v>185000</v>
      </c>
      <c r="L146">
        <v>49.33</v>
      </c>
      <c r="M146">
        <v>180</v>
      </c>
      <c r="N146">
        <f t="shared" si="2"/>
        <v>15</v>
      </c>
      <c r="O146">
        <v>3.25</v>
      </c>
    </row>
    <row r="147" spans="1:15" x14ac:dyDescent="0.25">
      <c r="A147">
        <v>202</v>
      </c>
      <c r="B147">
        <v>48</v>
      </c>
      <c r="C147">
        <v>29.58</v>
      </c>
      <c r="D147">
        <v>65000</v>
      </c>
      <c r="E147">
        <v>75000</v>
      </c>
      <c r="F147">
        <v>1.1537999999999999</v>
      </c>
      <c r="G147">
        <v>2</v>
      </c>
      <c r="H147" t="s">
        <v>19</v>
      </c>
      <c r="I147">
        <v>42</v>
      </c>
      <c r="J147">
        <v>195000</v>
      </c>
      <c r="K147">
        <v>145000</v>
      </c>
      <c r="L147">
        <v>79.09</v>
      </c>
      <c r="M147">
        <v>360</v>
      </c>
      <c r="N147">
        <f t="shared" si="2"/>
        <v>30</v>
      </c>
      <c r="O147">
        <v>5</v>
      </c>
    </row>
    <row r="148" spans="1:15" x14ac:dyDescent="0.25">
      <c r="A148">
        <v>247</v>
      </c>
      <c r="B148">
        <v>39</v>
      </c>
      <c r="C148">
        <v>7.84</v>
      </c>
      <c r="D148">
        <v>84600</v>
      </c>
      <c r="E148">
        <v>75000</v>
      </c>
      <c r="F148">
        <v>0.88649999999999995</v>
      </c>
      <c r="G148">
        <v>2</v>
      </c>
      <c r="H148" t="s">
        <v>20</v>
      </c>
      <c r="I148">
        <v>10</v>
      </c>
      <c r="J148">
        <v>265000</v>
      </c>
      <c r="K148">
        <v>175000</v>
      </c>
      <c r="L148">
        <v>67.099999999999994</v>
      </c>
      <c r="M148">
        <v>360</v>
      </c>
      <c r="N148">
        <f t="shared" si="2"/>
        <v>30</v>
      </c>
      <c r="O148">
        <v>3.12</v>
      </c>
    </row>
    <row r="149" spans="1:15" x14ac:dyDescent="0.25">
      <c r="A149">
        <v>401</v>
      </c>
      <c r="B149">
        <v>45</v>
      </c>
      <c r="C149">
        <v>21.73</v>
      </c>
      <c r="D149">
        <v>71400</v>
      </c>
      <c r="E149">
        <v>75000</v>
      </c>
      <c r="F149">
        <v>1.0504</v>
      </c>
      <c r="G149">
        <v>2</v>
      </c>
      <c r="H149" t="s">
        <v>21</v>
      </c>
      <c r="I149">
        <v>47</v>
      </c>
      <c r="J149">
        <v>345000</v>
      </c>
      <c r="K149">
        <v>265000</v>
      </c>
      <c r="L149">
        <v>77.22</v>
      </c>
      <c r="M149">
        <v>240</v>
      </c>
      <c r="N149">
        <f t="shared" si="2"/>
        <v>20</v>
      </c>
      <c r="O149">
        <v>2.99</v>
      </c>
    </row>
    <row r="150" spans="1:15" x14ac:dyDescent="0.25">
      <c r="A150">
        <v>444</v>
      </c>
      <c r="B150">
        <v>42</v>
      </c>
      <c r="C150">
        <v>53.19</v>
      </c>
      <c r="D150">
        <v>96600</v>
      </c>
      <c r="E150">
        <v>75000</v>
      </c>
      <c r="F150">
        <v>0.77639999999999998</v>
      </c>
      <c r="G150">
        <v>2</v>
      </c>
      <c r="H150" t="s">
        <v>22</v>
      </c>
      <c r="I150">
        <v>39</v>
      </c>
      <c r="J150">
        <v>265000</v>
      </c>
      <c r="K150">
        <v>215000</v>
      </c>
      <c r="L150">
        <v>85</v>
      </c>
      <c r="M150">
        <v>360</v>
      </c>
      <c r="N150">
        <f t="shared" si="2"/>
        <v>30</v>
      </c>
      <c r="O150">
        <v>3</v>
      </c>
    </row>
    <row r="151" spans="1:15" x14ac:dyDescent="0.25">
      <c r="A151">
        <v>490</v>
      </c>
      <c r="B151">
        <v>26</v>
      </c>
      <c r="C151">
        <v>40.65</v>
      </c>
      <c r="D151">
        <v>101500</v>
      </c>
      <c r="E151">
        <v>75000</v>
      </c>
      <c r="F151">
        <v>0.7389</v>
      </c>
      <c r="G151">
        <v>2</v>
      </c>
      <c r="H151" t="s">
        <v>23</v>
      </c>
      <c r="I151">
        <v>45</v>
      </c>
      <c r="J151">
        <v>265000</v>
      </c>
      <c r="K151">
        <v>245000</v>
      </c>
      <c r="L151">
        <v>94.82</v>
      </c>
      <c r="M151">
        <v>360</v>
      </c>
      <c r="N151">
        <f t="shared" si="2"/>
        <v>30</v>
      </c>
      <c r="O151">
        <v>3.37</v>
      </c>
    </row>
    <row r="152" spans="1:15" x14ac:dyDescent="0.25">
      <c r="A152">
        <v>18</v>
      </c>
      <c r="B152">
        <v>13</v>
      </c>
      <c r="C152">
        <v>53.46</v>
      </c>
      <c r="D152">
        <v>52400</v>
      </c>
      <c r="E152">
        <v>76000</v>
      </c>
      <c r="F152">
        <v>1.4503999999999999</v>
      </c>
      <c r="G152">
        <v>2</v>
      </c>
      <c r="H152" t="s">
        <v>17</v>
      </c>
      <c r="I152">
        <v>42</v>
      </c>
      <c r="J152">
        <v>255000</v>
      </c>
      <c r="K152">
        <v>145000</v>
      </c>
      <c r="L152">
        <v>58.39</v>
      </c>
      <c r="M152">
        <v>180</v>
      </c>
      <c r="N152">
        <f t="shared" si="2"/>
        <v>15</v>
      </c>
      <c r="O152">
        <v>3.5</v>
      </c>
    </row>
    <row r="153" spans="1:15" x14ac:dyDescent="0.25">
      <c r="A153">
        <v>31</v>
      </c>
      <c r="B153">
        <v>44</v>
      </c>
      <c r="C153">
        <v>4.2300000000000004</v>
      </c>
      <c r="D153">
        <v>89000</v>
      </c>
      <c r="E153">
        <v>76000</v>
      </c>
      <c r="F153">
        <v>0.85389999999999999</v>
      </c>
      <c r="G153">
        <v>1</v>
      </c>
      <c r="H153" t="s">
        <v>17</v>
      </c>
      <c r="I153">
        <v>37</v>
      </c>
      <c r="J153">
        <v>315000</v>
      </c>
      <c r="K153">
        <v>285000</v>
      </c>
      <c r="L153">
        <v>95</v>
      </c>
      <c r="M153">
        <v>360</v>
      </c>
      <c r="N153">
        <f t="shared" si="2"/>
        <v>30</v>
      </c>
      <c r="O153">
        <v>3.75</v>
      </c>
    </row>
    <row r="154" spans="1:15" x14ac:dyDescent="0.25">
      <c r="A154">
        <v>67</v>
      </c>
      <c r="B154">
        <v>25</v>
      </c>
      <c r="C154">
        <v>8.3000000000000007</v>
      </c>
      <c r="D154">
        <v>80000</v>
      </c>
      <c r="E154">
        <v>76000</v>
      </c>
      <c r="F154">
        <v>0.95</v>
      </c>
      <c r="G154">
        <v>2</v>
      </c>
      <c r="H154" t="s">
        <v>18</v>
      </c>
      <c r="I154">
        <v>30</v>
      </c>
      <c r="J154">
        <v>345000</v>
      </c>
      <c r="K154">
        <v>245000</v>
      </c>
      <c r="L154">
        <v>71.64</v>
      </c>
      <c r="M154">
        <v>360</v>
      </c>
      <c r="N154">
        <f t="shared" si="2"/>
        <v>30</v>
      </c>
      <c r="O154">
        <v>3.12</v>
      </c>
    </row>
    <row r="155" spans="1:15" x14ac:dyDescent="0.25">
      <c r="A155">
        <v>218</v>
      </c>
      <c r="B155">
        <v>6</v>
      </c>
      <c r="C155">
        <v>96.18</v>
      </c>
      <c r="D155">
        <v>83300</v>
      </c>
      <c r="E155">
        <v>76000</v>
      </c>
      <c r="F155">
        <v>0.91239999999999999</v>
      </c>
      <c r="G155">
        <v>2</v>
      </c>
      <c r="H155" t="s">
        <v>19</v>
      </c>
      <c r="I155">
        <v>37</v>
      </c>
      <c r="J155">
        <v>555000</v>
      </c>
      <c r="K155">
        <v>375000</v>
      </c>
      <c r="L155">
        <v>68.63</v>
      </c>
      <c r="M155">
        <v>360</v>
      </c>
      <c r="N155">
        <f t="shared" si="2"/>
        <v>30</v>
      </c>
      <c r="O155">
        <v>2.87</v>
      </c>
    </row>
    <row r="156" spans="1:15" x14ac:dyDescent="0.25">
      <c r="A156">
        <v>249</v>
      </c>
      <c r="B156">
        <v>51</v>
      </c>
      <c r="C156">
        <v>39.590000000000003</v>
      </c>
      <c r="D156">
        <v>124900</v>
      </c>
      <c r="E156">
        <v>76000</v>
      </c>
      <c r="F156">
        <v>0.60850000000000004</v>
      </c>
      <c r="G156">
        <v>2</v>
      </c>
      <c r="H156" t="s">
        <v>20</v>
      </c>
      <c r="I156">
        <v>20</v>
      </c>
      <c r="J156">
        <v>265000</v>
      </c>
      <c r="K156">
        <v>245000</v>
      </c>
      <c r="L156">
        <v>95</v>
      </c>
      <c r="M156">
        <v>360</v>
      </c>
      <c r="N156">
        <f t="shared" si="2"/>
        <v>30</v>
      </c>
      <c r="O156">
        <v>2.62</v>
      </c>
    </row>
    <row r="157" spans="1:15" x14ac:dyDescent="0.25">
      <c r="A157">
        <v>288</v>
      </c>
      <c r="B157">
        <v>49</v>
      </c>
      <c r="C157">
        <v>12.72</v>
      </c>
      <c r="D157">
        <v>87500</v>
      </c>
      <c r="E157">
        <v>76000</v>
      </c>
      <c r="F157">
        <v>0.86860000000000004</v>
      </c>
      <c r="G157">
        <v>2</v>
      </c>
      <c r="H157" t="s">
        <v>20</v>
      </c>
      <c r="I157">
        <v>30</v>
      </c>
      <c r="J157">
        <v>245000</v>
      </c>
      <c r="K157">
        <v>145000</v>
      </c>
      <c r="L157">
        <v>60</v>
      </c>
      <c r="M157">
        <v>360</v>
      </c>
      <c r="N157">
        <f t="shared" si="2"/>
        <v>30</v>
      </c>
      <c r="O157">
        <v>3.37</v>
      </c>
    </row>
    <row r="158" spans="1:15" x14ac:dyDescent="0.25">
      <c r="A158">
        <v>300</v>
      </c>
      <c r="B158">
        <v>40</v>
      </c>
      <c r="C158">
        <v>20.05</v>
      </c>
      <c r="D158">
        <v>74000</v>
      </c>
      <c r="E158">
        <v>76000</v>
      </c>
      <c r="F158">
        <v>1.0269999999999999</v>
      </c>
      <c r="G158">
        <v>1</v>
      </c>
      <c r="H158" t="s">
        <v>20</v>
      </c>
      <c r="I158">
        <v>20</v>
      </c>
      <c r="J158">
        <v>235000</v>
      </c>
      <c r="K158">
        <v>225000</v>
      </c>
      <c r="L158">
        <v>96.99</v>
      </c>
      <c r="M158">
        <v>360</v>
      </c>
      <c r="N158">
        <f t="shared" si="2"/>
        <v>30</v>
      </c>
      <c r="O158">
        <v>2.87</v>
      </c>
    </row>
    <row r="159" spans="1:15" x14ac:dyDescent="0.25">
      <c r="A159">
        <v>81</v>
      </c>
      <c r="B159">
        <v>47</v>
      </c>
      <c r="C159">
        <v>19.309999999999999</v>
      </c>
      <c r="D159">
        <v>80700</v>
      </c>
      <c r="E159">
        <v>77000</v>
      </c>
      <c r="F159">
        <v>0.95420000000000005</v>
      </c>
      <c r="G159">
        <v>2</v>
      </c>
      <c r="H159" t="s">
        <v>18</v>
      </c>
      <c r="I159">
        <v>42</v>
      </c>
      <c r="J159">
        <v>485000</v>
      </c>
      <c r="K159">
        <v>195000</v>
      </c>
      <c r="L159">
        <v>41.66</v>
      </c>
      <c r="M159">
        <v>360</v>
      </c>
      <c r="N159">
        <f t="shared" si="2"/>
        <v>30</v>
      </c>
      <c r="O159">
        <v>4.25</v>
      </c>
    </row>
    <row r="160" spans="1:15" x14ac:dyDescent="0.25">
      <c r="A160">
        <v>169</v>
      </c>
      <c r="B160">
        <v>26</v>
      </c>
      <c r="C160">
        <v>5.68</v>
      </c>
      <c r="D160">
        <v>80600</v>
      </c>
      <c r="E160">
        <v>77000</v>
      </c>
      <c r="F160">
        <v>0.95530000000000004</v>
      </c>
      <c r="G160">
        <v>2</v>
      </c>
      <c r="H160" t="s">
        <v>19</v>
      </c>
      <c r="I160">
        <v>39</v>
      </c>
      <c r="J160">
        <v>235000</v>
      </c>
      <c r="K160">
        <v>135000</v>
      </c>
      <c r="L160">
        <v>55.48</v>
      </c>
      <c r="M160">
        <v>180</v>
      </c>
      <c r="N160">
        <f t="shared" si="2"/>
        <v>15</v>
      </c>
      <c r="O160">
        <v>2.75</v>
      </c>
    </row>
    <row r="161" spans="1:15" x14ac:dyDescent="0.25">
      <c r="A161">
        <v>466</v>
      </c>
      <c r="B161">
        <v>48</v>
      </c>
      <c r="C161">
        <v>47.77</v>
      </c>
      <c r="D161">
        <v>72200</v>
      </c>
      <c r="E161">
        <v>77000</v>
      </c>
      <c r="F161">
        <v>1.0665</v>
      </c>
      <c r="G161">
        <v>2</v>
      </c>
      <c r="H161" t="s">
        <v>22</v>
      </c>
      <c r="I161">
        <v>20</v>
      </c>
      <c r="J161">
        <v>335000</v>
      </c>
      <c r="K161">
        <v>265000</v>
      </c>
      <c r="L161">
        <v>80</v>
      </c>
      <c r="M161">
        <v>360</v>
      </c>
      <c r="N161">
        <f t="shared" si="2"/>
        <v>30</v>
      </c>
      <c r="O161">
        <v>2.4900000000000002</v>
      </c>
    </row>
    <row r="162" spans="1:15" x14ac:dyDescent="0.25">
      <c r="A162">
        <v>161</v>
      </c>
      <c r="B162">
        <v>39</v>
      </c>
      <c r="C162">
        <v>7.71</v>
      </c>
      <c r="D162">
        <v>85200</v>
      </c>
      <c r="E162">
        <v>78000</v>
      </c>
      <c r="F162">
        <v>0.91549999999999998</v>
      </c>
      <c r="G162">
        <v>2</v>
      </c>
      <c r="H162" t="s">
        <v>19</v>
      </c>
      <c r="I162">
        <v>20</v>
      </c>
      <c r="J162">
        <v>235000</v>
      </c>
      <c r="K162">
        <v>165000</v>
      </c>
      <c r="L162">
        <v>71.48</v>
      </c>
      <c r="M162">
        <v>120</v>
      </c>
      <c r="N162">
        <f t="shared" si="2"/>
        <v>10</v>
      </c>
      <c r="O162">
        <v>2.75</v>
      </c>
    </row>
    <row r="163" spans="1:15" x14ac:dyDescent="0.25">
      <c r="A163">
        <v>290</v>
      </c>
      <c r="B163">
        <v>53</v>
      </c>
      <c r="C163">
        <v>18.829999999999998</v>
      </c>
      <c r="D163">
        <v>92100</v>
      </c>
      <c r="E163">
        <v>78000</v>
      </c>
      <c r="F163">
        <v>0.84689999999999999</v>
      </c>
      <c r="G163">
        <v>2</v>
      </c>
      <c r="H163" t="s">
        <v>20</v>
      </c>
      <c r="I163">
        <v>20</v>
      </c>
      <c r="J163">
        <v>415000</v>
      </c>
      <c r="K163">
        <v>295000</v>
      </c>
      <c r="L163">
        <v>71.08</v>
      </c>
      <c r="M163">
        <v>360</v>
      </c>
      <c r="N163">
        <f t="shared" si="2"/>
        <v>30</v>
      </c>
      <c r="O163">
        <v>3.25</v>
      </c>
    </row>
    <row r="164" spans="1:15" x14ac:dyDescent="0.25">
      <c r="A164">
        <v>400</v>
      </c>
      <c r="B164">
        <v>47</v>
      </c>
      <c r="C164">
        <v>11.36</v>
      </c>
      <c r="D164">
        <v>70800</v>
      </c>
      <c r="E164">
        <v>78000</v>
      </c>
      <c r="F164">
        <v>1.1016999999999999</v>
      </c>
      <c r="G164">
        <v>2</v>
      </c>
      <c r="H164" t="s">
        <v>21</v>
      </c>
      <c r="I164">
        <v>40</v>
      </c>
      <c r="J164">
        <v>255000</v>
      </c>
      <c r="K164">
        <v>165000</v>
      </c>
      <c r="L164">
        <v>64</v>
      </c>
      <c r="M164">
        <v>240</v>
      </c>
      <c r="N164">
        <f t="shared" si="2"/>
        <v>20</v>
      </c>
      <c r="O164">
        <v>2.75</v>
      </c>
    </row>
    <row r="165" spans="1:15" x14ac:dyDescent="0.25">
      <c r="A165">
        <v>454</v>
      </c>
      <c r="B165">
        <v>6</v>
      </c>
      <c r="C165">
        <v>88.48</v>
      </c>
      <c r="D165">
        <v>97800</v>
      </c>
      <c r="E165">
        <v>78000</v>
      </c>
      <c r="F165">
        <v>0.79749999999999999</v>
      </c>
      <c r="G165">
        <v>2</v>
      </c>
      <c r="H165" t="s">
        <v>22</v>
      </c>
      <c r="I165">
        <v>48</v>
      </c>
      <c r="J165">
        <v>495000</v>
      </c>
      <c r="K165">
        <v>465000</v>
      </c>
      <c r="L165">
        <v>95</v>
      </c>
      <c r="M165">
        <v>360</v>
      </c>
      <c r="N165">
        <f t="shared" si="2"/>
        <v>30</v>
      </c>
      <c r="O165">
        <v>2.5</v>
      </c>
    </row>
    <row r="166" spans="1:15" x14ac:dyDescent="0.25">
      <c r="A166">
        <v>476</v>
      </c>
      <c r="B166">
        <v>36</v>
      </c>
      <c r="C166">
        <v>11.03</v>
      </c>
      <c r="D166">
        <v>96500</v>
      </c>
      <c r="E166">
        <v>78000</v>
      </c>
      <c r="F166">
        <v>0.80830000000000002</v>
      </c>
      <c r="G166">
        <v>2</v>
      </c>
      <c r="H166" t="s">
        <v>22</v>
      </c>
      <c r="I166">
        <v>46</v>
      </c>
      <c r="J166">
        <v>655000</v>
      </c>
      <c r="K166">
        <v>365000</v>
      </c>
      <c r="L166">
        <v>57</v>
      </c>
      <c r="M166">
        <v>360</v>
      </c>
      <c r="N166">
        <f t="shared" si="2"/>
        <v>30</v>
      </c>
      <c r="O166">
        <v>3.37</v>
      </c>
    </row>
    <row r="167" spans="1:15" x14ac:dyDescent="0.25">
      <c r="A167">
        <v>54</v>
      </c>
      <c r="B167">
        <v>13</v>
      </c>
      <c r="C167">
        <v>8.7100000000000009</v>
      </c>
      <c r="D167">
        <v>54700</v>
      </c>
      <c r="E167">
        <v>79000</v>
      </c>
      <c r="F167">
        <v>1.4441999999999999</v>
      </c>
      <c r="G167">
        <v>2</v>
      </c>
      <c r="H167" t="s">
        <v>18</v>
      </c>
      <c r="I167">
        <v>10</v>
      </c>
      <c r="J167">
        <v>145000</v>
      </c>
      <c r="K167">
        <v>105000</v>
      </c>
      <c r="L167">
        <v>71.72</v>
      </c>
      <c r="M167">
        <v>180</v>
      </c>
      <c r="N167">
        <f t="shared" si="2"/>
        <v>15</v>
      </c>
      <c r="O167">
        <v>3.75</v>
      </c>
    </row>
    <row r="168" spans="1:15" x14ac:dyDescent="0.25">
      <c r="A168">
        <v>420</v>
      </c>
      <c r="B168">
        <v>12</v>
      </c>
      <c r="C168">
        <v>34.49</v>
      </c>
      <c r="D168">
        <v>76700</v>
      </c>
      <c r="E168">
        <v>79000</v>
      </c>
      <c r="F168">
        <v>1.03</v>
      </c>
      <c r="G168">
        <v>1</v>
      </c>
      <c r="H168" t="s">
        <v>21</v>
      </c>
      <c r="I168">
        <v>10</v>
      </c>
      <c r="J168">
        <v>145000</v>
      </c>
      <c r="K168">
        <v>105000</v>
      </c>
      <c r="L168">
        <v>80</v>
      </c>
      <c r="M168">
        <v>360</v>
      </c>
      <c r="N168">
        <f t="shared" si="2"/>
        <v>30</v>
      </c>
      <c r="O168">
        <v>4</v>
      </c>
    </row>
    <row r="169" spans="1:15" x14ac:dyDescent="0.25">
      <c r="A169">
        <v>497</v>
      </c>
      <c r="B169">
        <v>8</v>
      </c>
      <c r="C169">
        <v>14.48</v>
      </c>
      <c r="D169">
        <v>100000</v>
      </c>
      <c r="E169">
        <v>79000</v>
      </c>
      <c r="F169">
        <v>0.79</v>
      </c>
      <c r="G169">
        <v>2</v>
      </c>
      <c r="H169" t="s">
        <v>23</v>
      </c>
      <c r="I169">
        <v>20</v>
      </c>
      <c r="J169">
        <v>425000</v>
      </c>
      <c r="K169">
        <v>315000</v>
      </c>
      <c r="L169">
        <v>73.849999999999994</v>
      </c>
      <c r="M169">
        <v>360</v>
      </c>
      <c r="N169">
        <f t="shared" si="2"/>
        <v>30</v>
      </c>
      <c r="O169">
        <v>3</v>
      </c>
    </row>
    <row r="170" spans="1:15" x14ac:dyDescent="0.25">
      <c r="A170">
        <v>97</v>
      </c>
      <c r="B170">
        <v>36</v>
      </c>
      <c r="C170">
        <v>21.42</v>
      </c>
      <c r="D170">
        <v>76200</v>
      </c>
      <c r="E170">
        <v>80000</v>
      </c>
      <c r="F170">
        <v>1.0499000000000001</v>
      </c>
      <c r="G170">
        <v>2</v>
      </c>
      <c r="H170" t="s">
        <v>18</v>
      </c>
      <c r="I170">
        <v>30</v>
      </c>
      <c r="J170">
        <v>135000</v>
      </c>
      <c r="K170">
        <v>125000</v>
      </c>
      <c r="L170">
        <v>94.96</v>
      </c>
      <c r="M170">
        <v>360</v>
      </c>
      <c r="N170">
        <f t="shared" si="2"/>
        <v>30</v>
      </c>
      <c r="O170">
        <v>2.62</v>
      </c>
    </row>
    <row r="171" spans="1:15" x14ac:dyDescent="0.25">
      <c r="A171">
        <v>297</v>
      </c>
      <c r="B171">
        <v>10</v>
      </c>
      <c r="C171">
        <v>35.01</v>
      </c>
      <c r="D171">
        <v>96600</v>
      </c>
      <c r="E171">
        <v>80000</v>
      </c>
      <c r="F171">
        <v>0.82820000000000005</v>
      </c>
      <c r="G171">
        <v>1</v>
      </c>
      <c r="H171" t="s">
        <v>20</v>
      </c>
      <c r="I171">
        <v>40</v>
      </c>
      <c r="J171">
        <v>555000</v>
      </c>
      <c r="K171">
        <v>435000</v>
      </c>
      <c r="L171">
        <v>79.959999999999994</v>
      </c>
      <c r="M171">
        <v>360</v>
      </c>
      <c r="N171">
        <f t="shared" si="2"/>
        <v>30</v>
      </c>
      <c r="O171">
        <v>3.75</v>
      </c>
    </row>
    <row r="172" spans="1:15" x14ac:dyDescent="0.25">
      <c r="A172">
        <v>378</v>
      </c>
      <c r="B172">
        <v>18</v>
      </c>
      <c r="C172">
        <v>4.3499999999999996</v>
      </c>
      <c r="D172">
        <v>81300</v>
      </c>
      <c r="E172">
        <v>80000</v>
      </c>
      <c r="F172">
        <v>0.98399999999999999</v>
      </c>
      <c r="G172">
        <v>2</v>
      </c>
      <c r="H172" t="s">
        <v>21</v>
      </c>
      <c r="I172">
        <v>46</v>
      </c>
      <c r="J172">
        <v>255000</v>
      </c>
      <c r="K172">
        <v>245000</v>
      </c>
      <c r="L172">
        <v>95</v>
      </c>
      <c r="M172">
        <v>360</v>
      </c>
      <c r="N172">
        <f t="shared" si="2"/>
        <v>30</v>
      </c>
      <c r="O172">
        <v>3.25</v>
      </c>
    </row>
    <row r="173" spans="1:15" x14ac:dyDescent="0.25">
      <c r="A173">
        <v>89</v>
      </c>
      <c r="B173">
        <v>6</v>
      </c>
      <c r="C173">
        <v>57.69</v>
      </c>
      <c r="D173">
        <v>86700</v>
      </c>
      <c r="E173">
        <v>82000</v>
      </c>
      <c r="F173">
        <v>0.94579999999999997</v>
      </c>
      <c r="G173">
        <v>2</v>
      </c>
      <c r="H173" t="s">
        <v>18</v>
      </c>
      <c r="I173">
        <v>48</v>
      </c>
      <c r="J173">
        <v>475000</v>
      </c>
      <c r="K173">
        <v>325000</v>
      </c>
      <c r="L173">
        <v>69.459999999999994</v>
      </c>
      <c r="M173">
        <v>360</v>
      </c>
      <c r="N173">
        <f t="shared" si="2"/>
        <v>30</v>
      </c>
      <c r="O173">
        <v>2.84</v>
      </c>
    </row>
    <row r="174" spans="1:15" x14ac:dyDescent="0.25">
      <c r="A174">
        <v>103</v>
      </c>
      <c r="B174">
        <v>6</v>
      </c>
      <c r="C174">
        <v>51.32</v>
      </c>
      <c r="D174">
        <v>92700</v>
      </c>
      <c r="E174">
        <v>82000</v>
      </c>
      <c r="F174">
        <v>0.88460000000000005</v>
      </c>
      <c r="G174">
        <v>2</v>
      </c>
      <c r="H174" t="s">
        <v>19</v>
      </c>
      <c r="I174">
        <v>47</v>
      </c>
      <c r="J174">
        <v>995000</v>
      </c>
      <c r="K174">
        <v>445000</v>
      </c>
      <c r="L174">
        <v>44.72</v>
      </c>
      <c r="M174">
        <v>360</v>
      </c>
      <c r="N174">
        <f t="shared" si="2"/>
        <v>30</v>
      </c>
      <c r="O174">
        <v>2.37</v>
      </c>
    </row>
    <row r="175" spans="1:15" x14ac:dyDescent="0.25">
      <c r="A175">
        <v>107</v>
      </c>
      <c r="B175">
        <v>19</v>
      </c>
      <c r="C175">
        <v>9.65</v>
      </c>
      <c r="D175">
        <v>80600</v>
      </c>
      <c r="E175">
        <v>82000</v>
      </c>
      <c r="F175">
        <v>1.0174000000000001</v>
      </c>
      <c r="G175">
        <v>2</v>
      </c>
      <c r="H175" t="s">
        <v>19</v>
      </c>
      <c r="I175">
        <v>46</v>
      </c>
      <c r="J175">
        <v>295000</v>
      </c>
      <c r="K175">
        <v>235000</v>
      </c>
      <c r="L175">
        <v>80.989999999999995</v>
      </c>
      <c r="M175">
        <v>360</v>
      </c>
      <c r="N175">
        <f t="shared" si="2"/>
        <v>30</v>
      </c>
      <c r="O175">
        <v>2.87</v>
      </c>
    </row>
    <row r="176" spans="1:15" x14ac:dyDescent="0.25">
      <c r="A176">
        <v>163</v>
      </c>
      <c r="B176">
        <v>6</v>
      </c>
      <c r="C176">
        <v>75.540000000000006</v>
      </c>
      <c r="D176">
        <v>127900</v>
      </c>
      <c r="E176">
        <v>82000</v>
      </c>
      <c r="F176">
        <v>0.6411</v>
      </c>
      <c r="G176">
        <v>2</v>
      </c>
      <c r="H176" t="s">
        <v>19</v>
      </c>
      <c r="I176">
        <v>20</v>
      </c>
      <c r="J176">
        <v>965000</v>
      </c>
      <c r="K176">
        <v>305000</v>
      </c>
      <c r="L176">
        <v>31.08</v>
      </c>
      <c r="M176">
        <v>360</v>
      </c>
      <c r="N176">
        <f t="shared" si="2"/>
        <v>30</v>
      </c>
      <c r="O176">
        <v>2.87</v>
      </c>
    </row>
    <row r="177" spans="1:15" x14ac:dyDescent="0.25">
      <c r="A177">
        <v>187</v>
      </c>
      <c r="B177">
        <v>12</v>
      </c>
      <c r="C177">
        <v>8.48</v>
      </c>
      <c r="D177">
        <v>69200</v>
      </c>
      <c r="E177">
        <v>82000</v>
      </c>
      <c r="F177">
        <v>1.1850000000000001</v>
      </c>
      <c r="G177">
        <v>2</v>
      </c>
      <c r="H177" t="s">
        <v>19</v>
      </c>
      <c r="I177">
        <v>38</v>
      </c>
      <c r="J177">
        <v>265000</v>
      </c>
      <c r="K177">
        <v>145000</v>
      </c>
      <c r="L177">
        <v>54.75</v>
      </c>
      <c r="M177">
        <v>360</v>
      </c>
      <c r="N177">
        <f t="shared" si="2"/>
        <v>30</v>
      </c>
      <c r="O177">
        <v>3.99</v>
      </c>
    </row>
    <row r="178" spans="1:15" x14ac:dyDescent="0.25">
      <c r="A178">
        <v>260</v>
      </c>
      <c r="B178">
        <v>13</v>
      </c>
      <c r="C178">
        <v>18.63</v>
      </c>
      <c r="D178">
        <v>82200</v>
      </c>
      <c r="E178">
        <v>82000</v>
      </c>
      <c r="F178">
        <v>0.99760000000000004</v>
      </c>
      <c r="G178">
        <v>2</v>
      </c>
      <c r="H178" t="s">
        <v>20</v>
      </c>
      <c r="I178">
        <v>36</v>
      </c>
      <c r="J178">
        <v>255000</v>
      </c>
      <c r="K178">
        <v>205000</v>
      </c>
      <c r="L178">
        <v>81.599999999999994</v>
      </c>
      <c r="M178">
        <v>360</v>
      </c>
      <c r="N178">
        <f t="shared" si="2"/>
        <v>30</v>
      </c>
      <c r="O178">
        <v>3.37</v>
      </c>
    </row>
    <row r="179" spans="1:15" x14ac:dyDescent="0.25">
      <c r="A179">
        <v>299</v>
      </c>
      <c r="B179">
        <v>6</v>
      </c>
      <c r="C179">
        <v>87.6</v>
      </c>
      <c r="D179">
        <v>83300</v>
      </c>
      <c r="E179">
        <v>82000</v>
      </c>
      <c r="F179">
        <v>0.98440000000000005</v>
      </c>
      <c r="G179">
        <v>2</v>
      </c>
      <c r="H179" t="s">
        <v>20</v>
      </c>
      <c r="I179">
        <v>38</v>
      </c>
      <c r="J179">
        <v>415000</v>
      </c>
      <c r="K179">
        <v>325000</v>
      </c>
      <c r="L179">
        <v>79.27</v>
      </c>
      <c r="M179">
        <v>240</v>
      </c>
      <c r="N179">
        <f t="shared" si="2"/>
        <v>20</v>
      </c>
      <c r="O179">
        <v>2.62</v>
      </c>
    </row>
    <row r="180" spans="1:15" x14ac:dyDescent="0.25">
      <c r="A180">
        <v>311</v>
      </c>
      <c r="B180">
        <v>26</v>
      </c>
      <c r="C180">
        <v>5.09</v>
      </c>
      <c r="D180">
        <v>79000</v>
      </c>
      <c r="E180">
        <v>82000</v>
      </c>
      <c r="F180">
        <v>1.038</v>
      </c>
      <c r="G180">
        <v>2</v>
      </c>
      <c r="H180" t="s">
        <v>20</v>
      </c>
      <c r="I180">
        <v>10</v>
      </c>
      <c r="J180">
        <v>205000</v>
      </c>
      <c r="K180">
        <v>135000</v>
      </c>
      <c r="L180">
        <v>65</v>
      </c>
      <c r="M180">
        <v>360</v>
      </c>
      <c r="N180">
        <f t="shared" si="2"/>
        <v>30</v>
      </c>
      <c r="O180">
        <v>3.87</v>
      </c>
    </row>
    <row r="181" spans="1:15" x14ac:dyDescent="0.25">
      <c r="A181">
        <v>450</v>
      </c>
      <c r="B181">
        <v>48</v>
      </c>
      <c r="C181">
        <v>48.45</v>
      </c>
      <c r="D181">
        <v>97600</v>
      </c>
      <c r="E181">
        <v>82000</v>
      </c>
      <c r="F181">
        <v>0.84019999999999995</v>
      </c>
      <c r="G181">
        <v>2</v>
      </c>
      <c r="H181" t="s">
        <v>22</v>
      </c>
      <c r="I181">
        <v>41</v>
      </c>
      <c r="J181">
        <v>345000</v>
      </c>
      <c r="K181">
        <v>295000</v>
      </c>
      <c r="L181">
        <v>85</v>
      </c>
      <c r="M181">
        <v>360</v>
      </c>
      <c r="N181">
        <f t="shared" si="2"/>
        <v>30</v>
      </c>
      <c r="O181">
        <v>3.12</v>
      </c>
    </row>
    <row r="182" spans="1:15" x14ac:dyDescent="0.25">
      <c r="A182">
        <v>483</v>
      </c>
      <c r="B182">
        <v>27</v>
      </c>
      <c r="C182">
        <v>16.829999999999998</v>
      </c>
      <c r="D182">
        <v>102800</v>
      </c>
      <c r="E182">
        <v>82000</v>
      </c>
      <c r="F182">
        <v>0.79769999999999996</v>
      </c>
      <c r="G182">
        <v>2</v>
      </c>
      <c r="H182" t="s">
        <v>23</v>
      </c>
      <c r="I182">
        <v>41</v>
      </c>
      <c r="J182">
        <v>465000</v>
      </c>
      <c r="K182">
        <v>215000</v>
      </c>
      <c r="L182">
        <v>45.32</v>
      </c>
      <c r="M182">
        <v>180</v>
      </c>
      <c r="N182">
        <f t="shared" si="2"/>
        <v>15</v>
      </c>
      <c r="O182">
        <v>3.25</v>
      </c>
    </row>
    <row r="183" spans="1:15" x14ac:dyDescent="0.25">
      <c r="A183">
        <v>139</v>
      </c>
      <c r="B183">
        <v>36</v>
      </c>
      <c r="C183">
        <v>8.77</v>
      </c>
      <c r="D183">
        <v>83700</v>
      </c>
      <c r="E183">
        <v>83000</v>
      </c>
      <c r="F183">
        <v>0.99160000000000004</v>
      </c>
      <c r="G183">
        <v>2</v>
      </c>
      <c r="H183" t="s">
        <v>19</v>
      </c>
      <c r="I183">
        <v>39</v>
      </c>
      <c r="J183">
        <v>185000</v>
      </c>
      <c r="K183">
        <v>85000</v>
      </c>
      <c r="L183">
        <v>48.07</v>
      </c>
      <c r="M183">
        <v>360</v>
      </c>
      <c r="N183">
        <f t="shared" si="2"/>
        <v>30</v>
      </c>
      <c r="O183">
        <v>3.62</v>
      </c>
    </row>
    <row r="184" spans="1:15" x14ac:dyDescent="0.25">
      <c r="A184">
        <v>184</v>
      </c>
      <c r="B184">
        <v>6</v>
      </c>
      <c r="C184">
        <v>13.02</v>
      </c>
      <c r="D184">
        <v>71600</v>
      </c>
      <c r="E184">
        <v>83000</v>
      </c>
      <c r="F184">
        <v>1.1592</v>
      </c>
      <c r="G184">
        <v>2</v>
      </c>
      <c r="H184" t="s">
        <v>19</v>
      </c>
      <c r="I184">
        <v>41</v>
      </c>
      <c r="J184">
        <v>265000</v>
      </c>
      <c r="K184">
        <v>185000</v>
      </c>
      <c r="L184">
        <v>70.44</v>
      </c>
      <c r="M184">
        <v>360</v>
      </c>
      <c r="N184">
        <f t="shared" si="2"/>
        <v>30</v>
      </c>
      <c r="O184">
        <v>4.37</v>
      </c>
    </row>
    <row r="185" spans="1:15" x14ac:dyDescent="0.25">
      <c r="A185">
        <v>265</v>
      </c>
      <c r="B185">
        <v>25</v>
      </c>
      <c r="C185">
        <v>3.67</v>
      </c>
      <c r="D185">
        <v>114000</v>
      </c>
      <c r="E185">
        <v>83000</v>
      </c>
      <c r="F185">
        <v>0.72809999999999997</v>
      </c>
      <c r="G185">
        <v>2</v>
      </c>
      <c r="H185" t="s">
        <v>20</v>
      </c>
      <c r="I185">
        <v>50</v>
      </c>
      <c r="J185">
        <v>725000</v>
      </c>
      <c r="K185">
        <v>335000</v>
      </c>
      <c r="L185">
        <v>46.2</v>
      </c>
      <c r="M185">
        <v>360</v>
      </c>
      <c r="N185">
        <f t="shared" si="2"/>
        <v>30</v>
      </c>
      <c r="O185">
        <v>3</v>
      </c>
    </row>
    <row r="186" spans="1:15" x14ac:dyDescent="0.25">
      <c r="A186">
        <v>302</v>
      </c>
      <c r="B186">
        <v>53</v>
      </c>
      <c r="C186">
        <v>18.100000000000001</v>
      </c>
      <c r="D186">
        <v>92100</v>
      </c>
      <c r="E186">
        <v>83000</v>
      </c>
      <c r="F186">
        <v>0.9012</v>
      </c>
      <c r="G186">
        <v>2</v>
      </c>
      <c r="H186" t="s">
        <v>20</v>
      </c>
      <c r="I186">
        <v>20</v>
      </c>
      <c r="J186">
        <v>265000</v>
      </c>
      <c r="K186">
        <v>225000</v>
      </c>
      <c r="L186">
        <v>84.97</v>
      </c>
      <c r="M186">
        <v>360</v>
      </c>
      <c r="N186">
        <f t="shared" si="2"/>
        <v>30</v>
      </c>
      <c r="O186">
        <v>3.5</v>
      </c>
    </row>
    <row r="187" spans="1:15" x14ac:dyDescent="0.25">
      <c r="A187">
        <v>475</v>
      </c>
      <c r="B187">
        <v>20</v>
      </c>
      <c r="C187">
        <v>7.17</v>
      </c>
      <c r="D187">
        <v>88800</v>
      </c>
      <c r="E187">
        <v>83000</v>
      </c>
      <c r="F187">
        <v>0.93469999999999998</v>
      </c>
      <c r="G187">
        <v>2</v>
      </c>
      <c r="H187" t="s">
        <v>22</v>
      </c>
      <c r="I187">
        <v>30</v>
      </c>
      <c r="J187">
        <v>235000</v>
      </c>
      <c r="K187">
        <v>175000</v>
      </c>
      <c r="L187">
        <v>75.319999999999993</v>
      </c>
      <c r="M187">
        <v>180</v>
      </c>
      <c r="N187">
        <f t="shared" si="2"/>
        <v>15</v>
      </c>
      <c r="O187">
        <v>3.25</v>
      </c>
    </row>
    <row r="188" spans="1:15" x14ac:dyDescent="0.25">
      <c r="A188">
        <v>427</v>
      </c>
      <c r="B188">
        <v>6</v>
      </c>
      <c r="C188">
        <v>25.97</v>
      </c>
      <c r="D188">
        <v>75300</v>
      </c>
      <c r="E188">
        <v>84000</v>
      </c>
      <c r="F188">
        <v>1.1154999999999999</v>
      </c>
      <c r="G188">
        <v>2</v>
      </c>
      <c r="H188" t="s">
        <v>22</v>
      </c>
      <c r="I188">
        <v>30</v>
      </c>
      <c r="J188">
        <v>575000</v>
      </c>
      <c r="K188">
        <v>255000</v>
      </c>
      <c r="L188">
        <v>44.03</v>
      </c>
      <c r="M188">
        <v>180</v>
      </c>
      <c r="N188">
        <f t="shared" si="2"/>
        <v>15</v>
      </c>
      <c r="O188">
        <v>3.12</v>
      </c>
    </row>
    <row r="189" spans="1:15" x14ac:dyDescent="0.25">
      <c r="A189">
        <v>434</v>
      </c>
      <c r="B189">
        <v>47</v>
      </c>
      <c r="C189">
        <v>25.68</v>
      </c>
      <c r="D189">
        <v>80700</v>
      </c>
      <c r="E189">
        <v>84000</v>
      </c>
      <c r="F189">
        <v>1.0408999999999999</v>
      </c>
      <c r="G189">
        <v>2</v>
      </c>
      <c r="H189" t="s">
        <v>22</v>
      </c>
      <c r="I189">
        <v>10</v>
      </c>
      <c r="J189">
        <v>275000</v>
      </c>
      <c r="K189">
        <v>215000</v>
      </c>
      <c r="L189">
        <v>80</v>
      </c>
      <c r="M189">
        <v>360</v>
      </c>
      <c r="N189">
        <f t="shared" si="2"/>
        <v>30</v>
      </c>
      <c r="O189">
        <v>2.99</v>
      </c>
    </row>
    <row r="190" spans="1:15" x14ac:dyDescent="0.25">
      <c r="A190">
        <v>481</v>
      </c>
      <c r="B190">
        <v>8</v>
      </c>
      <c r="C190">
        <v>23.51</v>
      </c>
      <c r="D190">
        <v>100000</v>
      </c>
      <c r="E190">
        <v>84000</v>
      </c>
      <c r="F190">
        <v>0.84</v>
      </c>
      <c r="G190">
        <v>2</v>
      </c>
      <c r="H190" t="s">
        <v>22</v>
      </c>
      <c r="I190">
        <v>30</v>
      </c>
      <c r="J190">
        <v>605000</v>
      </c>
      <c r="K190">
        <v>425000</v>
      </c>
      <c r="L190">
        <v>70</v>
      </c>
      <c r="M190">
        <v>360</v>
      </c>
      <c r="N190">
        <f t="shared" si="2"/>
        <v>30</v>
      </c>
      <c r="O190">
        <v>4.75</v>
      </c>
    </row>
    <row r="191" spans="1:15" x14ac:dyDescent="0.25">
      <c r="A191">
        <v>119</v>
      </c>
      <c r="B191">
        <v>29</v>
      </c>
      <c r="C191">
        <v>12.84</v>
      </c>
      <c r="D191">
        <v>82600</v>
      </c>
      <c r="E191">
        <v>85000</v>
      </c>
      <c r="F191">
        <v>1.0290999999999999</v>
      </c>
      <c r="G191">
        <v>2</v>
      </c>
      <c r="H191" t="s">
        <v>19</v>
      </c>
      <c r="I191">
        <v>20</v>
      </c>
      <c r="J191">
        <v>225000</v>
      </c>
      <c r="K191">
        <v>145000</v>
      </c>
      <c r="L191">
        <v>66.66</v>
      </c>
      <c r="M191">
        <v>360</v>
      </c>
      <c r="N191">
        <f t="shared" si="2"/>
        <v>30</v>
      </c>
      <c r="O191">
        <v>3.37</v>
      </c>
    </row>
    <row r="192" spans="1:15" x14ac:dyDescent="0.25">
      <c r="A192">
        <v>124</v>
      </c>
      <c r="B192">
        <v>39</v>
      </c>
      <c r="C192">
        <v>19.3</v>
      </c>
      <c r="D192">
        <v>85200</v>
      </c>
      <c r="E192">
        <v>85000</v>
      </c>
      <c r="F192">
        <v>0.99770000000000003</v>
      </c>
      <c r="G192">
        <v>2</v>
      </c>
      <c r="H192" t="s">
        <v>19</v>
      </c>
      <c r="I192">
        <v>43</v>
      </c>
      <c r="J192">
        <v>255000</v>
      </c>
      <c r="K192">
        <v>235000</v>
      </c>
      <c r="L192">
        <v>90.19</v>
      </c>
      <c r="M192">
        <v>360</v>
      </c>
      <c r="N192">
        <f t="shared" si="2"/>
        <v>30</v>
      </c>
      <c r="O192">
        <v>3</v>
      </c>
    </row>
    <row r="193" spans="1:15" x14ac:dyDescent="0.25">
      <c r="A193">
        <v>246</v>
      </c>
      <c r="B193">
        <v>6</v>
      </c>
      <c r="C193">
        <v>59.82</v>
      </c>
      <c r="D193">
        <v>86700</v>
      </c>
      <c r="E193">
        <v>85000</v>
      </c>
      <c r="F193">
        <v>0.98040000000000005</v>
      </c>
      <c r="G193">
        <v>2</v>
      </c>
      <c r="H193" t="s">
        <v>20</v>
      </c>
      <c r="I193">
        <v>30</v>
      </c>
      <c r="J193">
        <v>445000</v>
      </c>
      <c r="K193">
        <v>385000</v>
      </c>
      <c r="L193">
        <v>86.36</v>
      </c>
      <c r="M193">
        <v>360</v>
      </c>
      <c r="N193">
        <f t="shared" si="2"/>
        <v>30</v>
      </c>
      <c r="O193">
        <v>2.99</v>
      </c>
    </row>
    <row r="194" spans="1:15" x14ac:dyDescent="0.25">
      <c r="A194">
        <v>332</v>
      </c>
      <c r="B194">
        <v>6</v>
      </c>
      <c r="C194">
        <v>33.04</v>
      </c>
      <c r="D194">
        <v>75000</v>
      </c>
      <c r="E194">
        <v>85000</v>
      </c>
      <c r="F194">
        <v>1.1333</v>
      </c>
      <c r="G194">
        <v>2</v>
      </c>
      <c r="H194" t="s">
        <v>20</v>
      </c>
      <c r="I194">
        <v>20</v>
      </c>
      <c r="J194">
        <v>475000</v>
      </c>
      <c r="K194">
        <v>275000</v>
      </c>
      <c r="L194">
        <v>59.46</v>
      </c>
      <c r="M194">
        <v>360</v>
      </c>
      <c r="N194">
        <f t="shared" si="2"/>
        <v>30</v>
      </c>
      <c r="O194">
        <v>3.37</v>
      </c>
    </row>
    <row r="195" spans="1:15" x14ac:dyDescent="0.25">
      <c r="A195">
        <v>222</v>
      </c>
      <c r="B195">
        <v>47</v>
      </c>
      <c r="C195">
        <v>31.7</v>
      </c>
      <c r="D195">
        <v>68900</v>
      </c>
      <c r="E195">
        <v>86000</v>
      </c>
      <c r="F195">
        <v>1.2482</v>
      </c>
      <c r="G195">
        <v>2</v>
      </c>
      <c r="H195" t="s">
        <v>19</v>
      </c>
      <c r="I195">
        <v>41</v>
      </c>
      <c r="J195">
        <v>235000</v>
      </c>
      <c r="K195">
        <v>195000</v>
      </c>
      <c r="L195">
        <v>85.57</v>
      </c>
      <c r="M195">
        <v>180</v>
      </c>
      <c r="N195">
        <f t="shared" si="2"/>
        <v>15</v>
      </c>
      <c r="O195">
        <v>2.5</v>
      </c>
    </row>
    <row r="196" spans="1:15" x14ac:dyDescent="0.25">
      <c r="A196">
        <v>235</v>
      </c>
      <c r="B196">
        <v>48</v>
      </c>
      <c r="C196">
        <v>33.74</v>
      </c>
      <c r="D196">
        <v>97600</v>
      </c>
      <c r="E196">
        <v>86000</v>
      </c>
      <c r="F196">
        <v>0.88109999999999999</v>
      </c>
      <c r="G196">
        <v>2</v>
      </c>
      <c r="H196" t="s">
        <v>19</v>
      </c>
      <c r="I196">
        <v>43</v>
      </c>
      <c r="J196">
        <v>535000</v>
      </c>
      <c r="K196">
        <v>275000</v>
      </c>
      <c r="L196">
        <v>51.69</v>
      </c>
      <c r="M196">
        <v>180</v>
      </c>
      <c r="N196">
        <f t="shared" si="2"/>
        <v>15</v>
      </c>
      <c r="O196">
        <v>2.75</v>
      </c>
    </row>
    <row r="197" spans="1:15" x14ac:dyDescent="0.25">
      <c r="A197">
        <v>405</v>
      </c>
      <c r="B197">
        <v>24</v>
      </c>
      <c r="C197">
        <v>18.649999999999999</v>
      </c>
      <c r="D197">
        <v>85900</v>
      </c>
      <c r="E197">
        <v>86000</v>
      </c>
      <c r="F197">
        <v>1.0012000000000001</v>
      </c>
      <c r="G197">
        <v>2</v>
      </c>
      <c r="H197" t="s">
        <v>21</v>
      </c>
      <c r="I197">
        <v>20</v>
      </c>
      <c r="J197">
        <v>395000</v>
      </c>
      <c r="K197">
        <v>185000</v>
      </c>
      <c r="L197">
        <v>49.98</v>
      </c>
      <c r="M197">
        <v>360</v>
      </c>
      <c r="N197">
        <f t="shared" si="2"/>
        <v>30</v>
      </c>
      <c r="O197">
        <v>3.87</v>
      </c>
    </row>
    <row r="198" spans="1:15" x14ac:dyDescent="0.25">
      <c r="A198">
        <v>144</v>
      </c>
      <c r="B198">
        <v>49</v>
      </c>
      <c r="C198">
        <v>14.24</v>
      </c>
      <c r="D198">
        <v>87500</v>
      </c>
      <c r="E198">
        <v>87000</v>
      </c>
      <c r="F198">
        <v>0.99429999999999996</v>
      </c>
      <c r="G198">
        <v>2</v>
      </c>
      <c r="H198" t="s">
        <v>19</v>
      </c>
      <c r="I198">
        <v>30</v>
      </c>
      <c r="J198">
        <v>485000</v>
      </c>
      <c r="K198">
        <v>285000</v>
      </c>
      <c r="L198">
        <v>58.36</v>
      </c>
      <c r="M198">
        <v>360</v>
      </c>
      <c r="N198">
        <f t="shared" si="2"/>
        <v>30</v>
      </c>
      <c r="O198">
        <v>2.87</v>
      </c>
    </row>
    <row r="199" spans="1:15" x14ac:dyDescent="0.25">
      <c r="A199">
        <v>256</v>
      </c>
      <c r="B199">
        <v>13</v>
      </c>
      <c r="C199">
        <v>59.83</v>
      </c>
      <c r="D199">
        <v>82200</v>
      </c>
      <c r="E199">
        <v>87000</v>
      </c>
      <c r="F199">
        <v>1.0584</v>
      </c>
      <c r="G199">
        <v>2</v>
      </c>
      <c r="H199" t="s">
        <v>20</v>
      </c>
      <c r="I199">
        <v>49</v>
      </c>
      <c r="J199">
        <v>355000</v>
      </c>
      <c r="K199">
        <v>225000</v>
      </c>
      <c r="L199">
        <v>64.08</v>
      </c>
      <c r="M199">
        <v>180</v>
      </c>
      <c r="N199">
        <f t="shared" si="2"/>
        <v>15</v>
      </c>
      <c r="O199">
        <v>2.5</v>
      </c>
    </row>
    <row r="200" spans="1:15" x14ac:dyDescent="0.25">
      <c r="A200">
        <v>13</v>
      </c>
      <c r="B200">
        <v>6</v>
      </c>
      <c r="C200">
        <v>84.75</v>
      </c>
      <c r="D200">
        <v>127900</v>
      </c>
      <c r="E200">
        <v>88000</v>
      </c>
      <c r="F200">
        <v>0.68799999999999994</v>
      </c>
      <c r="G200">
        <v>2</v>
      </c>
      <c r="H200" t="s">
        <v>17</v>
      </c>
      <c r="I200">
        <v>38</v>
      </c>
      <c r="J200">
        <v>755000</v>
      </c>
      <c r="K200">
        <v>385000</v>
      </c>
      <c r="L200">
        <v>50.33</v>
      </c>
      <c r="M200">
        <v>360</v>
      </c>
      <c r="N200">
        <f t="shared" si="2"/>
        <v>30</v>
      </c>
      <c r="O200">
        <v>2.87</v>
      </c>
    </row>
    <row r="201" spans="1:15" x14ac:dyDescent="0.25">
      <c r="A201">
        <v>100</v>
      </c>
      <c r="B201">
        <v>42</v>
      </c>
      <c r="C201">
        <v>3.14</v>
      </c>
      <c r="D201">
        <v>82300</v>
      </c>
      <c r="E201">
        <v>88000</v>
      </c>
      <c r="F201">
        <v>1.0692999999999999</v>
      </c>
      <c r="G201">
        <v>1</v>
      </c>
      <c r="H201" t="s">
        <v>19</v>
      </c>
      <c r="I201">
        <v>10</v>
      </c>
      <c r="J201">
        <v>155000</v>
      </c>
      <c r="K201">
        <v>95000</v>
      </c>
      <c r="L201">
        <v>60</v>
      </c>
      <c r="M201">
        <v>180</v>
      </c>
      <c r="N201">
        <f t="shared" ref="N201:N264" si="3">M201/12</f>
        <v>15</v>
      </c>
      <c r="O201">
        <v>3.12</v>
      </c>
    </row>
    <row r="202" spans="1:15" x14ac:dyDescent="0.25">
      <c r="A202">
        <v>104</v>
      </c>
      <c r="B202">
        <v>47</v>
      </c>
      <c r="C202">
        <v>6.91</v>
      </c>
      <c r="D202">
        <v>72600</v>
      </c>
      <c r="E202">
        <v>88000</v>
      </c>
      <c r="F202">
        <v>1.2121</v>
      </c>
      <c r="G202">
        <v>2</v>
      </c>
      <c r="H202" t="s">
        <v>19</v>
      </c>
      <c r="I202">
        <v>43</v>
      </c>
      <c r="J202">
        <v>505000</v>
      </c>
      <c r="K202">
        <v>365000</v>
      </c>
      <c r="L202">
        <v>73.400000000000006</v>
      </c>
      <c r="M202">
        <v>360</v>
      </c>
      <c r="N202">
        <f t="shared" si="3"/>
        <v>30</v>
      </c>
      <c r="O202">
        <v>3.75</v>
      </c>
    </row>
    <row r="203" spans="1:15" x14ac:dyDescent="0.25">
      <c r="A203">
        <v>254</v>
      </c>
      <c r="B203">
        <v>41</v>
      </c>
      <c r="C203">
        <v>34.26</v>
      </c>
      <c r="D203">
        <v>92100</v>
      </c>
      <c r="E203">
        <v>88000</v>
      </c>
      <c r="F203">
        <v>0.95550000000000002</v>
      </c>
      <c r="G203">
        <v>2</v>
      </c>
      <c r="H203" t="s">
        <v>20</v>
      </c>
      <c r="I203">
        <v>40</v>
      </c>
      <c r="J203">
        <v>435000</v>
      </c>
      <c r="K203">
        <v>395000</v>
      </c>
      <c r="L203">
        <v>90</v>
      </c>
      <c r="M203">
        <v>360</v>
      </c>
      <c r="N203">
        <f t="shared" si="3"/>
        <v>30</v>
      </c>
      <c r="O203">
        <v>3.12</v>
      </c>
    </row>
    <row r="204" spans="1:15" x14ac:dyDescent="0.25">
      <c r="A204">
        <v>257</v>
      </c>
      <c r="B204">
        <v>1</v>
      </c>
      <c r="C204">
        <v>10.39</v>
      </c>
      <c r="D204">
        <v>81000</v>
      </c>
      <c r="E204">
        <v>88000</v>
      </c>
      <c r="F204">
        <v>1.0864</v>
      </c>
      <c r="G204">
        <v>2</v>
      </c>
      <c r="H204" t="s">
        <v>20</v>
      </c>
      <c r="I204">
        <v>40</v>
      </c>
      <c r="J204">
        <v>675000</v>
      </c>
      <c r="K204">
        <v>485000</v>
      </c>
      <c r="L204">
        <v>71.19</v>
      </c>
      <c r="M204">
        <v>360</v>
      </c>
      <c r="N204">
        <f t="shared" si="3"/>
        <v>30</v>
      </c>
      <c r="O204">
        <v>2.87</v>
      </c>
    </row>
    <row r="205" spans="1:15" x14ac:dyDescent="0.25">
      <c r="A205">
        <v>267</v>
      </c>
      <c r="B205">
        <v>48</v>
      </c>
      <c r="C205">
        <v>42.96</v>
      </c>
      <c r="D205">
        <v>72200</v>
      </c>
      <c r="E205">
        <v>88000</v>
      </c>
      <c r="F205">
        <v>1.2188000000000001</v>
      </c>
      <c r="G205">
        <v>2</v>
      </c>
      <c r="H205" t="s">
        <v>20</v>
      </c>
      <c r="I205">
        <v>49</v>
      </c>
      <c r="J205">
        <v>205000</v>
      </c>
      <c r="K205">
        <v>75000</v>
      </c>
      <c r="L205">
        <v>33.81</v>
      </c>
      <c r="M205">
        <v>360</v>
      </c>
      <c r="N205">
        <f t="shared" si="3"/>
        <v>30</v>
      </c>
      <c r="O205">
        <v>4.37</v>
      </c>
    </row>
    <row r="206" spans="1:15" x14ac:dyDescent="0.25">
      <c r="A206">
        <v>321</v>
      </c>
      <c r="B206">
        <v>17</v>
      </c>
      <c r="C206">
        <v>12.86</v>
      </c>
      <c r="D206">
        <v>89100</v>
      </c>
      <c r="E206">
        <v>88000</v>
      </c>
      <c r="F206">
        <v>0.98770000000000002</v>
      </c>
      <c r="G206">
        <v>2</v>
      </c>
      <c r="H206" t="s">
        <v>20</v>
      </c>
      <c r="I206">
        <v>20</v>
      </c>
      <c r="J206">
        <v>245000</v>
      </c>
      <c r="K206">
        <v>115000</v>
      </c>
      <c r="L206">
        <v>46.93</v>
      </c>
      <c r="M206">
        <v>120</v>
      </c>
      <c r="N206">
        <f t="shared" si="3"/>
        <v>10</v>
      </c>
      <c r="O206">
        <v>2.37</v>
      </c>
    </row>
    <row r="207" spans="1:15" x14ac:dyDescent="0.25">
      <c r="A207">
        <v>327</v>
      </c>
      <c r="B207">
        <v>4</v>
      </c>
      <c r="C207">
        <v>18.23</v>
      </c>
      <c r="D207">
        <v>77800</v>
      </c>
      <c r="E207">
        <v>88000</v>
      </c>
      <c r="F207">
        <v>1.1311</v>
      </c>
      <c r="G207">
        <v>2</v>
      </c>
      <c r="H207" t="s">
        <v>20</v>
      </c>
      <c r="I207">
        <v>44</v>
      </c>
      <c r="J207">
        <v>355000</v>
      </c>
      <c r="K207">
        <v>335000</v>
      </c>
      <c r="L207">
        <v>95</v>
      </c>
      <c r="M207">
        <v>360</v>
      </c>
      <c r="N207">
        <f t="shared" si="3"/>
        <v>30</v>
      </c>
      <c r="O207">
        <v>2.87</v>
      </c>
    </row>
    <row r="208" spans="1:15" x14ac:dyDescent="0.25">
      <c r="A208">
        <v>384</v>
      </c>
      <c r="B208">
        <v>17</v>
      </c>
      <c r="C208">
        <v>19.190000000000001</v>
      </c>
      <c r="D208">
        <v>89100</v>
      </c>
      <c r="E208">
        <v>88000</v>
      </c>
      <c r="F208">
        <v>0.98770000000000002</v>
      </c>
      <c r="G208">
        <v>1</v>
      </c>
      <c r="H208" t="s">
        <v>21</v>
      </c>
      <c r="I208">
        <v>37</v>
      </c>
      <c r="J208">
        <v>285000</v>
      </c>
      <c r="K208">
        <v>255000</v>
      </c>
      <c r="L208">
        <v>90</v>
      </c>
      <c r="M208">
        <v>360</v>
      </c>
      <c r="N208">
        <f t="shared" si="3"/>
        <v>30</v>
      </c>
      <c r="O208">
        <v>3.12</v>
      </c>
    </row>
    <row r="209" spans="1:15" x14ac:dyDescent="0.25">
      <c r="A209">
        <v>449</v>
      </c>
      <c r="B209">
        <v>1</v>
      </c>
      <c r="C209">
        <v>10.96</v>
      </c>
      <c r="D209">
        <v>81000</v>
      </c>
      <c r="E209">
        <v>89000</v>
      </c>
      <c r="F209">
        <v>1.0988</v>
      </c>
      <c r="G209">
        <v>2</v>
      </c>
      <c r="H209" t="s">
        <v>22</v>
      </c>
      <c r="I209">
        <v>36</v>
      </c>
      <c r="J209">
        <v>385000</v>
      </c>
      <c r="K209">
        <v>315000</v>
      </c>
      <c r="L209">
        <v>85</v>
      </c>
      <c r="M209">
        <v>360</v>
      </c>
      <c r="N209">
        <f t="shared" si="3"/>
        <v>30</v>
      </c>
      <c r="O209">
        <v>3.87</v>
      </c>
    </row>
    <row r="210" spans="1:15" x14ac:dyDescent="0.25">
      <c r="A210">
        <v>224</v>
      </c>
      <c r="B210">
        <v>17</v>
      </c>
      <c r="C210">
        <v>7.85</v>
      </c>
      <c r="D210">
        <v>65800</v>
      </c>
      <c r="E210">
        <v>90000</v>
      </c>
      <c r="F210">
        <v>1.3677999999999999</v>
      </c>
      <c r="G210">
        <v>2</v>
      </c>
      <c r="H210" t="s">
        <v>19</v>
      </c>
      <c r="I210">
        <v>20</v>
      </c>
      <c r="J210">
        <v>145000</v>
      </c>
      <c r="K210">
        <v>115000</v>
      </c>
      <c r="L210">
        <v>80.900000000000006</v>
      </c>
      <c r="M210">
        <v>240</v>
      </c>
      <c r="N210">
        <f t="shared" si="3"/>
        <v>20</v>
      </c>
      <c r="O210">
        <v>3.22</v>
      </c>
    </row>
    <row r="211" spans="1:15" x14ac:dyDescent="0.25">
      <c r="A211">
        <v>404</v>
      </c>
      <c r="B211">
        <v>25</v>
      </c>
      <c r="C211">
        <v>4.87</v>
      </c>
      <c r="D211">
        <v>114000</v>
      </c>
      <c r="E211">
        <v>90000</v>
      </c>
      <c r="F211">
        <v>0.78949999999999998</v>
      </c>
      <c r="G211">
        <v>2</v>
      </c>
      <c r="H211" t="s">
        <v>21</v>
      </c>
      <c r="I211">
        <v>42</v>
      </c>
      <c r="J211">
        <v>295000</v>
      </c>
      <c r="K211">
        <v>235000</v>
      </c>
      <c r="L211">
        <v>80</v>
      </c>
      <c r="M211">
        <v>240</v>
      </c>
      <c r="N211">
        <f t="shared" si="3"/>
        <v>20</v>
      </c>
      <c r="O211">
        <v>3.5</v>
      </c>
    </row>
    <row r="212" spans="1:15" x14ac:dyDescent="0.25">
      <c r="A212">
        <v>412</v>
      </c>
      <c r="B212">
        <v>24</v>
      </c>
      <c r="C212">
        <v>30.11</v>
      </c>
      <c r="D212">
        <v>104000</v>
      </c>
      <c r="E212">
        <v>90000</v>
      </c>
      <c r="F212">
        <v>0.86539999999999995</v>
      </c>
      <c r="G212">
        <v>2</v>
      </c>
      <c r="H212" t="s">
        <v>21</v>
      </c>
      <c r="I212">
        <v>41</v>
      </c>
      <c r="J212">
        <v>255000</v>
      </c>
      <c r="K212">
        <v>225000</v>
      </c>
      <c r="L212">
        <v>95</v>
      </c>
      <c r="M212">
        <v>360</v>
      </c>
      <c r="N212">
        <f t="shared" si="3"/>
        <v>30</v>
      </c>
      <c r="O212">
        <v>3.87</v>
      </c>
    </row>
    <row r="213" spans="1:15" x14ac:dyDescent="0.25">
      <c r="A213">
        <v>488</v>
      </c>
      <c r="B213">
        <v>51</v>
      </c>
      <c r="C213">
        <v>27.59</v>
      </c>
      <c r="D213">
        <v>89400</v>
      </c>
      <c r="E213">
        <v>90000</v>
      </c>
      <c r="F213">
        <v>1.0066999999999999</v>
      </c>
      <c r="G213">
        <v>2</v>
      </c>
      <c r="H213" t="s">
        <v>23</v>
      </c>
      <c r="I213">
        <v>43</v>
      </c>
      <c r="J213">
        <v>225000</v>
      </c>
      <c r="K213">
        <v>165000</v>
      </c>
      <c r="L213">
        <v>73.680000000000007</v>
      </c>
      <c r="M213">
        <v>360</v>
      </c>
      <c r="N213">
        <f t="shared" si="3"/>
        <v>30</v>
      </c>
      <c r="O213">
        <v>3</v>
      </c>
    </row>
    <row r="214" spans="1:15" x14ac:dyDescent="0.25">
      <c r="A214">
        <v>35</v>
      </c>
      <c r="B214">
        <v>6</v>
      </c>
      <c r="C214">
        <v>76.77</v>
      </c>
      <c r="D214">
        <v>92700</v>
      </c>
      <c r="E214">
        <v>91000</v>
      </c>
      <c r="F214">
        <v>0.98170000000000002</v>
      </c>
      <c r="G214">
        <v>2</v>
      </c>
      <c r="H214" t="s">
        <v>17</v>
      </c>
      <c r="I214">
        <v>41</v>
      </c>
      <c r="J214">
        <v>575000</v>
      </c>
      <c r="K214">
        <v>455000</v>
      </c>
      <c r="L214">
        <v>78.78</v>
      </c>
      <c r="M214">
        <v>360</v>
      </c>
      <c r="N214">
        <f t="shared" si="3"/>
        <v>30</v>
      </c>
      <c r="O214">
        <v>3.6</v>
      </c>
    </row>
    <row r="215" spans="1:15" x14ac:dyDescent="0.25">
      <c r="A215">
        <v>51</v>
      </c>
      <c r="B215">
        <v>53</v>
      </c>
      <c r="C215">
        <v>39.58</v>
      </c>
      <c r="D215">
        <v>106900</v>
      </c>
      <c r="E215">
        <v>91000</v>
      </c>
      <c r="F215">
        <v>0.85129999999999995</v>
      </c>
      <c r="G215">
        <v>2</v>
      </c>
      <c r="H215" t="s">
        <v>18</v>
      </c>
      <c r="I215">
        <v>30</v>
      </c>
      <c r="J215">
        <v>345000</v>
      </c>
      <c r="K215">
        <v>285000</v>
      </c>
      <c r="L215">
        <v>83.52</v>
      </c>
      <c r="M215">
        <v>360</v>
      </c>
      <c r="N215">
        <f t="shared" si="3"/>
        <v>30</v>
      </c>
      <c r="O215">
        <v>2.99</v>
      </c>
    </row>
    <row r="216" spans="1:15" x14ac:dyDescent="0.25">
      <c r="A216">
        <v>123</v>
      </c>
      <c r="B216">
        <v>6</v>
      </c>
      <c r="C216">
        <v>80.94</v>
      </c>
      <c r="D216">
        <v>92700</v>
      </c>
      <c r="E216">
        <v>91000</v>
      </c>
      <c r="F216">
        <v>0.98170000000000002</v>
      </c>
      <c r="G216">
        <v>2</v>
      </c>
      <c r="H216" t="s">
        <v>19</v>
      </c>
      <c r="I216">
        <v>37</v>
      </c>
      <c r="J216">
        <v>715000</v>
      </c>
      <c r="K216">
        <v>225000</v>
      </c>
      <c r="L216">
        <v>31.35</v>
      </c>
      <c r="M216">
        <v>180</v>
      </c>
      <c r="N216">
        <f t="shared" si="3"/>
        <v>15</v>
      </c>
      <c r="O216">
        <v>2.75</v>
      </c>
    </row>
    <row r="217" spans="1:15" x14ac:dyDescent="0.25">
      <c r="A217">
        <v>334</v>
      </c>
      <c r="B217">
        <v>34</v>
      </c>
      <c r="C217">
        <v>49.71</v>
      </c>
      <c r="D217">
        <v>96500</v>
      </c>
      <c r="E217">
        <v>91000</v>
      </c>
      <c r="F217">
        <v>0.94299999999999995</v>
      </c>
      <c r="G217">
        <v>2</v>
      </c>
      <c r="H217" t="s">
        <v>21</v>
      </c>
      <c r="I217">
        <v>30</v>
      </c>
      <c r="J217">
        <v>335000</v>
      </c>
      <c r="K217">
        <v>255000</v>
      </c>
      <c r="L217">
        <v>78.180000000000007</v>
      </c>
      <c r="M217">
        <v>360</v>
      </c>
      <c r="N217">
        <f t="shared" si="3"/>
        <v>30</v>
      </c>
      <c r="O217">
        <v>3.25</v>
      </c>
    </row>
    <row r="218" spans="1:15" x14ac:dyDescent="0.25">
      <c r="A218">
        <v>352</v>
      </c>
      <c r="B218">
        <v>27</v>
      </c>
      <c r="C218">
        <v>3.99</v>
      </c>
      <c r="D218">
        <v>102800</v>
      </c>
      <c r="E218">
        <v>91000</v>
      </c>
      <c r="F218">
        <v>0.88519999999999999</v>
      </c>
      <c r="G218">
        <v>2</v>
      </c>
      <c r="H218" t="s">
        <v>21</v>
      </c>
      <c r="I218">
        <v>41</v>
      </c>
      <c r="J218">
        <v>495000</v>
      </c>
      <c r="K218">
        <v>395000</v>
      </c>
      <c r="L218">
        <v>80</v>
      </c>
      <c r="M218">
        <v>360</v>
      </c>
      <c r="N218">
        <f t="shared" si="3"/>
        <v>30</v>
      </c>
      <c r="O218">
        <v>3.37</v>
      </c>
    </row>
    <row r="219" spans="1:15" x14ac:dyDescent="0.25">
      <c r="A219">
        <v>423</v>
      </c>
      <c r="B219">
        <v>6</v>
      </c>
      <c r="C219">
        <v>43.85</v>
      </c>
      <c r="D219">
        <v>61700</v>
      </c>
      <c r="E219">
        <v>91000</v>
      </c>
      <c r="F219">
        <v>1.4749000000000001</v>
      </c>
      <c r="G219">
        <v>2</v>
      </c>
      <c r="H219" t="s">
        <v>22</v>
      </c>
      <c r="I219">
        <v>20</v>
      </c>
      <c r="J219">
        <v>335000</v>
      </c>
      <c r="K219">
        <v>265000</v>
      </c>
      <c r="L219">
        <v>78.040000000000006</v>
      </c>
      <c r="M219">
        <v>360</v>
      </c>
      <c r="N219">
        <f t="shared" si="3"/>
        <v>30</v>
      </c>
      <c r="O219">
        <v>2.75</v>
      </c>
    </row>
    <row r="220" spans="1:15" x14ac:dyDescent="0.25">
      <c r="A220">
        <v>230</v>
      </c>
      <c r="B220">
        <v>6</v>
      </c>
      <c r="C220">
        <v>86.84</v>
      </c>
      <c r="D220">
        <v>127900</v>
      </c>
      <c r="E220">
        <v>92000</v>
      </c>
      <c r="F220">
        <v>0.71930000000000005</v>
      </c>
      <c r="G220">
        <v>2</v>
      </c>
      <c r="H220" t="s">
        <v>19</v>
      </c>
      <c r="I220">
        <v>30</v>
      </c>
      <c r="J220">
        <v>1005000</v>
      </c>
      <c r="K220">
        <v>515000</v>
      </c>
      <c r="L220">
        <v>51</v>
      </c>
      <c r="M220">
        <v>360</v>
      </c>
      <c r="N220">
        <f t="shared" si="3"/>
        <v>30</v>
      </c>
      <c r="O220">
        <v>3.62</v>
      </c>
    </row>
    <row r="221" spans="1:15" x14ac:dyDescent="0.25">
      <c r="A221">
        <v>22</v>
      </c>
      <c r="B221">
        <v>49</v>
      </c>
      <c r="C221">
        <v>20.03</v>
      </c>
      <c r="D221">
        <v>85300</v>
      </c>
      <c r="E221">
        <v>93000</v>
      </c>
      <c r="F221">
        <v>1.0903</v>
      </c>
      <c r="G221">
        <v>2</v>
      </c>
      <c r="H221" t="s">
        <v>17</v>
      </c>
      <c r="I221">
        <v>20</v>
      </c>
      <c r="J221">
        <v>305000</v>
      </c>
      <c r="K221">
        <v>235000</v>
      </c>
      <c r="L221">
        <v>78.83</v>
      </c>
      <c r="M221">
        <v>360</v>
      </c>
      <c r="N221">
        <f t="shared" si="3"/>
        <v>30</v>
      </c>
      <c r="O221">
        <v>3.37</v>
      </c>
    </row>
    <row r="222" spans="1:15" x14ac:dyDescent="0.25">
      <c r="A222">
        <v>199</v>
      </c>
      <c r="B222">
        <v>24</v>
      </c>
      <c r="C222">
        <v>59.59</v>
      </c>
      <c r="D222">
        <v>124900</v>
      </c>
      <c r="E222">
        <v>93000</v>
      </c>
      <c r="F222">
        <v>0.74460000000000004</v>
      </c>
      <c r="G222">
        <v>2</v>
      </c>
      <c r="H222" t="s">
        <v>19</v>
      </c>
      <c r="I222">
        <v>40</v>
      </c>
      <c r="J222">
        <v>855000</v>
      </c>
      <c r="K222">
        <v>365000</v>
      </c>
      <c r="L222">
        <v>43.41</v>
      </c>
      <c r="M222">
        <v>360</v>
      </c>
      <c r="N222">
        <f t="shared" si="3"/>
        <v>30</v>
      </c>
      <c r="O222">
        <v>3</v>
      </c>
    </row>
    <row r="223" spans="1:15" x14ac:dyDescent="0.25">
      <c r="A223">
        <v>331</v>
      </c>
      <c r="B223">
        <v>34</v>
      </c>
      <c r="C223">
        <v>29.38</v>
      </c>
      <c r="D223">
        <v>96500</v>
      </c>
      <c r="E223">
        <v>93000</v>
      </c>
      <c r="F223">
        <v>0.9637</v>
      </c>
      <c r="G223">
        <v>2</v>
      </c>
      <c r="H223" t="s">
        <v>20</v>
      </c>
      <c r="I223">
        <v>42</v>
      </c>
      <c r="J223">
        <v>655000</v>
      </c>
      <c r="K223">
        <v>245000</v>
      </c>
      <c r="L223">
        <v>38.090000000000003</v>
      </c>
      <c r="M223">
        <v>180</v>
      </c>
      <c r="N223">
        <f t="shared" si="3"/>
        <v>15</v>
      </c>
      <c r="O223">
        <v>2.62</v>
      </c>
    </row>
    <row r="224" spans="1:15" x14ac:dyDescent="0.25">
      <c r="A224">
        <v>136</v>
      </c>
      <c r="B224">
        <v>51</v>
      </c>
      <c r="C224">
        <v>9.9700000000000006</v>
      </c>
      <c r="D224">
        <v>124900</v>
      </c>
      <c r="E224">
        <v>94000</v>
      </c>
      <c r="F224">
        <v>0.75260000000000005</v>
      </c>
      <c r="G224">
        <v>2</v>
      </c>
      <c r="H224" t="s">
        <v>19</v>
      </c>
      <c r="I224">
        <v>39</v>
      </c>
      <c r="J224">
        <v>545000</v>
      </c>
      <c r="K224">
        <v>385000</v>
      </c>
      <c r="L224">
        <v>70.45</v>
      </c>
      <c r="M224">
        <v>360</v>
      </c>
      <c r="N224">
        <f t="shared" si="3"/>
        <v>30</v>
      </c>
      <c r="O224">
        <v>3.37</v>
      </c>
    </row>
    <row r="225" spans="1:15" x14ac:dyDescent="0.25">
      <c r="A225">
        <v>191</v>
      </c>
      <c r="B225">
        <v>27</v>
      </c>
      <c r="C225">
        <v>4.12</v>
      </c>
      <c r="D225">
        <v>102800</v>
      </c>
      <c r="E225">
        <v>94000</v>
      </c>
      <c r="F225">
        <v>0.91439999999999999</v>
      </c>
      <c r="G225">
        <v>1</v>
      </c>
      <c r="H225" t="s">
        <v>19</v>
      </c>
      <c r="I225">
        <v>20</v>
      </c>
      <c r="J225">
        <v>335000</v>
      </c>
      <c r="K225">
        <v>265000</v>
      </c>
      <c r="L225">
        <v>80</v>
      </c>
      <c r="M225">
        <v>360</v>
      </c>
      <c r="N225">
        <f t="shared" si="3"/>
        <v>30</v>
      </c>
      <c r="O225">
        <v>3.37</v>
      </c>
    </row>
    <row r="226" spans="1:15" x14ac:dyDescent="0.25">
      <c r="A226">
        <v>234</v>
      </c>
      <c r="B226">
        <v>55</v>
      </c>
      <c r="C226">
        <v>3.52</v>
      </c>
      <c r="D226">
        <v>76700</v>
      </c>
      <c r="E226">
        <v>94000</v>
      </c>
      <c r="F226">
        <v>1.2256</v>
      </c>
      <c r="G226">
        <v>2</v>
      </c>
      <c r="H226" t="s">
        <v>19</v>
      </c>
      <c r="I226">
        <v>30</v>
      </c>
      <c r="J226">
        <v>345000</v>
      </c>
      <c r="K226">
        <v>215000</v>
      </c>
      <c r="L226">
        <v>63</v>
      </c>
      <c r="M226">
        <v>180</v>
      </c>
      <c r="N226">
        <f t="shared" si="3"/>
        <v>15</v>
      </c>
      <c r="O226">
        <v>3.75</v>
      </c>
    </row>
    <row r="227" spans="1:15" x14ac:dyDescent="0.25">
      <c r="A227">
        <v>301</v>
      </c>
      <c r="B227">
        <v>12</v>
      </c>
      <c r="C227">
        <v>13.79</v>
      </c>
      <c r="D227">
        <v>69200</v>
      </c>
      <c r="E227">
        <v>94000</v>
      </c>
      <c r="F227">
        <v>1.3584000000000001</v>
      </c>
      <c r="G227">
        <v>2</v>
      </c>
      <c r="H227" t="s">
        <v>20</v>
      </c>
      <c r="I227">
        <v>45</v>
      </c>
      <c r="J227">
        <v>355000</v>
      </c>
      <c r="K227">
        <v>275000</v>
      </c>
      <c r="L227">
        <v>79.88</v>
      </c>
      <c r="M227">
        <v>240</v>
      </c>
      <c r="N227">
        <f t="shared" si="3"/>
        <v>20</v>
      </c>
      <c r="O227">
        <v>3.25</v>
      </c>
    </row>
    <row r="228" spans="1:15" x14ac:dyDescent="0.25">
      <c r="A228">
        <v>145</v>
      </c>
      <c r="B228">
        <v>18</v>
      </c>
      <c r="C228">
        <v>11.74</v>
      </c>
      <c r="D228">
        <v>81300</v>
      </c>
      <c r="E228">
        <v>95000</v>
      </c>
      <c r="F228">
        <v>1.1685000000000001</v>
      </c>
      <c r="G228">
        <v>2</v>
      </c>
      <c r="H228" t="s">
        <v>19</v>
      </c>
      <c r="I228">
        <v>10</v>
      </c>
      <c r="J228">
        <v>145000</v>
      </c>
      <c r="K228">
        <v>75000</v>
      </c>
      <c r="L228">
        <v>50</v>
      </c>
      <c r="M228">
        <v>180</v>
      </c>
      <c r="N228">
        <f t="shared" si="3"/>
        <v>15</v>
      </c>
      <c r="O228">
        <v>2.5</v>
      </c>
    </row>
    <row r="229" spans="1:15" x14ac:dyDescent="0.25">
      <c r="A229">
        <v>287</v>
      </c>
      <c r="B229">
        <v>18</v>
      </c>
      <c r="C229">
        <v>7.34</v>
      </c>
      <c r="D229">
        <v>89100</v>
      </c>
      <c r="E229">
        <v>95000</v>
      </c>
      <c r="F229">
        <v>1.0662</v>
      </c>
      <c r="G229">
        <v>2</v>
      </c>
      <c r="H229" t="s">
        <v>20</v>
      </c>
      <c r="I229">
        <v>45</v>
      </c>
      <c r="J229">
        <v>455000</v>
      </c>
      <c r="K229">
        <v>395000</v>
      </c>
      <c r="L229">
        <v>88.88</v>
      </c>
      <c r="M229">
        <v>360</v>
      </c>
      <c r="N229">
        <f t="shared" si="3"/>
        <v>30</v>
      </c>
      <c r="O229">
        <v>2.87</v>
      </c>
    </row>
    <row r="230" spans="1:15" x14ac:dyDescent="0.25">
      <c r="A230">
        <v>431</v>
      </c>
      <c r="B230">
        <v>51</v>
      </c>
      <c r="C230">
        <v>2.68</v>
      </c>
      <c r="D230">
        <v>60400</v>
      </c>
      <c r="E230">
        <v>95000</v>
      </c>
      <c r="F230">
        <v>1.5728</v>
      </c>
      <c r="G230">
        <v>2</v>
      </c>
      <c r="H230" t="s">
        <v>22</v>
      </c>
      <c r="I230">
        <v>47</v>
      </c>
      <c r="J230">
        <v>465000</v>
      </c>
      <c r="K230">
        <v>225000</v>
      </c>
      <c r="L230">
        <v>49.83</v>
      </c>
      <c r="M230">
        <v>180</v>
      </c>
      <c r="N230">
        <f t="shared" si="3"/>
        <v>15</v>
      </c>
      <c r="O230">
        <v>2.99</v>
      </c>
    </row>
    <row r="231" spans="1:15" x14ac:dyDescent="0.25">
      <c r="A231">
        <v>471</v>
      </c>
      <c r="B231">
        <v>6</v>
      </c>
      <c r="C231">
        <v>58.33</v>
      </c>
      <c r="D231">
        <v>83300</v>
      </c>
      <c r="E231">
        <v>95000</v>
      </c>
      <c r="F231">
        <v>1.1405000000000001</v>
      </c>
      <c r="G231">
        <v>2</v>
      </c>
      <c r="H231" t="s">
        <v>22</v>
      </c>
      <c r="I231">
        <v>20</v>
      </c>
      <c r="J231">
        <v>365000</v>
      </c>
      <c r="K231">
        <v>275000</v>
      </c>
      <c r="L231">
        <v>73.97</v>
      </c>
      <c r="M231">
        <v>360</v>
      </c>
      <c r="N231">
        <f t="shared" si="3"/>
        <v>30</v>
      </c>
      <c r="O231">
        <v>3.37</v>
      </c>
    </row>
    <row r="232" spans="1:15" x14ac:dyDescent="0.25">
      <c r="A232">
        <v>492</v>
      </c>
      <c r="B232">
        <v>37</v>
      </c>
      <c r="C232">
        <v>25.24</v>
      </c>
      <c r="D232">
        <v>94100</v>
      </c>
      <c r="E232">
        <v>95000</v>
      </c>
      <c r="F232">
        <v>1.0096000000000001</v>
      </c>
      <c r="G232">
        <v>1</v>
      </c>
      <c r="H232" t="s">
        <v>23</v>
      </c>
      <c r="I232">
        <v>30</v>
      </c>
      <c r="J232">
        <v>405000</v>
      </c>
      <c r="K232">
        <v>345000</v>
      </c>
      <c r="L232">
        <v>85.91</v>
      </c>
      <c r="M232">
        <v>360</v>
      </c>
      <c r="N232">
        <f t="shared" si="3"/>
        <v>30</v>
      </c>
      <c r="O232">
        <v>2.62</v>
      </c>
    </row>
    <row r="233" spans="1:15" x14ac:dyDescent="0.25">
      <c r="A233">
        <v>69</v>
      </c>
      <c r="B233">
        <v>48</v>
      </c>
      <c r="C233">
        <v>10.17</v>
      </c>
      <c r="D233">
        <v>73700</v>
      </c>
      <c r="E233">
        <v>96000</v>
      </c>
      <c r="F233">
        <v>1.3026</v>
      </c>
      <c r="G233">
        <v>1</v>
      </c>
      <c r="H233" t="s">
        <v>18</v>
      </c>
      <c r="I233">
        <v>30</v>
      </c>
      <c r="J233">
        <v>365000</v>
      </c>
      <c r="K233">
        <v>285000</v>
      </c>
      <c r="L233">
        <v>80</v>
      </c>
      <c r="M233">
        <v>360</v>
      </c>
      <c r="N233">
        <f t="shared" si="3"/>
        <v>30</v>
      </c>
      <c r="O233">
        <v>3.12</v>
      </c>
    </row>
    <row r="234" spans="1:15" x14ac:dyDescent="0.25">
      <c r="A234">
        <v>162</v>
      </c>
      <c r="B234">
        <v>17</v>
      </c>
      <c r="C234">
        <v>42.02</v>
      </c>
      <c r="D234">
        <v>89100</v>
      </c>
      <c r="E234">
        <v>96000</v>
      </c>
      <c r="F234">
        <v>1.0773999999999999</v>
      </c>
      <c r="G234">
        <v>2</v>
      </c>
      <c r="H234" t="s">
        <v>19</v>
      </c>
      <c r="I234">
        <v>30</v>
      </c>
      <c r="J234">
        <v>315000</v>
      </c>
      <c r="K234">
        <v>205000</v>
      </c>
      <c r="L234">
        <v>63.49</v>
      </c>
      <c r="M234">
        <v>360</v>
      </c>
      <c r="N234">
        <f t="shared" si="3"/>
        <v>30</v>
      </c>
      <c r="O234">
        <v>3.25</v>
      </c>
    </row>
    <row r="235" spans="1:15" x14ac:dyDescent="0.25">
      <c r="A235">
        <v>166</v>
      </c>
      <c r="B235">
        <v>41</v>
      </c>
      <c r="C235">
        <v>16.649999999999999</v>
      </c>
      <c r="D235">
        <v>70600</v>
      </c>
      <c r="E235">
        <v>96000</v>
      </c>
      <c r="F235">
        <v>1.3597999999999999</v>
      </c>
      <c r="G235">
        <v>2</v>
      </c>
      <c r="H235" t="s">
        <v>19</v>
      </c>
      <c r="I235">
        <v>36</v>
      </c>
      <c r="J235">
        <v>345000</v>
      </c>
      <c r="K235">
        <v>275000</v>
      </c>
      <c r="L235">
        <v>78.55</v>
      </c>
      <c r="M235">
        <v>360</v>
      </c>
      <c r="N235">
        <f t="shared" si="3"/>
        <v>30</v>
      </c>
      <c r="O235">
        <v>3.87</v>
      </c>
    </row>
    <row r="236" spans="1:15" x14ac:dyDescent="0.25">
      <c r="A236">
        <v>283</v>
      </c>
      <c r="B236">
        <v>21</v>
      </c>
      <c r="C236">
        <v>13.98</v>
      </c>
      <c r="D236">
        <v>85200</v>
      </c>
      <c r="E236">
        <v>96000</v>
      </c>
      <c r="F236">
        <v>1.1268</v>
      </c>
      <c r="G236">
        <v>2</v>
      </c>
      <c r="H236" t="s">
        <v>20</v>
      </c>
      <c r="I236">
        <v>46</v>
      </c>
      <c r="J236">
        <v>305000</v>
      </c>
      <c r="K236">
        <v>185000</v>
      </c>
      <c r="L236">
        <v>59.86</v>
      </c>
      <c r="M236">
        <v>180</v>
      </c>
      <c r="N236">
        <f t="shared" si="3"/>
        <v>15</v>
      </c>
      <c r="O236">
        <v>3.62</v>
      </c>
    </row>
    <row r="237" spans="1:15" x14ac:dyDescent="0.25">
      <c r="A237">
        <v>356</v>
      </c>
      <c r="B237">
        <v>6</v>
      </c>
      <c r="C237">
        <v>25.16</v>
      </c>
      <c r="D237">
        <v>83300</v>
      </c>
      <c r="E237">
        <v>96000</v>
      </c>
      <c r="F237">
        <v>1.1525000000000001</v>
      </c>
      <c r="G237">
        <v>2</v>
      </c>
      <c r="H237" t="s">
        <v>21</v>
      </c>
      <c r="I237">
        <v>41</v>
      </c>
      <c r="J237">
        <v>685000</v>
      </c>
      <c r="K237">
        <v>445000</v>
      </c>
      <c r="L237">
        <v>65.44</v>
      </c>
      <c r="M237">
        <v>360</v>
      </c>
      <c r="N237">
        <f t="shared" si="3"/>
        <v>30</v>
      </c>
      <c r="O237">
        <v>3.62</v>
      </c>
    </row>
    <row r="238" spans="1:15" x14ac:dyDescent="0.25">
      <c r="A238">
        <v>413</v>
      </c>
      <c r="B238">
        <v>12</v>
      </c>
      <c r="C238">
        <v>40.44</v>
      </c>
      <c r="D238">
        <v>68100</v>
      </c>
      <c r="E238">
        <v>96000</v>
      </c>
      <c r="F238">
        <v>1.4097</v>
      </c>
      <c r="G238">
        <v>2</v>
      </c>
      <c r="H238" t="s">
        <v>21</v>
      </c>
      <c r="I238">
        <v>20</v>
      </c>
      <c r="J238">
        <v>385000</v>
      </c>
      <c r="K238">
        <v>275000</v>
      </c>
      <c r="L238">
        <v>72.209999999999994</v>
      </c>
      <c r="M238">
        <v>360</v>
      </c>
      <c r="N238">
        <f t="shared" si="3"/>
        <v>30</v>
      </c>
      <c r="O238">
        <v>3</v>
      </c>
    </row>
    <row r="239" spans="1:15" x14ac:dyDescent="0.25">
      <c r="A239">
        <v>491</v>
      </c>
      <c r="B239">
        <v>6</v>
      </c>
      <c r="C239">
        <v>17.59</v>
      </c>
      <c r="D239">
        <v>92700</v>
      </c>
      <c r="E239">
        <v>97000</v>
      </c>
      <c r="F239">
        <v>1.0464</v>
      </c>
      <c r="G239">
        <v>2</v>
      </c>
      <c r="H239" t="s">
        <v>23</v>
      </c>
      <c r="I239">
        <v>44</v>
      </c>
      <c r="J239">
        <v>765000</v>
      </c>
      <c r="K239">
        <v>605000</v>
      </c>
      <c r="L239">
        <v>79</v>
      </c>
      <c r="M239">
        <v>360</v>
      </c>
      <c r="N239">
        <f t="shared" si="3"/>
        <v>30</v>
      </c>
      <c r="O239">
        <v>2.69</v>
      </c>
    </row>
    <row r="240" spans="1:15" x14ac:dyDescent="0.25">
      <c r="A240">
        <v>261</v>
      </c>
      <c r="B240">
        <v>55</v>
      </c>
      <c r="C240">
        <v>5.65</v>
      </c>
      <c r="D240">
        <v>102800</v>
      </c>
      <c r="E240">
        <v>100000</v>
      </c>
      <c r="F240">
        <v>0.9728</v>
      </c>
      <c r="G240">
        <v>2</v>
      </c>
      <c r="H240" t="s">
        <v>20</v>
      </c>
      <c r="I240">
        <v>40</v>
      </c>
      <c r="J240">
        <v>285000</v>
      </c>
      <c r="K240">
        <v>225000</v>
      </c>
      <c r="L240">
        <v>80</v>
      </c>
      <c r="M240">
        <v>360</v>
      </c>
      <c r="N240">
        <f t="shared" si="3"/>
        <v>30</v>
      </c>
      <c r="O240">
        <v>4.87</v>
      </c>
    </row>
    <row r="241" spans="1:15" x14ac:dyDescent="0.25">
      <c r="A241">
        <v>330</v>
      </c>
      <c r="B241">
        <v>12</v>
      </c>
      <c r="C241">
        <v>17.93</v>
      </c>
      <c r="D241">
        <v>68100</v>
      </c>
      <c r="E241">
        <v>100000</v>
      </c>
      <c r="F241">
        <v>1.4683999999999999</v>
      </c>
      <c r="G241">
        <v>2</v>
      </c>
      <c r="H241" t="s">
        <v>20</v>
      </c>
      <c r="I241">
        <v>45</v>
      </c>
      <c r="J241">
        <v>255000</v>
      </c>
      <c r="K241">
        <v>205000</v>
      </c>
      <c r="L241">
        <v>80</v>
      </c>
      <c r="M241">
        <v>360</v>
      </c>
      <c r="N241">
        <f t="shared" si="3"/>
        <v>30</v>
      </c>
      <c r="O241">
        <v>3.12</v>
      </c>
    </row>
    <row r="242" spans="1:15" x14ac:dyDescent="0.25">
      <c r="A242">
        <v>383</v>
      </c>
      <c r="B242">
        <v>39</v>
      </c>
      <c r="C242">
        <v>3.66</v>
      </c>
      <c r="D242">
        <v>72800</v>
      </c>
      <c r="E242">
        <v>100000</v>
      </c>
      <c r="F242">
        <v>1.3735999999999999</v>
      </c>
      <c r="G242">
        <v>2</v>
      </c>
      <c r="H242" t="s">
        <v>21</v>
      </c>
      <c r="I242">
        <v>20</v>
      </c>
      <c r="J242">
        <v>265000</v>
      </c>
      <c r="K242">
        <v>165000</v>
      </c>
      <c r="L242">
        <v>64.12</v>
      </c>
      <c r="M242">
        <v>240</v>
      </c>
      <c r="N242">
        <f t="shared" si="3"/>
        <v>20</v>
      </c>
      <c r="O242">
        <v>3</v>
      </c>
    </row>
    <row r="243" spans="1:15" x14ac:dyDescent="0.25">
      <c r="A243">
        <v>394</v>
      </c>
      <c r="B243">
        <v>12</v>
      </c>
      <c r="C243">
        <v>45.18</v>
      </c>
      <c r="D243">
        <v>74800</v>
      </c>
      <c r="E243">
        <v>100000</v>
      </c>
      <c r="F243">
        <v>1.3369</v>
      </c>
      <c r="G243">
        <v>2</v>
      </c>
      <c r="H243" t="s">
        <v>21</v>
      </c>
      <c r="I243">
        <v>20</v>
      </c>
      <c r="J243">
        <v>295000</v>
      </c>
      <c r="K243">
        <v>185000</v>
      </c>
      <c r="L243">
        <v>62.93</v>
      </c>
      <c r="M243">
        <v>180</v>
      </c>
      <c r="N243">
        <f t="shared" si="3"/>
        <v>15</v>
      </c>
      <c r="O243">
        <v>3.12</v>
      </c>
    </row>
    <row r="244" spans="1:15" x14ac:dyDescent="0.25">
      <c r="A244">
        <v>465</v>
      </c>
      <c r="B244">
        <v>6</v>
      </c>
      <c r="C244">
        <v>61.56</v>
      </c>
      <c r="D244">
        <v>83300</v>
      </c>
      <c r="E244">
        <v>100000</v>
      </c>
      <c r="F244">
        <v>1.2004999999999999</v>
      </c>
      <c r="G244">
        <v>2</v>
      </c>
      <c r="H244" t="s">
        <v>22</v>
      </c>
      <c r="I244">
        <v>36</v>
      </c>
      <c r="J244">
        <v>445000</v>
      </c>
      <c r="K244">
        <v>395000</v>
      </c>
      <c r="L244">
        <v>89.97</v>
      </c>
      <c r="M244">
        <v>360</v>
      </c>
      <c r="N244">
        <f t="shared" si="3"/>
        <v>30</v>
      </c>
      <c r="O244">
        <v>2.62</v>
      </c>
    </row>
    <row r="245" spans="1:15" x14ac:dyDescent="0.25">
      <c r="A245">
        <v>473</v>
      </c>
      <c r="B245">
        <v>4</v>
      </c>
      <c r="C245">
        <v>35.979999999999997</v>
      </c>
      <c r="D245">
        <v>77800</v>
      </c>
      <c r="E245">
        <v>100000</v>
      </c>
      <c r="F245">
        <v>1.2853000000000001</v>
      </c>
      <c r="G245">
        <v>2</v>
      </c>
      <c r="H245" t="s">
        <v>22</v>
      </c>
      <c r="I245">
        <v>30</v>
      </c>
      <c r="J245">
        <v>245000</v>
      </c>
      <c r="K245">
        <v>185000</v>
      </c>
      <c r="L245">
        <v>79</v>
      </c>
      <c r="M245">
        <v>360</v>
      </c>
      <c r="N245">
        <f t="shared" si="3"/>
        <v>30</v>
      </c>
      <c r="O245">
        <v>3.99</v>
      </c>
    </row>
    <row r="246" spans="1:15" x14ac:dyDescent="0.25">
      <c r="A246">
        <v>147</v>
      </c>
      <c r="B246">
        <v>12</v>
      </c>
      <c r="C246">
        <v>40.75</v>
      </c>
      <c r="D246">
        <v>68300</v>
      </c>
      <c r="E246">
        <v>101000</v>
      </c>
      <c r="F246">
        <v>1.4787999999999999</v>
      </c>
      <c r="G246">
        <v>2</v>
      </c>
      <c r="H246" t="s">
        <v>19</v>
      </c>
      <c r="I246">
        <v>44</v>
      </c>
      <c r="J246">
        <v>515000</v>
      </c>
      <c r="K246">
        <v>375000</v>
      </c>
      <c r="L246">
        <v>73.78</v>
      </c>
      <c r="M246">
        <v>360</v>
      </c>
      <c r="N246">
        <f t="shared" si="3"/>
        <v>30</v>
      </c>
      <c r="O246">
        <v>3.12</v>
      </c>
    </row>
    <row r="247" spans="1:15" x14ac:dyDescent="0.25">
      <c r="A247">
        <v>435</v>
      </c>
      <c r="B247">
        <v>39</v>
      </c>
      <c r="C247">
        <v>51.5</v>
      </c>
      <c r="D247">
        <v>85200</v>
      </c>
      <c r="E247">
        <v>101000</v>
      </c>
      <c r="F247">
        <v>1.1854</v>
      </c>
      <c r="G247">
        <v>2</v>
      </c>
      <c r="H247" t="s">
        <v>22</v>
      </c>
      <c r="I247">
        <v>44</v>
      </c>
      <c r="J247">
        <v>135000</v>
      </c>
      <c r="K247">
        <v>125000</v>
      </c>
      <c r="L247">
        <v>90</v>
      </c>
      <c r="M247">
        <v>360</v>
      </c>
      <c r="N247">
        <f t="shared" si="3"/>
        <v>30</v>
      </c>
      <c r="O247">
        <v>4.12</v>
      </c>
    </row>
    <row r="248" spans="1:15" x14ac:dyDescent="0.25">
      <c r="A248">
        <v>33</v>
      </c>
      <c r="B248">
        <v>8</v>
      </c>
      <c r="C248">
        <v>35.729999999999997</v>
      </c>
      <c r="D248">
        <v>81700</v>
      </c>
      <c r="E248">
        <v>102000</v>
      </c>
      <c r="F248">
        <v>1.2484999999999999</v>
      </c>
      <c r="G248">
        <v>2</v>
      </c>
      <c r="H248" t="s">
        <v>17</v>
      </c>
      <c r="I248">
        <v>30</v>
      </c>
      <c r="J248">
        <v>305000</v>
      </c>
      <c r="K248">
        <v>245000</v>
      </c>
      <c r="L248">
        <v>80</v>
      </c>
      <c r="M248">
        <v>360</v>
      </c>
      <c r="N248">
        <f t="shared" si="3"/>
        <v>30</v>
      </c>
      <c r="O248">
        <v>3.49</v>
      </c>
    </row>
    <row r="249" spans="1:15" x14ac:dyDescent="0.25">
      <c r="A249">
        <v>58</v>
      </c>
      <c r="B249">
        <v>6</v>
      </c>
      <c r="C249">
        <v>90.45</v>
      </c>
      <c r="D249">
        <v>83300</v>
      </c>
      <c r="E249">
        <v>102000</v>
      </c>
      <c r="F249">
        <v>1.2244999999999999</v>
      </c>
      <c r="G249">
        <v>2</v>
      </c>
      <c r="H249" t="s">
        <v>18</v>
      </c>
      <c r="I249">
        <v>42</v>
      </c>
      <c r="J249">
        <v>535000</v>
      </c>
      <c r="K249">
        <v>285000</v>
      </c>
      <c r="L249">
        <v>54.66</v>
      </c>
      <c r="M249">
        <v>360</v>
      </c>
      <c r="N249">
        <f t="shared" si="3"/>
        <v>30</v>
      </c>
      <c r="O249">
        <v>2.87</v>
      </c>
    </row>
    <row r="250" spans="1:15" x14ac:dyDescent="0.25">
      <c r="A250">
        <v>29</v>
      </c>
      <c r="B250">
        <v>5</v>
      </c>
      <c r="C250">
        <v>23.23</v>
      </c>
      <c r="D250">
        <v>71400</v>
      </c>
      <c r="E250">
        <v>103000</v>
      </c>
      <c r="F250">
        <v>1.4426000000000001</v>
      </c>
      <c r="G250">
        <v>2</v>
      </c>
      <c r="H250" t="s">
        <v>17</v>
      </c>
      <c r="I250">
        <v>20</v>
      </c>
      <c r="J250">
        <v>305000</v>
      </c>
      <c r="K250">
        <v>215000</v>
      </c>
      <c r="L250">
        <v>70</v>
      </c>
      <c r="M250">
        <v>240</v>
      </c>
      <c r="N250">
        <f t="shared" si="3"/>
        <v>20</v>
      </c>
      <c r="O250">
        <v>3</v>
      </c>
    </row>
    <row r="251" spans="1:15" x14ac:dyDescent="0.25">
      <c r="A251">
        <v>91</v>
      </c>
      <c r="B251">
        <v>37</v>
      </c>
      <c r="C251">
        <v>10.96</v>
      </c>
      <c r="D251">
        <v>94100</v>
      </c>
      <c r="E251">
        <v>103000</v>
      </c>
      <c r="F251">
        <v>1.0946</v>
      </c>
      <c r="G251">
        <v>2</v>
      </c>
      <c r="H251" t="s">
        <v>18</v>
      </c>
      <c r="I251">
        <v>47</v>
      </c>
      <c r="J251">
        <v>445000</v>
      </c>
      <c r="K251">
        <v>395000</v>
      </c>
      <c r="L251">
        <v>90</v>
      </c>
      <c r="M251">
        <v>360</v>
      </c>
      <c r="N251">
        <f t="shared" si="3"/>
        <v>30</v>
      </c>
      <c r="O251">
        <v>3.25</v>
      </c>
    </row>
    <row r="252" spans="1:15" x14ac:dyDescent="0.25">
      <c r="A252">
        <v>469</v>
      </c>
      <c r="B252">
        <v>26</v>
      </c>
      <c r="C252">
        <v>16.53</v>
      </c>
      <c r="D252">
        <v>79700</v>
      </c>
      <c r="E252">
        <v>103000</v>
      </c>
      <c r="F252">
        <v>1.2923</v>
      </c>
      <c r="G252">
        <v>2</v>
      </c>
      <c r="H252" t="s">
        <v>22</v>
      </c>
      <c r="I252">
        <v>10</v>
      </c>
      <c r="J252">
        <v>335000</v>
      </c>
      <c r="K252">
        <v>165000</v>
      </c>
      <c r="L252">
        <v>50.15</v>
      </c>
      <c r="M252">
        <v>360</v>
      </c>
      <c r="N252">
        <f t="shared" si="3"/>
        <v>30</v>
      </c>
      <c r="O252">
        <v>3.12</v>
      </c>
    </row>
    <row r="253" spans="1:15" x14ac:dyDescent="0.25">
      <c r="A253">
        <v>284</v>
      </c>
      <c r="B253">
        <v>17</v>
      </c>
      <c r="C253">
        <v>30.82</v>
      </c>
      <c r="D253">
        <v>89100</v>
      </c>
      <c r="E253">
        <v>104000</v>
      </c>
      <c r="F253">
        <v>1.1672</v>
      </c>
      <c r="G253">
        <v>2</v>
      </c>
      <c r="H253" t="s">
        <v>20</v>
      </c>
      <c r="I253">
        <v>20</v>
      </c>
      <c r="J253">
        <v>255000</v>
      </c>
      <c r="K253">
        <v>225000</v>
      </c>
      <c r="L253">
        <v>88.14</v>
      </c>
      <c r="M253">
        <v>360</v>
      </c>
      <c r="N253">
        <f t="shared" si="3"/>
        <v>30</v>
      </c>
      <c r="O253">
        <v>3.12</v>
      </c>
    </row>
    <row r="254" spans="1:15" x14ac:dyDescent="0.25">
      <c r="A254">
        <v>494</v>
      </c>
      <c r="B254">
        <v>4</v>
      </c>
      <c r="C254">
        <v>17.66</v>
      </c>
      <c r="D254">
        <v>77800</v>
      </c>
      <c r="E254">
        <v>104000</v>
      </c>
      <c r="F254">
        <v>1.3368</v>
      </c>
      <c r="G254">
        <v>2</v>
      </c>
      <c r="H254" t="s">
        <v>23</v>
      </c>
      <c r="I254">
        <v>10</v>
      </c>
      <c r="J254">
        <v>475000</v>
      </c>
      <c r="K254">
        <v>205000</v>
      </c>
      <c r="L254">
        <v>43.28</v>
      </c>
      <c r="M254">
        <v>180</v>
      </c>
      <c r="N254">
        <f t="shared" si="3"/>
        <v>15</v>
      </c>
      <c r="O254">
        <v>2.75</v>
      </c>
    </row>
    <row r="255" spans="1:15" x14ac:dyDescent="0.25">
      <c r="A255">
        <v>206</v>
      </c>
      <c r="B255">
        <v>18</v>
      </c>
      <c r="C255">
        <v>4.7300000000000004</v>
      </c>
      <c r="D255">
        <v>65300</v>
      </c>
      <c r="E255">
        <v>105000</v>
      </c>
      <c r="F255">
        <v>1.6080000000000001</v>
      </c>
      <c r="G255">
        <v>2</v>
      </c>
      <c r="H255" t="s">
        <v>19</v>
      </c>
      <c r="I255">
        <v>20</v>
      </c>
      <c r="J255">
        <v>145000</v>
      </c>
      <c r="K255">
        <v>75000</v>
      </c>
      <c r="L255">
        <v>52.81</v>
      </c>
      <c r="M255">
        <v>180</v>
      </c>
      <c r="N255">
        <f t="shared" si="3"/>
        <v>15</v>
      </c>
      <c r="O255">
        <v>3</v>
      </c>
    </row>
    <row r="256" spans="1:15" x14ac:dyDescent="0.25">
      <c r="A256">
        <v>328</v>
      </c>
      <c r="B256">
        <v>48</v>
      </c>
      <c r="C256">
        <v>22.84</v>
      </c>
      <c r="D256">
        <v>64700</v>
      </c>
      <c r="E256">
        <v>105000</v>
      </c>
      <c r="F256">
        <v>1.6229</v>
      </c>
      <c r="G256">
        <v>2</v>
      </c>
      <c r="H256" t="s">
        <v>20</v>
      </c>
      <c r="I256">
        <v>47</v>
      </c>
      <c r="J256">
        <v>455000</v>
      </c>
      <c r="K256">
        <v>275000</v>
      </c>
      <c r="L256">
        <v>60.66</v>
      </c>
      <c r="M256">
        <v>180</v>
      </c>
      <c r="N256">
        <f t="shared" si="3"/>
        <v>15</v>
      </c>
      <c r="O256">
        <v>2.62</v>
      </c>
    </row>
    <row r="257" spans="1:15" x14ac:dyDescent="0.25">
      <c r="A257">
        <v>430</v>
      </c>
      <c r="B257">
        <v>53</v>
      </c>
      <c r="C257">
        <v>8.85</v>
      </c>
      <c r="D257">
        <v>77600</v>
      </c>
      <c r="E257">
        <v>105000</v>
      </c>
      <c r="F257">
        <v>1.3531</v>
      </c>
      <c r="G257">
        <v>2</v>
      </c>
      <c r="H257" t="s">
        <v>22</v>
      </c>
      <c r="I257">
        <v>41</v>
      </c>
      <c r="J257">
        <v>325000</v>
      </c>
      <c r="K257">
        <v>245000</v>
      </c>
      <c r="L257">
        <v>75</v>
      </c>
      <c r="M257">
        <v>360</v>
      </c>
      <c r="N257">
        <f t="shared" si="3"/>
        <v>30</v>
      </c>
      <c r="O257">
        <v>4.37</v>
      </c>
    </row>
    <row r="258" spans="1:15" x14ac:dyDescent="0.25">
      <c r="A258">
        <v>478</v>
      </c>
      <c r="B258">
        <v>6</v>
      </c>
      <c r="C258">
        <v>10.53</v>
      </c>
      <c r="D258">
        <v>102700</v>
      </c>
      <c r="E258">
        <v>105000</v>
      </c>
      <c r="F258">
        <v>1.0224</v>
      </c>
      <c r="G258">
        <v>2</v>
      </c>
      <c r="H258" t="s">
        <v>22</v>
      </c>
      <c r="I258">
        <v>30</v>
      </c>
      <c r="J258">
        <v>805000</v>
      </c>
      <c r="K258">
        <v>555000</v>
      </c>
      <c r="L258">
        <v>69.37</v>
      </c>
      <c r="M258">
        <v>360</v>
      </c>
      <c r="N258">
        <f t="shared" si="3"/>
        <v>30</v>
      </c>
      <c r="O258">
        <v>2.75</v>
      </c>
    </row>
    <row r="259" spans="1:15" x14ac:dyDescent="0.25">
      <c r="A259">
        <v>76</v>
      </c>
      <c r="B259">
        <v>30</v>
      </c>
      <c r="C259">
        <v>6.56</v>
      </c>
      <c r="D259">
        <v>76500</v>
      </c>
      <c r="E259">
        <v>106000</v>
      </c>
      <c r="F259">
        <v>1.3855999999999999</v>
      </c>
      <c r="G259">
        <v>2</v>
      </c>
      <c r="H259" t="s">
        <v>18</v>
      </c>
      <c r="I259">
        <v>40</v>
      </c>
      <c r="J259">
        <v>395000</v>
      </c>
      <c r="K259">
        <v>285000</v>
      </c>
      <c r="L259">
        <v>72.3</v>
      </c>
      <c r="M259">
        <v>360</v>
      </c>
      <c r="N259">
        <f t="shared" si="3"/>
        <v>30</v>
      </c>
      <c r="O259">
        <v>3.99</v>
      </c>
    </row>
    <row r="260" spans="1:15" x14ac:dyDescent="0.25">
      <c r="A260">
        <v>185</v>
      </c>
      <c r="B260">
        <v>50</v>
      </c>
      <c r="C260">
        <v>3.38</v>
      </c>
      <c r="D260">
        <v>89700</v>
      </c>
      <c r="E260">
        <v>106000</v>
      </c>
      <c r="F260">
        <v>1.1817</v>
      </c>
      <c r="G260">
        <v>2</v>
      </c>
      <c r="H260" t="s">
        <v>19</v>
      </c>
      <c r="I260">
        <v>30</v>
      </c>
      <c r="J260">
        <v>325000</v>
      </c>
      <c r="K260">
        <v>245000</v>
      </c>
      <c r="L260">
        <v>74.540000000000006</v>
      </c>
      <c r="M260">
        <v>360</v>
      </c>
      <c r="N260">
        <f t="shared" si="3"/>
        <v>30</v>
      </c>
      <c r="O260">
        <v>2.99</v>
      </c>
    </row>
    <row r="261" spans="1:15" x14ac:dyDescent="0.25">
      <c r="A261">
        <v>203</v>
      </c>
      <c r="B261">
        <v>46</v>
      </c>
      <c r="C261">
        <v>11.13</v>
      </c>
      <c r="D261">
        <v>86200</v>
      </c>
      <c r="E261">
        <v>106000</v>
      </c>
      <c r="F261">
        <v>1.2297</v>
      </c>
      <c r="G261">
        <v>2</v>
      </c>
      <c r="H261" t="s">
        <v>19</v>
      </c>
      <c r="I261">
        <v>10</v>
      </c>
      <c r="J261">
        <v>195000</v>
      </c>
      <c r="K261">
        <v>145000</v>
      </c>
      <c r="L261">
        <v>73.069999999999993</v>
      </c>
      <c r="M261">
        <v>180</v>
      </c>
      <c r="N261">
        <f t="shared" si="3"/>
        <v>15</v>
      </c>
      <c r="O261">
        <v>2.5</v>
      </c>
    </row>
    <row r="262" spans="1:15" x14ac:dyDescent="0.25">
      <c r="A262">
        <v>204</v>
      </c>
      <c r="B262">
        <v>44</v>
      </c>
      <c r="C262">
        <v>3.41</v>
      </c>
      <c r="D262">
        <v>89000</v>
      </c>
      <c r="E262">
        <v>107000</v>
      </c>
      <c r="F262">
        <v>1.2021999999999999</v>
      </c>
      <c r="G262">
        <v>2</v>
      </c>
      <c r="H262" t="s">
        <v>19</v>
      </c>
      <c r="I262">
        <v>20</v>
      </c>
      <c r="J262">
        <v>455000</v>
      </c>
      <c r="K262">
        <v>185000</v>
      </c>
      <c r="L262">
        <v>44.68</v>
      </c>
      <c r="M262">
        <v>180</v>
      </c>
      <c r="N262">
        <f t="shared" si="3"/>
        <v>15</v>
      </c>
      <c r="O262">
        <v>3</v>
      </c>
    </row>
    <row r="263" spans="1:15" x14ac:dyDescent="0.25">
      <c r="A263">
        <v>308</v>
      </c>
      <c r="B263">
        <v>13</v>
      </c>
      <c r="C263">
        <v>2.98</v>
      </c>
      <c r="D263">
        <v>59800</v>
      </c>
      <c r="E263">
        <v>107000</v>
      </c>
      <c r="F263">
        <v>1.7892999999999999</v>
      </c>
      <c r="G263">
        <v>2</v>
      </c>
      <c r="H263" t="s">
        <v>20</v>
      </c>
      <c r="I263">
        <v>39</v>
      </c>
      <c r="J263">
        <v>545000</v>
      </c>
      <c r="K263">
        <v>465000</v>
      </c>
      <c r="L263">
        <v>84.98</v>
      </c>
      <c r="M263">
        <v>360</v>
      </c>
      <c r="N263">
        <f t="shared" si="3"/>
        <v>30</v>
      </c>
      <c r="O263">
        <v>3.99</v>
      </c>
    </row>
    <row r="264" spans="1:15" x14ac:dyDescent="0.25">
      <c r="A264">
        <v>322</v>
      </c>
      <c r="B264">
        <v>21</v>
      </c>
      <c r="C264">
        <v>7.27</v>
      </c>
      <c r="D264">
        <v>85200</v>
      </c>
      <c r="E264">
        <v>107000</v>
      </c>
      <c r="F264">
        <v>1.2559</v>
      </c>
      <c r="G264">
        <v>2</v>
      </c>
      <c r="H264" t="s">
        <v>20</v>
      </c>
      <c r="I264">
        <v>10</v>
      </c>
      <c r="J264">
        <v>185000</v>
      </c>
      <c r="K264">
        <v>105000</v>
      </c>
      <c r="L264">
        <v>58.88</v>
      </c>
      <c r="M264">
        <v>180</v>
      </c>
      <c r="N264">
        <f t="shared" si="3"/>
        <v>15</v>
      </c>
      <c r="O264">
        <v>2.75</v>
      </c>
    </row>
    <row r="265" spans="1:15" x14ac:dyDescent="0.25">
      <c r="A265">
        <v>407</v>
      </c>
      <c r="B265">
        <v>4</v>
      </c>
      <c r="C265">
        <v>10.3</v>
      </c>
      <c r="D265">
        <v>77800</v>
      </c>
      <c r="E265">
        <v>107000</v>
      </c>
      <c r="F265">
        <v>1.3753</v>
      </c>
      <c r="G265">
        <v>2</v>
      </c>
      <c r="H265" t="s">
        <v>21</v>
      </c>
      <c r="I265">
        <v>20</v>
      </c>
      <c r="J265">
        <v>425000</v>
      </c>
      <c r="K265">
        <v>255000</v>
      </c>
      <c r="L265">
        <v>60.63</v>
      </c>
      <c r="M265">
        <v>360</v>
      </c>
      <c r="N265">
        <f t="shared" ref="N265:N328" si="4">M265/12</f>
        <v>30</v>
      </c>
      <c r="O265">
        <v>2.87</v>
      </c>
    </row>
    <row r="266" spans="1:15" x14ac:dyDescent="0.25">
      <c r="A266">
        <v>25</v>
      </c>
      <c r="B266">
        <v>8</v>
      </c>
      <c r="C266">
        <v>19.29</v>
      </c>
      <c r="D266">
        <v>99400</v>
      </c>
      <c r="E266">
        <v>108000</v>
      </c>
      <c r="F266">
        <v>1.0865</v>
      </c>
      <c r="G266">
        <v>2</v>
      </c>
      <c r="H266" t="s">
        <v>17</v>
      </c>
      <c r="I266">
        <v>30</v>
      </c>
      <c r="J266">
        <v>555000</v>
      </c>
      <c r="K266">
        <v>435000</v>
      </c>
      <c r="L266">
        <v>80</v>
      </c>
      <c r="M266">
        <v>360</v>
      </c>
      <c r="N266">
        <f t="shared" si="4"/>
        <v>30</v>
      </c>
      <c r="O266">
        <v>3.62</v>
      </c>
    </row>
    <row r="267" spans="1:15" x14ac:dyDescent="0.25">
      <c r="A267">
        <v>112</v>
      </c>
      <c r="B267">
        <v>13</v>
      </c>
      <c r="C267">
        <v>40.93</v>
      </c>
      <c r="D267">
        <v>82200</v>
      </c>
      <c r="E267">
        <v>108000</v>
      </c>
      <c r="F267">
        <v>1.3139000000000001</v>
      </c>
      <c r="G267">
        <v>2</v>
      </c>
      <c r="H267" t="s">
        <v>19</v>
      </c>
      <c r="I267">
        <v>10</v>
      </c>
      <c r="J267">
        <v>335000</v>
      </c>
      <c r="K267">
        <v>275000</v>
      </c>
      <c r="L267">
        <v>84.6</v>
      </c>
      <c r="M267">
        <v>360</v>
      </c>
      <c r="N267">
        <f t="shared" si="4"/>
        <v>30</v>
      </c>
      <c r="O267">
        <v>2.87</v>
      </c>
    </row>
    <row r="268" spans="1:15" x14ac:dyDescent="0.25">
      <c r="A268">
        <v>171</v>
      </c>
      <c r="B268">
        <v>36</v>
      </c>
      <c r="C268">
        <v>45.13</v>
      </c>
      <c r="D268">
        <v>96500</v>
      </c>
      <c r="E268">
        <v>108000</v>
      </c>
      <c r="F268">
        <v>1.1192</v>
      </c>
      <c r="G268">
        <v>2</v>
      </c>
      <c r="H268" t="s">
        <v>19</v>
      </c>
      <c r="I268">
        <v>30</v>
      </c>
      <c r="J268">
        <v>415000</v>
      </c>
      <c r="K268">
        <v>395000</v>
      </c>
      <c r="L268">
        <v>95</v>
      </c>
      <c r="M268">
        <v>360</v>
      </c>
      <c r="N268">
        <f t="shared" si="4"/>
        <v>30</v>
      </c>
      <c r="O268">
        <v>3.5</v>
      </c>
    </row>
    <row r="269" spans="1:15" x14ac:dyDescent="0.25">
      <c r="A269">
        <v>309</v>
      </c>
      <c r="B269">
        <v>20</v>
      </c>
      <c r="C269">
        <v>20.74</v>
      </c>
      <c r="D269">
        <v>85900</v>
      </c>
      <c r="E269">
        <v>108000</v>
      </c>
      <c r="F269">
        <v>1.2573000000000001</v>
      </c>
      <c r="G269">
        <v>2</v>
      </c>
      <c r="H269" t="s">
        <v>20</v>
      </c>
      <c r="I269">
        <v>20</v>
      </c>
      <c r="J269">
        <v>275000</v>
      </c>
      <c r="K269">
        <v>205000</v>
      </c>
      <c r="L269">
        <v>74.900000000000006</v>
      </c>
      <c r="M269">
        <v>360</v>
      </c>
      <c r="N269">
        <f t="shared" si="4"/>
        <v>30</v>
      </c>
      <c r="O269">
        <v>3.25</v>
      </c>
    </row>
    <row r="270" spans="1:15" x14ac:dyDescent="0.25">
      <c r="A270">
        <v>369</v>
      </c>
      <c r="B270">
        <v>21</v>
      </c>
      <c r="C270">
        <v>18.95</v>
      </c>
      <c r="D270">
        <v>76900</v>
      </c>
      <c r="E270">
        <v>108000</v>
      </c>
      <c r="F270">
        <v>1.4044000000000001</v>
      </c>
      <c r="G270">
        <v>2</v>
      </c>
      <c r="H270" t="s">
        <v>21</v>
      </c>
      <c r="I270">
        <v>20</v>
      </c>
      <c r="J270">
        <v>255000</v>
      </c>
      <c r="K270">
        <v>175000</v>
      </c>
      <c r="L270">
        <v>68.819999999999993</v>
      </c>
      <c r="M270">
        <v>180</v>
      </c>
      <c r="N270">
        <f t="shared" si="4"/>
        <v>15</v>
      </c>
      <c r="O270">
        <v>3</v>
      </c>
    </row>
    <row r="271" spans="1:15" x14ac:dyDescent="0.25">
      <c r="A271">
        <v>482</v>
      </c>
      <c r="B271">
        <v>26</v>
      </c>
      <c r="C271">
        <v>16.59</v>
      </c>
      <c r="D271">
        <v>79700</v>
      </c>
      <c r="E271">
        <v>108000</v>
      </c>
      <c r="F271">
        <v>1.3551</v>
      </c>
      <c r="G271">
        <v>2</v>
      </c>
      <c r="H271" t="s">
        <v>23</v>
      </c>
      <c r="I271">
        <v>10</v>
      </c>
      <c r="J271">
        <v>185000</v>
      </c>
      <c r="K271">
        <v>125000</v>
      </c>
      <c r="L271">
        <v>68.099999999999994</v>
      </c>
      <c r="M271">
        <v>180</v>
      </c>
      <c r="N271">
        <f t="shared" si="4"/>
        <v>15</v>
      </c>
      <c r="O271">
        <v>2.75</v>
      </c>
    </row>
    <row r="272" spans="1:15" x14ac:dyDescent="0.25">
      <c r="A272">
        <v>5</v>
      </c>
      <c r="B272">
        <v>39</v>
      </c>
      <c r="C272">
        <v>17.93</v>
      </c>
      <c r="D272">
        <v>84600</v>
      </c>
      <c r="E272">
        <v>109000</v>
      </c>
      <c r="F272">
        <v>1.2884</v>
      </c>
      <c r="G272">
        <v>1</v>
      </c>
      <c r="H272" t="s">
        <v>17</v>
      </c>
      <c r="I272">
        <v>30</v>
      </c>
      <c r="J272">
        <v>405000</v>
      </c>
      <c r="K272">
        <v>325000</v>
      </c>
      <c r="L272">
        <v>80</v>
      </c>
      <c r="M272">
        <v>180</v>
      </c>
      <c r="N272">
        <f t="shared" si="4"/>
        <v>15</v>
      </c>
      <c r="O272">
        <v>2.87</v>
      </c>
    </row>
    <row r="273" spans="1:15" x14ac:dyDescent="0.25">
      <c r="A273">
        <v>305</v>
      </c>
      <c r="B273">
        <v>40</v>
      </c>
      <c r="C273">
        <v>15.41</v>
      </c>
      <c r="D273">
        <v>74000</v>
      </c>
      <c r="E273">
        <v>109000</v>
      </c>
      <c r="F273">
        <v>1.4730000000000001</v>
      </c>
      <c r="G273">
        <v>2</v>
      </c>
      <c r="H273" t="s">
        <v>20</v>
      </c>
      <c r="I273">
        <v>42</v>
      </c>
      <c r="J273">
        <v>345000</v>
      </c>
      <c r="K273">
        <v>295000</v>
      </c>
      <c r="L273">
        <v>86.02</v>
      </c>
      <c r="M273">
        <v>360</v>
      </c>
      <c r="N273">
        <f t="shared" si="4"/>
        <v>30</v>
      </c>
      <c r="O273">
        <v>2.62</v>
      </c>
    </row>
    <row r="274" spans="1:15" x14ac:dyDescent="0.25">
      <c r="A274">
        <v>346</v>
      </c>
      <c r="B274">
        <v>16</v>
      </c>
      <c r="C274">
        <v>6.45</v>
      </c>
      <c r="D274">
        <v>67400</v>
      </c>
      <c r="E274">
        <v>109000</v>
      </c>
      <c r="F274">
        <v>1.6172</v>
      </c>
      <c r="G274">
        <v>2</v>
      </c>
      <c r="H274" t="s">
        <v>21</v>
      </c>
      <c r="I274">
        <v>20</v>
      </c>
      <c r="J274">
        <v>235000</v>
      </c>
      <c r="K274">
        <v>215000</v>
      </c>
      <c r="L274">
        <v>90</v>
      </c>
      <c r="M274">
        <v>360</v>
      </c>
      <c r="N274">
        <f t="shared" si="4"/>
        <v>30</v>
      </c>
      <c r="O274">
        <v>3.27</v>
      </c>
    </row>
    <row r="275" spans="1:15" x14ac:dyDescent="0.25">
      <c r="A275">
        <v>380</v>
      </c>
      <c r="B275">
        <v>39</v>
      </c>
      <c r="C275">
        <v>7.3</v>
      </c>
      <c r="D275">
        <v>85200</v>
      </c>
      <c r="E275">
        <v>109000</v>
      </c>
      <c r="F275">
        <v>1.2793000000000001</v>
      </c>
      <c r="G275">
        <v>2</v>
      </c>
      <c r="H275" t="s">
        <v>21</v>
      </c>
      <c r="I275">
        <v>37</v>
      </c>
      <c r="J275">
        <v>325000</v>
      </c>
      <c r="K275">
        <v>275000</v>
      </c>
      <c r="L275">
        <v>86.94</v>
      </c>
      <c r="M275">
        <v>360</v>
      </c>
      <c r="N275">
        <f t="shared" si="4"/>
        <v>30</v>
      </c>
      <c r="O275">
        <v>2.5</v>
      </c>
    </row>
    <row r="276" spans="1:15" x14ac:dyDescent="0.25">
      <c r="A276">
        <v>499</v>
      </c>
      <c r="B276">
        <v>26</v>
      </c>
      <c r="C276">
        <v>33.82</v>
      </c>
      <c r="D276">
        <v>79700</v>
      </c>
      <c r="E276">
        <v>109000</v>
      </c>
      <c r="F276">
        <v>1.3675999999999999</v>
      </c>
      <c r="G276">
        <v>2</v>
      </c>
      <c r="H276" t="s">
        <v>23</v>
      </c>
      <c r="I276">
        <v>20</v>
      </c>
      <c r="J276">
        <v>525000</v>
      </c>
      <c r="K276">
        <v>385000</v>
      </c>
      <c r="L276">
        <v>73.459999999999994</v>
      </c>
      <c r="M276">
        <v>360</v>
      </c>
      <c r="N276">
        <f t="shared" si="4"/>
        <v>30</v>
      </c>
      <c r="O276">
        <v>3.62</v>
      </c>
    </row>
    <row r="277" spans="1:15" x14ac:dyDescent="0.25">
      <c r="A277">
        <v>102</v>
      </c>
      <c r="B277">
        <v>1</v>
      </c>
      <c r="C277">
        <v>7.49</v>
      </c>
      <c r="D277">
        <v>81000</v>
      </c>
      <c r="E277">
        <v>110000</v>
      </c>
      <c r="F277">
        <v>1.3580000000000001</v>
      </c>
      <c r="G277">
        <v>2</v>
      </c>
      <c r="H277" t="s">
        <v>19</v>
      </c>
      <c r="I277">
        <v>30</v>
      </c>
      <c r="J277">
        <v>285000</v>
      </c>
      <c r="K277">
        <v>255000</v>
      </c>
      <c r="L277">
        <v>90</v>
      </c>
      <c r="M277">
        <v>360</v>
      </c>
      <c r="N277">
        <f t="shared" si="4"/>
        <v>30</v>
      </c>
      <c r="O277">
        <v>2.75</v>
      </c>
    </row>
    <row r="278" spans="1:15" x14ac:dyDescent="0.25">
      <c r="A278">
        <v>198</v>
      </c>
      <c r="B278">
        <v>53</v>
      </c>
      <c r="C278">
        <v>29.38</v>
      </c>
      <c r="D278">
        <v>106900</v>
      </c>
      <c r="E278">
        <v>110000</v>
      </c>
      <c r="F278">
        <v>1.0289999999999999</v>
      </c>
      <c r="G278">
        <v>2</v>
      </c>
      <c r="H278" t="s">
        <v>19</v>
      </c>
      <c r="I278">
        <v>44</v>
      </c>
      <c r="J278">
        <v>445000</v>
      </c>
      <c r="K278">
        <v>345000</v>
      </c>
      <c r="L278">
        <v>76.510000000000005</v>
      </c>
      <c r="M278">
        <v>360</v>
      </c>
      <c r="N278">
        <f t="shared" si="4"/>
        <v>30</v>
      </c>
      <c r="O278">
        <v>3.62</v>
      </c>
    </row>
    <row r="279" spans="1:15" x14ac:dyDescent="0.25">
      <c r="A279">
        <v>255</v>
      </c>
      <c r="B279">
        <v>17</v>
      </c>
      <c r="C279">
        <v>9.76</v>
      </c>
      <c r="D279">
        <v>75400</v>
      </c>
      <c r="E279">
        <v>110000</v>
      </c>
      <c r="F279">
        <v>1.4589000000000001</v>
      </c>
      <c r="G279">
        <v>2</v>
      </c>
      <c r="H279" t="s">
        <v>20</v>
      </c>
      <c r="I279">
        <v>40</v>
      </c>
      <c r="J279">
        <v>405000</v>
      </c>
      <c r="K279">
        <v>325000</v>
      </c>
      <c r="L279">
        <v>80</v>
      </c>
      <c r="M279">
        <v>360</v>
      </c>
      <c r="N279">
        <f t="shared" si="4"/>
        <v>30</v>
      </c>
      <c r="O279">
        <v>3</v>
      </c>
    </row>
    <row r="280" spans="1:15" x14ac:dyDescent="0.25">
      <c r="A280">
        <v>278</v>
      </c>
      <c r="B280">
        <v>53</v>
      </c>
      <c r="C280">
        <v>27.73</v>
      </c>
      <c r="D280">
        <v>106900</v>
      </c>
      <c r="E280">
        <v>110000</v>
      </c>
      <c r="F280">
        <v>1.0289999999999999</v>
      </c>
      <c r="G280">
        <v>2</v>
      </c>
      <c r="H280" t="s">
        <v>20</v>
      </c>
      <c r="I280">
        <v>30</v>
      </c>
      <c r="J280">
        <v>455000</v>
      </c>
      <c r="K280">
        <v>235000</v>
      </c>
      <c r="L280">
        <v>53.31</v>
      </c>
      <c r="M280">
        <v>180</v>
      </c>
      <c r="N280">
        <f t="shared" si="4"/>
        <v>15</v>
      </c>
      <c r="O280">
        <v>2.87</v>
      </c>
    </row>
    <row r="281" spans="1:15" x14ac:dyDescent="0.25">
      <c r="A281">
        <v>387</v>
      </c>
      <c r="B281">
        <v>42</v>
      </c>
      <c r="C281">
        <v>5.53</v>
      </c>
      <c r="D281">
        <v>80400</v>
      </c>
      <c r="E281">
        <v>110000</v>
      </c>
      <c r="F281">
        <v>1.3682000000000001</v>
      </c>
      <c r="G281">
        <v>2</v>
      </c>
      <c r="H281" t="s">
        <v>21</v>
      </c>
      <c r="I281">
        <v>10</v>
      </c>
      <c r="J281">
        <v>325000</v>
      </c>
      <c r="K281">
        <v>255000</v>
      </c>
      <c r="L281">
        <v>77.540000000000006</v>
      </c>
      <c r="M281">
        <v>360</v>
      </c>
      <c r="N281">
        <f t="shared" si="4"/>
        <v>30</v>
      </c>
      <c r="O281">
        <v>3.25</v>
      </c>
    </row>
    <row r="282" spans="1:15" x14ac:dyDescent="0.25">
      <c r="A282">
        <v>141</v>
      </c>
      <c r="B282">
        <v>36</v>
      </c>
      <c r="C282">
        <v>97.18</v>
      </c>
      <c r="D282">
        <v>96500</v>
      </c>
      <c r="E282">
        <v>111000</v>
      </c>
      <c r="F282">
        <v>1.1503000000000001</v>
      </c>
      <c r="G282">
        <v>2</v>
      </c>
      <c r="H282" t="s">
        <v>19</v>
      </c>
      <c r="I282">
        <v>41</v>
      </c>
      <c r="J282">
        <v>715000</v>
      </c>
      <c r="K282">
        <v>485000</v>
      </c>
      <c r="L282">
        <v>68.87</v>
      </c>
      <c r="M282">
        <v>360</v>
      </c>
      <c r="N282">
        <f t="shared" si="4"/>
        <v>30</v>
      </c>
      <c r="O282">
        <v>3.87</v>
      </c>
    </row>
    <row r="283" spans="1:15" x14ac:dyDescent="0.25">
      <c r="A283">
        <v>239</v>
      </c>
      <c r="B283">
        <v>6</v>
      </c>
      <c r="C283">
        <v>68.739999999999995</v>
      </c>
      <c r="D283">
        <v>83300</v>
      </c>
      <c r="E283">
        <v>111000</v>
      </c>
      <c r="F283">
        <v>1.3325</v>
      </c>
      <c r="G283">
        <v>2</v>
      </c>
      <c r="H283" t="s">
        <v>20</v>
      </c>
      <c r="I283">
        <v>39</v>
      </c>
      <c r="J283">
        <v>655000</v>
      </c>
      <c r="K283">
        <v>595000</v>
      </c>
      <c r="L283">
        <v>91.74</v>
      </c>
      <c r="M283">
        <v>360</v>
      </c>
      <c r="N283">
        <f t="shared" si="4"/>
        <v>30</v>
      </c>
      <c r="O283">
        <v>2.99</v>
      </c>
    </row>
    <row r="284" spans="1:15" x14ac:dyDescent="0.25">
      <c r="A284">
        <v>437</v>
      </c>
      <c r="B284">
        <v>12</v>
      </c>
      <c r="C284">
        <v>49.49</v>
      </c>
      <c r="D284">
        <v>68100</v>
      </c>
      <c r="E284">
        <v>111000</v>
      </c>
      <c r="F284">
        <v>1.63</v>
      </c>
      <c r="G284">
        <v>1</v>
      </c>
      <c r="H284" t="s">
        <v>22</v>
      </c>
      <c r="I284">
        <v>30</v>
      </c>
      <c r="J284">
        <v>335000</v>
      </c>
      <c r="K284">
        <v>315000</v>
      </c>
      <c r="L284">
        <v>95</v>
      </c>
      <c r="M284">
        <v>360</v>
      </c>
      <c r="N284">
        <f t="shared" si="4"/>
        <v>30</v>
      </c>
      <c r="O284">
        <v>3</v>
      </c>
    </row>
    <row r="285" spans="1:15" x14ac:dyDescent="0.25">
      <c r="A285">
        <v>55</v>
      </c>
      <c r="B285">
        <v>25</v>
      </c>
      <c r="C285">
        <v>12.34</v>
      </c>
      <c r="D285">
        <v>95300</v>
      </c>
      <c r="E285">
        <v>112000</v>
      </c>
      <c r="F285">
        <v>1.1752</v>
      </c>
      <c r="G285">
        <v>2</v>
      </c>
      <c r="H285" t="s">
        <v>18</v>
      </c>
      <c r="I285">
        <v>45</v>
      </c>
      <c r="J285">
        <v>515000</v>
      </c>
      <c r="K285">
        <v>285000</v>
      </c>
      <c r="L285">
        <v>56.55</v>
      </c>
      <c r="M285">
        <v>180</v>
      </c>
      <c r="N285">
        <f t="shared" si="4"/>
        <v>15</v>
      </c>
      <c r="O285">
        <v>3.25</v>
      </c>
    </row>
    <row r="286" spans="1:15" x14ac:dyDescent="0.25">
      <c r="A286">
        <v>121</v>
      </c>
      <c r="B286">
        <v>12</v>
      </c>
      <c r="C286">
        <v>83.41</v>
      </c>
      <c r="D286">
        <v>68300</v>
      </c>
      <c r="E286">
        <v>112000</v>
      </c>
      <c r="F286">
        <v>1.6397999999999999</v>
      </c>
      <c r="G286">
        <v>1</v>
      </c>
      <c r="H286" t="s">
        <v>19</v>
      </c>
      <c r="I286">
        <v>39</v>
      </c>
      <c r="J286">
        <v>575000</v>
      </c>
      <c r="K286">
        <v>445000</v>
      </c>
      <c r="L286">
        <v>77.64</v>
      </c>
      <c r="M286">
        <v>360</v>
      </c>
      <c r="N286">
        <f t="shared" si="4"/>
        <v>30</v>
      </c>
      <c r="O286">
        <v>2.37</v>
      </c>
    </row>
    <row r="287" spans="1:15" x14ac:dyDescent="0.25">
      <c r="A287">
        <v>164</v>
      </c>
      <c r="B287">
        <v>6</v>
      </c>
      <c r="C287">
        <v>29.6</v>
      </c>
      <c r="D287">
        <v>83300</v>
      </c>
      <c r="E287">
        <v>112000</v>
      </c>
      <c r="F287">
        <v>1.3445</v>
      </c>
      <c r="G287">
        <v>2</v>
      </c>
      <c r="H287" t="s">
        <v>19</v>
      </c>
      <c r="I287">
        <v>30</v>
      </c>
      <c r="J287">
        <v>1005000</v>
      </c>
      <c r="K287">
        <v>575000</v>
      </c>
      <c r="L287">
        <v>57.52</v>
      </c>
      <c r="M287">
        <v>360</v>
      </c>
      <c r="N287">
        <f t="shared" si="4"/>
        <v>30</v>
      </c>
      <c r="O287">
        <v>2.5</v>
      </c>
    </row>
    <row r="288" spans="1:15" x14ac:dyDescent="0.25">
      <c r="A288">
        <v>83</v>
      </c>
      <c r="B288">
        <v>42</v>
      </c>
      <c r="C288">
        <v>3.94</v>
      </c>
      <c r="D288">
        <v>69800</v>
      </c>
      <c r="E288">
        <v>113000</v>
      </c>
      <c r="F288">
        <v>1.6189</v>
      </c>
      <c r="G288">
        <v>2</v>
      </c>
      <c r="H288" t="s">
        <v>18</v>
      </c>
      <c r="I288">
        <v>30</v>
      </c>
      <c r="J288">
        <v>275000</v>
      </c>
      <c r="K288">
        <v>235000</v>
      </c>
      <c r="L288">
        <v>86.29</v>
      </c>
      <c r="M288">
        <v>360</v>
      </c>
      <c r="N288">
        <f t="shared" si="4"/>
        <v>30</v>
      </c>
      <c r="O288">
        <v>3.62</v>
      </c>
    </row>
    <row r="289" spans="1:15" x14ac:dyDescent="0.25">
      <c r="A289">
        <v>226</v>
      </c>
      <c r="B289">
        <v>6</v>
      </c>
      <c r="C289">
        <v>44.1</v>
      </c>
      <c r="D289">
        <v>83300</v>
      </c>
      <c r="E289">
        <v>113000</v>
      </c>
      <c r="F289">
        <v>1.3565</v>
      </c>
      <c r="G289">
        <v>2</v>
      </c>
      <c r="H289" t="s">
        <v>19</v>
      </c>
      <c r="I289">
        <v>42</v>
      </c>
      <c r="J289">
        <v>755000</v>
      </c>
      <c r="K289">
        <v>395000</v>
      </c>
      <c r="L289">
        <v>52.58</v>
      </c>
      <c r="M289">
        <v>240</v>
      </c>
      <c r="N289">
        <f t="shared" si="4"/>
        <v>20</v>
      </c>
      <c r="O289">
        <v>2.62</v>
      </c>
    </row>
    <row r="290" spans="1:15" x14ac:dyDescent="0.25">
      <c r="A290">
        <v>358</v>
      </c>
      <c r="B290">
        <v>4</v>
      </c>
      <c r="C290">
        <v>26.52</v>
      </c>
      <c r="D290">
        <v>77800</v>
      </c>
      <c r="E290">
        <v>114000</v>
      </c>
      <c r="F290">
        <v>1.4653</v>
      </c>
      <c r="G290">
        <v>2</v>
      </c>
      <c r="H290" t="s">
        <v>21</v>
      </c>
      <c r="I290">
        <v>10</v>
      </c>
      <c r="J290">
        <v>355000</v>
      </c>
      <c r="K290">
        <v>195000</v>
      </c>
      <c r="L290">
        <v>54.85</v>
      </c>
      <c r="M290">
        <v>360</v>
      </c>
      <c r="N290">
        <f t="shared" si="4"/>
        <v>30</v>
      </c>
      <c r="O290">
        <v>3.25</v>
      </c>
    </row>
    <row r="291" spans="1:15" x14ac:dyDescent="0.25">
      <c r="A291">
        <v>79</v>
      </c>
      <c r="B291">
        <v>53</v>
      </c>
      <c r="C291">
        <v>21.32</v>
      </c>
      <c r="D291">
        <v>106900</v>
      </c>
      <c r="E291">
        <v>115000</v>
      </c>
      <c r="F291">
        <v>1.0758000000000001</v>
      </c>
      <c r="G291">
        <v>2</v>
      </c>
      <c r="H291" t="s">
        <v>18</v>
      </c>
      <c r="I291">
        <v>42</v>
      </c>
      <c r="J291">
        <v>955000</v>
      </c>
      <c r="K291">
        <v>485000</v>
      </c>
      <c r="L291">
        <v>56.1</v>
      </c>
      <c r="M291">
        <v>360</v>
      </c>
      <c r="N291">
        <f t="shared" si="4"/>
        <v>30</v>
      </c>
      <c r="O291">
        <v>3.37</v>
      </c>
    </row>
    <row r="292" spans="1:15" x14ac:dyDescent="0.25">
      <c r="A292">
        <v>140</v>
      </c>
      <c r="B292">
        <v>27</v>
      </c>
      <c r="C292">
        <v>76.5</v>
      </c>
      <c r="D292">
        <v>102800</v>
      </c>
      <c r="E292">
        <v>115000</v>
      </c>
      <c r="F292">
        <v>1.1187</v>
      </c>
      <c r="G292">
        <v>2</v>
      </c>
      <c r="H292" t="s">
        <v>19</v>
      </c>
      <c r="I292">
        <v>30</v>
      </c>
      <c r="J292">
        <v>505000</v>
      </c>
      <c r="K292">
        <v>275000</v>
      </c>
      <c r="L292">
        <v>55</v>
      </c>
      <c r="M292">
        <v>360</v>
      </c>
      <c r="N292">
        <f t="shared" si="4"/>
        <v>30</v>
      </c>
      <c r="O292">
        <v>4.5</v>
      </c>
    </row>
    <row r="293" spans="1:15" x14ac:dyDescent="0.25">
      <c r="A293">
        <v>156</v>
      </c>
      <c r="B293">
        <v>1</v>
      </c>
      <c r="C293">
        <v>3.98</v>
      </c>
      <c r="D293">
        <v>71700</v>
      </c>
      <c r="E293">
        <v>115000</v>
      </c>
      <c r="F293">
        <v>1.6039000000000001</v>
      </c>
      <c r="G293">
        <v>2</v>
      </c>
      <c r="H293" t="s">
        <v>19</v>
      </c>
      <c r="I293">
        <v>20</v>
      </c>
      <c r="J293">
        <v>285000</v>
      </c>
      <c r="K293">
        <v>235000</v>
      </c>
      <c r="L293">
        <v>80</v>
      </c>
      <c r="M293">
        <v>360</v>
      </c>
      <c r="N293">
        <f t="shared" si="4"/>
        <v>30</v>
      </c>
      <c r="O293">
        <v>3.5</v>
      </c>
    </row>
    <row r="294" spans="1:15" x14ac:dyDescent="0.25">
      <c r="A294">
        <v>176</v>
      </c>
      <c r="B294">
        <v>8</v>
      </c>
      <c r="C294">
        <v>9.74</v>
      </c>
      <c r="D294">
        <v>84300</v>
      </c>
      <c r="E294">
        <v>115000</v>
      </c>
      <c r="F294">
        <v>1.3642000000000001</v>
      </c>
      <c r="G294">
        <v>1</v>
      </c>
      <c r="H294" t="s">
        <v>19</v>
      </c>
      <c r="I294">
        <v>20</v>
      </c>
      <c r="J294">
        <v>485000</v>
      </c>
      <c r="K294">
        <v>335000</v>
      </c>
      <c r="L294">
        <v>68.83</v>
      </c>
      <c r="M294">
        <v>360</v>
      </c>
      <c r="N294">
        <f t="shared" si="4"/>
        <v>30</v>
      </c>
      <c r="O294">
        <v>2.5</v>
      </c>
    </row>
    <row r="295" spans="1:15" x14ac:dyDescent="0.25">
      <c r="A295">
        <v>189</v>
      </c>
      <c r="B295">
        <v>41</v>
      </c>
      <c r="C295">
        <v>13.56</v>
      </c>
      <c r="D295">
        <v>92100</v>
      </c>
      <c r="E295">
        <v>115000</v>
      </c>
      <c r="F295">
        <v>1.2485999999999999</v>
      </c>
      <c r="G295">
        <v>2</v>
      </c>
      <c r="H295" t="s">
        <v>19</v>
      </c>
      <c r="I295">
        <v>20</v>
      </c>
      <c r="J295">
        <v>555000</v>
      </c>
      <c r="K295">
        <v>295000</v>
      </c>
      <c r="L295">
        <v>54.36</v>
      </c>
      <c r="M295">
        <v>360</v>
      </c>
      <c r="N295">
        <f t="shared" si="4"/>
        <v>30</v>
      </c>
      <c r="O295">
        <v>2.5</v>
      </c>
    </row>
    <row r="296" spans="1:15" x14ac:dyDescent="0.25">
      <c r="A296">
        <v>251</v>
      </c>
      <c r="B296">
        <v>13</v>
      </c>
      <c r="C296">
        <v>40.43</v>
      </c>
      <c r="D296">
        <v>82200</v>
      </c>
      <c r="E296">
        <v>115000</v>
      </c>
      <c r="F296">
        <v>1.399</v>
      </c>
      <c r="G296">
        <v>2</v>
      </c>
      <c r="H296" t="s">
        <v>20</v>
      </c>
      <c r="I296">
        <v>10</v>
      </c>
      <c r="J296">
        <v>305000</v>
      </c>
      <c r="K296">
        <v>165000</v>
      </c>
      <c r="L296">
        <v>56.07</v>
      </c>
      <c r="M296">
        <v>180</v>
      </c>
      <c r="N296">
        <f t="shared" si="4"/>
        <v>15</v>
      </c>
      <c r="O296">
        <v>3.37</v>
      </c>
    </row>
    <row r="297" spans="1:15" x14ac:dyDescent="0.25">
      <c r="A297">
        <v>397</v>
      </c>
      <c r="B297">
        <v>51</v>
      </c>
      <c r="C297">
        <v>33.18</v>
      </c>
      <c r="D297">
        <v>82400</v>
      </c>
      <c r="E297">
        <v>115000</v>
      </c>
      <c r="F297">
        <v>1.3956</v>
      </c>
      <c r="G297">
        <v>2</v>
      </c>
      <c r="H297" t="s">
        <v>21</v>
      </c>
      <c r="I297">
        <v>40</v>
      </c>
      <c r="J297">
        <v>385000</v>
      </c>
      <c r="K297">
        <v>305000</v>
      </c>
      <c r="L297">
        <v>80</v>
      </c>
      <c r="M297">
        <v>360</v>
      </c>
      <c r="N297">
        <f t="shared" si="4"/>
        <v>30</v>
      </c>
      <c r="O297">
        <v>3.25</v>
      </c>
    </row>
    <row r="298" spans="1:15" x14ac:dyDescent="0.25">
      <c r="A298">
        <v>99</v>
      </c>
      <c r="B298">
        <v>50</v>
      </c>
      <c r="C298">
        <v>4.17</v>
      </c>
      <c r="D298">
        <v>79300</v>
      </c>
      <c r="E298">
        <v>116000</v>
      </c>
      <c r="F298">
        <v>1.4628000000000001</v>
      </c>
      <c r="G298">
        <v>1</v>
      </c>
      <c r="H298" t="s">
        <v>19</v>
      </c>
      <c r="I298">
        <v>38</v>
      </c>
      <c r="J298">
        <v>255000</v>
      </c>
      <c r="K298">
        <v>245000</v>
      </c>
      <c r="L298">
        <v>97</v>
      </c>
      <c r="M298">
        <v>360</v>
      </c>
      <c r="N298">
        <f t="shared" si="4"/>
        <v>30</v>
      </c>
      <c r="O298">
        <v>3</v>
      </c>
    </row>
    <row r="299" spans="1:15" x14ac:dyDescent="0.25">
      <c r="A299">
        <v>111</v>
      </c>
      <c r="B299">
        <v>12</v>
      </c>
      <c r="C299">
        <v>51.06</v>
      </c>
      <c r="D299">
        <v>68100</v>
      </c>
      <c r="E299">
        <v>117000</v>
      </c>
      <c r="F299">
        <v>1.7181</v>
      </c>
      <c r="G299">
        <v>2</v>
      </c>
      <c r="H299" t="s">
        <v>19</v>
      </c>
      <c r="I299">
        <v>20</v>
      </c>
      <c r="J299">
        <v>285000</v>
      </c>
      <c r="K299">
        <v>235000</v>
      </c>
      <c r="L299">
        <v>84.09</v>
      </c>
      <c r="M299">
        <v>360</v>
      </c>
      <c r="N299">
        <f t="shared" si="4"/>
        <v>30</v>
      </c>
      <c r="O299">
        <v>2.87</v>
      </c>
    </row>
    <row r="300" spans="1:15" x14ac:dyDescent="0.25">
      <c r="A300">
        <v>190</v>
      </c>
      <c r="B300">
        <v>22</v>
      </c>
      <c r="C300">
        <v>18.88</v>
      </c>
      <c r="D300">
        <v>54100</v>
      </c>
      <c r="E300">
        <v>117000</v>
      </c>
      <c r="F300">
        <v>2.1627000000000001</v>
      </c>
      <c r="G300">
        <v>2</v>
      </c>
      <c r="H300" t="s">
        <v>19</v>
      </c>
      <c r="I300">
        <v>20</v>
      </c>
      <c r="J300">
        <v>265000</v>
      </c>
      <c r="K300">
        <v>215000</v>
      </c>
      <c r="L300">
        <v>84.61</v>
      </c>
      <c r="M300">
        <v>360</v>
      </c>
      <c r="N300">
        <f t="shared" si="4"/>
        <v>30</v>
      </c>
      <c r="O300">
        <v>3.12</v>
      </c>
    </row>
    <row r="301" spans="1:15" x14ac:dyDescent="0.25">
      <c r="A301">
        <v>282</v>
      </c>
      <c r="B301">
        <v>24</v>
      </c>
      <c r="C301">
        <v>17.37</v>
      </c>
      <c r="D301">
        <v>104000</v>
      </c>
      <c r="E301">
        <v>117000</v>
      </c>
      <c r="F301">
        <v>1.125</v>
      </c>
      <c r="G301">
        <v>2</v>
      </c>
      <c r="H301" t="s">
        <v>20</v>
      </c>
      <c r="I301">
        <v>36</v>
      </c>
      <c r="J301">
        <v>235000</v>
      </c>
      <c r="K301">
        <v>155000</v>
      </c>
      <c r="L301">
        <v>65.56</v>
      </c>
      <c r="M301">
        <v>360</v>
      </c>
      <c r="N301">
        <f t="shared" si="4"/>
        <v>30</v>
      </c>
      <c r="O301">
        <v>3.37</v>
      </c>
    </row>
    <row r="302" spans="1:15" x14ac:dyDescent="0.25">
      <c r="A302">
        <v>370</v>
      </c>
      <c r="B302">
        <v>6</v>
      </c>
      <c r="C302">
        <v>25.17</v>
      </c>
      <c r="D302">
        <v>127900</v>
      </c>
      <c r="E302">
        <v>117000</v>
      </c>
      <c r="F302">
        <v>0.91479999999999995</v>
      </c>
      <c r="G302">
        <v>2</v>
      </c>
      <c r="H302" t="s">
        <v>21</v>
      </c>
      <c r="I302">
        <v>38</v>
      </c>
      <c r="J302">
        <v>1215000</v>
      </c>
      <c r="K302">
        <v>395000</v>
      </c>
      <c r="L302">
        <v>32.229999999999997</v>
      </c>
      <c r="M302">
        <v>240</v>
      </c>
      <c r="N302">
        <f t="shared" si="4"/>
        <v>20</v>
      </c>
      <c r="O302">
        <v>3</v>
      </c>
    </row>
    <row r="303" spans="1:15" x14ac:dyDescent="0.25">
      <c r="A303">
        <v>109</v>
      </c>
      <c r="B303">
        <v>29</v>
      </c>
      <c r="C303">
        <v>9</v>
      </c>
      <c r="D303">
        <v>82600</v>
      </c>
      <c r="E303">
        <v>118000</v>
      </c>
      <c r="F303">
        <v>1.4286000000000001</v>
      </c>
      <c r="G303">
        <v>2</v>
      </c>
      <c r="H303" t="s">
        <v>19</v>
      </c>
      <c r="I303">
        <v>30</v>
      </c>
      <c r="J303">
        <v>405000</v>
      </c>
      <c r="K303">
        <v>325000</v>
      </c>
      <c r="L303">
        <v>80</v>
      </c>
      <c r="M303">
        <v>360</v>
      </c>
      <c r="N303">
        <f t="shared" si="4"/>
        <v>30</v>
      </c>
      <c r="O303">
        <v>2.62</v>
      </c>
    </row>
    <row r="304" spans="1:15" x14ac:dyDescent="0.25">
      <c r="A304">
        <v>345</v>
      </c>
      <c r="B304">
        <v>48</v>
      </c>
      <c r="C304">
        <v>48.23</v>
      </c>
      <c r="D304">
        <v>65500</v>
      </c>
      <c r="E304">
        <v>118000</v>
      </c>
      <c r="F304">
        <v>1.8015000000000001</v>
      </c>
      <c r="G304">
        <v>1</v>
      </c>
      <c r="H304" t="s">
        <v>21</v>
      </c>
      <c r="I304">
        <v>20</v>
      </c>
      <c r="J304">
        <v>265000</v>
      </c>
      <c r="K304">
        <v>225000</v>
      </c>
      <c r="L304">
        <v>95</v>
      </c>
      <c r="M304">
        <v>360</v>
      </c>
      <c r="N304">
        <f t="shared" si="4"/>
        <v>30</v>
      </c>
      <c r="O304">
        <v>3.99</v>
      </c>
    </row>
    <row r="305" spans="1:15" x14ac:dyDescent="0.25">
      <c r="A305">
        <v>474</v>
      </c>
      <c r="B305">
        <v>25</v>
      </c>
      <c r="C305">
        <v>30.74</v>
      </c>
      <c r="D305">
        <v>114000</v>
      </c>
      <c r="E305">
        <v>118000</v>
      </c>
      <c r="F305">
        <v>1.0350999999999999</v>
      </c>
      <c r="G305">
        <v>2</v>
      </c>
      <c r="H305" t="s">
        <v>22</v>
      </c>
      <c r="I305">
        <v>20</v>
      </c>
      <c r="J305">
        <v>1105000</v>
      </c>
      <c r="K305">
        <v>155000</v>
      </c>
      <c r="L305">
        <v>15</v>
      </c>
      <c r="M305">
        <v>240</v>
      </c>
      <c r="N305">
        <f t="shared" si="4"/>
        <v>20</v>
      </c>
      <c r="O305">
        <v>3.37</v>
      </c>
    </row>
    <row r="306" spans="1:15" x14ac:dyDescent="0.25">
      <c r="A306">
        <v>155</v>
      </c>
      <c r="B306">
        <v>18</v>
      </c>
      <c r="C306">
        <v>3.34</v>
      </c>
      <c r="D306">
        <v>65300</v>
      </c>
      <c r="E306">
        <v>119000</v>
      </c>
      <c r="F306">
        <v>1.8224</v>
      </c>
      <c r="G306">
        <v>2</v>
      </c>
      <c r="H306" t="s">
        <v>19</v>
      </c>
      <c r="I306">
        <v>39</v>
      </c>
      <c r="J306">
        <v>195000</v>
      </c>
      <c r="K306">
        <v>185000</v>
      </c>
      <c r="L306">
        <v>94.73</v>
      </c>
      <c r="M306">
        <v>240</v>
      </c>
      <c r="N306">
        <f t="shared" si="4"/>
        <v>20</v>
      </c>
      <c r="O306">
        <v>2.75</v>
      </c>
    </row>
    <row r="307" spans="1:15" x14ac:dyDescent="0.25">
      <c r="A307">
        <v>364</v>
      </c>
      <c r="B307">
        <v>6</v>
      </c>
      <c r="C307">
        <v>58.89</v>
      </c>
      <c r="D307">
        <v>139800</v>
      </c>
      <c r="E307">
        <v>119000</v>
      </c>
      <c r="F307">
        <v>0.85119999999999996</v>
      </c>
      <c r="G307">
        <v>2</v>
      </c>
      <c r="H307" t="s">
        <v>21</v>
      </c>
      <c r="I307">
        <v>48</v>
      </c>
      <c r="J307">
        <v>925000</v>
      </c>
      <c r="K307">
        <v>515000</v>
      </c>
      <c r="L307">
        <v>55.47</v>
      </c>
      <c r="M307">
        <v>360</v>
      </c>
      <c r="N307">
        <f t="shared" si="4"/>
        <v>30</v>
      </c>
      <c r="O307">
        <v>2.75</v>
      </c>
    </row>
    <row r="308" spans="1:15" x14ac:dyDescent="0.25">
      <c r="A308">
        <v>80</v>
      </c>
      <c r="B308">
        <v>6</v>
      </c>
      <c r="C308">
        <v>83.3</v>
      </c>
      <c r="D308">
        <v>75300</v>
      </c>
      <c r="E308">
        <v>120000</v>
      </c>
      <c r="F308">
        <v>1.5935999999999999</v>
      </c>
      <c r="G308">
        <v>2</v>
      </c>
      <c r="H308" t="s">
        <v>18</v>
      </c>
      <c r="I308">
        <v>10</v>
      </c>
      <c r="J308">
        <v>355000</v>
      </c>
      <c r="K308">
        <v>185000</v>
      </c>
      <c r="L308">
        <v>51.82</v>
      </c>
      <c r="M308">
        <v>180</v>
      </c>
      <c r="N308">
        <f t="shared" si="4"/>
        <v>15</v>
      </c>
      <c r="O308">
        <v>2.75</v>
      </c>
    </row>
    <row r="309" spans="1:15" x14ac:dyDescent="0.25">
      <c r="A309">
        <v>174</v>
      </c>
      <c r="B309">
        <v>48</v>
      </c>
      <c r="C309">
        <v>77.16</v>
      </c>
      <c r="D309">
        <v>84800</v>
      </c>
      <c r="E309">
        <v>120000</v>
      </c>
      <c r="F309">
        <v>1.4151</v>
      </c>
      <c r="G309">
        <v>2</v>
      </c>
      <c r="H309" t="s">
        <v>19</v>
      </c>
      <c r="I309">
        <v>42</v>
      </c>
      <c r="J309">
        <v>225000</v>
      </c>
      <c r="K309">
        <v>165000</v>
      </c>
      <c r="L309">
        <v>71.42</v>
      </c>
      <c r="M309">
        <v>180</v>
      </c>
      <c r="N309">
        <f t="shared" si="4"/>
        <v>15</v>
      </c>
      <c r="O309">
        <v>3.12</v>
      </c>
    </row>
    <row r="310" spans="1:15" x14ac:dyDescent="0.25">
      <c r="A310">
        <v>212</v>
      </c>
      <c r="B310">
        <v>32</v>
      </c>
      <c r="C310">
        <v>65</v>
      </c>
      <c r="D310">
        <v>70800</v>
      </c>
      <c r="E310">
        <v>120000</v>
      </c>
      <c r="F310">
        <v>1.6949000000000001</v>
      </c>
      <c r="G310">
        <v>1</v>
      </c>
      <c r="H310" t="s">
        <v>19</v>
      </c>
      <c r="I310">
        <v>20</v>
      </c>
      <c r="J310">
        <v>505000</v>
      </c>
      <c r="K310">
        <v>475000</v>
      </c>
      <c r="L310">
        <v>95</v>
      </c>
      <c r="M310">
        <v>360</v>
      </c>
      <c r="N310">
        <f t="shared" si="4"/>
        <v>30</v>
      </c>
      <c r="O310">
        <v>2.75</v>
      </c>
    </row>
    <row r="311" spans="1:15" x14ac:dyDescent="0.25">
      <c r="A311">
        <v>271</v>
      </c>
      <c r="B311">
        <v>41</v>
      </c>
      <c r="C311">
        <v>19.440000000000001</v>
      </c>
      <c r="D311">
        <v>92100</v>
      </c>
      <c r="E311">
        <v>120000</v>
      </c>
      <c r="F311">
        <v>1.3028999999999999</v>
      </c>
      <c r="G311">
        <v>2</v>
      </c>
      <c r="H311" t="s">
        <v>20</v>
      </c>
      <c r="I311">
        <v>30</v>
      </c>
      <c r="J311">
        <v>475000</v>
      </c>
      <c r="K311">
        <v>375000</v>
      </c>
      <c r="L311">
        <v>78.94</v>
      </c>
      <c r="M311">
        <v>180</v>
      </c>
      <c r="N311">
        <f t="shared" si="4"/>
        <v>15</v>
      </c>
      <c r="O311">
        <v>1.99</v>
      </c>
    </row>
    <row r="312" spans="1:15" x14ac:dyDescent="0.25">
      <c r="A312">
        <v>291</v>
      </c>
      <c r="B312">
        <v>6</v>
      </c>
      <c r="C312">
        <v>75.34</v>
      </c>
      <c r="D312">
        <v>75300</v>
      </c>
      <c r="E312">
        <v>120000</v>
      </c>
      <c r="F312">
        <v>1.5935999999999999</v>
      </c>
      <c r="G312">
        <v>2</v>
      </c>
      <c r="H312" t="s">
        <v>20</v>
      </c>
      <c r="I312">
        <v>20</v>
      </c>
      <c r="J312">
        <v>805000</v>
      </c>
      <c r="K312">
        <v>385000</v>
      </c>
      <c r="L312">
        <v>48.25</v>
      </c>
      <c r="M312">
        <v>360</v>
      </c>
      <c r="N312">
        <f t="shared" si="4"/>
        <v>30</v>
      </c>
      <c r="O312">
        <v>2.75</v>
      </c>
    </row>
    <row r="313" spans="1:15" x14ac:dyDescent="0.25">
      <c r="A313">
        <v>479</v>
      </c>
      <c r="B313">
        <v>6</v>
      </c>
      <c r="C313">
        <v>94.85</v>
      </c>
      <c r="D313">
        <v>83300</v>
      </c>
      <c r="E313">
        <v>120000</v>
      </c>
      <c r="F313">
        <v>1.4406000000000001</v>
      </c>
      <c r="G313">
        <v>2</v>
      </c>
      <c r="H313" t="s">
        <v>22</v>
      </c>
      <c r="I313">
        <v>40</v>
      </c>
      <c r="J313">
        <v>1265000</v>
      </c>
      <c r="K313">
        <v>665000</v>
      </c>
      <c r="L313">
        <v>68.53</v>
      </c>
      <c r="M313">
        <v>360</v>
      </c>
      <c r="N313">
        <f t="shared" si="4"/>
        <v>30</v>
      </c>
      <c r="O313">
        <v>3</v>
      </c>
    </row>
    <row r="314" spans="1:15" x14ac:dyDescent="0.25">
      <c r="A314">
        <v>64</v>
      </c>
      <c r="B314">
        <v>8</v>
      </c>
      <c r="C314">
        <v>26.51</v>
      </c>
      <c r="D314">
        <v>100000</v>
      </c>
      <c r="E314">
        <v>121000</v>
      </c>
      <c r="F314">
        <v>1.21</v>
      </c>
      <c r="G314">
        <v>2</v>
      </c>
      <c r="H314" t="s">
        <v>18</v>
      </c>
      <c r="I314">
        <v>30</v>
      </c>
      <c r="J314">
        <v>595000</v>
      </c>
      <c r="K314">
        <v>385000</v>
      </c>
      <c r="L314">
        <v>65.33</v>
      </c>
      <c r="M314">
        <v>360</v>
      </c>
      <c r="N314">
        <f t="shared" si="4"/>
        <v>30</v>
      </c>
      <c r="O314">
        <v>3.25</v>
      </c>
    </row>
    <row r="315" spans="1:15" x14ac:dyDescent="0.25">
      <c r="A315">
        <v>32</v>
      </c>
      <c r="B315">
        <v>8</v>
      </c>
      <c r="C315">
        <v>12.14</v>
      </c>
      <c r="D315">
        <v>83600</v>
      </c>
      <c r="E315">
        <v>122000</v>
      </c>
      <c r="F315">
        <v>1.4593</v>
      </c>
      <c r="G315">
        <v>2</v>
      </c>
      <c r="H315" t="s">
        <v>17</v>
      </c>
      <c r="I315">
        <v>41</v>
      </c>
      <c r="J315">
        <v>375000</v>
      </c>
      <c r="K315">
        <v>345000</v>
      </c>
      <c r="L315">
        <v>91.4</v>
      </c>
      <c r="M315">
        <v>360</v>
      </c>
      <c r="N315">
        <f t="shared" si="4"/>
        <v>30</v>
      </c>
      <c r="O315">
        <v>3.87</v>
      </c>
    </row>
    <row r="316" spans="1:15" x14ac:dyDescent="0.25">
      <c r="A316">
        <v>209</v>
      </c>
      <c r="B316">
        <v>48</v>
      </c>
      <c r="C316">
        <v>25.3</v>
      </c>
      <c r="D316">
        <v>84800</v>
      </c>
      <c r="E316">
        <v>122000</v>
      </c>
      <c r="F316">
        <v>1.4387000000000001</v>
      </c>
      <c r="G316">
        <v>2</v>
      </c>
      <c r="H316" t="s">
        <v>19</v>
      </c>
      <c r="I316">
        <v>39</v>
      </c>
      <c r="J316">
        <v>265000</v>
      </c>
      <c r="K316">
        <v>195000</v>
      </c>
      <c r="L316">
        <v>73.5</v>
      </c>
      <c r="M316">
        <v>360</v>
      </c>
      <c r="N316">
        <f t="shared" si="4"/>
        <v>30</v>
      </c>
      <c r="O316">
        <v>2.87</v>
      </c>
    </row>
    <row r="317" spans="1:15" x14ac:dyDescent="0.25">
      <c r="A317">
        <v>313</v>
      </c>
      <c r="B317">
        <v>48</v>
      </c>
      <c r="C317">
        <v>25.81</v>
      </c>
      <c r="D317">
        <v>97600</v>
      </c>
      <c r="E317">
        <v>122000</v>
      </c>
      <c r="F317">
        <v>1.25</v>
      </c>
      <c r="G317">
        <v>2</v>
      </c>
      <c r="H317" t="s">
        <v>20</v>
      </c>
      <c r="I317">
        <v>20</v>
      </c>
      <c r="J317">
        <v>395000</v>
      </c>
      <c r="K317">
        <v>355000</v>
      </c>
      <c r="L317">
        <v>89.99</v>
      </c>
      <c r="M317">
        <v>360</v>
      </c>
      <c r="N317">
        <f t="shared" si="4"/>
        <v>30</v>
      </c>
      <c r="O317">
        <v>2.87</v>
      </c>
    </row>
    <row r="318" spans="1:15" x14ac:dyDescent="0.25">
      <c r="A318">
        <v>1</v>
      </c>
      <c r="B318">
        <v>53</v>
      </c>
      <c r="C318">
        <v>29.57</v>
      </c>
      <c r="D318">
        <v>91700</v>
      </c>
      <c r="E318">
        <v>123000</v>
      </c>
      <c r="F318">
        <v>1.3412999999999999</v>
      </c>
      <c r="G318">
        <v>2</v>
      </c>
      <c r="H318" t="s">
        <v>17</v>
      </c>
      <c r="I318">
        <v>10</v>
      </c>
      <c r="J318">
        <v>385000</v>
      </c>
      <c r="K318">
        <v>195000</v>
      </c>
      <c r="L318">
        <v>50.65</v>
      </c>
      <c r="M318">
        <v>360</v>
      </c>
      <c r="N318">
        <f t="shared" si="4"/>
        <v>30</v>
      </c>
      <c r="O318">
        <v>2.75</v>
      </c>
    </row>
    <row r="319" spans="1:15" x14ac:dyDescent="0.25">
      <c r="A319">
        <v>52</v>
      </c>
      <c r="B319">
        <v>5</v>
      </c>
      <c r="C319">
        <v>2.66</v>
      </c>
      <c r="D319">
        <v>72300</v>
      </c>
      <c r="E319">
        <v>123000</v>
      </c>
      <c r="F319">
        <v>1.7012</v>
      </c>
      <c r="G319">
        <v>1</v>
      </c>
      <c r="H319" t="s">
        <v>18</v>
      </c>
      <c r="I319">
        <v>20</v>
      </c>
      <c r="J319">
        <v>365000</v>
      </c>
      <c r="K319">
        <v>335000</v>
      </c>
      <c r="L319">
        <v>90</v>
      </c>
      <c r="M319">
        <v>360</v>
      </c>
      <c r="N319">
        <f t="shared" si="4"/>
        <v>30</v>
      </c>
      <c r="O319">
        <v>2.99</v>
      </c>
    </row>
    <row r="320" spans="1:15" x14ac:dyDescent="0.25">
      <c r="A320">
        <v>143</v>
      </c>
      <c r="B320">
        <v>25</v>
      </c>
      <c r="C320">
        <v>16.149999999999999</v>
      </c>
      <c r="D320">
        <v>114000</v>
      </c>
      <c r="E320">
        <v>123000</v>
      </c>
      <c r="F320">
        <v>1.0789</v>
      </c>
      <c r="G320">
        <v>2</v>
      </c>
      <c r="H320" t="s">
        <v>19</v>
      </c>
      <c r="I320">
        <v>37</v>
      </c>
      <c r="J320">
        <v>605000</v>
      </c>
      <c r="K320">
        <v>335000</v>
      </c>
      <c r="L320">
        <v>71.27</v>
      </c>
      <c r="M320">
        <v>360</v>
      </c>
      <c r="N320">
        <f t="shared" si="4"/>
        <v>30</v>
      </c>
      <c r="O320">
        <v>3</v>
      </c>
    </row>
    <row r="321" spans="1:15" x14ac:dyDescent="0.25">
      <c r="A321">
        <v>268</v>
      </c>
      <c r="B321">
        <v>17</v>
      </c>
      <c r="C321">
        <v>33.090000000000003</v>
      </c>
      <c r="D321">
        <v>89100</v>
      </c>
      <c r="E321">
        <v>123000</v>
      </c>
      <c r="F321">
        <v>1.3805000000000001</v>
      </c>
      <c r="G321">
        <v>2</v>
      </c>
      <c r="H321" t="s">
        <v>20</v>
      </c>
      <c r="I321">
        <v>20</v>
      </c>
      <c r="J321">
        <v>365000</v>
      </c>
      <c r="K321">
        <v>255000</v>
      </c>
      <c r="L321">
        <v>69.58</v>
      </c>
      <c r="M321">
        <v>240</v>
      </c>
      <c r="N321">
        <f t="shared" si="4"/>
        <v>20</v>
      </c>
      <c r="O321">
        <v>2.87</v>
      </c>
    </row>
    <row r="322" spans="1:15" x14ac:dyDescent="0.25">
      <c r="A322">
        <v>406</v>
      </c>
      <c r="B322">
        <v>10</v>
      </c>
      <c r="C322">
        <v>13.02</v>
      </c>
      <c r="D322">
        <v>96600</v>
      </c>
      <c r="E322">
        <v>123000</v>
      </c>
      <c r="F322">
        <v>1.2733000000000001</v>
      </c>
      <c r="G322">
        <v>2</v>
      </c>
      <c r="H322" t="s">
        <v>21</v>
      </c>
      <c r="I322">
        <v>20</v>
      </c>
      <c r="J322">
        <v>365000</v>
      </c>
      <c r="K322">
        <v>265000</v>
      </c>
      <c r="L322">
        <v>73.94</v>
      </c>
      <c r="M322">
        <v>240</v>
      </c>
      <c r="N322">
        <f t="shared" si="4"/>
        <v>20</v>
      </c>
      <c r="O322">
        <v>3.25</v>
      </c>
    </row>
    <row r="323" spans="1:15" x14ac:dyDescent="0.25">
      <c r="A323">
        <v>73</v>
      </c>
      <c r="B323">
        <v>53</v>
      </c>
      <c r="C323">
        <v>24.46</v>
      </c>
      <c r="D323">
        <v>106900</v>
      </c>
      <c r="E323">
        <v>124000</v>
      </c>
      <c r="F323">
        <v>1.1599999999999999</v>
      </c>
      <c r="G323">
        <v>2</v>
      </c>
      <c r="H323" t="s">
        <v>18</v>
      </c>
      <c r="I323">
        <v>30</v>
      </c>
      <c r="J323">
        <v>865000</v>
      </c>
      <c r="K323">
        <v>495000</v>
      </c>
      <c r="L323">
        <v>57.66</v>
      </c>
      <c r="M323">
        <v>360</v>
      </c>
      <c r="N323">
        <f t="shared" si="4"/>
        <v>30</v>
      </c>
      <c r="O323">
        <v>3.5</v>
      </c>
    </row>
    <row r="324" spans="1:15" x14ac:dyDescent="0.25">
      <c r="A324">
        <v>335</v>
      </c>
      <c r="B324">
        <v>37</v>
      </c>
      <c r="C324">
        <v>8.0399999999999991</v>
      </c>
      <c r="D324">
        <v>80100</v>
      </c>
      <c r="E324">
        <v>124000</v>
      </c>
      <c r="F324">
        <v>1.5481</v>
      </c>
      <c r="G324">
        <v>2</v>
      </c>
      <c r="H324" t="s">
        <v>21</v>
      </c>
      <c r="I324">
        <v>38</v>
      </c>
      <c r="J324">
        <v>1605000</v>
      </c>
      <c r="K324">
        <v>515000</v>
      </c>
      <c r="L324">
        <v>31.9</v>
      </c>
      <c r="M324">
        <v>360</v>
      </c>
      <c r="N324">
        <f t="shared" si="4"/>
        <v>30</v>
      </c>
      <c r="O324">
        <v>2.5</v>
      </c>
    </row>
    <row r="325" spans="1:15" x14ac:dyDescent="0.25">
      <c r="A325">
        <v>182</v>
      </c>
      <c r="B325">
        <v>53</v>
      </c>
      <c r="C325">
        <v>33.07</v>
      </c>
      <c r="D325">
        <v>106900</v>
      </c>
      <c r="E325">
        <v>125000</v>
      </c>
      <c r="F325">
        <v>1.1693</v>
      </c>
      <c r="G325">
        <v>2</v>
      </c>
      <c r="H325" t="s">
        <v>19</v>
      </c>
      <c r="I325">
        <v>30</v>
      </c>
      <c r="J325">
        <v>765000</v>
      </c>
      <c r="K325">
        <v>265000</v>
      </c>
      <c r="L325">
        <v>35</v>
      </c>
      <c r="M325">
        <v>180</v>
      </c>
      <c r="N325">
        <f t="shared" si="4"/>
        <v>15</v>
      </c>
      <c r="O325">
        <v>2.5</v>
      </c>
    </row>
    <row r="326" spans="1:15" x14ac:dyDescent="0.25">
      <c r="A326">
        <v>323</v>
      </c>
      <c r="B326">
        <v>22</v>
      </c>
      <c r="C326">
        <v>14.2</v>
      </c>
      <c r="D326">
        <v>62800</v>
      </c>
      <c r="E326">
        <v>125000</v>
      </c>
      <c r="F326">
        <v>1.9903999999999999</v>
      </c>
      <c r="G326">
        <v>2</v>
      </c>
      <c r="H326" t="s">
        <v>20</v>
      </c>
      <c r="I326">
        <v>30</v>
      </c>
      <c r="J326">
        <v>365000</v>
      </c>
      <c r="K326">
        <v>285000</v>
      </c>
      <c r="L326">
        <v>79</v>
      </c>
      <c r="M326">
        <v>360</v>
      </c>
      <c r="N326">
        <f t="shared" si="4"/>
        <v>30</v>
      </c>
      <c r="O326">
        <v>3.25</v>
      </c>
    </row>
    <row r="327" spans="1:15" x14ac:dyDescent="0.25">
      <c r="A327">
        <v>461</v>
      </c>
      <c r="B327">
        <v>12</v>
      </c>
      <c r="C327">
        <v>32.83</v>
      </c>
      <c r="D327">
        <v>65900</v>
      </c>
      <c r="E327">
        <v>125000</v>
      </c>
      <c r="F327">
        <v>1.8968</v>
      </c>
      <c r="G327">
        <v>2</v>
      </c>
      <c r="H327" t="s">
        <v>22</v>
      </c>
      <c r="I327">
        <v>42</v>
      </c>
      <c r="J327">
        <v>395000</v>
      </c>
      <c r="K327">
        <v>315000</v>
      </c>
      <c r="L327">
        <v>80</v>
      </c>
      <c r="M327">
        <v>360</v>
      </c>
      <c r="N327">
        <f t="shared" si="4"/>
        <v>30</v>
      </c>
      <c r="O327">
        <v>2.87</v>
      </c>
    </row>
    <row r="328" spans="1:15" x14ac:dyDescent="0.25">
      <c r="A328">
        <v>125</v>
      </c>
      <c r="B328">
        <v>40</v>
      </c>
      <c r="C328">
        <v>15.38</v>
      </c>
      <c r="D328">
        <v>74000</v>
      </c>
      <c r="E328">
        <v>126000</v>
      </c>
      <c r="F328">
        <v>1.7027000000000001</v>
      </c>
      <c r="G328">
        <v>2</v>
      </c>
      <c r="H328" t="s">
        <v>19</v>
      </c>
      <c r="I328">
        <v>30</v>
      </c>
      <c r="J328">
        <v>205000</v>
      </c>
      <c r="K328">
        <v>165000</v>
      </c>
      <c r="L328">
        <v>80</v>
      </c>
      <c r="M328">
        <v>240</v>
      </c>
      <c r="N328">
        <f t="shared" si="4"/>
        <v>20</v>
      </c>
      <c r="O328">
        <v>3.87</v>
      </c>
    </row>
    <row r="329" spans="1:15" x14ac:dyDescent="0.25">
      <c r="A329">
        <v>193</v>
      </c>
      <c r="B329">
        <v>25</v>
      </c>
      <c r="C329">
        <v>6.93</v>
      </c>
      <c r="D329">
        <v>114000</v>
      </c>
      <c r="E329">
        <v>126000</v>
      </c>
      <c r="F329">
        <v>1.1052999999999999</v>
      </c>
      <c r="G329">
        <v>2</v>
      </c>
      <c r="H329" t="s">
        <v>19</v>
      </c>
      <c r="I329">
        <v>50</v>
      </c>
      <c r="J329">
        <v>585000</v>
      </c>
      <c r="K329">
        <v>435000</v>
      </c>
      <c r="L329">
        <v>74</v>
      </c>
      <c r="M329">
        <v>360</v>
      </c>
      <c r="N329">
        <f t="shared" ref="N329:N392" si="5">M329/12</f>
        <v>30</v>
      </c>
      <c r="O329">
        <v>3.75</v>
      </c>
    </row>
    <row r="330" spans="1:15" x14ac:dyDescent="0.25">
      <c r="A330">
        <v>411</v>
      </c>
      <c r="B330">
        <v>6</v>
      </c>
      <c r="C330">
        <v>63.85</v>
      </c>
      <c r="D330">
        <v>83300</v>
      </c>
      <c r="E330">
        <v>126000</v>
      </c>
      <c r="F330">
        <v>1.5125999999999999</v>
      </c>
      <c r="G330">
        <v>1</v>
      </c>
      <c r="H330" t="s">
        <v>21</v>
      </c>
      <c r="I330">
        <v>44</v>
      </c>
      <c r="J330">
        <v>1265000</v>
      </c>
      <c r="K330">
        <v>655000</v>
      </c>
      <c r="L330">
        <v>57.11</v>
      </c>
      <c r="M330">
        <v>360</v>
      </c>
      <c r="N330">
        <f t="shared" si="5"/>
        <v>30</v>
      </c>
      <c r="O330">
        <v>2.99</v>
      </c>
    </row>
    <row r="331" spans="1:15" x14ac:dyDescent="0.25">
      <c r="A331">
        <v>146</v>
      </c>
      <c r="B331">
        <v>6</v>
      </c>
      <c r="C331">
        <v>70.38</v>
      </c>
      <c r="D331">
        <v>83300</v>
      </c>
      <c r="E331">
        <v>127000</v>
      </c>
      <c r="F331">
        <v>1.5246</v>
      </c>
      <c r="G331">
        <v>2</v>
      </c>
      <c r="H331" t="s">
        <v>19</v>
      </c>
      <c r="I331">
        <v>20</v>
      </c>
      <c r="J331">
        <v>805000</v>
      </c>
      <c r="K331">
        <v>155000</v>
      </c>
      <c r="L331">
        <v>19.75</v>
      </c>
      <c r="M331">
        <v>360</v>
      </c>
      <c r="N331">
        <f t="shared" si="5"/>
        <v>30</v>
      </c>
      <c r="O331">
        <v>3.12</v>
      </c>
    </row>
    <row r="332" spans="1:15" x14ac:dyDescent="0.25">
      <c r="A332">
        <v>154</v>
      </c>
      <c r="B332">
        <v>36</v>
      </c>
      <c r="C332">
        <v>4.96</v>
      </c>
      <c r="D332">
        <v>75800</v>
      </c>
      <c r="E332">
        <v>127000</v>
      </c>
      <c r="F332">
        <v>1.6755</v>
      </c>
      <c r="G332">
        <v>1</v>
      </c>
      <c r="H332" t="s">
        <v>19</v>
      </c>
      <c r="I332">
        <v>41</v>
      </c>
      <c r="J332">
        <v>285000</v>
      </c>
      <c r="K332">
        <v>235000</v>
      </c>
      <c r="L332">
        <v>80</v>
      </c>
      <c r="M332">
        <v>360</v>
      </c>
      <c r="N332">
        <f t="shared" si="5"/>
        <v>30</v>
      </c>
      <c r="O332">
        <v>2.87</v>
      </c>
    </row>
    <row r="333" spans="1:15" x14ac:dyDescent="0.25">
      <c r="A333">
        <v>280</v>
      </c>
      <c r="B333">
        <v>48</v>
      </c>
      <c r="C333">
        <v>13.42</v>
      </c>
      <c r="D333">
        <v>80000</v>
      </c>
      <c r="E333">
        <v>127000</v>
      </c>
      <c r="F333">
        <v>1.5874999999999999</v>
      </c>
      <c r="G333">
        <v>1</v>
      </c>
      <c r="H333" t="s">
        <v>20</v>
      </c>
      <c r="I333">
        <v>10</v>
      </c>
      <c r="J333">
        <v>235000</v>
      </c>
      <c r="K333">
        <v>205000</v>
      </c>
      <c r="L333">
        <v>89.99</v>
      </c>
      <c r="M333">
        <v>360</v>
      </c>
      <c r="N333">
        <f t="shared" si="5"/>
        <v>30</v>
      </c>
      <c r="O333">
        <v>2.87</v>
      </c>
    </row>
    <row r="334" spans="1:15" x14ac:dyDescent="0.25">
      <c r="A334">
        <v>312</v>
      </c>
      <c r="B334">
        <v>6</v>
      </c>
      <c r="C334">
        <v>98.95</v>
      </c>
      <c r="D334">
        <v>83300</v>
      </c>
      <c r="E334">
        <v>129000</v>
      </c>
      <c r="F334">
        <v>1.5486</v>
      </c>
      <c r="G334">
        <v>2</v>
      </c>
      <c r="H334" t="s">
        <v>20</v>
      </c>
      <c r="I334">
        <v>43</v>
      </c>
      <c r="J334">
        <v>1045000</v>
      </c>
      <c r="K334">
        <v>765000</v>
      </c>
      <c r="L334">
        <v>73.260000000000005</v>
      </c>
      <c r="M334">
        <v>360</v>
      </c>
      <c r="N334">
        <f t="shared" si="5"/>
        <v>30</v>
      </c>
      <c r="O334">
        <v>3.62</v>
      </c>
    </row>
    <row r="335" spans="1:15" x14ac:dyDescent="0.25">
      <c r="A335">
        <v>62</v>
      </c>
      <c r="B335">
        <v>45</v>
      </c>
      <c r="C335">
        <v>55.47</v>
      </c>
      <c r="D335">
        <v>71400</v>
      </c>
      <c r="E335">
        <v>130000</v>
      </c>
      <c r="F335">
        <v>1.8207</v>
      </c>
      <c r="G335">
        <v>2</v>
      </c>
      <c r="H335" t="s">
        <v>18</v>
      </c>
      <c r="I335">
        <v>46</v>
      </c>
      <c r="J335">
        <v>335000</v>
      </c>
      <c r="K335">
        <v>245000</v>
      </c>
      <c r="L335">
        <v>73.58</v>
      </c>
      <c r="M335">
        <v>360</v>
      </c>
      <c r="N335">
        <f t="shared" si="5"/>
        <v>30</v>
      </c>
      <c r="O335">
        <v>3.25</v>
      </c>
    </row>
    <row r="336" spans="1:15" x14ac:dyDescent="0.25">
      <c r="A336">
        <v>87</v>
      </c>
      <c r="B336">
        <v>47</v>
      </c>
      <c r="C336">
        <v>15.02</v>
      </c>
      <c r="D336">
        <v>70800</v>
      </c>
      <c r="E336">
        <v>130000</v>
      </c>
      <c r="F336">
        <v>1.8362000000000001</v>
      </c>
      <c r="G336">
        <v>2</v>
      </c>
      <c r="H336" t="s">
        <v>18</v>
      </c>
      <c r="I336">
        <v>10</v>
      </c>
      <c r="J336">
        <v>295000</v>
      </c>
      <c r="K336">
        <v>185000</v>
      </c>
      <c r="L336">
        <v>64.650000000000006</v>
      </c>
      <c r="M336">
        <v>180</v>
      </c>
      <c r="N336">
        <f t="shared" si="5"/>
        <v>15</v>
      </c>
      <c r="O336">
        <v>3.25</v>
      </c>
    </row>
    <row r="337" spans="1:15" x14ac:dyDescent="0.25">
      <c r="A337">
        <v>116</v>
      </c>
      <c r="B337">
        <v>19</v>
      </c>
      <c r="C337">
        <v>20.13</v>
      </c>
      <c r="D337">
        <v>99100</v>
      </c>
      <c r="E337">
        <v>130000</v>
      </c>
      <c r="F337">
        <v>1.3118000000000001</v>
      </c>
      <c r="G337">
        <v>2</v>
      </c>
      <c r="H337" t="s">
        <v>19</v>
      </c>
      <c r="I337">
        <v>20</v>
      </c>
      <c r="J337">
        <v>395000</v>
      </c>
      <c r="K337">
        <v>305000</v>
      </c>
      <c r="L337">
        <v>84.52</v>
      </c>
      <c r="M337">
        <v>360</v>
      </c>
      <c r="N337">
        <f t="shared" si="5"/>
        <v>30</v>
      </c>
      <c r="O337">
        <v>2.99</v>
      </c>
    </row>
    <row r="338" spans="1:15" x14ac:dyDescent="0.25">
      <c r="A338">
        <v>325</v>
      </c>
      <c r="B338">
        <v>6</v>
      </c>
      <c r="C338">
        <v>31.74</v>
      </c>
      <c r="D338">
        <v>92700</v>
      </c>
      <c r="E338">
        <v>130000</v>
      </c>
      <c r="F338">
        <v>1.4024000000000001</v>
      </c>
      <c r="G338">
        <v>1</v>
      </c>
      <c r="H338" t="s">
        <v>20</v>
      </c>
      <c r="I338">
        <v>20</v>
      </c>
      <c r="J338">
        <v>335000</v>
      </c>
      <c r="K338">
        <v>275000</v>
      </c>
      <c r="L338">
        <v>89.96</v>
      </c>
      <c r="M338">
        <v>360</v>
      </c>
      <c r="N338">
        <f t="shared" si="5"/>
        <v>30</v>
      </c>
      <c r="O338">
        <v>3.5</v>
      </c>
    </row>
    <row r="339" spans="1:15" x14ac:dyDescent="0.25">
      <c r="A339">
        <v>106</v>
      </c>
      <c r="B339">
        <v>19</v>
      </c>
      <c r="C339">
        <v>5.74</v>
      </c>
      <c r="D339">
        <v>89200</v>
      </c>
      <c r="E339">
        <v>131000</v>
      </c>
      <c r="F339">
        <v>1.4685999999999999</v>
      </c>
      <c r="G339">
        <v>2</v>
      </c>
      <c r="H339" t="s">
        <v>19</v>
      </c>
      <c r="I339">
        <v>20</v>
      </c>
      <c r="J339">
        <v>235000</v>
      </c>
      <c r="K339">
        <v>185000</v>
      </c>
      <c r="L339">
        <v>80</v>
      </c>
      <c r="M339">
        <v>180</v>
      </c>
      <c r="N339">
        <f t="shared" si="5"/>
        <v>15</v>
      </c>
      <c r="O339">
        <v>2.62</v>
      </c>
    </row>
    <row r="340" spans="1:15" x14ac:dyDescent="0.25">
      <c r="A340">
        <v>158</v>
      </c>
      <c r="B340">
        <v>27</v>
      </c>
      <c r="C340">
        <v>6.86</v>
      </c>
      <c r="D340">
        <v>102800</v>
      </c>
      <c r="E340">
        <v>132000</v>
      </c>
      <c r="F340">
        <v>1.284</v>
      </c>
      <c r="G340">
        <v>2</v>
      </c>
      <c r="H340" t="s">
        <v>19</v>
      </c>
      <c r="I340">
        <v>47</v>
      </c>
      <c r="J340">
        <v>635000</v>
      </c>
      <c r="K340">
        <v>385000</v>
      </c>
      <c r="L340">
        <v>59.84</v>
      </c>
      <c r="M340">
        <v>360</v>
      </c>
      <c r="N340">
        <f t="shared" si="5"/>
        <v>30</v>
      </c>
      <c r="O340">
        <v>3.12</v>
      </c>
    </row>
    <row r="341" spans="1:15" x14ac:dyDescent="0.25">
      <c r="A341">
        <v>178</v>
      </c>
      <c r="B341">
        <v>46</v>
      </c>
      <c r="C341">
        <v>3.56</v>
      </c>
      <c r="D341">
        <v>86200</v>
      </c>
      <c r="E341">
        <v>132000</v>
      </c>
      <c r="F341">
        <v>1.5313000000000001</v>
      </c>
      <c r="G341">
        <v>2</v>
      </c>
      <c r="H341" t="s">
        <v>19</v>
      </c>
      <c r="I341">
        <v>44</v>
      </c>
      <c r="J341">
        <v>775000</v>
      </c>
      <c r="K341">
        <v>515000</v>
      </c>
      <c r="L341">
        <v>66.28</v>
      </c>
      <c r="M341">
        <v>360</v>
      </c>
      <c r="N341">
        <f t="shared" si="5"/>
        <v>30</v>
      </c>
      <c r="O341">
        <v>3.25</v>
      </c>
    </row>
    <row r="342" spans="1:15" x14ac:dyDescent="0.25">
      <c r="A342">
        <v>298</v>
      </c>
      <c r="B342">
        <v>28</v>
      </c>
      <c r="C342">
        <v>25.68</v>
      </c>
      <c r="D342">
        <v>52700</v>
      </c>
      <c r="E342">
        <v>132000</v>
      </c>
      <c r="F342">
        <v>2.5047000000000001</v>
      </c>
      <c r="G342">
        <v>2</v>
      </c>
      <c r="H342" t="s">
        <v>20</v>
      </c>
      <c r="I342">
        <v>10</v>
      </c>
      <c r="J342">
        <v>185000</v>
      </c>
      <c r="K342">
        <v>165000</v>
      </c>
      <c r="L342">
        <v>95</v>
      </c>
      <c r="M342">
        <v>360</v>
      </c>
      <c r="N342">
        <f t="shared" si="5"/>
        <v>30</v>
      </c>
      <c r="O342">
        <v>3.37</v>
      </c>
    </row>
    <row r="343" spans="1:15" x14ac:dyDescent="0.25">
      <c r="A343">
        <v>275</v>
      </c>
      <c r="B343">
        <v>6</v>
      </c>
      <c r="C343">
        <v>48.59</v>
      </c>
      <c r="D343">
        <v>95400</v>
      </c>
      <c r="E343">
        <v>133000</v>
      </c>
      <c r="F343">
        <v>1.3940999999999999</v>
      </c>
      <c r="G343">
        <v>2</v>
      </c>
      <c r="H343" t="s">
        <v>20</v>
      </c>
      <c r="I343">
        <v>45</v>
      </c>
      <c r="J343">
        <v>625000</v>
      </c>
      <c r="K343">
        <v>425000</v>
      </c>
      <c r="L343">
        <v>68.98</v>
      </c>
      <c r="M343">
        <v>240</v>
      </c>
      <c r="N343">
        <f t="shared" si="5"/>
        <v>20</v>
      </c>
      <c r="O343">
        <v>3.12</v>
      </c>
    </row>
    <row r="344" spans="1:15" x14ac:dyDescent="0.25">
      <c r="A344">
        <v>367</v>
      </c>
      <c r="B344">
        <v>36</v>
      </c>
      <c r="C344">
        <v>10.36</v>
      </c>
      <c r="D344">
        <v>96500</v>
      </c>
      <c r="E344">
        <v>133000</v>
      </c>
      <c r="F344">
        <v>1.3782000000000001</v>
      </c>
      <c r="G344">
        <v>2</v>
      </c>
      <c r="H344" t="s">
        <v>21</v>
      </c>
      <c r="I344">
        <v>41</v>
      </c>
      <c r="J344">
        <v>775000</v>
      </c>
      <c r="K344">
        <v>375000</v>
      </c>
      <c r="L344">
        <v>48.76</v>
      </c>
      <c r="M344">
        <v>360</v>
      </c>
      <c r="N344">
        <f t="shared" si="5"/>
        <v>30</v>
      </c>
      <c r="O344">
        <v>3.37</v>
      </c>
    </row>
    <row r="345" spans="1:15" x14ac:dyDescent="0.25">
      <c r="A345">
        <v>296</v>
      </c>
      <c r="B345">
        <v>28</v>
      </c>
      <c r="C345">
        <v>7.37</v>
      </c>
      <c r="D345">
        <v>52700</v>
      </c>
      <c r="E345">
        <v>134000</v>
      </c>
      <c r="F345">
        <v>2.5427</v>
      </c>
      <c r="G345">
        <v>2</v>
      </c>
      <c r="H345" t="s">
        <v>20</v>
      </c>
      <c r="I345">
        <v>37</v>
      </c>
      <c r="J345">
        <v>295000</v>
      </c>
      <c r="K345">
        <v>245000</v>
      </c>
      <c r="L345">
        <v>81.52</v>
      </c>
      <c r="M345">
        <v>360</v>
      </c>
      <c r="N345">
        <f t="shared" si="5"/>
        <v>30</v>
      </c>
      <c r="O345">
        <v>3.5</v>
      </c>
    </row>
    <row r="346" spans="1:15" x14ac:dyDescent="0.25">
      <c r="A346">
        <v>414</v>
      </c>
      <c r="B346">
        <v>17</v>
      </c>
      <c r="C346">
        <v>52.91</v>
      </c>
      <c r="D346">
        <v>89100</v>
      </c>
      <c r="E346">
        <v>134000</v>
      </c>
      <c r="F346">
        <v>1.5039</v>
      </c>
      <c r="G346">
        <v>2</v>
      </c>
      <c r="H346" t="s">
        <v>21</v>
      </c>
      <c r="I346">
        <v>10</v>
      </c>
      <c r="J346">
        <v>285000</v>
      </c>
      <c r="K346">
        <v>195000</v>
      </c>
      <c r="L346">
        <v>68.02</v>
      </c>
      <c r="M346">
        <v>360</v>
      </c>
      <c r="N346">
        <f t="shared" si="5"/>
        <v>30</v>
      </c>
      <c r="O346">
        <v>3.75</v>
      </c>
    </row>
    <row r="347" spans="1:15" x14ac:dyDescent="0.25">
      <c r="A347">
        <v>195</v>
      </c>
      <c r="B347">
        <v>48</v>
      </c>
      <c r="C347">
        <v>16.34</v>
      </c>
      <c r="D347">
        <v>72200</v>
      </c>
      <c r="E347">
        <v>137000</v>
      </c>
      <c r="F347">
        <v>1.8975</v>
      </c>
      <c r="G347">
        <v>2</v>
      </c>
      <c r="H347" t="s">
        <v>19</v>
      </c>
      <c r="I347">
        <v>38</v>
      </c>
      <c r="J347">
        <v>465000</v>
      </c>
      <c r="K347">
        <v>285000</v>
      </c>
      <c r="L347">
        <v>60.32</v>
      </c>
      <c r="M347">
        <v>360</v>
      </c>
      <c r="N347">
        <f t="shared" si="5"/>
        <v>30</v>
      </c>
      <c r="O347">
        <v>2.62</v>
      </c>
    </row>
    <row r="348" spans="1:15" x14ac:dyDescent="0.25">
      <c r="A348">
        <v>417</v>
      </c>
      <c r="B348">
        <v>13</v>
      </c>
      <c r="C348">
        <v>7.02</v>
      </c>
      <c r="D348">
        <v>82200</v>
      </c>
      <c r="E348">
        <v>137000</v>
      </c>
      <c r="F348">
        <v>1.6667000000000001</v>
      </c>
      <c r="G348">
        <v>2</v>
      </c>
      <c r="H348" t="s">
        <v>21</v>
      </c>
      <c r="I348">
        <v>30</v>
      </c>
      <c r="J348">
        <v>545000</v>
      </c>
      <c r="K348">
        <v>405000</v>
      </c>
      <c r="L348">
        <v>75</v>
      </c>
      <c r="M348">
        <v>360</v>
      </c>
      <c r="N348">
        <f t="shared" si="5"/>
        <v>30</v>
      </c>
      <c r="O348">
        <v>3.25</v>
      </c>
    </row>
    <row r="349" spans="1:15" x14ac:dyDescent="0.25">
      <c r="A349">
        <v>46</v>
      </c>
      <c r="B349">
        <v>31</v>
      </c>
      <c r="C349">
        <v>6.85</v>
      </c>
      <c r="D349">
        <v>86900</v>
      </c>
      <c r="E349">
        <v>138000</v>
      </c>
      <c r="F349">
        <v>1.5880000000000001</v>
      </c>
      <c r="G349">
        <v>2</v>
      </c>
      <c r="H349" t="s">
        <v>17</v>
      </c>
      <c r="I349">
        <v>20</v>
      </c>
      <c r="J349">
        <v>305000</v>
      </c>
      <c r="K349">
        <v>225000</v>
      </c>
      <c r="L349">
        <v>74.83</v>
      </c>
      <c r="M349">
        <v>360</v>
      </c>
      <c r="N349">
        <f t="shared" si="5"/>
        <v>30</v>
      </c>
      <c r="O349">
        <v>3</v>
      </c>
    </row>
    <row r="350" spans="1:15" x14ac:dyDescent="0.25">
      <c r="A350">
        <v>74</v>
      </c>
      <c r="B350">
        <v>6</v>
      </c>
      <c r="C350">
        <v>41.16</v>
      </c>
      <c r="D350">
        <v>97800</v>
      </c>
      <c r="E350">
        <v>138000</v>
      </c>
      <c r="F350">
        <v>1.411</v>
      </c>
      <c r="G350">
        <v>2</v>
      </c>
      <c r="H350" t="s">
        <v>18</v>
      </c>
      <c r="I350">
        <v>20</v>
      </c>
      <c r="J350">
        <v>705000</v>
      </c>
      <c r="K350">
        <v>415000</v>
      </c>
      <c r="L350">
        <v>59.57</v>
      </c>
      <c r="M350">
        <v>360</v>
      </c>
      <c r="N350">
        <f t="shared" si="5"/>
        <v>30</v>
      </c>
      <c r="O350">
        <v>3.25</v>
      </c>
    </row>
    <row r="351" spans="1:15" x14ac:dyDescent="0.25">
      <c r="A351">
        <v>186</v>
      </c>
      <c r="B351">
        <v>37</v>
      </c>
      <c r="C351">
        <v>6.32</v>
      </c>
      <c r="D351">
        <v>94100</v>
      </c>
      <c r="E351">
        <v>138000</v>
      </c>
      <c r="F351">
        <v>1.4664999999999999</v>
      </c>
      <c r="G351">
        <v>2</v>
      </c>
      <c r="H351" t="s">
        <v>19</v>
      </c>
      <c r="I351">
        <v>30</v>
      </c>
      <c r="J351">
        <v>605000</v>
      </c>
      <c r="K351">
        <v>285000</v>
      </c>
      <c r="L351">
        <v>47.1</v>
      </c>
      <c r="M351">
        <v>360</v>
      </c>
      <c r="N351">
        <f t="shared" si="5"/>
        <v>30</v>
      </c>
      <c r="O351">
        <v>2.99</v>
      </c>
    </row>
    <row r="352" spans="1:15" x14ac:dyDescent="0.25">
      <c r="A352">
        <v>223</v>
      </c>
      <c r="B352">
        <v>9</v>
      </c>
      <c r="C352">
        <v>11.88</v>
      </c>
      <c r="D352">
        <v>119500</v>
      </c>
      <c r="E352">
        <v>138000</v>
      </c>
      <c r="F352">
        <v>1.1548</v>
      </c>
      <c r="G352">
        <v>2</v>
      </c>
      <c r="H352" t="s">
        <v>19</v>
      </c>
      <c r="I352">
        <v>20</v>
      </c>
      <c r="J352">
        <v>665000</v>
      </c>
      <c r="K352">
        <v>445000</v>
      </c>
      <c r="L352">
        <v>66.36</v>
      </c>
      <c r="M352">
        <v>360</v>
      </c>
      <c r="N352">
        <f t="shared" si="5"/>
        <v>30</v>
      </c>
      <c r="O352">
        <v>2.87</v>
      </c>
    </row>
    <row r="353" spans="1:15" x14ac:dyDescent="0.25">
      <c r="A353">
        <v>228</v>
      </c>
      <c r="B353">
        <v>48</v>
      </c>
      <c r="C353">
        <v>13.61</v>
      </c>
      <c r="D353">
        <v>84800</v>
      </c>
      <c r="E353">
        <v>138000</v>
      </c>
      <c r="F353">
        <v>1.6274</v>
      </c>
      <c r="G353">
        <v>2</v>
      </c>
      <c r="H353" t="s">
        <v>19</v>
      </c>
      <c r="I353">
        <v>30</v>
      </c>
      <c r="J353">
        <v>345000</v>
      </c>
      <c r="K353">
        <v>325000</v>
      </c>
      <c r="L353">
        <v>95</v>
      </c>
      <c r="M353">
        <v>360</v>
      </c>
      <c r="N353">
        <f t="shared" si="5"/>
        <v>30</v>
      </c>
      <c r="O353">
        <v>3.62</v>
      </c>
    </row>
    <row r="354" spans="1:15" x14ac:dyDescent="0.25">
      <c r="A354">
        <v>389</v>
      </c>
      <c r="B354">
        <v>26</v>
      </c>
      <c r="C354">
        <v>5.37</v>
      </c>
      <c r="D354">
        <v>79700</v>
      </c>
      <c r="E354">
        <v>138000</v>
      </c>
      <c r="F354">
        <v>1.7315</v>
      </c>
      <c r="G354">
        <v>2</v>
      </c>
      <c r="H354" t="s">
        <v>21</v>
      </c>
      <c r="I354">
        <v>20</v>
      </c>
      <c r="J354">
        <v>325000</v>
      </c>
      <c r="K354">
        <v>245000</v>
      </c>
      <c r="L354">
        <v>75.38</v>
      </c>
      <c r="M354">
        <v>180</v>
      </c>
      <c r="N354">
        <f t="shared" si="5"/>
        <v>15</v>
      </c>
      <c r="O354">
        <v>2.62</v>
      </c>
    </row>
    <row r="355" spans="1:15" x14ac:dyDescent="0.25">
      <c r="A355">
        <v>88</v>
      </c>
      <c r="B355">
        <v>12</v>
      </c>
      <c r="C355">
        <v>31.07</v>
      </c>
      <c r="D355">
        <v>58800</v>
      </c>
      <c r="E355">
        <v>139000</v>
      </c>
      <c r="F355">
        <v>2.3639000000000001</v>
      </c>
      <c r="G355">
        <v>2</v>
      </c>
      <c r="H355" t="s">
        <v>18</v>
      </c>
      <c r="I355">
        <v>20</v>
      </c>
      <c r="J355">
        <v>375000</v>
      </c>
      <c r="K355">
        <v>305000</v>
      </c>
      <c r="L355">
        <v>80</v>
      </c>
      <c r="M355">
        <v>240</v>
      </c>
      <c r="N355">
        <f t="shared" si="5"/>
        <v>20</v>
      </c>
      <c r="O355">
        <v>3.75</v>
      </c>
    </row>
    <row r="356" spans="1:15" x14ac:dyDescent="0.25">
      <c r="A356">
        <v>157</v>
      </c>
      <c r="B356">
        <v>13</v>
      </c>
      <c r="C356">
        <v>46.31</v>
      </c>
      <c r="D356">
        <v>52300</v>
      </c>
      <c r="E356">
        <v>139000</v>
      </c>
      <c r="F356">
        <v>2.6577000000000002</v>
      </c>
      <c r="G356">
        <v>2</v>
      </c>
      <c r="H356" t="s">
        <v>19</v>
      </c>
      <c r="I356">
        <v>20</v>
      </c>
      <c r="J356">
        <v>265000</v>
      </c>
      <c r="K356">
        <v>165000</v>
      </c>
      <c r="L356">
        <v>62.18</v>
      </c>
      <c r="M356">
        <v>240</v>
      </c>
      <c r="N356">
        <f t="shared" si="5"/>
        <v>20</v>
      </c>
      <c r="O356">
        <v>3.87</v>
      </c>
    </row>
    <row r="357" spans="1:15" x14ac:dyDescent="0.25">
      <c r="A357">
        <v>65</v>
      </c>
      <c r="B357">
        <v>5</v>
      </c>
      <c r="C357">
        <v>24.01</v>
      </c>
      <c r="D357">
        <v>71400</v>
      </c>
      <c r="E357">
        <v>140000</v>
      </c>
      <c r="F357">
        <v>1.9608000000000001</v>
      </c>
      <c r="G357">
        <v>2</v>
      </c>
      <c r="H357" t="s">
        <v>18</v>
      </c>
      <c r="I357">
        <v>30</v>
      </c>
      <c r="J357">
        <v>225000</v>
      </c>
      <c r="K357">
        <v>195000</v>
      </c>
      <c r="L357">
        <v>86.81</v>
      </c>
      <c r="M357">
        <v>360</v>
      </c>
      <c r="N357">
        <f t="shared" si="5"/>
        <v>30</v>
      </c>
      <c r="O357">
        <v>3.25</v>
      </c>
    </row>
    <row r="358" spans="1:15" x14ac:dyDescent="0.25">
      <c r="A358">
        <v>4</v>
      </c>
      <c r="B358">
        <v>51</v>
      </c>
      <c r="C358">
        <v>34.58</v>
      </c>
      <c r="D358">
        <v>124900</v>
      </c>
      <c r="E358">
        <v>141000</v>
      </c>
      <c r="F358">
        <v>1.1289</v>
      </c>
      <c r="G358">
        <v>2</v>
      </c>
      <c r="H358" t="s">
        <v>17</v>
      </c>
      <c r="I358">
        <v>46</v>
      </c>
      <c r="J358">
        <v>665000</v>
      </c>
      <c r="K358">
        <v>345000</v>
      </c>
      <c r="L358">
        <v>51.51</v>
      </c>
      <c r="M358">
        <v>180</v>
      </c>
      <c r="N358">
        <f t="shared" si="5"/>
        <v>15</v>
      </c>
      <c r="O358">
        <v>2.25</v>
      </c>
    </row>
    <row r="359" spans="1:15" x14ac:dyDescent="0.25">
      <c r="A359">
        <v>350</v>
      </c>
      <c r="B359">
        <v>48</v>
      </c>
      <c r="C359">
        <v>59.65</v>
      </c>
      <c r="D359">
        <v>97600</v>
      </c>
      <c r="E359">
        <v>142000</v>
      </c>
      <c r="F359">
        <v>1.4549000000000001</v>
      </c>
      <c r="G359">
        <v>2</v>
      </c>
      <c r="H359" t="s">
        <v>21</v>
      </c>
      <c r="I359">
        <v>10</v>
      </c>
      <c r="J359">
        <v>265000</v>
      </c>
      <c r="K359">
        <v>195000</v>
      </c>
      <c r="L359">
        <v>74.28</v>
      </c>
      <c r="M359">
        <v>360</v>
      </c>
      <c r="N359">
        <f t="shared" si="5"/>
        <v>30</v>
      </c>
      <c r="O359">
        <v>2.87</v>
      </c>
    </row>
    <row r="360" spans="1:15" x14ac:dyDescent="0.25">
      <c r="A360">
        <v>489</v>
      </c>
      <c r="B360">
        <v>53</v>
      </c>
      <c r="C360">
        <v>8.57</v>
      </c>
      <c r="D360">
        <v>106900</v>
      </c>
      <c r="E360">
        <v>142000</v>
      </c>
      <c r="F360">
        <v>1.3283</v>
      </c>
      <c r="G360">
        <v>2</v>
      </c>
      <c r="H360" t="s">
        <v>23</v>
      </c>
      <c r="I360">
        <v>30</v>
      </c>
      <c r="J360">
        <v>605000</v>
      </c>
      <c r="K360">
        <v>365000</v>
      </c>
      <c r="L360">
        <v>61.16</v>
      </c>
      <c r="M360">
        <v>360</v>
      </c>
      <c r="N360">
        <f t="shared" si="5"/>
        <v>30</v>
      </c>
      <c r="O360">
        <v>3.25</v>
      </c>
    </row>
    <row r="361" spans="1:15" x14ac:dyDescent="0.25">
      <c r="A361">
        <v>40</v>
      </c>
      <c r="B361">
        <v>51</v>
      </c>
      <c r="C361">
        <v>23.51</v>
      </c>
      <c r="D361">
        <v>124900</v>
      </c>
      <c r="E361">
        <v>143000</v>
      </c>
      <c r="F361">
        <v>1.1449</v>
      </c>
      <c r="G361">
        <v>2</v>
      </c>
      <c r="H361" t="s">
        <v>17</v>
      </c>
      <c r="I361">
        <v>44</v>
      </c>
      <c r="J361">
        <v>675000</v>
      </c>
      <c r="K361">
        <v>475000</v>
      </c>
      <c r="L361">
        <v>69.7</v>
      </c>
      <c r="M361">
        <v>240</v>
      </c>
      <c r="N361">
        <f t="shared" si="5"/>
        <v>20</v>
      </c>
      <c r="O361">
        <v>2.37</v>
      </c>
    </row>
    <row r="362" spans="1:15" x14ac:dyDescent="0.25">
      <c r="A362">
        <v>138</v>
      </c>
      <c r="B362">
        <v>51</v>
      </c>
      <c r="C362">
        <v>16.96</v>
      </c>
      <c r="D362">
        <v>83400</v>
      </c>
      <c r="E362">
        <v>143000</v>
      </c>
      <c r="F362">
        <v>1.7145999999999999</v>
      </c>
      <c r="G362">
        <v>2</v>
      </c>
      <c r="H362" t="s">
        <v>19</v>
      </c>
      <c r="I362">
        <v>37</v>
      </c>
      <c r="J362">
        <v>405000</v>
      </c>
      <c r="K362">
        <v>355000</v>
      </c>
      <c r="L362">
        <v>89.38</v>
      </c>
      <c r="M362">
        <v>360</v>
      </c>
      <c r="N362">
        <f t="shared" si="5"/>
        <v>30</v>
      </c>
      <c r="O362">
        <v>2.87</v>
      </c>
    </row>
    <row r="363" spans="1:15" x14ac:dyDescent="0.25">
      <c r="A363">
        <v>180</v>
      </c>
      <c r="B363">
        <v>36</v>
      </c>
      <c r="C363">
        <v>7.6</v>
      </c>
      <c r="D363">
        <v>76200</v>
      </c>
      <c r="E363">
        <v>143000</v>
      </c>
      <c r="F363">
        <v>1.8766</v>
      </c>
      <c r="G363">
        <v>2</v>
      </c>
      <c r="H363" t="s">
        <v>19</v>
      </c>
      <c r="I363">
        <v>39</v>
      </c>
      <c r="J363">
        <v>395000</v>
      </c>
      <c r="K363">
        <v>265000</v>
      </c>
      <c r="L363">
        <v>69.13</v>
      </c>
      <c r="M363">
        <v>360</v>
      </c>
      <c r="N363">
        <f t="shared" si="5"/>
        <v>30</v>
      </c>
      <c r="O363">
        <v>3.62</v>
      </c>
    </row>
    <row r="364" spans="1:15" x14ac:dyDescent="0.25">
      <c r="A364">
        <v>233</v>
      </c>
      <c r="B364">
        <v>19</v>
      </c>
      <c r="C364">
        <v>4.1100000000000003</v>
      </c>
      <c r="D364">
        <v>104300</v>
      </c>
      <c r="E364">
        <v>143000</v>
      </c>
      <c r="F364">
        <v>1.371</v>
      </c>
      <c r="G364">
        <v>2</v>
      </c>
      <c r="H364" t="s">
        <v>19</v>
      </c>
      <c r="I364">
        <v>20</v>
      </c>
      <c r="J364">
        <v>335000</v>
      </c>
      <c r="K364">
        <v>195000</v>
      </c>
      <c r="L364">
        <v>58.48</v>
      </c>
      <c r="M364">
        <v>180</v>
      </c>
      <c r="N364">
        <f t="shared" si="5"/>
        <v>15</v>
      </c>
      <c r="O364">
        <v>2.5</v>
      </c>
    </row>
    <row r="365" spans="1:15" x14ac:dyDescent="0.25">
      <c r="A365">
        <v>344</v>
      </c>
      <c r="B365">
        <v>6</v>
      </c>
      <c r="C365">
        <v>85.78</v>
      </c>
      <c r="D365">
        <v>75300</v>
      </c>
      <c r="E365">
        <v>143000</v>
      </c>
      <c r="F365">
        <v>1.8991</v>
      </c>
      <c r="G365">
        <v>2</v>
      </c>
      <c r="H365" t="s">
        <v>21</v>
      </c>
      <c r="I365">
        <v>30</v>
      </c>
      <c r="J365">
        <v>505000</v>
      </c>
      <c r="K365">
        <v>405000</v>
      </c>
      <c r="L365">
        <v>80</v>
      </c>
      <c r="M365">
        <v>360</v>
      </c>
      <c r="N365">
        <f t="shared" si="5"/>
        <v>30</v>
      </c>
      <c r="O365">
        <v>3.37</v>
      </c>
    </row>
    <row r="366" spans="1:15" x14ac:dyDescent="0.25">
      <c r="A366">
        <v>229</v>
      </c>
      <c r="B366">
        <v>32</v>
      </c>
      <c r="C366">
        <v>52.39</v>
      </c>
      <c r="D366">
        <v>70800</v>
      </c>
      <c r="E366">
        <v>144000</v>
      </c>
      <c r="F366">
        <v>2.0339</v>
      </c>
      <c r="G366">
        <v>2</v>
      </c>
      <c r="H366" t="s">
        <v>19</v>
      </c>
      <c r="I366">
        <v>20</v>
      </c>
      <c r="J366">
        <v>725000</v>
      </c>
      <c r="K366">
        <v>505000</v>
      </c>
      <c r="L366">
        <v>70.8</v>
      </c>
      <c r="M366">
        <v>360</v>
      </c>
      <c r="N366">
        <f t="shared" si="5"/>
        <v>30</v>
      </c>
      <c r="O366">
        <v>3.5</v>
      </c>
    </row>
    <row r="367" spans="1:15" x14ac:dyDescent="0.25">
      <c r="A367">
        <v>453</v>
      </c>
      <c r="B367">
        <v>6</v>
      </c>
      <c r="C367">
        <v>29.86</v>
      </c>
      <c r="D367">
        <v>83300</v>
      </c>
      <c r="E367">
        <v>144000</v>
      </c>
      <c r="F367">
        <v>1.7286999999999999</v>
      </c>
      <c r="G367">
        <v>2</v>
      </c>
      <c r="H367" t="s">
        <v>22</v>
      </c>
      <c r="I367">
        <v>46</v>
      </c>
      <c r="J367">
        <v>635000</v>
      </c>
      <c r="K367">
        <v>475000</v>
      </c>
      <c r="L367">
        <v>75</v>
      </c>
      <c r="M367">
        <v>360</v>
      </c>
      <c r="N367">
        <f t="shared" si="5"/>
        <v>30</v>
      </c>
      <c r="O367">
        <v>4.12</v>
      </c>
    </row>
    <row r="368" spans="1:15" x14ac:dyDescent="0.25">
      <c r="A368">
        <v>7</v>
      </c>
      <c r="B368">
        <v>8</v>
      </c>
      <c r="C368">
        <v>81.63</v>
      </c>
      <c r="D368">
        <v>100000</v>
      </c>
      <c r="E368">
        <v>145000</v>
      </c>
      <c r="F368">
        <v>1.45</v>
      </c>
      <c r="G368">
        <v>1</v>
      </c>
      <c r="H368" t="s">
        <v>17</v>
      </c>
      <c r="I368">
        <v>30</v>
      </c>
      <c r="J368">
        <v>475000</v>
      </c>
      <c r="K368">
        <v>395000</v>
      </c>
      <c r="L368">
        <v>85</v>
      </c>
      <c r="M368">
        <v>180</v>
      </c>
      <c r="N368">
        <f t="shared" si="5"/>
        <v>15</v>
      </c>
      <c r="O368">
        <v>2.12</v>
      </c>
    </row>
    <row r="369" spans="1:15" x14ac:dyDescent="0.25">
      <c r="A369">
        <v>432</v>
      </c>
      <c r="B369">
        <v>55</v>
      </c>
      <c r="C369">
        <v>12.65</v>
      </c>
      <c r="D369">
        <v>83800</v>
      </c>
      <c r="E369">
        <v>145000</v>
      </c>
      <c r="F369">
        <v>1.7302999999999999</v>
      </c>
      <c r="G369">
        <v>2</v>
      </c>
      <c r="H369" t="s">
        <v>22</v>
      </c>
      <c r="I369">
        <v>50</v>
      </c>
      <c r="J369">
        <v>645000</v>
      </c>
      <c r="K369">
        <v>505000</v>
      </c>
      <c r="L369">
        <v>77.98</v>
      </c>
      <c r="M369">
        <v>360</v>
      </c>
      <c r="N369">
        <f t="shared" si="5"/>
        <v>30</v>
      </c>
      <c r="O369">
        <v>2.75</v>
      </c>
    </row>
    <row r="370" spans="1:15" x14ac:dyDescent="0.25">
      <c r="A370">
        <v>49</v>
      </c>
      <c r="B370">
        <v>55</v>
      </c>
      <c r="C370">
        <v>4.3499999999999996</v>
      </c>
      <c r="D370">
        <v>76800</v>
      </c>
      <c r="E370">
        <v>146000</v>
      </c>
      <c r="F370">
        <v>1.901</v>
      </c>
      <c r="G370">
        <v>2</v>
      </c>
      <c r="H370" t="s">
        <v>18</v>
      </c>
      <c r="I370">
        <v>10</v>
      </c>
      <c r="J370">
        <v>305000</v>
      </c>
      <c r="K370">
        <v>175000</v>
      </c>
      <c r="L370">
        <v>57.83</v>
      </c>
      <c r="M370">
        <v>180</v>
      </c>
      <c r="N370">
        <f t="shared" si="5"/>
        <v>15</v>
      </c>
      <c r="O370">
        <v>2.87</v>
      </c>
    </row>
    <row r="371" spans="1:15" x14ac:dyDescent="0.25">
      <c r="A371">
        <v>53</v>
      </c>
      <c r="B371">
        <v>36</v>
      </c>
      <c r="C371">
        <v>2.91</v>
      </c>
      <c r="D371">
        <v>77600</v>
      </c>
      <c r="E371">
        <v>146000</v>
      </c>
      <c r="F371">
        <v>1.8814</v>
      </c>
      <c r="G371">
        <v>2</v>
      </c>
      <c r="H371" t="s">
        <v>18</v>
      </c>
      <c r="I371">
        <v>20</v>
      </c>
      <c r="J371">
        <v>355000</v>
      </c>
      <c r="K371">
        <v>305000</v>
      </c>
      <c r="L371">
        <v>88.57</v>
      </c>
      <c r="M371">
        <v>360</v>
      </c>
      <c r="N371">
        <f t="shared" si="5"/>
        <v>30</v>
      </c>
      <c r="O371">
        <v>3.5</v>
      </c>
    </row>
    <row r="372" spans="1:15" x14ac:dyDescent="0.25">
      <c r="A372">
        <v>266</v>
      </c>
      <c r="B372">
        <v>6</v>
      </c>
      <c r="C372">
        <v>58.35</v>
      </c>
      <c r="D372">
        <v>81600</v>
      </c>
      <c r="E372">
        <v>147000</v>
      </c>
      <c r="F372">
        <v>1.8015000000000001</v>
      </c>
      <c r="G372">
        <v>2</v>
      </c>
      <c r="H372" t="s">
        <v>20</v>
      </c>
      <c r="I372">
        <v>49</v>
      </c>
      <c r="J372">
        <v>755000</v>
      </c>
      <c r="K372">
        <v>605000</v>
      </c>
      <c r="L372">
        <v>80</v>
      </c>
      <c r="M372">
        <v>360</v>
      </c>
      <c r="N372">
        <f t="shared" si="5"/>
        <v>30</v>
      </c>
      <c r="O372">
        <v>3.12</v>
      </c>
    </row>
    <row r="373" spans="1:15" x14ac:dyDescent="0.25">
      <c r="A373">
        <v>90</v>
      </c>
      <c r="B373">
        <v>6</v>
      </c>
      <c r="C373">
        <v>39.57</v>
      </c>
      <c r="D373">
        <v>83300</v>
      </c>
      <c r="E373">
        <v>148000</v>
      </c>
      <c r="F373">
        <v>1.7766999999999999</v>
      </c>
      <c r="G373">
        <v>2</v>
      </c>
      <c r="H373" t="s">
        <v>18</v>
      </c>
      <c r="I373">
        <v>10</v>
      </c>
      <c r="J373">
        <v>755000</v>
      </c>
      <c r="K373">
        <v>405000</v>
      </c>
      <c r="L373">
        <v>53.6</v>
      </c>
      <c r="M373">
        <v>360</v>
      </c>
      <c r="N373">
        <f t="shared" si="5"/>
        <v>30</v>
      </c>
      <c r="O373">
        <v>3</v>
      </c>
    </row>
    <row r="374" spans="1:15" x14ac:dyDescent="0.25">
      <c r="A374">
        <v>188</v>
      </c>
      <c r="B374">
        <v>31</v>
      </c>
      <c r="C374">
        <v>10.23</v>
      </c>
      <c r="D374">
        <v>82700</v>
      </c>
      <c r="E374">
        <v>148000</v>
      </c>
      <c r="F374">
        <v>1.7896000000000001</v>
      </c>
      <c r="G374">
        <v>2</v>
      </c>
      <c r="H374" t="s">
        <v>19</v>
      </c>
      <c r="I374">
        <v>30</v>
      </c>
      <c r="J374">
        <v>305000</v>
      </c>
      <c r="K374">
        <v>285000</v>
      </c>
      <c r="L374">
        <v>93.77</v>
      </c>
      <c r="M374">
        <v>360</v>
      </c>
      <c r="N374">
        <f t="shared" si="5"/>
        <v>30</v>
      </c>
      <c r="O374">
        <v>2.99</v>
      </c>
    </row>
    <row r="375" spans="1:15" x14ac:dyDescent="0.25">
      <c r="A375">
        <v>270</v>
      </c>
      <c r="B375">
        <v>10</v>
      </c>
      <c r="C375">
        <v>35.76</v>
      </c>
      <c r="D375">
        <v>96600</v>
      </c>
      <c r="E375">
        <v>148000</v>
      </c>
      <c r="F375">
        <v>1.5321</v>
      </c>
      <c r="G375">
        <v>2</v>
      </c>
      <c r="H375" t="s">
        <v>20</v>
      </c>
      <c r="I375">
        <v>10</v>
      </c>
      <c r="J375">
        <v>345000</v>
      </c>
      <c r="K375">
        <v>245000</v>
      </c>
      <c r="L375">
        <v>73.08</v>
      </c>
      <c r="M375">
        <v>360</v>
      </c>
      <c r="N375">
        <f t="shared" si="5"/>
        <v>30</v>
      </c>
      <c r="O375">
        <v>3.37</v>
      </c>
    </row>
    <row r="376" spans="1:15" x14ac:dyDescent="0.25">
      <c r="A376">
        <v>410</v>
      </c>
      <c r="B376">
        <v>6</v>
      </c>
      <c r="C376">
        <v>78.349999999999994</v>
      </c>
      <c r="D376">
        <v>127900</v>
      </c>
      <c r="E376">
        <v>149000</v>
      </c>
      <c r="F376">
        <v>1.165</v>
      </c>
      <c r="G376">
        <v>2</v>
      </c>
      <c r="H376" t="s">
        <v>21</v>
      </c>
      <c r="I376">
        <v>20</v>
      </c>
      <c r="J376">
        <v>685000</v>
      </c>
      <c r="K376">
        <v>435000</v>
      </c>
      <c r="L376">
        <v>63.64</v>
      </c>
      <c r="M376">
        <v>360</v>
      </c>
      <c r="N376">
        <f t="shared" si="5"/>
        <v>30</v>
      </c>
      <c r="O376">
        <v>3.25</v>
      </c>
    </row>
    <row r="377" spans="1:15" x14ac:dyDescent="0.25">
      <c r="A377">
        <v>355</v>
      </c>
      <c r="B377">
        <v>6</v>
      </c>
      <c r="C377">
        <v>59.98</v>
      </c>
      <c r="D377">
        <v>61700</v>
      </c>
      <c r="E377">
        <v>150000</v>
      </c>
      <c r="F377">
        <v>2.4310999999999998</v>
      </c>
      <c r="G377">
        <v>2</v>
      </c>
      <c r="H377" t="s">
        <v>21</v>
      </c>
      <c r="I377">
        <v>20</v>
      </c>
      <c r="J377">
        <v>445000</v>
      </c>
      <c r="K377">
        <v>305000</v>
      </c>
      <c r="L377">
        <v>68.180000000000007</v>
      </c>
      <c r="M377">
        <v>360</v>
      </c>
      <c r="N377">
        <f t="shared" si="5"/>
        <v>30</v>
      </c>
      <c r="O377">
        <v>2.62</v>
      </c>
    </row>
    <row r="378" spans="1:15" x14ac:dyDescent="0.25">
      <c r="A378">
        <v>317</v>
      </c>
      <c r="B378">
        <v>48</v>
      </c>
      <c r="C378">
        <v>12.2</v>
      </c>
      <c r="D378">
        <v>84800</v>
      </c>
      <c r="E378">
        <v>151000</v>
      </c>
      <c r="F378">
        <v>1.7806999999999999</v>
      </c>
      <c r="G378">
        <v>2</v>
      </c>
      <c r="H378" t="s">
        <v>20</v>
      </c>
      <c r="I378">
        <v>30</v>
      </c>
      <c r="J378">
        <v>255000</v>
      </c>
      <c r="K378">
        <v>205000</v>
      </c>
      <c r="L378">
        <v>79.36</v>
      </c>
      <c r="M378">
        <v>360</v>
      </c>
      <c r="N378">
        <f t="shared" si="5"/>
        <v>30</v>
      </c>
      <c r="O378">
        <v>6</v>
      </c>
    </row>
    <row r="379" spans="1:15" x14ac:dyDescent="0.25">
      <c r="A379">
        <v>207</v>
      </c>
      <c r="B379">
        <v>12</v>
      </c>
      <c r="C379">
        <v>11.84</v>
      </c>
      <c r="D379">
        <v>68300</v>
      </c>
      <c r="E379">
        <v>152000</v>
      </c>
      <c r="F379">
        <v>2.2254999999999998</v>
      </c>
      <c r="G379">
        <v>1</v>
      </c>
      <c r="H379" t="s">
        <v>19</v>
      </c>
      <c r="I379">
        <v>37</v>
      </c>
      <c r="J379">
        <v>435000</v>
      </c>
      <c r="K379">
        <v>335000</v>
      </c>
      <c r="L379">
        <v>76.81</v>
      </c>
      <c r="M379">
        <v>360</v>
      </c>
      <c r="N379">
        <f t="shared" si="5"/>
        <v>30</v>
      </c>
      <c r="O379">
        <v>2.99</v>
      </c>
    </row>
    <row r="380" spans="1:15" x14ac:dyDescent="0.25">
      <c r="A380">
        <v>304</v>
      </c>
      <c r="B380">
        <v>13</v>
      </c>
      <c r="C380">
        <v>33.17</v>
      </c>
      <c r="D380">
        <v>82200</v>
      </c>
      <c r="E380">
        <v>152000</v>
      </c>
      <c r="F380">
        <v>1.8491</v>
      </c>
      <c r="G380">
        <v>2</v>
      </c>
      <c r="H380" t="s">
        <v>20</v>
      </c>
      <c r="I380">
        <v>10</v>
      </c>
      <c r="J380">
        <v>325000</v>
      </c>
      <c r="K380">
        <v>155000</v>
      </c>
      <c r="L380">
        <v>50</v>
      </c>
      <c r="M380">
        <v>180</v>
      </c>
      <c r="N380">
        <f t="shared" si="5"/>
        <v>15</v>
      </c>
      <c r="O380">
        <v>2.75</v>
      </c>
    </row>
    <row r="381" spans="1:15" x14ac:dyDescent="0.25">
      <c r="A381">
        <v>337</v>
      </c>
      <c r="B381">
        <v>51</v>
      </c>
      <c r="C381">
        <v>36.61</v>
      </c>
      <c r="D381">
        <v>124900</v>
      </c>
      <c r="E381">
        <v>154000</v>
      </c>
      <c r="F381">
        <v>1.2330000000000001</v>
      </c>
      <c r="G381">
        <v>2</v>
      </c>
      <c r="H381" t="s">
        <v>21</v>
      </c>
      <c r="I381">
        <v>30</v>
      </c>
      <c r="J381">
        <v>625000</v>
      </c>
      <c r="K381">
        <v>495000</v>
      </c>
      <c r="L381">
        <v>79.2</v>
      </c>
      <c r="M381">
        <v>360</v>
      </c>
      <c r="N381">
        <f t="shared" si="5"/>
        <v>30</v>
      </c>
      <c r="O381">
        <v>2.87</v>
      </c>
    </row>
    <row r="382" spans="1:15" x14ac:dyDescent="0.25">
      <c r="A382">
        <v>70</v>
      </c>
      <c r="B382">
        <v>5</v>
      </c>
      <c r="C382">
        <v>10.08</v>
      </c>
      <c r="D382">
        <v>71400</v>
      </c>
      <c r="E382">
        <v>155000</v>
      </c>
      <c r="F382">
        <v>2.1709000000000001</v>
      </c>
      <c r="G382">
        <v>2</v>
      </c>
      <c r="H382" t="s">
        <v>18</v>
      </c>
      <c r="I382">
        <v>10</v>
      </c>
      <c r="J382">
        <v>385000</v>
      </c>
      <c r="K382">
        <v>245000</v>
      </c>
      <c r="L382">
        <v>62.33</v>
      </c>
      <c r="M382">
        <v>360</v>
      </c>
      <c r="N382">
        <f t="shared" si="5"/>
        <v>30</v>
      </c>
      <c r="O382">
        <v>3.75</v>
      </c>
    </row>
    <row r="383" spans="1:15" x14ac:dyDescent="0.25">
      <c r="A383">
        <v>293</v>
      </c>
      <c r="B383">
        <v>4</v>
      </c>
      <c r="C383">
        <v>31.07</v>
      </c>
      <c r="D383">
        <v>68400</v>
      </c>
      <c r="E383">
        <v>155000</v>
      </c>
      <c r="F383">
        <v>2.2660999999999998</v>
      </c>
      <c r="G383">
        <v>2</v>
      </c>
      <c r="H383" t="s">
        <v>20</v>
      </c>
      <c r="I383">
        <v>10</v>
      </c>
      <c r="J383">
        <v>355000</v>
      </c>
      <c r="K383">
        <v>245000</v>
      </c>
      <c r="L383">
        <v>69.209999999999994</v>
      </c>
      <c r="M383">
        <v>360</v>
      </c>
      <c r="N383">
        <f t="shared" si="5"/>
        <v>30</v>
      </c>
      <c r="O383">
        <v>3.25</v>
      </c>
    </row>
    <row r="384" spans="1:15" x14ac:dyDescent="0.25">
      <c r="A384">
        <v>237</v>
      </c>
      <c r="B384">
        <v>39</v>
      </c>
      <c r="C384">
        <v>2.97</v>
      </c>
      <c r="D384">
        <v>65500</v>
      </c>
      <c r="E384">
        <v>156000</v>
      </c>
      <c r="F384">
        <v>2.3816999999999999</v>
      </c>
      <c r="G384">
        <v>2</v>
      </c>
      <c r="H384" t="s">
        <v>20</v>
      </c>
      <c r="I384">
        <v>10</v>
      </c>
      <c r="J384">
        <v>455000</v>
      </c>
      <c r="K384">
        <v>315000</v>
      </c>
      <c r="L384">
        <v>68.58</v>
      </c>
      <c r="M384">
        <v>360</v>
      </c>
      <c r="N384">
        <f t="shared" si="5"/>
        <v>30</v>
      </c>
      <c r="O384">
        <v>2.87</v>
      </c>
    </row>
    <row r="385" spans="1:15" x14ac:dyDescent="0.25">
      <c r="A385">
        <v>395</v>
      </c>
      <c r="B385">
        <v>4</v>
      </c>
      <c r="C385">
        <v>5.89</v>
      </c>
      <c r="D385">
        <v>77800</v>
      </c>
      <c r="E385">
        <v>156000</v>
      </c>
      <c r="F385">
        <v>2.0051000000000001</v>
      </c>
      <c r="G385">
        <v>2</v>
      </c>
      <c r="H385" t="s">
        <v>21</v>
      </c>
      <c r="I385">
        <v>30</v>
      </c>
      <c r="J385">
        <v>435000</v>
      </c>
      <c r="K385">
        <v>285000</v>
      </c>
      <c r="L385">
        <v>65.290000000000006</v>
      </c>
      <c r="M385">
        <v>180</v>
      </c>
      <c r="N385">
        <f t="shared" si="5"/>
        <v>15</v>
      </c>
      <c r="O385">
        <v>2.75</v>
      </c>
    </row>
    <row r="386" spans="1:15" x14ac:dyDescent="0.25">
      <c r="A386">
        <v>242</v>
      </c>
      <c r="B386">
        <v>16</v>
      </c>
      <c r="C386">
        <v>18.02</v>
      </c>
      <c r="D386">
        <v>78400</v>
      </c>
      <c r="E386">
        <v>157000</v>
      </c>
      <c r="F386">
        <v>2.0026000000000002</v>
      </c>
      <c r="G386">
        <v>2</v>
      </c>
      <c r="H386" t="s">
        <v>20</v>
      </c>
      <c r="I386">
        <v>30</v>
      </c>
      <c r="J386">
        <v>625000</v>
      </c>
      <c r="K386">
        <v>525000</v>
      </c>
      <c r="L386">
        <v>84.12</v>
      </c>
      <c r="M386">
        <v>360</v>
      </c>
      <c r="N386">
        <f t="shared" si="5"/>
        <v>30</v>
      </c>
      <c r="O386">
        <v>2.99</v>
      </c>
    </row>
    <row r="387" spans="1:15" x14ac:dyDescent="0.25">
      <c r="A387">
        <v>41</v>
      </c>
      <c r="B387">
        <v>27</v>
      </c>
      <c r="C387">
        <v>5.0199999999999996</v>
      </c>
      <c r="D387">
        <v>102800</v>
      </c>
      <c r="E387">
        <v>158000</v>
      </c>
      <c r="F387">
        <v>1.5369999999999999</v>
      </c>
      <c r="G387">
        <v>2</v>
      </c>
      <c r="H387" t="s">
        <v>17</v>
      </c>
      <c r="I387">
        <v>20</v>
      </c>
      <c r="J387">
        <v>345000</v>
      </c>
      <c r="K387">
        <v>195000</v>
      </c>
      <c r="L387">
        <v>58.7</v>
      </c>
      <c r="M387">
        <v>180</v>
      </c>
      <c r="N387">
        <f t="shared" si="5"/>
        <v>15</v>
      </c>
      <c r="O387">
        <v>2.5</v>
      </c>
    </row>
    <row r="388" spans="1:15" x14ac:dyDescent="0.25">
      <c r="A388">
        <v>38</v>
      </c>
      <c r="B388">
        <v>34</v>
      </c>
      <c r="C388">
        <v>25.02</v>
      </c>
      <c r="D388">
        <v>96600</v>
      </c>
      <c r="E388">
        <v>159000</v>
      </c>
      <c r="F388">
        <v>1.6459999999999999</v>
      </c>
      <c r="G388">
        <v>2</v>
      </c>
      <c r="H388" t="s">
        <v>17</v>
      </c>
      <c r="I388">
        <v>42</v>
      </c>
      <c r="J388">
        <v>285000</v>
      </c>
      <c r="K388">
        <v>255000</v>
      </c>
      <c r="L388">
        <v>94.44</v>
      </c>
      <c r="M388">
        <v>360</v>
      </c>
      <c r="N388">
        <f t="shared" si="5"/>
        <v>30</v>
      </c>
      <c r="O388">
        <v>3.62</v>
      </c>
    </row>
    <row r="389" spans="1:15" x14ac:dyDescent="0.25">
      <c r="A389">
        <v>392</v>
      </c>
      <c r="B389">
        <v>12</v>
      </c>
      <c r="C389">
        <v>31.33</v>
      </c>
      <c r="D389">
        <v>82300</v>
      </c>
      <c r="E389">
        <v>159000</v>
      </c>
      <c r="F389">
        <v>1.9319999999999999</v>
      </c>
      <c r="G389">
        <v>2</v>
      </c>
      <c r="H389" t="s">
        <v>21</v>
      </c>
      <c r="I389">
        <v>36</v>
      </c>
      <c r="J389">
        <v>165000</v>
      </c>
      <c r="K389">
        <v>115000</v>
      </c>
      <c r="L389">
        <v>70</v>
      </c>
      <c r="M389">
        <v>360</v>
      </c>
      <c r="N389">
        <f t="shared" si="5"/>
        <v>30</v>
      </c>
      <c r="O389">
        <v>3.37</v>
      </c>
    </row>
    <row r="390" spans="1:15" x14ac:dyDescent="0.25">
      <c r="A390">
        <v>114</v>
      </c>
      <c r="B390">
        <v>36</v>
      </c>
      <c r="C390">
        <v>40.15</v>
      </c>
      <c r="D390">
        <v>96500</v>
      </c>
      <c r="E390">
        <v>160000</v>
      </c>
      <c r="F390">
        <v>1.6579999999999999</v>
      </c>
      <c r="G390">
        <v>2</v>
      </c>
      <c r="H390" t="s">
        <v>19</v>
      </c>
      <c r="I390">
        <v>30</v>
      </c>
      <c r="J390">
        <v>635000</v>
      </c>
      <c r="K390">
        <v>495000</v>
      </c>
      <c r="L390">
        <v>79.040000000000006</v>
      </c>
      <c r="M390">
        <v>360</v>
      </c>
      <c r="N390">
        <f t="shared" si="5"/>
        <v>30</v>
      </c>
      <c r="O390">
        <v>3.12</v>
      </c>
    </row>
    <row r="391" spans="1:15" x14ac:dyDescent="0.25">
      <c r="A391">
        <v>381</v>
      </c>
      <c r="B391">
        <v>8</v>
      </c>
      <c r="C391">
        <v>22.75</v>
      </c>
      <c r="D391">
        <v>100000</v>
      </c>
      <c r="E391">
        <v>160000</v>
      </c>
      <c r="F391">
        <v>1.6</v>
      </c>
      <c r="G391">
        <v>2</v>
      </c>
      <c r="H391" t="s">
        <v>21</v>
      </c>
      <c r="I391">
        <v>10</v>
      </c>
      <c r="J391">
        <v>425000</v>
      </c>
      <c r="K391">
        <v>265000</v>
      </c>
      <c r="L391">
        <v>63.29</v>
      </c>
      <c r="M391">
        <v>360</v>
      </c>
      <c r="N391">
        <f t="shared" si="5"/>
        <v>30</v>
      </c>
      <c r="O391">
        <v>3.37</v>
      </c>
    </row>
    <row r="392" spans="1:15" x14ac:dyDescent="0.25">
      <c r="A392">
        <v>484</v>
      </c>
      <c r="B392">
        <v>42</v>
      </c>
      <c r="C392">
        <v>6.82</v>
      </c>
      <c r="D392">
        <v>82300</v>
      </c>
      <c r="E392">
        <v>160000</v>
      </c>
      <c r="F392">
        <v>1.9440999999999999</v>
      </c>
      <c r="G392">
        <v>2</v>
      </c>
      <c r="H392" t="s">
        <v>23</v>
      </c>
      <c r="I392">
        <v>10</v>
      </c>
      <c r="J392">
        <v>475000</v>
      </c>
      <c r="K392">
        <v>325000</v>
      </c>
      <c r="L392">
        <v>67.569999999999993</v>
      </c>
      <c r="M392">
        <v>360</v>
      </c>
      <c r="N392">
        <f t="shared" si="5"/>
        <v>30</v>
      </c>
      <c r="O392">
        <v>2.62</v>
      </c>
    </row>
    <row r="393" spans="1:15" x14ac:dyDescent="0.25">
      <c r="A393">
        <v>43</v>
      </c>
      <c r="B393">
        <v>8</v>
      </c>
      <c r="C393">
        <v>25.29</v>
      </c>
      <c r="D393">
        <v>115100</v>
      </c>
      <c r="E393">
        <v>162000</v>
      </c>
      <c r="F393">
        <v>1.4075</v>
      </c>
      <c r="G393">
        <v>2</v>
      </c>
      <c r="H393" t="s">
        <v>17</v>
      </c>
      <c r="I393">
        <v>20</v>
      </c>
      <c r="J393">
        <v>595000</v>
      </c>
      <c r="K393">
        <v>475000</v>
      </c>
      <c r="L393">
        <v>80</v>
      </c>
      <c r="M393">
        <v>360</v>
      </c>
      <c r="N393">
        <f t="shared" ref="N393:N456" si="6">M393/12</f>
        <v>30</v>
      </c>
      <c r="O393">
        <v>2.5</v>
      </c>
    </row>
    <row r="394" spans="1:15" x14ac:dyDescent="0.25">
      <c r="A394">
        <v>108</v>
      </c>
      <c r="B394">
        <v>41</v>
      </c>
      <c r="C394">
        <v>14.27</v>
      </c>
      <c r="D394">
        <v>92100</v>
      </c>
      <c r="E394">
        <v>162000</v>
      </c>
      <c r="F394">
        <v>1.7589999999999999</v>
      </c>
      <c r="G394">
        <v>2</v>
      </c>
      <c r="H394" t="s">
        <v>19</v>
      </c>
      <c r="I394">
        <v>20</v>
      </c>
      <c r="J394">
        <v>505000</v>
      </c>
      <c r="K394">
        <v>365000</v>
      </c>
      <c r="L394">
        <v>73.599999999999994</v>
      </c>
      <c r="M394">
        <v>180</v>
      </c>
      <c r="N394">
        <f t="shared" si="6"/>
        <v>15</v>
      </c>
      <c r="O394">
        <v>3.25</v>
      </c>
    </row>
    <row r="395" spans="1:15" x14ac:dyDescent="0.25">
      <c r="A395">
        <v>133</v>
      </c>
      <c r="B395">
        <v>40</v>
      </c>
      <c r="C395">
        <v>15.38</v>
      </c>
      <c r="D395">
        <v>74000</v>
      </c>
      <c r="E395">
        <v>162000</v>
      </c>
      <c r="F395">
        <v>2.1892</v>
      </c>
      <c r="G395">
        <v>2</v>
      </c>
      <c r="H395" t="s">
        <v>19</v>
      </c>
      <c r="I395">
        <v>20</v>
      </c>
      <c r="J395">
        <v>495000</v>
      </c>
      <c r="K395">
        <v>395000</v>
      </c>
      <c r="L395">
        <v>79.989999999999995</v>
      </c>
      <c r="M395">
        <v>360</v>
      </c>
      <c r="N395">
        <f t="shared" si="6"/>
        <v>30</v>
      </c>
      <c r="O395">
        <v>3.37</v>
      </c>
    </row>
    <row r="396" spans="1:15" x14ac:dyDescent="0.25">
      <c r="A396">
        <v>93</v>
      </c>
      <c r="B396">
        <v>20</v>
      </c>
      <c r="C396">
        <v>28.67</v>
      </c>
      <c r="D396">
        <v>64600</v>
      </c>
      <c r="E396">
        <v>164000</v>
      </c>
      <c r="F396">
        <v>2.5387</v>
      </c>
      <c r="G396">
        <v>2</v>
      </c>
      <c r="H396" t="s">
        <v>18</v>
      </c>
      <c r="I396">
        <v>36</v>
      </c>
      <c r="J396">
        <v>425000</v>
      </c>
      <c r="K396">
        <v>285000</v>
      </c>
      <c r="L396">
        <v>67.38</v>
      </c>
      <c r="M396">
        <v>180</v>
      </c>
      <c r="N396">
        <f t="shared" si="6"/>
        <v>15</v>
      </c>
      <c r="O396">
        <v>1.87</v>
      </c>
    </row>
    <row r="397" spans="1:15" x14ac:dyDescent="0.25">
      <c r="A397">
        <v>208</v>
      </c>
      <c r="B397">
        <v>8</v>
      </c>
      <c r="C397">
        <v>13.29</v>
      </c>
      <c r="D397">
        <v>100000</v>
      </c>
      <c r="E397">
        <v>165000</v>
      </c>
      <c r="F397">
        <v>1.65</v>
      </c>
      <c r="G397">
        <v>2</v>
      </c>
      <c r="H397" t="s">
        <v>19</v>
      </c>
      <c r="I397">
        <v>20</v>
      </c>
      <c r="J397">
        <v>845000</v>
      </c>
      <c r="K397">
        <v>365000</v>
      </c>
      <c r="L397">
        <v>42.85</v>
      </c>
      <c r="M397">
        <v>360</v>
      </c>
      <c r="N397">
        <f t="shared" si="6"/>
        <v>30</v>
      </c>
      <c r="O397">
        <v>3.12</v>
      </c>
    </row>
    <row r="398" spans="1:15" x14ac:dyDescent="0.25">
      <c r="A398">
        <v>200</v>
      </c>
      <c r="B398">
        <v>50</v>
      </c>
      <c r="C398">
        <v>4.45</v>
      </c>
      <c r="D398">
        <v>74600</v>
      </c>
      <c r="E398">
        <v>166000</v>
      </c>
      <c r="F398">
        <v>2.2252000000000001</v>
      </c>
      <c r="G398">
        <v>2</v>
      </c>
      <c r="H398" t="s">
        <v>19</v>
      </c>
      <c r="I398">
        <v>20</v>
      </c>
      <c r="J398">
        <v>185000</v>
      </c>
      <c r="K398">
        <v>145000</v>
      </c>
      <c r="L398">
        <v>80</v>
      </c>
      <c r="M398">
        <v>360</v>
      </c>
      <c r="N398">
        <f t="shared" si="6"/>
        <v>30</v>
      </c>
      <c r="O398">
        <v>3.12</v>
      </c>
    </row>
    <row r="399" spans="1:15" x14ac:dyDescent="0.25">
      <c r="A399">
        <v>349</v>
      </c>
      <c r="B399">
        <v>26</v>
      </c>
      <c r="C399">
        <v>10.69</v>
      </c>
      <c r="D399">
        <v>79700</v>
      </c>
      <c r="E399">
        <v>166000</v>
      </c>
      <c r="F399">
        <v>2.0828000000000002</v>
      </c>
      <c r="G399">
        <v>2</v>
      </c>
      <c r="H399" t="s">
        <v>21</v>
      </c>
      <c r="I399">
        <v>36</v>
      </c>
      <c r="J399">
        <v>445000</v>
      </c>
      <c r="K399">
        <v>335000</v>
      </c>
      <c r="L399">
        <v>74.599999999999994</v>
      </c>
      <c r="M399">
        <v>360</v>
      </c>
      <c r="N399">
        <f t="shared" si="6"/>
        <v>30</v>
      </c>
      <c r="O399">
        <v>4.87</v>
      </c>
    </row>
    <row r="400" spans="1:15" x14ac:dyDescent="0.25">
      <c r="A400">
        <v>396</v>
      </c>
      <c r="B400">
        <v>4</v>
      </c>
      <c r="C400">
        <v>45.81</v>
      </c>
      <c r="D400">
        <v>77800</v>
      </c>
      <c r="E400">
        <v>168000</v>
      </c>
      <c r="F400">
        <v>2.1594000000000002</v>
      </c>
      <c r="G400">
        <v>2</v>
      </c>
      <c r="H400" t="s">
        <v>21</v>
      </c>
      <c r="I400">
        <v>10</v>
      </c>
      <c r="J400">
        <v>355000</v>
      </c>
      <c r="K400">
        <v>295000</v>
      </c>
      <c r="L400">
        <v>83.19</v>
      </c>
      <c r="M400">
        <v>360</v>
      </c>
      <c r="N400">
        <f t="shared" si="6"/>
        <v>30</v>
      </c>
      <c r="O400">
        <v>3.5</v>
      </c>
    </row>
    <row r="401" spans="1:15" x14ac:dyDescent="0.25">
      <c r="A401">
        <v>10</v>
      </c>
      <c r="B401">
        <v>48</v>
      </c>
      <c r="C401">
        <v>41.47</v>
      </c>
      <c r="D401">
        <v>80000</v>
      </c>
      <c r="E401">
        <v>170000</v>
      </c>
      <c r="F401">
        <v>2.125</v>
      </c>
      <c r="G401">
        <v>2</v>
      </c>
      <c r="H401" t="s">
        <v>17</v>
      </c>
      <c r="I401">
        <v>20</v>
      </c>
      <c r="J401">
        <v>535000</v>
      </c>
      <c r="K401">
        <v>355000</v>
      </c>
      <c r="L401">
        <v>65.599999999999994</v>
      </c>
      <c r="M401">
        <v>180</v>
      </c>
      <c r="N401">
        <f t="shared" si="6"/>
        <v>15</v>
      </c>
      <c r="O401">
        <v>2.37</v>
      </c>
    </row>
    <row r="402" spans="1:15" x14ac:dyDescent="0.25">
      <c r="A402">
        <v>194</v>
      </c>
      <c r="B402">
        <v>35</v>
      </c>
      <c r="C402">
        <v>35.97</v>
      </c>
      <c r="D402">
        <v>69100</v>
      </c>
      <c r="E402">
        <v>170000</v>
      </c>
      <c r="F402">
        <v>2.4601999999999999</v>
      </c>
      <c r="G402">
        <v>2</v>
      </c>
      <c r="H402" t="s">
        <v>19</v>
      </c>
      <c r="I402">
        <v>10</v>
      </c>
      <c r="J402">
        <v>325000</v>
      </c>
      <c r="K402">
        <v>255000</v>
      </c>
      <c r="L402">
        <v>76.92</v>
      </c>
      <c r="M402">
        <v>240</v>
      </c>
      <c r="N402">
        <f t="shared" si="6"/>
        <v>20</v>
      </c>
      <c r="O402">
        <v>3.48</v>
      </c>
    </row>
    <row r="403" spans="1:15" x14ac:dyDescent="0.25">
      <c r="A403">
        <v>238</v>
      </c>
      <c r="B403">
        <v>6</v>
      </c>
      <c r="C403">
        <v>66.11</v>
      </c>
      <c r="D403">
        <v>92700</v>
      </c>
      <c r="E403">
        <v>170000</v>
      </c>
      <c r="F403">
        <v>1.8339000000000001</v>
      </c>
      <c r="G403">
        <v>2</v>
      </c>
      <c r="H403" t="s">
        <v>20</v>
      </c>
      <c r="I403">
        <v>10</v>
      </c>
      <c r="J403">
        <v>805000</v>
      </c>
      <c r="K403">
        <v>315000</v>
      </c>
      <c r="L403">
        <v>39.75</v>
      </c>
      <c r="M403">
        <v>360</v>
      </c>
      <c r="N403">
        <f t="shared" si="6"/>
        <v>30</v>
      </c>
      <c r="O403">
        <v>2.62</v>
      </c>
    </row>
    <row r="404" spans="1:15" x14ac:dyDescent="0.25">
      <c r="A404">
        <v>399</v>
      </c>
      <c r="B404">
        <v>6</v>
      </c>
      <c r="C404">
        <v>94.36</v>
      </c>
      <c r="D404">
        <v>87800</v>
      </c>
      <c r="E404">
        <v>170000</v>
      </c>
      <c r="F404">
        <v>1.9361999999999999</v>
      </c>
      <c r="G404">
        <v>2</v>
      </c>
      <c r="H404" t="s">
        <v>21</v>
      </c>
      <c r="I404">
        <v>10</v>
      </c>
      <c r="J404">
        <v>365000</v>
      </c>
      <c r="K404">
        <v>225000</v>
      </c>
      <c r="L404">
        <v>62.43</v>
      </c>
      <c r="M404">
        <v>360</v>
      </c>
      <c r="N404">
        <f t="shared" si="6"/>
        <v>30</v>
      </c>
      <c r="O404">
        <v>4</v>
      </c>
    </row>
    <row r="405" spans="1:15" x14ac:dyDescent="0.25">
      <c r="A405">
        <v>467</v>
      </c>
      <c r="B405">
        <v>15</v>
      </c>
      <c r="C405">
        <v>79.349999999999994</v>
      </c>
      <c r="D405">
        <v>97500</v>
      </c>
      <c r="E405">
        <v>170000</v>
      </c>
      <c r="F405">
        <v>1.7436</v>
      </c>
      <c r="G405">
        <v>2</v>
      </c>
      <c r="H405" t="s">
        <v>22</v>
      </c>
      <c r="I405">
        <v>20</v>
      </c>
      <c r="J405">
        <v>725000</v>
      </c>
      <c r="K405">
        <v>595000</v>
      </c>
      <c r="L405">
        <v>82.91</v>
      </c>
      <c r="M405">
        <v>360</v>
      </c>
      <c r="N405">
        <f t="shared" si="6"/>
        <v>30</v>
      </c>
      <c r="O405">
        <v>3.75</v>
      </c>
    </row>
    <row r="406" spans="1:15" x14ac:dyDescent="0.25">
      <c r="A406">
        <v>30</v>
      </c>
      <c r="B406">
        <v>41</v>
      </c>
      <c r="C406">
        <v>13.88</v>
      </c>
      <c r="D406">
        <v>72200</v>
      </c>
      <c r="E406">
        <v>171000</v>
      </c>
      <c r="F406">
        <v>2.3683999999999998</v>
      </c>
      <c r="G406">
        <v>2</v>
      </c>
      <c r="H406" t="s">
        <v>17</v>
      </c>
      <c r="I406">
        <v>48</v>
      </c>
      <c r="J406">
        <v>715000</v>
      </c>
      <c r="K406">
        <v>515000</v>
      </c>
      <c r="L406">
        <v>71.78</v>
      </c>
      <c r="M406">
        <v>360</v>
      </c>
      <c r="N406">
        <f t="shared" si="6"/>
        <v>30</v>
      </c>
      <c r="O406">
        <v>2.87</v>
      </c>
    </row>
    <row r="407" spans="1:15" x14ac:dyDescent="0.25">
      <c r="A407">
        <v>456</v>
      </c>
      <c r="B407">
        <v>53</v>
      </c>
      <c r="C407">
        <v>8.83</v>
      </c>
      <c r="D407">
        <v>74900</v>
      </c>
      <c r="E407">
        <v>171000</v>
      </c>
      <c r="F407">
        <v>2.2829999999999999</v>
      </c>
      <c r="G407">
        <v>2</v>
      </c>
      <c r="H407" t="s">
        <v>22</v>
      </c>
      <c r="I407">
        <v>20</v>
      </c>
      <c r="J407">
        <v>645000</v>
      </c>
      <c r="K407">
        <v>515000</v>
      </c>
      <c r="L407">
        <v>79.680000000000007</v>
      </c>
      <c r="M407">
        <v>360</v>
      </c>
      <c r="N407">
        <f t="shared" si="6"/>
        <v>30</v>
      </c>
      <c r="O407">
        <v>3.37</v>
      </c>
    </row>
    <row r="408" spans="1:15" x14ac:dyDescent="0.25">
      <c r="A408">
        <v>402</v>
      </c>
      <c r="B408">
        <v>39</v>
      </c>
      <c r="C408">
        <v>4.3600000000000003</v>
      </c>
      <c r="D408">
        <v>84600</v>
      </c>
      <c r="E408">
        <v>172000</v>
      </c>
      <c r="F408">
        <v>2.0331000000000001</v>
      </c>
      <c r="G408">
        <v>2</v>
      </c>
      <c r="H408" t="s">
        <v>21</v>
      </c>
      <c r="I408">
        <v>30</v>
      </c>
      <c r="J408">
        <v>945000</v>
      </c>
      <c r="K408">
        <v>405000</v>
      </c>
      <c r="L408">
        <v>42.55</v>
      </c>
      <c r="M408">
        <v>180</v>
      </c>
      <c r="N408">
        <f t="shared" si="6"/>
        <v>15</v>
      </c>
      <c r="O408">
        <v>2.75</v>
      </c>
    </row>
    <row r="409" spans="1:15" x14ac:dyDescent="0.25">
      <c r="A409">
        <v>495</v>
      </c>
      <c r="B409">
        <v>8</v>
      </c>
      <c r="C409">
        <v>21.49</v>
      </c>
      <c r="D409">
        <v>100000</v>
      </c>
      <c r="E409">
        <v>172000</v>
      </c>
      <c r="F409">
        <v>1.72</v>
      </c>
      <c r="G409">
        <v>2</v>
      </c>
      <c r="H409" t="s">
        <v>23</v>
      </c>
      <c r="I409">
        <v>20</v>
      </c>
      <c r="J409">
        <v>535000</v>
      </c>
      <c r="K409">
        <v>375000</v>
      </c>
      <c r="L409">
        <v>70</v>
      </c>
      <c r="M409">
        <v>360</v>
      </c>
      <c r="N409">
        <f t="shared" si="6"/>
        <v>30</v>
      </c>
      <c r="O409">
        <v>3.5</v>
      </c>
    </row>
    <row r="410" spans="1:15" x14ac:dyDescent="0.25">
      <c r="A410">
        <v>48</v>
      </c>
      <c r="B410">
        <v>48</v>
      </c>
      <c r="C410">
        <v>59.3</v>
      </c>
      <c r="D410">
        <v>52500</v>
      </c>
      <c r="E410">
        <v>173000</v>
      </c>
      <c r="F410">
        <v>3.2951999999999999</v>
      </c>
      <c r="G410">
        <v>2</v>
      </c>
      <c r="H410" t="s">
        <v>18</v>
      </c>
      <c r="I410">
        <v>20</v>
      </c>
      <c r="J410">
        <v>255000</v>
      </c>
      <c r="K410">
        <v>205000</v>
      </c>
      <c r="L410">
        <v>80</v>
      </c>
      <c r="M410">
        <v>360</v>
      </c>
      <c r="N410">
        <f t="shared" si="6"/>
        <v>30</v>
      </c>
      <c r="O410">
        <v>2.87</v>
      </c>
    </row>
    <row r="411" spans="1:15" x14ac:dyDescent="0.25">
      <c r="A411">
        <v>391</v>
      </c>
      <c r="B411">
        <v>53</v>
      </c>
      <c r="C411">
        <v>14.44</v>
      </c>
      <c r="D411">
        <v>106900</v>
      </c>
      <c r="E411">
        <v>173000</v>
      </c>
      <c r="F411">
        <v>1.6183000000000001</v>
      </c>
      <c r="G411">
        <v>2</v>
      </c>
      <c r="H411" t="s">
        <v>21</v>
      </c>
      <c r="I411">
        <v>44</v>
      </c>
      <c r="J411">
        <v>785000</v>
      </c>
      <c r="K411">
        <v>565000</v>
      </c>
      <c r="L411">
        <v>72.37</v>
      </c>
      <c r="M411">
        <v>360</v>
      </c>
      <c r="N411">
        <f t="shared" si="6"/>
        <v>30</v>
      </c>
      <c r="O411">
        <v>3</v>
      </c>
    </row>
    <row r="412" spans="1:15" x14ac:dyDescent="0.25">
      <c r="A412">
        <v>151</v>
      </c>
      <c r="B412">
        <v>17</v>
      </c>
      <c r="C412">
        <v>7.45</v>
      </c>
      <c r="D412">
        <v>89100</v>
      </c>
      <c r="E412">
        <v>174000</v>
      </c>
      <c r="F412">
        <v>1.9529000000000001</v>
      </c>
      <c r="G412">
        <v>2</v>
      </c>
      <c r="H412" t="s">
        <v>19</v>
      </c>
      <c r="I412">
        <v>20</v>
      </c>
      <c r="J412">
        <v>275000</v>
      </c>
      <c r="K412">
        <v>145000</v>
      </c>
      <c r="L412">
        <v>51.63</v>
      </c>
      <c r="M412">
        <v>180</v>
      </c>
      <c r="N412">
        <f t="shared" si="6"/>
        <v>15</v>
      </c>
      <c r="O412">
        <v>3.25</v>
      </c>
    </row>
    <row r="413" spans="1:15" x14ac:dyDescent="0.25">
      <c r="A413">
        <v>458</v>
      </c>
      <c r="B413">
        <v>6</v>
      </c>
      <c r="C413">
        <v>28.31</v>
      </c>
      <c r="D413">
        <v>83300</v>
      </c>
      <c r="E413">
        <v>174000</v>
      </c>
      <c r="F413">
        <v>2.0888</v>
      </c>
      <c r="G413">
        <v>2</v>
      </c>
      <c r="H413" t="s">
        <v>22</v>
      </c>
      <c r="I413">
        <v>44</v>
      </c>
      <c r="J413">
        <v>1445000</v>
      </c>
      <c r="K413">
        <v>725000</v>
      </c>
      <c r="L413">
        <v>50.45</v>
      </c>
      <c r="M413">
        <v>360</v>
      </c>
      <c r="N413">
        <f t="shared" si="6"/>
        <v>30</v>
      </c>
      <c r="O413">
        <v>3.87</v>
      </c>
    </row>
    <row r="414" spans="1:15" x14ac:dyDescent="0.25">
      <c r="A414">
        <v>122</v>
      </c>
      <c r="B414">
        <v>4</v>
      </c>
      <c r="C414">
        <v>24.87</v>
      </c>
      <c r="D414">
        <v>77800</v>
      </c>
      <c r="E414">
        <v>175000</v>
      </c>
      <c r="F414">
        <v>2.2494000000000001</v>
      </c>
      <c r="G414">
        <v>2</v>
      </c>
      <c r="H414" t="s">
        <v>19</v>
      </c>
      <c r="I414">
        <v>10</v>
      </c>
      <c r="J414">
        <v>415000</v>
      </c>
      <c r="K414">
        <v>285000</v>
      </c>
      <c r="L414">
        <v>68.53</v>
      </c>
      <c r="M414">
        <v>360</v>
      </c>
      <c r="N414">
        <f t="shared" si="6"/>
        <v>30</v>
      </c>
      <c r="O414">
        <v>2.87</v>
      </c>
    </row>
    <row r="415" spans="1:15" x14ac:dyDescent="0.25">
      <c r="A415">
        <v>173</v>
      </c>
      <c r="B415">
        <v>17</v>
      </c>
      <c r="C415">
        <v>19.309999999999999</v>
      </c>
      <c r="D415">
        <v>89100</v>
      </c>
      <c r="E415">
        <v>176000</v>
      </c>
      <c r="F415">
        <v>1.9753000000000001</v>
      </c>
      <c r="G415">
        <v>1</v>
      </c>
      <c r="H415" t="s">
        <v>19</v>
      </c>
      <c r="I415">
        <v>20</v>
      </c>
      <c r="J415">
        <v>375000</v>
      </c>
      <c r="K415">
        <v>355000</v>
      </c>
      <c r="L415">
        <v>95</v>
      </c>
      <c r="M415">
        <v>360</v>
      </c>
      <c r="N415">
        <f t="shared" si="6"/>
        <v>30</v>
      </c>
      <c r="O415">
        <v>2.87</v>
      </c>
    </row>
    <row r="416" spans="1:15" x14ac:dyDescent="0.25">
      <c r="A416">
        <v>165</v>
      </c>
      <c r="B416">
        <v>12</v>
      </c>
      <c r="C416">
        <v>65.92</v>
      </c>
      <c r="D416">
        <v>68100</v>
      </c>
      <c r="E416">
        <v>177000</v>
      </c>
      <c r="F416">
        <v>2.5991</v>
      </c>
      <c r="G416">
        <v>2</v>
      </c>
      <c r="H416" t="s">
        <v>19</v>
      </c>
      <c r="I416">
        <v>30</v>
      </c>
      <c r="J416">
        <v>385000</v>
      </c>
      <c r="K416">
        <v>225000</v>
      </c>
      <c r="L416">
        <v>57.89</v>
      </c>
      <c r="M416">
        <v>360</v>
      </c>
      <c r="N416">
        <f t="shared" si="6"/>
        <v>30</v>
      </c>
      <c r="O416">
        <v>2.87</v>
      </c>
    </row>
    <row r="417" spans="1:15" x14ac:dyDescent="0.25">
      <c r="A417">
        <v>148</v>
      </c>
      <c r="B417">
        <v>6</v>
      </c>
      <c r="C417">
        <v>36.35</v>
      </c>
      <c r="D417">
        <v>86700</v>
      </c>
      <c r="E417">
        <v>179000</v>
      </c>
      <c r="F417">
        <v>2.0646</v>
      </c>
      <c r="G417">
        <v>2</v>
      </c>
      <c r="H417" t="s">
        <v>19</v>
      </c>
      <c r="I417">
        <v>10</v>
      </c>
      <c r="J417">
        <v>775000</v>
      </c>
      <c r="K417">
        <v>385000</v>
      </c>
      <c r="L417">
        <v>49.41</v>
      </c>
      <c r="M417">
        <v>360</v>
      </c>
      <c r="N417">
        <f t="shared" si="6"/>
        <v>30</v>
      </c>
      <c r="O417">
        <v>2.87</v>
      </c>
    </row>
    <row r="418" spans="1:15" x14ac:dyDescent="0.25">
      <c r="A418">
        <v>177</v>
      </c>
      <c r="B418">
        <v>6</v>
      </c>
      <c r="C418">
        <v>12.91</v>
      </c>
      <c r="D418">
        <v>71600</v>
      </c>
      <c r="E418">
        <v>179000</v>
      </c>
      <c r="F418">
        <v>2.5</v>
      </c>
      <c r="G418">
        <v>2</v>
      </c>
      <c r="H418" t="s">
        <v>19</v>
      </c>
      <c r="I418">
        <v>49</v>
      </c>
      <c r="J418">
        <v>315000</v>
      </c>
      <c r="K418">
        <v>235000</v>
      </c>
      <c r="L418">
        <v>80</v>
      </c>
      <c r="M418">
        <v>360</v>
      </c>
      <c r="N418">
        <f t="shared" si="6"/>
        <v>30</v>
      </c>
      <c r="O418">
        <v>3.87</v>
      </c>
    </row>
    <row r="419" spans="1:15" x14ac:dyDescent="0.25">
      <c r="A419">
        <v>149</v>
      </c>
      <c r="B419">
        <v>8</v>
      </c>
      <c r="C419">
        <v>10.17</v>
      </c>
      <c r="D419">
        <v>100000</v>
      </c>
      <c r="E419">
        <v>180000</v>
      </c>
      <c r="F419">
        <v>1.8</v>
      </c>
      <c r="G419">
        <v>2</v>
      </c>
      <c r="H419" t="s">
        <v>19</v>
      </c>
      <c r="I419">
        <v>30</v>
      </c>
      <c r="J419">
        <v>705000</v>
      </c>
      <c r="K419">
        <v>495000</v>
      </c>
      <c r="L419">
        <v>70</v>
      </c>
      <c r="M419">
        <v>360</v>
      </c>
      <c r="N419">
        <f t="shared" si="6"/>
        <v>30</v>
      </c>
      <c r="O419">
        <v>3.87</v>
      </c>
    </row>
    <row r="420" spans="1:15" x14ac:dyDescent="0.25">
      <c r="A420">
        <v>341</v>
      </c>
      <c r="B420">
        <v>6</v>
      </c>
      <c r="C420">
        <v>87.71</v>
      </c>
      <c r="D420">
        <v>83300</v>
      </c>
      <c r="E420">
        <v>181000</v>
      </c>
      <c r="F420">
        <v>2.1728999999999998</v>
      </c>
      <c r="G420">
        <v>2</v>
      </c>
      <c r="H420" t="s">
        <v>21</v>
      </c>
      <c r="I420">
        <v>30</v>
      </c>
      <c r="J420">
        <v>895000</v>
      </c>
      <c r="K420">
        <v>505000</v>
      </c>
      <c r="L420">
        <v>56.71</v>
      </c>
      <c r="M420">
        <v>360</v>
      </c>
      <c r="N420">
        <f t="shared" si="6"/>
        <v>30</v>
      </c>
      <c r="O420">
        <v>3.37</v>
      </c>
    </row>
    <row r="421" spans="1:15" x14ac:dyDescent="0.25">
      <c r="A421">
        <v>455</v>
      </c>
      <c r="B421">
        <v>39</v>
      </c>
      <c r="C421">
        <v>44.38</v>
      </c>
      <c r="D421">
        <v>76300</v>
      </c>
      <c r="E421">
        <v>181000</v>
      </c>
      <c r="F421">
        <v>2.3721999999999999</v>
      </c>
      <c r="G421">
        <v>2</v>
      </c>
      <c r="H421" t="s">
        <v>22</v>
      </c>
      <c r="I421">
        <v>38</v>
      </c>
      <c r="J421">
        <v>35000</v>
      </c>
      <c r="K421">
        <v>25000</v>
      </c>
      <c r="L421">
        <v>80</v>
      </c>
      <c r="M421">
        <v>360</v>
      </c>
      <c r="N421">
        <f t="shared" si="6"/>
        <v>30</v>
      </c>
      <c r="O421">
        <v>5</v>
      </c>
    </row>
    <row r="422" spans="1:15" x14ac:dyDescent="0.25">
      <c r="A422">
        <v>11</v>
      </c>
      <c r="B422">
        <v>34</v>
      </c>
      <c r="C422">
        <v>40.18</v>
      </c>
      <c r="D422">
        <v>96500</v>
      </c>
      <c r="E422">
        <v>182000</v>
      </c>
      <c r="F422">
        <v>1.8859999999999999</v>
      </c>
      <c r="G422">
        <v>2</v>
      </c>
      <c r="H422" t="s">
        <v>17</v>
      </c>
      <c r="I422">
        <v>20</v>
      </c>
      <c r="J422">
        <v>395000</v>
      </c>
      <c r="K422">
        <v>305000</v>
      </c>
      <c r="L422">
        <v>79.44</v>
      </c>
      <c r="M422">
        <v>180</v>
      </c>
      <c r="N422">
        <f t="shared" si="6"/>
        <v>15</v>
      </c>
      <c r="O422">
        <v>2.5</v>
      </c>
    </row>
    <row r="423" spans="1:15" x14ac:dyDescent="0.25">
      <c r="A423">
        <v>197</v>
      </c>
      <c r="B423">
        <v>38</v>
      </c>
      <c r="C423">
        <v>7.92</v>
      </c>
      <c r="D423">
        <v>89200</v>
      </c>
      <c r="E423">
        <v>183000</v>
      </c>
      <c r="F423">
        <v>2.0516000000000001</v>
      </c>
      <c r="G423">
        <v>2</v>
      </c>
      <c r="H423" t="s">
        <v>19</v>
      </c>
      <c r="I423">
        <v>10</v>
      </c>
      <c r="J423">
        <v>505000</v>
      </c>
      <c r="K423">
        <v>275000</v>
      </c>
      <c r="L423">
        <v>55.1</v>
      </c>
      <c r="M423">
        <v>360</v>
      </c>
      <c r="N423">
        <f t="shared" si="6"/>
        <v>30</v>
      </c>
      <c r="O423">
        <v>2.75</v>
      </c>
    </row>
    <row r="424" spans="1:15" x14ac:dyDescent="0.25">
      <c r="A424">
        <v>85</v>
      </c>
      <c r="B424">
        <v>6</v>
      </c>
      <c r="C424">
        <v>37.36</v>
      </c>
      <c r="D424">
        <v>83300</v>
      </c>
      <c r="E424">
        <v>184000</v>
      </c>
      <c r="F424">
        <v>2.2088999999999999</v>
      </c>
      <c r="G424">
        <v>2</v>
      </c>
      <c r="H424" t="s">
        <v>18</v>
      </c>
      <c r="I424">
        <v>48</v>
      </c>
      <c r="J424">
        <v>995000</v>
      </c>
      <c r="K424">
        <v>505000</v>
      </c>
      <c r="L424">
        <v>51.04</v>
      </c>
      <c r="M424">
        <v>240</v>
      </c>
      <c r="N424">
        <f t="shared" si="6"/>
        <v>20</v>
      </c>
      <c r="O424">
        <v>2.5</v>
      </c>
    </row>
    <row r="425" spans="1:15" x14ac:dyDescent="0.25">
      <c r="A425">
        <v>442</v>
      </c>
      <c r="B425">
        <v>29</v>
      </c>
      <c r="C425">
        <v>13.47</v>
      </c>
      <c r="D425">
        <v>82600</v>
      </c>
      <c r="E425">
        <v>186000</v>
      </c>
      <c r="F425">
        <v>2.2517999999999998</v>
      </c>
      <c r="G425">
        <v>2</v>
      </c>
      <c r="H425" t="s">
        <v>22</v>
      </c>
      <c r="I425">
        <v>20</v>
      </c>
      <c r="J425">
        <v>425000</v>
      </c>
      <c r="K425">
        <v>305000</v>
      </c>
      <c r="L425">
        <v>71.66</v>
      </c>
      <c r="M425">
        <v>360</v>
      </c>
      <c r="N425">
        <f t="shared" si="6"/>
        <v>30</v>
      </c>
      <c r="O425">
        <v>5.12</v>
      </c>
    </row>
    <row r="426" spans="1:15" x14ac:dyDescent="0.25">
      <c r="A426">
        <v>24</v>
      </c>
      <c r="B426">
        <v>48</v>
      </c>
      <c r="C426">
        <v>21.69</v>
      </c>
      <c r="D426">
        <v>72200</v>
      </c>
      <c r="E426">
        <v>187000</v>
      </c>
      <c r="F426">
        <v>2.59</v>
      </c>
      <c r="G426">
        <v>2</v>
      </c>
      <c r="H426" t="s">
        <v>17</v>
      </c>
      <c r="I426">
        <v>42</v>
      </c>
      <c r="J426">
        <v>665000</v>
      </c>
      <c r="K426">
        <v>495000</v>
      </c>
      <c r="L426">
        <v>74.790000000000006</v>
      </c>
      <c r="M426">
        <v>360</v>
      </c>
      <c r="N426">
        <f t="shared" si="6"/>
        <v>30</v>
      </c>
      <c r="O426">
        <v>3.5</v>
      </c>
    </row>
    <row r="427" spans="1:15" x14ac:dyDescent="0.25">
      <c r="A427">
        <v>216</v>
      </c>
      <c r="B427">
        <v>48</v>
      </c>
      <c r="C427">
        <v>32.5</v>
      </c>
      <c r="D427">
        <v>80000</v>
      </c>
      <c r="E427">
        <v>187000</v>
      </c>
      <c r="F427">
        <v>2.3374999999999999</v>
      </c>
      <c r="G427">
        <v>2</v>
      </c>
      <c r="H427" t="s">
        <v>19</v>
      </c>
      <c r="I427">
        <v>20</v>
      </c>
      <c r="J427">
        <v>295000</v>
      </c>
      <c r="K427">
        <v>215000</v>
      </c>
      <c r="L427">
        <v>72.41</v>
      </c>
      <c r="M427">
        <v>180</v>
      </c>
      <c r="N427">
        <f t="shared" si="6"/>
        <v>15</v>
      </c>
      <c r="O427">
        <v>2.87</v>
      </c>
    </row>
    <row r="428" spans="1:15" x14ac:dyDescent="0.25">
      <c r="A428">
        <v>498</v>
      </c>
      <c r="B428">
        <v>17</v>
      </c>
      <c r="C428">
        <v>10.96</v>
      </c>
      <c r="D428">
        <v>69300</v>
      </c>
      <c r="E428">
        <v>187000</v>
      </c>
      <c r="F428">
        <v>2.6983999999999999</v>
      </c>
      <c r="G428">
        <v>2</v>
      </c>
      <c r="H428" t="s">
        <v>23</v>
      </c>
      <c r="I428">
        <v>10</v>
      </c>
      <c r="J428">
        <v>325000</v>
      </c>
      <c r="K428">
        <v>145000</v>
      </c>
      <c r="L428">
        <v>43.75</v>
      </c>
      <c r="M428">
        <v>180</v>
      </c>
      <c r="N428">
        <f t="shared" si="6"/>
        <v>15</v>
      </c>
      <c r="O428">
        <v>2.87</v>
      </c>
    </row>
    <row r="429" spans="1:15" x14ac:dyDescent="0.25">
      <c r="A429">
        <v>160</v>
      </c>
      <c r="B429">
        <v>8</v>
      </c>
      <c r="C429">
        <v>12.96</v>
      </c>
      <c r="D429">
        <v>99400</v>
      </c>
      <c r="E429">
        <v>190000</v>
      </c>
      <c r="F429">
        <v>1.9115</v>
      </c>
      <c r="G429">
        <v>2</v>
      </c>
      <c r="H429" t="s">
        <v>19</v>
      </c>
      <c r="I429">
        <v>10</v>
      </c>
      <c r="J429">
        <v>615000</v>
      </c>
      <c r="K429">
        <v>435000</v>
      </c>
      <c r="L429">
        <v>69.989999999999995</v>
      </c>
      <c r="M429">
        <v>360</v>
      </c>
      <c r="N429">
        <f t="shared" si="6"/>
        <v>30</v>
      </c>
      <c r="O429">
        <v>3.5</v>
      </c>
    </row>
    <row r="430" spans="1:15" x14ac:dyDescent="0.25">
      <c r="A430">
        <v>248</v>
      </c>
      <c r="B430">
        <v>25</v>
      </c>
      <c r="C430">
        <v>18.61</v>
      </c>
      <c r="D430">
        <v>114000</v>
      </c>
      <c r="E430">
        <v>190000</v>
      </c>
      <c r="F430">
        <v>1.6667000000000001</v>
      </c>
      <c r="G430">
        <v>2</v>
      </c>
      <c r="H430" t="s">
        <v>20</v>
      </c>
      <c r="I430">
        <v>41</v>
      </c>
      <c r="J430">
        <v>435000</v>
      </c>
      <c r="K430">
        <v>345000</v>
      </c>
      <c r="L430">
        <v>80</v>
      </c>
      <c r="M430">
        <v>180</v>
      </c>
      <c r="N430">
        <f t="shared" si="6"/>
        <v>15</v>
      </c>
      <c r="O430">
        <v>2.62</v>
      </c>
    </row>
    <row r="431" spans="1:15" x14ac:dyDescent="0.25">
      <c r="A431">
        <v>403</v>
      </c>
      <c r="B431">
        <v>42</v>
      </c>
      <c r="C431">
        <v>9.2799999999999994</v>
      </c>
      <c r="D431">
        <v>82300</v>
      </c>
      <c r="E431">
        <v>190000</v>
      </c>
      <c r="F431">
        <v>2.3086000000000002</v>
      </c>
      <c r="G431">
        <v>1</v>
      </c>
      <c r="H431" t="s">
        <v>21</v>
      </c>
      <c r="I431">
        <v>10</v>
      </c>
      <c r="J431">
        <v>345000</v>
      </c>
      <c r="K431">
        <v>305000</v>
      </c>
      <c r="L431">
        <v>90</v>
      </c>
      <c r="M431">
        <v>360</v>
      </c>
      <c r="N431">
        <f t="shared" si="6"/>
        <v>30</v>
      </c>
      <c r="O431">
        <v>3.37</v>
      </c>
    </row>
    <row r="432" spans="1:15" x14ac:dyDescent="0.25">
      <c r="A432">
        <v>56</v>
      </c>
      <c r="B432">
        <v>8</v>
      </c>
      <c r="C432">
        <v>23.98</v>
      </c>
      <c r="D432">
        <v>71000</v>
      </c>
      <c r="E432">
        <v>191000</v>
      </c>
      <c r="F432">
        <v>2.6901000000000002</v>
      </c>
      <c r="G432">
        <v>2</v>
      </c>
      <c r="H432" t="s">
        <v>18</v>
      </c>
      <c r="I432">
        <v>20</v>
      </c>
      <c r="J432">
        <v>455000</v>
      </c>
      <c r="K432">
        <v>365000</v>
      </c>
      <c r="L432">
        <v>80</v>
      </c>
      <c r="M432">
        <v>360</v>
      </c>
      <c r="N432">
        <f t="shared" si="6"/>
        <v>30</v>
      </c>
      <c r="O432">
        <v>2.87</v>
      </c>
    </row>
    <row r="433" spans="1:15" x14ac:dyDescent="0.25">
      <c r="A433">
        <v>28</v>
      </c>
      <c r="B433">
        <v>27</v>
      </c>
      <c r="C433">
        <v>12.25</v>
      </c>
      <c r="D433">
        <v>102800</v>
      </c>
      <c r="E433">
        <v>192000</v>
      </c>
      <c r="F433">
        <v>1.8676999999999999</v>
      </c>
      <c r="G433">
        <v>1</v>
      </c>
      <c r="H433" t="s">
        <v>17</v>
      </c>
      <c r="I433">
        <v>20</v>
      </c>
      <c r="J433">
        <v>405000</v>
      </c>
      <c r="K433">
        <v>375000</v>
      </c>
      <c r="L433">
        <v>95</v>
      </c>
      <c r="M433">
        <v>360</v>
      </c>
      <c r="N433">
        <f t="shared" si="6"/>
        <v>30</v>
      </c>
      <c r="O433">
        <v>3.87</v>
      </c>
    </row>
    <row r="434" spans="1:15" x14ac:dyDescent="0.25">
      <c r="A434">
        <v>63</v>
      </c>
      <c r="B434">
        <v>6</v>
      </c>
      <c r="C434">
        <v>29.96</v>
      </c>
      <c r="D434">
        <v>83300</v>
      </c>
      <c r="E434">
        <v>192000</v>
      </c>
      <c r="F434">
        <v>2.3048999999999999</v>
      </c>
      <c r="G434">
        <v>2</v>
      </c>
      <c r="H434" t="s">
        <v>18</v>
      </c>
      <c r="I434">
        <v>20</v>
      </c>
      <c r="J434">
        <v>965000</v>
      </c>
      <c r="K434">
        <v>585000</v>
      </c>
      <c r="L434">
        <v>60.2</v>
      </c>
      <c r="M434">
        <v>360</v>
      </c>
      <c r="N434">
        <f t="shared" si="6"/>
        <v>30</v>
      </c>
      <c r="O434">
        <v>3.37</v>
      </c>
    </row>
    <row r="435" spans="1:15" x14ac:dyDescent="0.25">
      <c r="A435">
        <v>215</v>
      </c>
      <c r="B435">
        <v>26</v>
      </c>
      <c r="C435">
        <v>4.8600000000000003</v>
      </c>
      <c r="D435">
        <v>79700</v>
      </c>
      <c r="E435">
        <v>192000</v>
      </c>
      <c r="F435">
        <v>2.4089999999999998</v>
      </c>
      <c r="G435">
        <v>2</v>
      </c>
      <c r="H435" t="s">
        <v>19</v>
      </c>
      <c r="I435">
        <v>20</v>
      </c>
      <c r="J435">
        <v>505000</v>
      </c>
      <c r="K435">
        <v>375000</v>
      </c>
      <c r="L435">
        <v>74.95</v>
      </c>
      <c r="M435">
        <v>180</v>
      </c>
      <c r="N435">
        <f t="shared" si="6"/>
        <v>15</v>
      </c>
      <c r="O435">
        <v>2.5</v>
      </c>
    </row>
    <row r="436" spans="1:15" x14ac:dyDescent="0.25">
      <c r="A436">
        <v>416</v>
      </c>
      <c r="B436">
        <v>8</v>
      </c>
      <c r="C436">
        <v>8.6999999999999993</v>
      </c>
      <c r="D436">
        <v>100000</v>
      </c>
      <c r="E436">
        <v>194000</v>
      </c>
      <c r="F436">
        <v>1.94</v>
      </c>
      <c r="G436">
        <v>2</v>
      </c>
      <c r="H436" t="s">
        <v>21</v>
      </c>
      <c r="I436">
        <v>36</v>
      </c>
      <c r="J436">
        <v>745000</v>
      </c>
      <c r="K436">
        <v>575000</v>
      </c>
      <c r="L436">
        <v>90</v>
      </c>
      <c r="M436">
        <v>360</v>
      </c>
      <c r="N436">
        <f t="shared" si="6"/>
        <v>30</v>
      </c>
      <c r="O436">
        <v>3.37</v>
      </c>
    </row>
    <row r="437" spans="1:15" x14ac:dyDescent="0.25">
      <c r="A437">
        <v>34</v>
      </c>
      <c r="B437">
        <v>29</v>
      </c>
      <c r="C437">
        <v>4.96</v>
      </c>
      <c r="D437">
        <v>82600</v>
      </c>
      <c r="E437">
        <v>196000</v>
      </c>
      <c r="F437">
        <v>2.3729</v>
      </c>
      <c r="G437">
        <v>1</v>
      </c>
      <c r="H437" t="s">
        <v>17</v>
      </c>
      <c r="I437">
        <v>20</v>
      </c>
      <c r="J437">
        <v>405000</v>
      </c>
      <c r="K437">
        <v>245000</v>
      </c>
      <c r="L437">
        <v>60</v>
      </c>
      <c r="M437">
        <v>360</v>
      </c>
      <c r="N437">
        <f t="shared" si="6"/>
        <v>30</v>
      </c>
      <c r="O437">
        <v>2.75</v>
      </c>
    </row>
    <row r="438" spans="1:15" x14ac:dyDescent="0.25">
      <c r="A438">
        <v>477</v>
      </c>
      <c r="B438">
        <v>6</v>
      </c>
      <c r="C438">
        <v>15.81</v>
      </c>
      <c r="D438">
        <v>97300</v>
      </c>
      <c r="E438">
        <v>196000</v>
      </c>
      <c r="F438">
        <v>2.0144000000000002</v>
      </c>
      <c r="G438">
        <v>2</v>
      </c>
      <c r="H438" t="s">
        <v>22</v>
      </c>
      <c r="I438">
        <v>37</v>
      </c>
      <c r="J438">
        <v>745000</v>
      </c>
      <c r="K438">
        <v>315000</v>
      </c>
      <c r="L438">
        <v>42.05</v>
      </c>
      <c r="M438">
        <v>360</v>
      </c>
      <c r="N438">
        <f t="shared" si="6"/>
        <v>30</v>
      </c>
      <c r="O438">
        <v>2.62</v>
      </c>
    </row>
    <row r="439" spans="1:15" x14ac:dyDescent="0.25">
      <c r="A439">
        <v>39</v>
      </c>
      <c r="B439">
        <v>17</v>
      </c>
      <c r="C439">
        <v>14.53</v>
      </c>
      <c r="D439">
        <v>89100</v>
      </c>
      <c r="E439">
        <v>197000</v>
      </c>
      <c r="F439">
        <v>2.2109999999999999</v>
      </c>
      <c r="G439">
        <v>2</v>
      </c>
      <c r="H439" t="s">
        <v>17</v>
      </c>
      <c r="I439">
        <v>20</v>
      </c>
      <c r="J439">
        <v>405000</v>
      </c>
      <c r="K439">
        <v>245000</v>
      </c>
      <c r="L439">
        <v>60.6</v>
      </c>
      <c r="M439">
        <v>180</v>
      </c>
      <c r="N439">
        <f t="shared" si="6"/>
        <v>15</v>
      </c>
      <c r="O439">
        <v>2.75</v>
      </c>
    </row>
    <row r="440" spans="1:15" x14ac:dyDescent="0.25">
      <c r="A440">
        <v>72</v>
      </c>
      <c r="B440">
        <v>41</v>
      </c>
      <c r="C440">
        <v>9.81</v>
      </c>
      <c r="D440">
        <v>72200</v>
      </c>
      <c r="E440">
        <v>197000</v>
      </c>
      <c r="F440">
        <v>2.7284999999999999</v>
      </c>
      <c r="G440">
        <v>2</v>
      </c>
      <c r="H440" t="s">
        <v>18</v>
      </c>
      <c r="I440">
        <v>43</v>
      </c>
      <c r="J440">
        <v>275000</v>
      </c>
      <c r="K440">
        <v>195000</v>
      </c>
      <c r="L440">
        <v>75</v>
      </c>
      <c r="M440">
        <v>360</v>
      </c>
      <c r="N440">
        <f t="shared" si="6"/>
        <v>30</v>
      </c>
      <c r="O440">
        <v>3.5</v>
      </c>
    </row>
    <row r="441" spans="1:15" x14ac:dyDescent="0.25">
      <c r="A441">
        <v>142</v>
      </c>
      <c r="B441">
        <v>6</v>
      </c>
      <c r="C441">
        <v>31.13</v>
      </c>
      <c r="D441">
        <v>127900</v>
      </c>
      <c r="E441">
        <v>199000</v>
      </c>
      <c r="F441">
        <v>1.5559000000000001</v>
      </c>
      <c r="G441">
        <v>2</v>
      </c>
      <c r="H441" t="s">
        <v>19</v>
      </c>
      <c r="I441">
        <v>30</v>
      </c>
      <c r="J441">
        <v>705000</v>
      </c>
      <c r="K441">
        <v>555000</v>
      </c>
      <c r="L441">
        <v>79.42</v>
      </c>
      <c r="M441">
        <v>360</v>
      </c>
      <c r="N441">
        <f t="shared" si="6"/>
        <v>30</v>
      </c>
      <c r="O441">
        <v>3.62</v>
      </c>
    </row>
    <row r="442" spans="1:15" x14ac:dyDescent="0.25">
      <c r="A442">
        <v>175</v>
      </c>
      <c r="B442">
        <v>48</v>
      </c>
      <c r="C442">
        <v>15.97</v>
      </c>
      <c r="D442">
        <v>97600</v>
      </c>
      <c r="E442">
        <v>200000</v>
      </c>
      <c r="F442">
        <v>2.0491999999999999</v>
      </c>
      <c r="G442">
        <v>2</v>
      </c>
      <c r="H442" t="s">
        <v>19</v>
      </c>
      <c r="I442">
        <v>44</v>
      </c>
      <c r="J442">
        <v>565000</v>
      </c>
      <c r="K442">
        <v>445000</v>
      </c>
      <c r="L442">
        <v>79.37</v>
      </c>
      <c r="M442">
        <v>360</v>
      </c>
      <c r="N442">
        <f t="shared" si="6"/>
        <v>30</v>
      </c>
      <c r="O442">
        <v>3.12</v>
      </c>
    </row>
    <row r="443" spans="1:15" x14ac:dyDescent="0.25">
      <c r="A443">
        <v>372</v>
      </c>
      <c r="B443">
        <v>45</v>
      </c>
      <c r="C443">
        <v>28.43</v>
      </c>
      <c r="D443">
        <v>81000</v>
      </c>
      <c r="E443">
        <v>200000</v>
      </c>
      <c r="F443">
        <v>2.4691000000000001</v>
      </c>
      <c r="G443">
        <v>2</v>
      </c>
      <c r="H443" t="s">
        <v>21</v>
      </c>
      <c r="I443">
        <v>20</v>
      </c>
      <c r="J443">
        <v>805000</v>
      </c>
      <c r="K443">
        <v>515000</v>
      </c>
      <c r="L443">
        <v>63.8</v>
      </c>
      <c r="M443">
        <v>240</v>
      </c>
      <c r="N443">
        <f t="shared" si="6"/>
        <v>20</v>
      </c>
      <c r="O443">
        <v>3.25</v>
      </c>
    </row>
    <row r="444" spans="1:15" x14ac:dyDescent="0.25">
      <c r="A444">
        <v>219</v>
      </c>
      <c r="B444">
        <v>24</v>
      </c>
      <c r="C444">
        <v>38.840000000000003</v>
      </c>
      <c r="D444">
        <v>104000</v>
      </c>
      <c r="E444">
        <v>201000</v>
      </c>
      <c r="F444">
        <v>1.9327000000000001</v>
      </c>
      <c r="G444">
        <v>2</v>
      </c>
      <c r="H444" t="s">
        <v>19</v>
      </c>
      <c r="I444">
        <v>40</v>
      </c>
      <c r="J444">
        <v>635000</v>
      </c>
      <c r="K444">
        <v>445000</v>
      </c>
      <c r="L444">
        <v>69.44</v>
      </c>
      <c r="M444">
        <v>360</v>
      </c>
      <c r="N444">
        <f t="shared" si="6"/>
        <v>30</v>
      </c>
      <c r="O444">
        <v>2.99</v>
      </c>
    </row>
    <row r="445" spans="1:15" x14ac:dyDescent="0.25">
      <c r="A445">
        <v>253</v>
      </c>
      <c r="B445">
        <v>29</v>
      </c>
      <c r="C445">
        <v>19.68</v>
      </c>
      <c r="D445">
        <v>82600</v>
      </c>
      <c r="E445">
        <v>201000</v>
      </c>
      <c r="F445">
        <v>2.4333999999999998</v>
      </c>
      <c r="G445">
        <v>2</v>
      </c>
      <c r="H445" t="s">
        <v>20</v>
      </c>
      <c r="I445">
        <v>20</v>
      </c>
      <c r="J445">
        <v>535000</v>
      </c>
      <c r="K445">
        <v>425000</v>
      </c>
      <c r="L445">
        <v>79.7</v>
      </c>
      <c r="M445">
        <v>360</v>
      </c>
      <c r="N445">
        <f t="shared" si="6"/>
        <v>30</v>
      </c>
      <c r="O445">
        <v>3.62</v>
      </c>
    </row>
    <row r="446" spans="1:15" x14ac:dyDescent="0.25">
      <c r="A446">
        <v>66</v>
      </c>
      <c r="B446">
        <v>45</v>
      </c>
      <c r="C446">
        <v>37.47</v>
      </c>
      <c r="D446">
        <v>81000</v>
      </c>
      <c r="E446">
        <v>203000</v>
      </c>
      <c r="F446">
        <v>2.5062000000000002</v>
      </c>
      <c r="G446">
        <v>2</v>
      </c>
      <c r="H446" t="s">
        <v>18</v>
      </c>
      <c r="I446">
        <v>20</v>
      </c>
      <c r="J446">
        <v>395000</v>
      </c>
      <c r="K446">
        <v>295000</v>
      </c>
      <c r="L446">
        <v>74.989999999999995</v>
      </c>
      <c r="M446">
        <v>360</v>
      </c>
      <c r="N446">
        <f t="shared" si="6"/>
        <v>30</v>
      </c>
      <c r="O446">
        <v>2.75</v>
      </c>
    </row>
    <row r="447" spans="1:15" x14ac:dyDescent="0.25">
      <c r="A447">
        <v>16</v>
      </c>
      <c r="B447">
        <v>24</v>
      </c>
      <c r="C447">
        <v>67.430000000000007</v>
      </c>
      <c r="D447">
        <v>104000</v>
      </c>
      <c r="E447">
        <v>204000</v>
      </c>
      <c r="F447">
        <v>1.9615</v>
      </c>
      <c r="G447">
        <v>2</v>
      </c>
      <c r="H447" t="s">
        <v>17</v>
      </c>
      <c r="I447">
        <v>30</v>
      </c>
      <c r="J447">
        <v>385000</v>
      </c>
      <c r="K447">
        <v>175000</v>
      </c>
      <c r="L447">
        <v>65.11</v>
      </c>
      <c r="M447">
        <v>180</v>
      </c>
      <c r="N447">
        <f t="shared" si="6"/>
        <v>15</v>
      </c>
      <c r="O447">
        <v>2.87</v>
      </c>
    </row>
    <row r="448" spans="1:15" x14ac:dyDescent="0.25">
      <c r="A448">
        <v>379</v>
      </c>
      <c r="B448">
        <v>13</v>
      </c>
      <c r="C448">
        <v>40.08</v>
      </c>
      <c r="D448">
        <v>82200</v>
      </c>
      <c r="E448">
        <v>208000</v>
      </c>
      <c r="F448">
        <v>2.5304000000000002</v>
      </c>
      <c r="G448">
        <v>2</v>
      </c>
      <c r="H448" t="s">
        <v>21</v>
      </c>
      <c r="I448">
        <v>10</v>
      </c>
      <c r="J448">
        <v>625000</v>
      </c>
      <c r="K448">
        <v>455000</v>
      </c>
      <c r="L448">
        <v>74.12</v>
      </c>
      <c r="M448">
        <v>360</v>
      </c>
      <c r="N448">
        <f t="shared" si="6"/>
        <v>30</v>
      </c>
      <c r="O448">
        <v>2.99</v>
      </c>
    </row>
    <row r="449" spans="1:15" x14ac:dyDescent="0.25">
      <c r="A449">
        <v>374</v>
      </c>
      <c r="B449">
        <v>6</v>
      </c>
      <c r="C449">
        <v>19.63</v>
      </c>
      <c r="D449">
        <v>83300</v>
      </c>
      <c r="E449">
        <v>210000</v>
      </c>
      <c r="F449">
        <v>2.5209999999999999</v>
      </c>
      <c r="G449">
        <v>2</v>
      </c>
      <c r="H449" t="s">
        <v>21</v>
      </c>
      <c r="I449">
        <v>20</v>
      </c>
      <c r="J449">
        <v>855000</v>
      </c>
      <c r="K449">
        <v>505000</v>
      </c>
      <c r="L449">
        <v>60</v>
      </c>
      <c r="M449">
        <v>180</v>
      </c>
      <c r="N449">
        <f t="shared" si="6"/>
        <v>15</v>
      </c>
      <c r="O449">
        <v>2.5</v>
      </c>
    </row>
    <row r="450" spans="1:15" x14ac:dyDescent="0.25">
      <c r="A450">
        <v>376</v>
      </c>
      <c r="B450">
        <v>53</v>
      </c>
      <c r="C450">
        <v>18.98</v>
      </c>
      <c r="D450">
        <v>86300</v>
      </c>
      <c r="E450">
        <v>211000</v>
      </c>
      <c r="F450">
        <v>2.4449999999999998</v>
      </c>
      <c r="G450">
        <v>2</v>
      </c>
      <c r="H450" t="s">
        <v>21</v>
      </c>
      <c r="I450">
        <v>10</v>
      </c>
      <c r="J450">
        <v>705000</v>
      </c>
      <c r="K450">
        <v>415000</v>
      </c>
      <c r="L450">
        <v>59.71</v>
      </c>
      <c r="M450">
        <v>360</v>
      </c>
      <c r="N450">
        <f t="shared" si="6"/>
        <v>30</v>
      </c>
      <c r="O450">
        <v>3.37</v>
      </c>
    </row>
    <row r="451" spans="1:15" x14ac:dyDescent="0.25">
      <c r="A451">
        <v>77</v>
      </c>
      <c r="B451">
        <v>6</v>
      </c>
      <c r="C451">
        <v>59.79</v>
      </c>
      <c r="D451">
        <v>83300</v>
      </c>
      <c r="E451">
        <v>212000</v>
      </c>
      <c r="F451">
        <v>2.5449999999999999</v>
      </c>
      <c r="G451">
        <v>2</v>
      </c>
      <c r="H451" t="s">
        <v>18</v>
      </c>
      <c r="I451">
        <v>20</v>
      </c>
      <c r="J451">
        <v>835000</v>
      </c>
      <c r="K451">
        <v>545000</v>
      </c>
      <c r="L451">
        <v>65.62</v>
      </c>
      <c r="M451">
        <v>360</v>
      </c>
      <c r="N451">
        <f t="shared" si="6"/>
        <v>30</v>
      </c>
      <c r="O451">
        <v>3.5</v>
      </c>
    </row>
    <row r="452" spans="1:15" x14ac:dyDescent="0.25">
      <c r="A452">
        <v>277</v>
      </c>
      <c r="B452">
        <v>27</v>
      </c>
      <c r="C452">
        <v>10.3</v>
      </c>
      <c r="D452">
        <v>102800</v>
      </c>
      <c r="E452">
        <v>213000</v>
      </c>
      <c r="F452">
        <v>2.0720000000000001</v>
      </c>
      <c r="G452">
        <v>2</v>
      </c>
      <c r="H452" t="s">
        <v>20</v>
      </c>
      <c r="I452">
        <v>39</v>
      </c>
      <c r="J452">
        <v>665000</v>
      </c>
      <c r="K452">
        <v>495000</v>
      </c>
      <c r="L452">
        <v>75</v>
      </c>
      <c r="M452">
        <v>360</v>
      </c>
      <c r="N452">
        <f t="shared" si="6"/>
        <v>30</v>
      </c>
      <c r="O452">
        <v>2.75</v>
      </c>
    </row>
    <row r="453" spans="1:15" x14ac:dyDescent="0.25">
      <c r="A453">
        <v>17</v>
      </c>
      <c r="B453">
        <v>6</v>
      </c>
      <c r="C453">
        <v>33.31</v>
      </c>
      <c r="D453">
        <v>86700</v>
      </c>
      <c r="E453">
        <v>214000</v>
      </c>
      <c r="F453">
        <v>2.4683000000000002</v>
      </c>
      <c r="G453">
        <v>2</v>
      </c>
      <c r="H453" t="s">
        <v>17</v>
      </c>
      <c r="I453">
        <v>20</v>
      </c>
      <c r="J453">
        <v>625000</v>
      </c>
      <c r="K453">
        <v>415000</v>
      </c>
      <c r="L453">
        <v>66.87</v>
      </c>
      <c r="M453">
        <v>180</v>
      </c>
      <c r="N453">
        <f t="shared" si="6"/>
        <v>15</v>
      </c>
      <c r="O453">
        <v>2.5</v>
      </c>
    </row>
    <row r="454" spans="1:15" x14ac:dyDescent="0.25">
      <c r="A454">
        <v>92</v>
      </c>
      <c r="B454">
        <v>51</v>
      </c>
      <c r="C454">
        <v>11.61</v>
      </c>
      <c r="D454">
        <v>89400</v>
      </c>
      <c r="E454">
        <v>218000</v>
      </c>
      <c r="F454">
        <v>2.4384999999999999</v>
      </c>
      <c r="G454">
        <v>2</v>
      </c>
      <c r="H454" t="s">
        <v>18</v>
      </c>
      <c r="I454">
        <v>10</v>
      </c>
      <c r="J454">
        <v>435000</v>
      </c>
      <c r="K454">
        <v>305000</v>
      </c>
      <c r="L454">
        <v>71.86</v>
      </c>
      <c r="M454">
        <v>180</v>
      </c>
      <c r="N454">
        <f t="shared" si="6"/>
        <v>15</v>
      </c>
      <c r="O454">
        <v>3.12</v>
      </c>
    </row>
    <row r="455" spans="1:15" x14ac:dyDescent="0.25">
      <c r="A455">
        <v>118</v>
      </c>
      <c r="B455">
        <v>8</v>
      </c>
      <c r="C455">
        <v>16.329999999999998</v>
      </c>
      <c r="D455">
        <v>81700</v>
      </c>
      <c r="E455">
        <v>218000</v>
      </c>
      <c r="F455">
        <v>2.6682999999999999</v>
      </c>
      <c r="G455">
        <v>2</v>
      </c>
      <c r="H455" t="s">
        <v>19</v>
      </c>
      <c r="I455">
        <v>20</v>
      </c>
      <c r="J455">
        <v>655000</v>
      </c>
      <c r="K455">
        <v>465000</v>
      </c>
      <c r="L455">
        <v>71.900000000000006</v>
      </c>
      <c r="M455">
        <v>240</v>
      </c>
      <c r="N455">
        <f t="shared" si="6"/>
        <v>20</v>
      </c>
      <c r="O455">
        <v>3.25</v>
      </c>
    </row>
    <row r="456" spans="1:15" x14ac:dyDescent="0.25">
      <c r="A456">
        <v>366</v>
      </c>
      <c r="B456">
        <v>24</v>
      </c>
      <c r="C456">
        <v>14.17</v>
      </c>
      <c r="D456">
        <v>104000</v>
      </c>
      <c r="E456">
        <v>219000</v>
      </c>
      <c r="F456">
        <v>2.1057999999999999</v>
      </c>
      <c r="G456">
        <v>2</v>
      </c>
      <c r="H456" t="s">
        <v>21</v>
      </c>
      <c r="I456">
        <v>10</v>
      </c>
      <c r="J456">
        <v>805000</v>
      </c>
      <c r="K456">
        <v>485000</v>
      </c>
      <c r="L456">
        <v>59.93</v>
      </c>
      <c r="M456">
        <v>360</v>
      </c>
      <c r="N456">
        <f t="shared" si="6"/>
        <v>30</v>
      </c>
      <c r="O456">
        <v>3.37</v>
      </c>
    </row>
    <row r="457" spans="1:15" x14ac:dyDescent="0.25">
      <c r="A457">
        <v>132</v>
      </c>
      <c r="B457">
        <v>6</v>
      </c>
      <c r="C457">
        <v>24.95</v>
      </c>
      <c r="D457">
        <v>97800</v>
      </c>
      <c r="E457">
        <v>222000</v>
      </c>
      <c r="F457">
        <v>2.2698999999999998</v>
      </c>
      <c r="G457">
        <v>1</v>
      </c>
      <c r="H457" t="s">
        <v>19</v>
      </c>
      <c r="I457">
        <v>20</v>
      </c>
      <c r="J457">
        <v>1105000</v>
      </c>
      <c r="K457">
        <v>715000</v>
      </c>
      <c r="L457">
        <v>64.81</v>
      </c>
      <c r="M457">
        <v>360</v>
      </c>
      <c r="N457">
        <f t="shared" ref="N457:N508" si="7">M457/12</f>
        <v>30</v>
      </c>
      <c r="O457">
        <v>3</v>
      </c>
    </row>
    <row r="458" spans="1:15" x14ac:dyDescent="0.25">
      <c r="A458">
        <v>329</v>
      </c>
      <c r="B458">
        <v>6</v>
      </c>
      <c r="C458">
        <v>62.31</v>
      </c>
      <c r="D458">
        <v>139800</v>
      </c>
      <c r="E458">
        <v>222000</v>
      </c>
      <c r="F458">
        <v>1.5880000000000001</v>
      </c>
      <c r="G458">
        <v>2</v>
      </c>
      <c r="H458" t="s">
        <v>20</v>
      </c>
      <c r="I458">
        <v>41</v>
      </c>
      <c r="J458">
        <v>715000</v>
      </c>
      <c r="K458">
        <v>575000</v>
      </c>
      <c r="L458">
        <v>80.150000000000006</v>
      </c>
      <c r="M458">
        <v>360</v>
      </c>
      <c r="N458">
        <f t="shared" si="7"/>
        <v>30</v>
      </c>
      <c r="O458">
        <v>3.87</v>
      </c>
    </row>
    <row r="459" spans="1:15" x14ac:dyDescent="0.25">
      <c r="A459">
        <v>303</v>
      </c>
      <c r="B459">
        <v>37</v>
      </c>
      <c r="C459">
        <v>25.87</v>
      </c>
      <c r="D459">
        <v>64200</v>
      </c>
      <c r="E459">
        <v>226000</v>
      </c>
      <c r="F459">
        <v>3.5202</v>
      </c>
      <c r="G459">
        <v>2</v>
      </c>
      <c r="H459" t="s">
        <v>20</v>
      </c>
      <c r="I459">
        <v>10</v>
      </c>
      <c r="J459">
        <v>565000</v>
      </c>
      <c r="K459">
        <v>275000</v>
      </c>
      <c r="L459">
        <v>48.21</v>
      </c>
      <c r="M459">
        <v>180</v>
      </c>
      <c r="N459">
        <f t="shared" si="7"/>
        <v>15</v>
      </c>
      <c r="O459">
        <v>2.75</v>
      </c>
    </row>
    <row r="460" spans="1:15" x14ac:dyDescent="0.25">
      <c r="A460">
        <v>21</v>
      </c>
      <c r="B460">
        <v>48</v>
      </c>
      <c r="C460">
        <v>30.74</v>
      </c>
      <c r="D460">
        <v>84800</v>
      </c>
      <c r="E460">
        <v>229000</v>
      </c>
      <c r="F460">
        <v>2.7004999999999999</v>
      </c>
      <c r="G460">
        <v>2</v>
      </c>
      <c r="H460" t="s">
        <v>17</v>
      </c>
      <c r="I460">
        <v>30</v>
      </c>
      <c r="J460">
        <v>215000</v>
      </c>
      <c r="K460">
        <v>155000</v>
      </c>
      <c r="L460">
        <v>74.95</v>
      </c>
      <c r="M460">
        <v>360</v>
      </c>
      <c r="N460">
        <f t="shared" si="7"/>
        <v>30</v>
      </c>
      <c r="O460">
        <v>3.62</v>
      </c>
    </row>
    <row r="461" spans="1:15" x14ac:dyDescent="0.25">
      <c r="A461">
        <v>47</v>
      </c>
      <c r="B461">
        <v>36</v>
      </c>
      <c r="C461">
        <v>9.33</v>
      </c>
      <c r="D461">
        <v>96500</v>
      </c>
      <c r="E461">
        <v>229000</v>
      </c>
      <c r="F461">
        <v>2.3731</v>
      </c>
      <c r="G461">
        <v>2</v>
      </c>
      <c r="H461" t="s">
        <v>17</v>
      </c>
      <c r="I461">
        <v>30</v>
      </c>
      <c r="J461">
        <v>475000</v>
      </c>
      <c r="K461">
        <v>315000</v>
      </c>
      <c r="L461">
        <v>66.27</v>
      </c>
      <c r="M461">
        <v>360</v>
      </c>
      <c r="N461">
        <f t="shared" si="7"/>
        <v>30</v>
      </c>
      <c r="O461">
        <v>3.37</v>
      </c>
    </row>
    <row r="462" spans="1:15" x14ac:dyDescent="0.25">
      <c r="A462">
        <v>23</v>
      </c>
      <c r="B462">
        <v>53</v>
      </c>
      <c r="C462">
        <v>33.07</v>
      </c>
      <c r="D462">
        <v>106900</v>
      </c>
      <c r="E462">
        <v>231000</v>
      </c>
      <c r="F462">
        <v>2.1608999999999998</v>
      </c>
      <c r="G462">
        <v>2</v>
      </c>
      <c r="H462" t="s">
        <v>17</v>
      </c>
      <c r="I462">
        <v>10</v>
      </c>
      <c r="J462">
        <v>565000</v>
      </c>
      <c r="K462">
        <v>445000</v>
      </c>
      <c r="L462">
        <v>80</v>
      </c>
      <c r="M462">
        <v>360</v>
      </c>
      <c r="N462">
        <f t="shared" si="7"/>
        <v>30</v>
      </c>
      <c r="O462">
        <v>3.75</v>
      </c>
    </row>
    <row r="463" spans="1:15" x14ac:dyDescent="0.25">
      <c r="A463">
        <v>115</v>
      </c>
      <c r="B463">
        <v>17</v>
      </c>
      <c r="C463">
        <v>12.95</v>
      </c>
      <c r="D463">
        <v>89100</v>
      </c>
      <c r="E463">
        <v>231000</v>
      </c>
      <c r="F463">
        <v>2.5926</v>
      </c>
      <c r="G463">
        <v>2</v>
      </c>
      <c r="H463" t="s">
        <v>19</v>
      </c>
      <c r="I463">
        <v>20</v>
      </c>
      <c r="J463">
        <v>1465000</v>
      </c>
      <c r="K463">
        <v>505000</v>
      </c>
      <c r="L463">
        <v>34.950000000000003</v>
      </c>
      <c r="M463">
        <v>360</v>
      </c>
      <c r="N463">
        <f t="shared" si="7"/>
        <v>30</v>
      </c>
      <c r="O463">
        <v>2.99</v>
      </c>
    </row>
    <row r="464" spans="1:15" x14ac:dyDescent="0.25">
      <c r="A464">
        <v>220</v>
      </c>
      <c r="B464">
        <v>18</v>
      </c>
      <c r="C464">
        <v>51.94</v>
      </c>
      <c r="D464">
        <v>79600</v>
      </c>
      <c r="E464">
        <v>231000</v>
      </c>
      <c r="F464">
        <v>2.9020000000000001</v>
      </c>
      <c r="G464">
        <v>2</v>
      </c>
      <c r="H464" t="s">
        <v>19</v>
      </c>
      <c r="I464">
        <v>20</v>
      </c>
      <c r="J464">
        <v>555000</v>
      </c>
      <c r="K464">
        <v>435000</v>
      </c>
      <c r="L464">
        <v>79.89</v>
      </c>
      <c r="M464">
        <v>360</v>
      </c>
      <c r="N464">
        <f t="shared" si="7"/>
        <v>30</v>
      </c>
      <c r="O464">
        <v>2.87</v>
      </c>
    </row>
    <row r="465" spans="1:15" x14ac:dyDescent="0.25">
      <c r="A465">
        <v>37</v>
      </c>
      <c r="B465">
        <v>48</v>
      </c>
      <c r="C465">
        <v>26.93</v>
      </c>
      <c r="D465">
        <v>80000</v>
      </c>
      <c r="E465">
        <v>232000</v>
      </c>
      <c r="F465">
        <v>2.9</v>
      </c>
      <c r="G465">
        <v>2</v>
      </c>
      <c r="H465" t="s">
        <v>17</v>
      </c>
      <c r="I465">
        <v>10</v>
      </c>
      <c r="J465">
        <v>445000</v>
      </c>
      <c r="K465">
        <v>345000</v>
      </c>
      <c r="L465">
        <v>77.63</v>
      </c>
      <c r="M465">
        <v>180</v>
      </c>
      <c r="N465">
        <f t="shared" si="7"/>
        <v>15</v>
      </c>
      <c r="O465">
        <v>2.75</v>
      </c>
    </row>
    <row r="466" spans="1:15" x14ac:dyDescent="0.25">
      <c r="A466">
        <v>42</v>
      </c>
      <c r="B466">
        <v>8</v>
      </c>
      <c r="C466">
        <v>77.25</v>
      </c>
      <c r="D466">
        <v>100000</v>
      </c>
      <c r="E466">
        <v>232000</v>
      </c>
      <c r="F466">
        <v>2.3199999999999998</v>
      </c>
      <c r="G466">
        <v>2</v>
      </c>
      <c r="H466" t="s">
        <v>17</v>
      </c>
      <c r="I466">
        <v>20</v>
      </c>
      <c r="J466">
        <v>575000</v>
      </c>
      <c r="K466">
        <v>475000</v>
      </c>
      <c r="L466">
        <v>83.33</v>
      </c>
      <c r="M466">
        <v>360</v>
      </c>
      <c r="N466">
        <f t="shared" si="7"/>
        <v>30</v>
      </c>
      <c r="O466">
        <v>3.37</v>
      </c>
    </row>
    <row r="467" spans="1:15" x14ac:dyDescent="0.25">
      <c r="A467">
        <v>382</v>
      </c>
      <c r="B467">
        <v>20</v>
      </c>
      <c r="C467">
        <v>11.96</v>
      </c>
      <c r="D467">
        <v>85900</v>
      </c>
      <c r="E467">
        <v>232000</v>
      </c>
      <c r="F467">
        <v>2.7008000000000001</v>
      </c>
      <c r="G467">
        <v>2</v>
      </c>
      <c r="H467" t="s">
        <v>21</v>
      </c>
      <c r="I467">
        <v>36</v>
      </c>
      <c r="J467">
        <v>1155000</v>
      </c>
      <c r="K467">
        <v>515000</v>
      </c>
      <c r="L467">
        <v>44.38</v>
      </c>
      <c r="M467">
        <v>240</v>
      </c>
      <c r="N467">
        <f t="shared" si="7"/>
        <v>20</v>
      </c>
      <c r="O467">
        <v>3.5</v>
      </c>
    </row>
    <row r="468" spans="1:15" x14ac:dyDescent="0.25">
      <c r="A468">
        <v>172</v>
      </c>
      <c r="B468">
        <v>31</v>
      </c>
      <c r="C468">
        <v>11.31</v>
      </c>
      <c r="D468">
        <v>86900</v>
      </c>
      <c r="E468">
        <v>233000</v>
      </c>
      <c r="F468">
        <v>2.6812</v>
      </c>
      <c r="G468">
        <v>2</v>
      </c>
      <c r="H468" t="s">
        <v>19</v>
      </c>
      <c r="I468">
        <v>40</v>
      </c>
      <c r="J468">
        <v>335000</v>
      </c>
      <c r="K468">
        <v>265000</v>
      </c>
      <c r="L468">
        <v>80</v>
      </c>
      <c r="M468">
        <v>360</v>
      </c>
      <c r="N468">
        <f t="shared" si="7"/>
        <v>30</v>
      </c>
      <c r="O468">
        <v>3.25</v>
      </c>
    </row>
    <row r="469" spans="1:15" x14ac:dyDescent="0.25">
      <c r="A469">
        <v>398</v>
      </c>
      <c r="B469">
        <v>37</v>
      </c>
      <c r="C469">
        <v>42.23</v>
      </c>
      <c r="D469">
        <v>88900</v>
      </c>
      <c r="E469">
        <v>235000</v>
      </c>
      <c r="F469">
        <v>2.6434000000000002</v>
      </c>
      <c r="G469">
        <v>1</v>
      </c>
      <c r="H469" t="s">
        <v>21</v>
      </c>
      <c r="I469">
        <v>10</v>
      </c>
      <c r="J469">
        <v>595000</v>
      </c>
      <c r="K469">
        <v>475000</v>
      </c>
      <c r="L469">
        <v>80</v>
      </c>
      <c r="M469">
        <v>360</v>
      </c>
      <c r="N469">
        <f t="shared" si="7"/>
        <v>30</v>
      </c>
      <c r="O469">
        <v>2.4900000000000002</v>
      </c>
    </row>
    <row r="470" spans="1:15" x14ac:dyDescent="0.25">
      <c r="A470">
        <v>168</v>
      </c>
      <c r="B470">
        <v>27</v>
      </c>
      <c r="C470">
        <v>12.11</v>
      </c>
      <c r="D470">
        <v>102800</v>
      </c>
      <c r="E470">
        <v>240000</v>
      </c>
      <c r="F470">
        <v>2.3346</v>
      </c>
      <c r="G470">
        <v>2</v>
      </c>
      <c r="H470" t="s">
        <v>19</v>
      </c>
      <c r="I470">
        <v>10</v>
      </c>
      <c r="J470">
        <v>905000</v>
      </c>
      <c r="K470">
        <v>375000</v>
      </c>
      <c r="L470">
        <v>41.55</v>
      </c>
      <c r="M470">
        <v>360</v>
      </c>
      <c r="N470">
        <f t="shared" si="7"/>
        <v>30</v>
      </c>
      <c r="O470">
        <v>3.25</v>
      </c>
    </row>
    <row r="471" spans="1:15" x14ac:dyDescent="0.25">
      <c r="A471">
        <v>213</v>
      </c>
      <c r="B471">
        <v>48</v>
      </c>
      <c r="C471">
        <v>39.86</v>
      </c>
      <c r="D471">
        <v>84800</v>
      </c>
      <c r="E471">
        <v>241000</v>
      </c>
      <c r="F471">
        <v>2.8420000000000001</v>
      </c>
      <c r="G471">
        <v>2</v>
      </c>
      <c r="H471" t="s">
        <v>19</v>
      </c>
      <c r="I471">
        <v>20</v>
      </c>
      <c r="J471">
        <v>435000</v>
      </c>
      <c r="K471">
        <v>285000</v>
      </c>
      <c r="L471">
        <v>64.67</v>
      </c>
      <c r="M471">
        <v>360</v>
      </c>
      <c r="N471">
        <f t="shared" si="7"/>
        <v>30</v>
      </c>
      <c r="O471">
        <v>3.12</v>
      </c>
    </row>
    <row r="472" spans="1:15" x14ac:dyDescent="0.25">
      <c r="A472">
        <v>94</v>
      </c>
      <c r="B472">
        <v>34</v>
      </c>
      <c r="C472">
        <v>14.01</v>
      </c>
      <c r="D472">
        <v>96500</v>
      </c>
      <c r="E472">
        <v>244000</v>
      </c>
      <c r="F472">
        <v>2.5285000000000002</v>
      </c>
      <c r="G472">
        <v>2</v>
      </c>
      <c r="H472" t="s">
        <v>18</v>
      </c>
      <c r="I472">
        <v>10</v>
      </c>
      <c r="J472">
        <v>445000</v>
      </c>
      <c r="K472">
        <v>395000</v>
      </c>
      <c r="L472">
        <v>89.31</v>
      </c>
      <c r="M472">
        <v>360</v>
      </c>
      <c r="N472">
        <f t="shared" si="7"/>
        <v>30</v>
      </c>
      <c r="O472">
        <v>3</v>
      </c>
    </row>
    <row r="473" spans="1:15" x14ac:dyDescent="0.25">
      <c r="A473">
        <v>2</v>
      </c>
      <c r="B473">
        <v>6</v>
      </c>
      <c r="C473">
        <v>90.76</v>
      </c>
      <c r="D473">
        <v>83300</v>
      </c>
      <c r="E473">
        <v>250000</v>
      </c>
      <c r="F473">
        <v>3.0011999999999999</v>
      </c>
      <c r="G473">
        <v>2</v>
      </c>
      <c r="H473" t="s">
        <v>17</v>
      </c>
      <c r="I473">
        <v>30</v>
      </c>
      <c r="J473">
        <v>535000</v>
      </c>
      <c r="K473">
        <v>505000</v>
      </c>
      <c r="L473">
        <v>95</v>
      </c>
      <c r="M473">
        <v>360</v>
      </c>
      <c r="N473">
        <f t="shared" si="7"/>
        <v>30</v>
      </c>
      <c r="O473">
        <v>3.5</v>
      </c>
    </row>
    <row r="474" spans="1:15" x14ac:dyDescent="0.25">
      <c r="A474">
        <v>217</v>
      </c>
      <c r="B474">
        <v>6</v>
      </c>
      <c r="C474">
        <v>76.87</v>
      </c>
      <c r="D474">
        <v>127900</v>
      </c>
      <c r="E474">
        <v>251000</v>
      </c>
      <c r="F474">
        <v>1.9624999999999999</v>
      </c>
      <c r="G474">
        <v>2</v>
      </c>
      <c r="H474" t="s">
        <v>19</v>
      </c>
      <c r="I474">
        <v>36</v>
      </c>
      <c r="J474">
        <v>985000</v>
      </c>
      <c r="K474">
        <v>625000</v>
      </c>
      <c r="L474">
        <v>62.88</v>
      </c>
      <c r="M474">
        <v>360</v>
      </c>
      <c r="N474">
        <f t="shared" si="7"/>
        <v>30</v>
      </c>
      <c r="O474">
        <v>3.87</v>
      </c>
    </row>
    <row r="475" spans="1:15" x14ac:dyDescent="0.25">
      <c r="A475">
        <v>236</v>
      </c>
      <c r="B475">
        <v>47</v>
      </c>
      <c r="C475">
        <v>7.21</v>
      </c>
      <c r="D475">
        <v>80700</v>
      </c>
      <c r="E475">
        <v>251000</v>
      </c>
      <c r="F475">
        <v>3.1103000000000001</v>
      </c>
      <c r="G475">
        <v>2</v>
      </c>
      <c r="H475" t="s">
        <v>19</v>
      </c>
      <c r="I475">
        <v>10</v>
      </c>
      <c r="J475">
        <v>1425000</v>
      </c>
      <c r="K475">
        <v>405000</v>
      </c>
      <c r="L475">
        <v>28.34</v>
      </c>
      <c r="M475">
        <v>180</v>
      </c>
      <c r="N475">
        <f t="shared" si="7"/>
        <v>15</v>
      </c>
      <c r="O475">
        <v>2.62</v>
      </c>
    </row>
    <row r="476" spans="1:15" x14ac:dyDescent="0.25">
      <c r="A476">
        <v>6</v>
      </c>
      <c r="B476">
        <v>24</v>
      </c>
      <c r="C476">
        <v>29.18</v>
      </c>
      <c r="D476">
        <v>124900</v>
      </c>
      <c r="E476">
        <v>255000</v>
      </c>
      <c r="F476">
        <v>2.0415999999999999</v>
      </c>
      <c r="G476">
        <v>2</v>
      </c>
      <c r="H476" t="s">
        <v>17</v>
      </c>
      <c r="I476">
        <v>20</v>
      </c>
      <c r="J476">
        <v>905000</v>
      </c>
      <c r="K476">
        <v>645000</v>
      </c>
      <c r="L476">
        <v>71.44</v>
      </c>
      <c r="M476">
        <v>360</v>
      </c>
      <c r="N476">
        <f t="shared" si="7"/>
        <v>30</v>
      </c>
      <c r="O476">
        <v>2.86</v>
      </c>
    </row>
    <row r="477" spans="1:15" x14ac:dyDescent="0.25">
      <c r="A477">
        <v>250</v>
      </c>
      <c r="B477">
        <v>12</v>
      </c>
      <c r="C477">
        <v>25.71</v>
      </c>
      <c r="D477">
        <v>68300</v>
      </c>
      <c r="E477">
        <v>256000</v>
      </c>
      <c r="F477">
        <v>3.7482000000000002</v>
      </c>
      <c r="G477">
        <v>2</v>
      </c>
      <c r="H477" t="s">
        <v>20</v>
      </c>
      <c r="I477">
        <v>20</v>
      </c>
      <c r="J477">
        <v>785000</v>
      </c>
      <c r="K477">
        <v>195000</v>
      </c>
      <c r="L477">
        <v>25.29</v>
      </c>
      <c r="M477">
        <v>120</v>
      </c>
      <c r="N477">
        <f t="shared" si="7"/>
        <v>10</v>
      </c>
      <c r="O477">
        <v>2.75</v>
      </c>
    </row>
    <row r="478" spans="1:15" x14ac:dyDescent="0.25">
      <c r="A478">
        <v>75</v>
      </c>
      <c r="B478">
        <v>17</v>
      </c>
      <c r="C478">
        <v>19.27</v>
      </c>
      <c r="D478">
        <v>89100</v>
      </c>
      <c r="E478">
        <v>259000</v>
      </c>
      <c r="F478">
        <v>2.9068000000000001</v>
      </c>
      <c r="G478">
        <v>2</v>
      </c>
      <c r="H478" t="s">
        <v>18</v>
      </c>
      <c r="I478">
        <v>20</v>
      </c>
      <c r="J478">
        <v>505000</v>
      </c>
      <c r="K478">
        <v>425000</v>
      </c>
      <c r="L478">
        <v>84</v>
      </c>
      <c r="M478">
        <v>360</v>
      </c>
      <c r="N478">
        <f t="shared" si="7"/>
        <v>30</v>
      </c>
      <c r="O478">
        <v>2.62</v>
      </c>
    </row>
    <row r="479" spans="1:15" x14ac:dyDescent="0.25">
      <c r="A479">
        <v>289</v>
      </c>
      <c r="B479">
        <v>12</v>
      </c>
      <c r="C479">
        <v>32.46</v>
      </c>
      <c r="D479">
        <v>68100</v>
      </c>
      <c r="E479">
        <v>266000</v>
      </c>
      <c r="F479">
        <v>3.9060000000000001</v>
      </c>
      <c r="G479">
        <v>2</v>
      </c>
      <c r="H479" t="s">
        <v>20</v>
      </c>
      <c r="I479">
        <v>30</v>
      </c>
      <c r="J479">
        <v>285000</v>
      </c>
      <c r="K479">
        <v>225000</v>
      </c>
      <c r="L479">
        <v>80</v>
      </c>
      <c r="M479">
        <v>360</v>
      </c>
      <c r="N479">
        <f t="shared" si="7"/>
        <v>30</v>
      </c>
      <c r="O479">
        <v>3.62</v>
      </c>
    </row>
    <row r="480" spans="1:15" x14ac:dyDescent="0.25">
      <c r="A480">
        <v>347</v>
      </c>
      <c r="B480">
        <v>42</v>
      </c>
      <c r="C480">
        <v>47.52</v>
      </c>
      <c r="D480">
        <v>79100</v>
      </c>
      <c r="E480">
        <v>269000</v>
      </c>
      <c r="F480">
        <v>3.4007999999999998</v>
      </c>
      <c r="G480">
        <v>2</v>
      </c>
      <c r="H480" t="s">
        <v>21</v>
      </c>
      <c r="I480">
        <v>10</v>
      </c>
      <c r="J480">
        <v>285000</v>
      </c>
      <c r="K480">
        <v>135000</v>
      </c>
      <c r="L480">
        <v>47.36</v>
      </c>
      <c r="M480">
        <v>180</v>
      </c>
      <c r="N480">
        <f t="shared" si="7"/>
        <v>15</v>
      </c>
      <c r="O480">
        <v>2.87</v>
      </c>
    </row>
    <row r="481" spans="1:15" x14ac:dyDescent="0.25">
      <c r="A481">
        <v>496</v>
      </c>
      <c r="B481">
        <v>37</v>
      </c>
      <c r="C481">
        <v>40.28</v>
      </c>
      <c r="D481">
        <v>80100</v>
      </c>
      <c r="E481">
        <v>275000</v>
      </c>
      <c r="F481">
        <v>3.4331999999999998</v>
      </c>
      <c r="G481">
        <v>2</v>
      </c>
      <c r="H481" t="s">
        <v>23</v>
      </c>
      <c r="I481">
        <v>20</v>
      </c>
      <c r="J481">
        <v>755000</v>
      </c>
      <c r="K481">
        <v>505000</v>
      </c>
      <c r="L481">
        <v>90</v>
      </c>
      <c r="M481">
        <v>360</v>
      </c>
      <c r="N481">
        <f t="shared" si="7"/>
        <v>30</v>
      </c>
      <c r="O481">
        <v>2.62</v>
      </c>
    </row>
    <row r="482" spans="1:15" x14ac:dyDescent="0.25">
      <c r="A482">
        <v>135</v>
      </c>
      <c r="B482">
        <v>5</v>
      </c>
      <c r="C482">
        <v>18.28</v>
      </c>
      <c r="D482">
        <v>71400</v>
      </c>
      <c r="E482">
        <v>277000</v>
      </c>
      <c r="F482">
        <v>3.8795999999999999</v>
      </c>
      <c r="G482">
        <v>2</v>
      </c>
      <c r="H482" t="s">
        <v>19</v>
      </c>
      <c r="I482">
        <v>10</v>
      </c>
      <c r="J482">
        <v>145000</v>
      </c>
      <c r="K482">
        <v>115000</v>
      </c>
      <c r="L482">
        <v>80</v>
      </c>
      <c r="M482">
        <v>360</v>
      </c>
      <c r="N482">
        <f t="shared" si="7"/>
        <v>30</v>
      </c>
      <c r="O482">
        <v>5.12</v>
      </c>
    </row>
    <row r="483" spans="1:15" x14ac:dyDescent="0.25">
      <c r="A483">
        <v>227</v>
      </c>
      <c r="B483">
        <v>36</v>
      </c>
      <c r="C483">
        <v>11.04</v>
      </c>
      <c r="D483">
        <v>96500</v>
      </c>
      <c r="E483">
        <v>278000</v>
      </c>
      <c r="F483">
        <v>2.8807999999999998</v>
      </c>
      <c r="G483">
        <v>2</v>
      </c>
      <c r="H483" t="s">
        <v>19</v>
      </c>
      <c r="I483">
        <v>20</v>
      </c>
      <c r="J483">
        <v>755000</v>
      </c>
      <c r="K483">
        <v>555000</v>
      </c>
      <c r="L483">
        <v>74.45</v>
      </c>
      <c r="M483">
        <v>360</v>
      </c>
      <c r="N483">
        <f t="shared" si="7"/>
        <v>30</v>
      </c>
      <c r="O483">
        <v>3.37</v>
      </c>
    </row>
    <row r="484" spans="1:15" x14ac:dyDescent="0.25">
      <c r="A484">
        <v>243</v>
      </c>
      <c r="B484">
        <v>34</v>
      </c>
      <c r="C484">
        <v>16.77</v>
      </c>
      <c r="D484">
        <v>96500</v>
      </c>
      <c r="E484">
        <v>278000</v>
      </c>
      <c r="F484">
        <v>2.8807999999999998</v>
      </c>
      <c r="G484">
        <v>2</v>
      </c>
      <c r="H484" t="s">
        <v>20</v>
      </c>
      <c r="I484">
        <v>30</v>
      </c>
      <c r="J484">
        <v>885000</v>
      </c>
      <c r="K484">
        <v>605000</v>
      </c>
      <c r="L484">
        <v>67.56</v>
      </c>
      <c r="M484">
        <v>360</v>
      </c>
      <c r="N484">
        <f t="shared" si="7"/>
        <v>30</v>
      </c>
      <c r="O484">
        <v>2.62</v>
      </c>
    </row>
    <row r="485" spans="1:15" x14ac:dyDescent="0.25">
      <c r="A485">
        <v>117</v>
      </c>
      <c r="B485">
        <v>48</v>
      </c>
      <c r="C485">
        <v>25.37</v>
      </c>
      <c r="D485">
        <v>84800</v>
      </c>
      <c r="E485">
        <v>281000</v>
      </c>
      <c r="F485">
        <v>3.3136999999999999</v>
      </c>
      <c r="G485">
        <v>2</v>
      </c>
      <c r="H485" t="s">
        <v>19</v>
      </c>
      <c r="I485">
        <v>10</v>
      </c>
      <c r="J485">
        <v>525000</v>
      </c>
      <c r="K485">
        <v>425000</v>
      </c>
      <c r="L485">
        <v>80</v>
      </c>
      <c r="M485">
        <v>360</v>
      </c>
      <c r="N485">
        <f t="shared" si="7"/>
        <v>30</v>
      </c>
      <c r="O485">
        <v>2.75</v>
      </c>
    </row>
    <row r="486" spans="1:15" x14ac:dyDescent="0.25">
      <c r="A486">
        <v>19</v>
      </c>
      <c r="B486">
        <v>24</v>
      </c>
      <c r="C486">
        <v>90.4</v>
      </c>
      <c r="D486">
        <v>124900</v>
      </c>
      <c r="E486">
        <v>287000</v>
      </c>
      <c r="F486">
        <v>2.2978000000000001</v>
      </c>
      <c r="G486">
        <v>2</v>
      </c>
      <c r="H486" t="s">
        <v>17</v>
      </c>
      <c r="I486">
        <v>20</v>
      </c>
      <c r="J486">
        <v>595000</v>
      </c>
      <c r="K486">
        <v>475000</v>
      </c>
      <c r="L486">
        <v>80</v>
      </c>
      <c r="M486">
        <v>360</v>
      </c>
      <c r="N486">
        <f t="shared" si="7"/>
        <v>30</v>
      </c>
      <c r="O486">
        <v>3.37</v>
      </c>
    </row>
    <row r="487" spans="1:15" x14ac:dyDescent="0.25">
      <c r="A487">
        <v>15</v>
      </c>
      <c r="B487">
        <v>6</v>
      </c>
      <c r="C487">
        <v>34.799999999999997</v>
      </c>
      <c r="D487">
        <v>127900</v>
      </c>
      <c r="E487">
        <v>297000</v>
      </c>
      <c r="F487">
        <v>2.3220999999999998</v>
      </c>
      <c r="G487">
        <v>2</v>
      </c>
      <c r="H487" t="s">
        <v>17</v>
      </c>
      <c r="I487">
        <v>20</v>
      </c>
      <c r="J487">
        <v>955000</v>
      </c>
      <c r="K487">
        <v>765000</v>
      </c>
      <c r="L487">
        <v>80</v>
      </c>
      <c r="M487">
        <v>360</v>
      </c>
      <c r="N487">
        <f t="shared" si="7"/>
        <v>30</v>
      </c>
      <c r="O487">
        <v>3.5</v>
      </c>
    </row>
    <row r="488" spans="1:15" x14ac:dyDescent="0.25">
      <c r="A488">
        <v>240</v>
      </c>
      <c r="B488">
        <v>21</v>
      </c>
      <c r="C488">
        <v>7.74</v>
      </c>
      <c r="D488">
        <v>76900</v>
      </c>
      <c r="E488">
        <v>298000</v>
      </c>
      <c r="F488">
        <v>3.8752</v>
      </c>
      <c r="G488">
        <v>2</v>
      </c>
      <c r="H488" t="s">
        <v>20</v>
      </c>
      <c r="I488">
        <v>20</v>
      </c>
      <c r="J488">
        <v>585000</v>
      </c>
      <c r="K488">
        <v>495000</v>
      </c>
      <c r="L488">
        <v>84.88</v>
      </c>
      <c r="M488">
        <v>360</v>
      </c>
      <c r="N488">
        <f t="shared" si="7"/>
        <v>30</v>
      </c>
      <c r="O488">
        <v>3.99</v>
      </c>
    </row>
    <row r="489" spans="1:15" x14ac:dyDescent="0.25">
      <c r="A489">
        <v>131</v>
      </c>
      <c r="B489">
        <v>6</v>
      </c>
      <c r="C489">
        <v>78.83</v>
      </c>
      <c r="D489">
        <v>83300</v>
      </c>
      <c r="E489">
        <v>302000</v>
      </c>
      <c r="F489">
        <v>3.6255000000000002</v>
      </c>
      <c r="G489">
        <v>2</v>
      </c>
      <c r="H489" t="s">
        <v>19</v>
      </c>
      <c r="I489">
        <v>10</v>
      </c>
      <c r="J489">
        <v>635000</v>
      </c>
      <c r="K489">
        <v>355000</v>
      </c>
      <c r="L489">
        <v>55.79</v>
      </c>
      <c r="M489">
        <v>360</v>
      </c>
      <c r="N489">
        <f t="shared" si="7"/>
        <v>30</v>
      </c>
      <c r="O489">
        <v>3.5</v>
      </c>
    </row>
    <row r="490" spans="1:15" x14ac:dyDescent="0.25">
      <c r="A490">
        <v>71</v>
      </c>
      <c r="B490">
        <v>6</v>
      </c>
      <c r="C490">
        <v>35.67</v>
      </c>
      <c r="D490">
        <v>83300</v>
      </c>
      <c r="E490">
        <v>306000</v>
      </c>
      <c r="F490">
        <v>3.6735000000000002</v>
      </c>
      <c r="G490">
        <v>2</v>
      </c>
      <c r="H490" t="s">
        <v>18</v>
      </c>
      <c r="I490">
        <v>10</v>
      </c>
      <c r="J490">
        <v>835000</v>
      </c>
      <c r="K490">
        <v>535000</v>
      </c>
      <c r="L490">
        <v>64.81</v>
      </c>
      <c r="M490">
        <v>360</v>
      </c>
      <c r="N490">
        <f t="shared" si="7"/>
        <v>30</v>
      </c>
      <c r="O490">
        <v>3.25</v>
      </c>
    </row>
    <row r="491" spans="1:15" x14ac:dyDescent="0.25">
      <c r="A491">
        <v>231</v>
      </c>
      <c r="B491">
        <v>34</v>
      </c>
      <c r="C491">
        <v>59.46</v>
      </c>
      <c r="D491">
        <v>96500</v>
      </c>
      <c r="E491">
        <v>306000</v>
      </c>
      <c r="F491">
        <v>3.1709999999999998</v>
      </c>
      <c r="G491">
        <v>2</v>
      </c>
      <c r="H491" t="s">
        <v>19</v>
      </c>
      <c r="I491">
        <v>30</v>
      </c>
      <c r="J491">
        <v>605000</v>
      </c>
      <c r="K491">
        <v>395000</v>
      </c>
      <c r="L491">
        <v>66.33</v>
      </c>
      <c r="M491">
        <v>180</v>
      </c>
      <c r="N491">
        <f t="shared" si="7"/>
        <v>15</v>
      </c>
      <c r="O491">
        <v>2.75</v>
      </c>
    </row>
    <row r="492" spans="1:15" x14ac:dyDescent="0.25">
      <c r="A492">
        <v>152</v>
      </c>
      <c r="B492">
        <v>8</v>
      </c>
      <c r="C492">
        <v>8.81</v>
      </c>
      <c r="D492">
        <v>95900</v>
      </c>
      <c r="E492">
        <v>310000</v>
      </c>
      <c r="F492">
        <v>3.2324999999999999</v>
      </c>
      <c r="G492">
        <v>2</v>
      </c>
      <c r="H492" t="s">
        <v>19</v>
      </c>
      <c r="I492">
        <v>30</v>
      </c>
      <c r="J492">
        <v>675000</v>
      </c>
      <c r="K492">
        <v>525000</v>
      </c>
      <c r="L492">
        <v>77.709999999999994</v>
      </c>
      <c r="M492">
        <v>360</v>
      </c>
      <c r="N492">
        <f t="shared" si="7"/>
        <v>30</v>
      </c>
      <c r="O492">
        <v>4.25</v>
      </c>
    </row>
    <row r="493" spans="1:15" x14ac:dyDescent="0.25">
      <c r="A493">
        <v>468</v>
      </c>
      <c r="B493">
        <v>1</v>
      </c>
      <c r="C493">
        <v>6.66</v>
      </c>
      <c r="D493">
        <v>65700</v>
      </c>
      <c r="E493">
        <v>317000</v>
      </c>
      <c r="F493">
        <v>4.8250000000000002</v>
      </c>
      <c r="G493">
        <v>2</v>
      </c>
      <c r="H493" t="s">
        <v>22</v>
      </c>
      <c r="I493">
        <v>37</v>
      </c>
      <c r="J493">
        <v>665000</v>
      </c>
      <c r="K493">
        <v>495000</v>
      </c>
      <c r="L493">
        <v>75</v>
      </c>
      <c r="M493">
        <v>360</v>
      </c>
      <c r="N493">
        <f t="shared" si="7"/>
        <v>30</v>
      </c>
      <c r="O493">
        <v>3.37</v>
      </c>
    </row>
    <row r="494" spans="1:15" x14ac:dyDescent="0.25">
      <c r="A494">
        <v>179</v>
      </c>
      <c r="B494">
        <v>9</v>
      </c>
      <c r="C494">
        <v>7.24</v>
      </c>
      <c r="D494">
        <v>91800</v>
      </c>
      <c r="E494">
        <v>320000</v>
      </c>
      <c r="F494">
        <v>3.4857999999999998</v>
      </c>
      <c r="G494">
        <v>2</v>
      </c>
      <c r="H494" t="s">
        <v>19</v>
      </c>
      <c r="I494">
        <v>20</v>
      </c>
      <c r="J494">
        <v>625000</v>
      </c>
      <c r="K494">
        <v>355000</v>
      </c>
      <c r="L494">
        <v>56.4</v>
      </c>
      <c r="M494">
        <v>360</v>
      </c>
      <c r="N494">
        <f t="shared" si="7"/>
        <v>30</v>
      </c>
      <c r="O494">
        <v>3.87</v>
      </c>
    </row>
    <row r="495" spans="1:15" x14ac:dyDescent="0.25">
      <c r="A495">
        <v>232</v>
      </c>
      <c r="B495">
        <v>6</v>
      </c>
      <c r="C495">
        <v>32.619999999999997</v>
      </c>
      <c r="D495">
        <v>127900</v>
      </c>
      <c r="E495">
        <v>328000</v>
      </c>
      <c r="F495">
        <v>2.5644999999999998</v>
      </c>
      <c r="G495">
        <v>2</v>
      </c>
      <c r="H495" t="s">
        <v>19</v>
      </c>
      <c r="I495">
        <v>20</v>
      </c>
      <c r="J495">
        <v>1915000</v>
      </c>
      <c r="K495">
        <v>715000</v>
      </c>
      <c r="L495">
        <v>37.380000000000003</v>
      </c>
      <c r="M495">
        <v>240</v>
      </c>
      <c r="N495">
        <f t="shared" si="7"/>
        <v>20</v>
      </c>
      <c r="O495">
        <v>2.5</v>
      </c>
    </row>
    <row r="496" spans="1:15" x14ac:dyDescent="0.25">
      <c r="A496">
        <v>20</v>
      </c>
      <c r="B496">
        <v>6</v>
      </c>
      <c r="C496">
        <v>65.52</v>
      </c>
      <c r="D496">
        <v>75000</v>
      </c>
      <c r="E496">
        <v>352000</v>
      </c>
      <c r="F496">
        <v>4.6932999999999998</v>
      </c>
      <c r="G496">
        <v>2</v>
      </c>
      <c r="H496" t="s">
        <v>17</v>
      </c>
      <c r="I496">
        <v>30</v>
      </c>
      <c r="J496">
        <v>755000</v>
      </c>
      <c r="K496">
        <v>505000</v>
      </c>
      <c r="L496">
        <v>68</v>
      </c>
      <c r="M496">
        <v>360</v>
      </c>
      <c r="N496">
        <f t="shared" si="7"/>
        <v>30</v>
      </c>
      <c r="O496">
        <v>4.12</v>
      </c>
    </row>
    <row r="497" spans="1:15" x14ac:dyDescent="0.25">
      <c r="A497">
        <v>279</v>
      </c>
      <c r="B497">
        <v>53</v>
      </c>
      <c r="C497">
        <v>49.27</v>
      </c>
      <c r="D497">
        <v>106900</v>
      </c>
      <c r="E497">
        <v>358000</v>
      </c>
      <c r="F497">
        <v>3.3489</v>
      </c>
      <c r="G497">
        <v>2</v>
      </c>
      <c r="H497" t="s">
        <v>20</v>
      </c>
      <c r="I497">
        <v>10</v>
      </c>
      <c r="J497">
        <v>315000</v>
      </c>
      <c r="K497">
        <v>235000</v>
      </c>
      <c r="L497">
        <v>75</v>
      </c>
      <c r="M497">
        <v>360</v>
      </c>
      <c r="N497">
        <f t="shared" si="7"/>
        <v>30</v>
      </c>
      <c r="O497">
        <v>4.37</v>
      </c>
    </row>
    <row r="498" spans="1:15" x14ac:dyDescent="0.25">
      <c r="A498">
        <v>359</v>
      </c>
      <c r="B498">
        <v>6</v>
      </c>
      <c r="C498">
        <v>18.79</v>
      </c>
      <c r="D498">
        <v>92700</v>
      </c>
      <c r="E498">
        <v>371000</v>
      </c>
      <c r="F498">
        <v>4.0022000000000002</v>
      </c>
      <c r="G498">
        <v>2</v>
      </c>
      <c r="H498" t="s">
        <v>21</v>
      </c>
      <c r="I498">
        <v>42</v>
      </c>
      <c r="J498">
        <v>635000</v>
      </c>
      <c r="K498">
        <v>475000</v>
      </c>
      <c r="L498">
        <v>75</v>
      </c>
      <c r="M498">
        <v>360</v>
      </c>
      <c r="N498">
        <f t="shared" si="7"/>
        <v>30</v>
      </c>
      <c r="O498">
        <v>2.99</v>
      </c>
    </row>
    <row r="499" spans="1:15" x14ac:dyDescent="0.25">
      <c r="A499">
        <v>130</v>
      </c>
      <c r="B499">
        <v>21</v>
      </c>
      <c r="C499">
        <v>90.31</v>
      </c>
      <c r="D499">
        <v>79400</v>
      </c>
      <c r="E499">
        <v>374000</v>
      </c>
      <c r="F499">
        <v>4.7103000000000002</v>
      </c>
      <c r="G499">
        <v>1</v>
      </c>
      <c r="H499" t="s">
        <v>19</v>
      </c>
      <c r="I499">
        <v>30</v>
      </c>
      <c r="J499">
        <v>115000</v>
      </c>
      <c r="K499">
        <v>95000</v>
      </c>
      <c r="L499">
        <v>80</v>
      </c>
      <c r="M499">
        <v>360</v>
      </c>
      <c r="N499">
        <f t="shared" si="7"/>
        <v>30</v>
      </c>
      <c r="O499">
        <v>4.25</v>
      </c>
    </row>
    <row r="500" spans="1:15" x14ac:dyDescent="0.25">
      <c r="A500">
        <v>262</v>
      </c>
      <c r="B500">
        <v>39</v>
      </c>
      <c r="C500">
        <v>17.14</v>
      </c>
      <c r="D500">
        <v>84600</v>
      </c>
      <c r="E500">
        <v>375000</v>
      </c>
      <c r="F500">
        <v>4.4325999999999999</v>
      </c>
      <c r="G500">
        <v>2</v>
      </c>
      <c r="H500" t="s">
        <v>20</v>
      </c>
      <c r="I500">
        <v>37</v>
      </c>
      <c r="J500">
        <v>1505000</v>
      </c>
      <c r="K500">
        <v>515000</v>
      </c>
      <c r="L500">
        <v>34.020000000000003</v>
      </c>
      <c r="M500">
        <v>360</v>
      </c>
      <c r="N500">
        <f t="shared" si="7"/>
        <v>30</v>
      </c>
      <c r="O500">
        <v>3</v>
      </c>
    </row>
    <row r="501" spans="1:15" x14ac:dyDescent="0.25">
      <c r="A501">
        <v>68</v>
      </c>
      <c r="B501">
        <v>34</v>
      </c>
      <c r="C501">
        <v>3.31</v>
      </c>
      <c r="D501">
        <v>85800</v>
      </c>
      <c r="E501">
        <v>376000</v>
      </c>
      <c r="F501">
        <v>4.3822999999999999</v>
      </c>
      <c r="G501">
        <v>2</v>
      </c>
      <c r="H501" t="s">
        <v>18</v>
      </c>
      <c r="I501">
        <v>20</v>
      </c>
      <c r="J501">
        <v>635000</v>
      </c>
      <c r="K501">
        <v>475000</v>
      </c>
      <c r="L501">
        <v>74.92</v>
      </c>
      <c r="M501">
        <v>360</v>
      </c>
      <c r="N501">
        <f t="shared" si="7"/>
        <v>30</v>
      </c>
      <c r="O501">
        <v>3.12</v>
      </c>
    </row>
    <row r="502" spans="1:15" x14ac:dyDescent="0.25">
      <c r="A502">
        <v>8</v>
      </c>
      <c r="B502">
        <v>53</v>
      </c>
      <c r="C502">
        <v>39.06</v>
      </c>
      <c r="D502">
        <v>74600</v>
      </c>
      <c r="E502">
        <v>392000</v>
      </c>
      <c r="F502">
        <v>5.2546999999999997</v>
      </c>
      <c r="G502">
        <v>2</v>
      </c>
      <c r="H502" t="s">
        <v>17</v>
      </c>
      <c r="I502">
        <v>20</v>
      </c>
      <c r="J502">
        <v>265000</v>
      </c>
      <c r="K502">
        <v>155000</v>
      </c>
      <c r="L502">
        <v>60</v>
      </c>
      <c r="M502">
        <v>360</v>
      </c>
      <c r="N502">
        <f t="shared" si="7"/>
        <v>30</v>
      </c>
      <c r="O502">
        <v>2.99</v>
      </c>
    </row>
    <row r="503" spans="1:15" x14ac:dyDescent="0.25">
      <c r="A503">
        <v>96</v>
      </c>
      <c r="B503">
        <v>48</v>
      </c>
      <c r="C503">
        <v>15.97</v>
      </c>
      <c r="D503">
        <v>97600</v>
      </c>
      <c r="E503">
        <v>475000</v>
      </c>
      <c r="F503">
        <v>4.8667999999999996</v>
      </c>
      <c r="G503">
        <v>2</v>
      </c>
      <c r="H503" t="s">
        <v>18</v>
      </c>
      <c r="I503">
        <v>30</v>
      </c>
      <c r="J503">
        <v>505000</v>
      </c>
      <c r="K503">
        <v>375000</v>
      </c>
      <c r="L503">
        <v>74.319999999999993</v>
      </c>
      <c r="M503">
        <v>360</v>
      </c>
      <c r="N503">
        <f t="shared" si="7"/>
        <v>30</v>
      </c>
      <c r="O503">
        <v>2.99</v>
      </c>
    </row>
    <row r="504" spans="1:15" x14ac:dyDescent="0.25">
      <c r="A504">
        <v>354</v>
      </c>
      <c r="B504">
        <v>48</v>
      </c>
      <c r="C504">
        <v>74.62</v>
      </c>
      <c r="D504">
        <v>72200</v>
      </c>
      <c r="E504">
        <v>568000</v>
      </c>
      <c r="F504">
        <v>7.867</v>
      </c>
      <c r="G504">
        <v>2</v>
      </c>
      <c r="H504" t="s">
        <v>21</v>
      </c>
      <c r="I504">
        <v>20</v>
      </c>
      <c r="J504">
        <v>365000</v>
      </c>
      <c r="K504">
        <v>275000</v>
      </c>
      <c r="L504">
        <v>80</v>
      </c>
      <c r="M504">
        <v>180</v>
      </c>
      <c r="N504">
        <f t="shared" si="7"/>
        <v>15</v>
      </c>
      <c r="O504">
        <v>2.87</v>
      </c>
    </row>
    <row r="505" spans="1:15" x14ac:dyDescent="0.25">
      <c r="A505">
        <v>14</v>
      </c>
      <c r="B505">
        <v>26</v>
      </c>
      <c r="C505">
        <v>33.01</v>
      </c>
      <c r="D505">
        <v>79700</v>
      </c>
      <c r="E505">
        <v>593000</v>
      </c>
      <c r="F505">
        <v>7.4404000000000003</v>
      </c>
      <c r="G505">
        <v>2</v>
      </c>
      <c r="H505" t="s">
        <v>17</v>
      </c>
      <c r="I505">
        <v>20</v>
      </c>
      <c r="J505">
        <v>545000</v>
      </c>
      <c r="K505">
        <v>415000</v>
      </c>
      <c r="L505">
        <v>75</v>
      </c>
      <c r="M505">
        <v>360</v>
      </c>
      <c r="N505">
        <f t="shared" si="7"/>
        <v>30</v>
      </c>
      <c r="O505">
        <v>4.75</v>
      </c>
    </row>
    <row r="506" spans="1:15" x14ac:dyDescent="0.25">
      <c r="A506">
        <v>436</v>
      </c>
      <c r="B506">
        <v>27</v>
      </c>
      <c r="C506">
        <v>10.220000000000001</v>
      </c>
      <c r="D506">
        <v>95600</v>
      </c>
      <c r="E506">
        <v>612000</v>
      </c>
      <c r="F506">
        <v>6.4016999999999999</v>
      </c>
      <c r="G506">
        <v>2</v>
      </c>
      <c r="H506" t="s">
        <v>22</v>
      </c>
      <c r="I506">
        <v>10</v>
      </c>
      <c r="J506">
        <v>175000</v>
      </c>
      <c r="K506">
        <v>75000</v>
      </c>
      <c r="L506">
        <v>45.31</v>
      </c>
      <c r="M506">
        <v>180</v>
      </c>
      <c r="N506">
        <f t="shared" si="7"/>
        <v>15</v>
      </c>
      <c r="O506">
        <v>3.25</v>
      </c>
    </row>
    <row r="507" spans="1:15" x14ac:dyDescent="0.25">
      <c r="A507">
        <v>426</v>
      </c>
      <c r="B507">
        <v>36</v>
      </c>
      <c r="C507">
        <v>5.37</v>
      </c>
      <c r="D507">
        <v>73800</v>
      </c>
      <c r="E507">
        <v>700000</v>
      </c>
      <c r="F507">
        <v>9.4850999999999992</v>
      </c>
      <c r="G507">
        <v>2</v>
      </c>
      <c r="H507" t="s">
        <v>22</v>
      </c>
      <c r="I507">
        <v>20</v>
      </c>
      <c r="J507">
        <v>555000</v>
      </c>
      <c r="K507">
        <v>495000</v>
      </c>
      <c r="L507">
        <v>90</v>
      </c>
      <c r="M507">
        <v>360</v>
      </c>
      <c r="N507">
        <f t="shared" si="7"/>
        <v>30</v>
      </c>
      <c r="O507">
        <v>2.87</v>
      </c>
    </row>
    <row r="508" spans="1:15" x14ac:dyDescent="0.25">
      <c r="A508">
        <v>373</v>
      </c>
      <c r="B508">
        <v>6</v>
      </c>
      <c r="C508">
        <v>16.559999999999999</v>
      </c>
      <c r="D508">
        <v>70700</v>
      </c>
      <c r="E508">
        <v>1560000</v>
      </c>
      <c r="F508">
        <v>22.065100000000001</v>
      </c>
      <c r="G508">
        <v>2</v>
      </c>
      <c r="H508" t="s">
        <v>21</v>
      </c>
      <c r="I508">
        <v>10</v>
      </c>
      <c r="J508">
        <v>465000</v>
      </c>
      <c r="K508">
        <v>325000</v>
      </c>
      <c r="L508">
        <v>69.56</v>
      </c>
      <c r="M508">
        <v>360</v>
      </c>
      <c r="N508">
        <f t="shared" si="7"/>
        <v>30</v>
      </c>
      <c r="O508">
        <v>3.58</v>
      </c>
    </row>
  </sheetData>
  <autoFilter ref="A8:O8" xr:uid="{BD2711F8-A3D5-4753-90EA-888642C61F43}">
    <sortState xmlns:xlrd2="http://schemas.microsoft.com/office/spreadsheetml/2017/richdata2" ref="A9:O508">
      <sortCondition ref="E8"/>
    </sortState>
  </autoFilter>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99393-2974-4810-B1E1-1C8F8C6AB6C9}">
  <sheetPr>
    <tabColor theme="4"/>
  </sheetPr>
  <dimension ref="A3:J505"/>
  <sheetViews>
    <sheetView zoomScale="80" zoomScaleNormal="80" workbookViewId="0">
      <selection activeCell="C15" sqref="C15"/>
    </sheetView>
  </sheetViews>
  <sheetFormatPr defaultRowHeight="15" x14ac:dyDescent="0.25"/>
  <cols>
    <col min="1" max="1" width="31.140625" bestFit="1" customWidth="1"/>
    <col min="2" max="2" width="37.5703125" bestFit="1" customWidth="1"/>
    <col min="3" max="3" width="36.140625" bestFit="1" customWidth="1"/>
    <col min="4" max="4" width="45.140625" customWidth="1"/>
    <col min="5" max="5" width="51.140625" bestFit="1" customWidth="1"/>
    <col min="6" max="6" width="60.140625" bestFit="1" customWidth="1"/>
    <col min="8" max="8" width="12.140625" bestFit="1" customWidth="1"/>
    <col min="9" max="9" width="32.28515625" bestFit="1" customWidth="1"/>
    <col min="10" max="10" width="47.28515625" bestFit="1" customWidth="1"/>
  </cols>
  <sheetData>
    <row r="3" spans="1:10" ht="23.25" customHeight="1" x14ac:dyDescent="0.25">
      <c r="A3" s="1" t="s">
        <v>24</v>
      </c>
      <c r="B3" s="1" t="s">
        <v>16</v>
      </c>
      <c r="C3" s="1" t="s">
        <v>2</v>
      </c>
      <c r="D3" s="24" t="s">
        <v>39</v>
      </c>
      <c r="E3" s="1" t="s">
        <v>15</v>
      </c>
      <c r="F3" s="24" t="s">
        <v>40</v>
      </c>
      <c r="I3" s="11" t="s">
        <v>2</v>
      </c>
      <c r="J3" s="10" t="s">
        <v>15</v>
      </c>
    </row>
    <row r="4" spans="1:10" x14ac:dyDescent="0.25">
      <c r="A4">
        <v>1</v>
      </c>
      <c r="B4">
        <v>53</v>
      </c>
      <c r="C4">
        <v>29.57</v>
      </c>
      <c r="D4" t="b">
        <f>OR(geo_data[[#This Row],[% Minority in Local Area]]&lt;$I$15,geo_data[[#This Row],[% Minority in Local Area]]&gt;$I$16)</f>
        <v>0</v>
      </c>
      <c r="E4">
        <v>91700</v>
      </c>
      <c r="F4" t="b">
        <f>OR(geo_data[[#This Row],[Median Family Income in Local Area]]&lt;$J$15,geo_data[[#This Row],[Median Family Income in Local Area]]&gt;$J$16)</f>
        <v>0</v>
      </c>
      <c r="H4" s="14" t="s">
        <v>28</v>
      </c>
      <c r="I4">
        <f>_xlfn.QUARTILE.INC(Minority_in_Local_Area,0)</f>
        <v>1.49</v>
      </c>
      <c r="J4">
        <f>_xlfn.QUARTILE.INC(Median_Family_Income_in_Local_Area,0)</f>
        <v>52300</v>
      </c>
    </row>
    <row r="5" spans="1:10" x14ac:dyDescent="0.25">
      <c r="A5">
        <v>2</v>
      </c>
      <c r="B5">
        <v>6</v>
      </c>
      <c r="C5">
        <v>90.76</v>
      </c>
      <c r="D5" t="b">
        <f>OR(geo_data[[#This Row],[% Minority in Local Area]]&lt;$I$15,geo_data[[#This Row],[% Minority in Local Area]]&gt;$I$16)</f>
        <v>1</v>
      </c>
      <c r="E5">
        <v>83300</v>
      </c>
      <c r="F5" t="b">
        <f>OR(geo_data[[#This Row],[Median Family Income in Local Area]]&lt;$J$15,geo_data[[#This Row],[Median Family Income in Local Area]]&gt;$J$16)</f>
        <v>0</v>
      </c>
      <c r="H5" s="15" t="s">
        <v>29</v>
      </c>
      <c r="I5">
        <f>_xlfn.QUARTILE.INC(Minority_in_Local_Area,1)</f>
        <v>10.4725</v>
      </c>
      <c r="J5">
        <f>_xlfn.QUARTILE.INC(Median_Family_Income_in_Local_Area,1)</f>
        <v>74875</v>
      </c>
    </row>
    <row r="6" spans="1:10" x14ac:dyDescent="0.25">
      <c r="A6">
        <v>3</v>
      </c>
      <c r="B6">
        <v>34</v>
      </c>
      <c r="C6">
        <v>64.19</v>
      </c>
      <c r="D6" t="b">
        <f>OR(geo_data[[#This Row],[% Minority in Local Area]]&lt;$I$15,geo_data[[#This Row],[% Minority in Local Area]]&gt;$I$16)</f>
        <v>0</v>
      </c>
      <c r="E6">
        <v>96500</v>
      </c>
      <c r="F6" t="b">
        <f>OR(geo_data[[#This Row],[Median Family Income in Local Area]]&lt;$J$15,geo_data[[#This Row],[Median Family Income in Local Area]]&gt;$J$16)</f>
        <v>0</v>
      </c>
      <c r="H6" s="16" t="s">
        <v>30</v>
      </c>
      <c r="I6">
        <f>_xlfn.QUARTILE.INC(Minority_in_Local_Area,2)</f>
        <v>19.655000000000001</v>
      </c>
      <c r="J6">
        <f>_xlfn.QUARTILE.INC(Median_Family_Income_in_Local_Area,2)</f>
        <v>83300</v>
      </c>
    </row>
    <row r="7" spans="1:10" x14ac:dyDescent="0.25">
      <c r="A7">
        <v>4</v>
      </c>
      <c r="B7">
        <v>51</v>
      </c>
      <c r="C7">
        <v>34.58</v>
      </c>
      <c r="D7" t="b">
        <f>OR(geo_data[[#This Row],[% Minority in Local Area]]&lt;$I$15,geo_data[[#This Row],[% Minority in Local Area]]&gt;$I$16)</f>
        <v>0</v>
      </c>
      <c r="E7">
        <v>124900</v>
      </c>
      <c r="F7" t="b">
        <f>OR(geo_data[[#This Row],[Median Family Income in Local Area]]&lt;$J$15,geo_data[[#This Row],[Median Family Income in Local Area]]&gt;$J$16)</f>
        <v>0</v>
      </c>
      <c r="H7" s="17" t="s">
        <v>31</v>
      </c>
      <c r="I7">
        <f>_xlfn.QUARTILE.INC(Minority_in_Local_Area,3)</f>
        <v>39.592500000000001</v>
      </c>
      <c r="J7">
        <f>_xlfn.QUARTILE.INC(Median_Family_Income_in_Local_Area,3)</f>
        <v>95450</v>
      </c>
    </row>
    <row r="8" spans="1:10" x14ac:dyDescent="0.25">
      <c r="A8">
        <v>5</v>
      </c>
      <c r="B8">
        <v>39</v>
      </c>
      <c r="C8">
        <v>17.93</v>
      </c>
      <c r="D8" t="b">
        <f>OR(geo_data[[#This Row],[% Minority in Local Area]]&lt;$I$15,geo_data[[#This Row],[% Minority in Local Area]]&gt;$I$16)</f>
        <v>0</v>
      </c>
      <c r="E8">
        <v>84600</v>
      </c>
      <c r="F8" t="b">
        <f>OR(geo_data[[#This Row],[Median Family Income in Local Area]]&lt;$J$15,geo_data[[#This Row],[Median Family Income in Local Area]]&gt;$J$16)</f>
        <v>0</v>
      </c>
      <c r="H8" s="18" t="s">
        <v>32</v>
      </c>
      <c r="I8">
        <f>_xlfn.QUARTILE.INC(Minority_in_Local_Area,4)</f>
        <v>98.95</v>
      </c>
      <c r="J8">
        <f>_xlfn.QUARTILE.INC(Median_Family_Income_in_Local_Area,4)</f>
        <v>139800</v>
      </c>
    </row>
    <row r="9" spans="1:10" x14ac:dyDescent="0.25">
      <c r="A9">
        <v>6</v>
      </c>
      <c r="B9">
        <v>24</v>
      </c>
      <c r="C9">
        <v>29.18</v>
      </c>
      <c r="D9" t="b">
        <f>OR(geo_data[[#This Row],[% Minority in Local Area]]&lt;$I$15,geo_data[[#This Row],[% Minority in Local Area]]&gt;$I$16)</f>
        <v>0</v>
      </c>
      <c r="E9">
        <v>124900</v>
      </c>
      <c r="F9" t="b">
        <f>OR(geo_data[[#This Row],[Median Family Income in Local Area]]&lt;$J$15,geo_data[[#This Row],[Median Family Income in Local Area]]&gt;$J$16)</f>
        <v>0</v>
      </c>
    </row>
    <row r="10" spans="1:10" x14ac:dyDescent="0.25">
      <c r="A10">
        <v>7</v>
      </c>
      <c r="B10">
        <v>8</v>
      </c>
      <c r="C10">
        <v>81.63</v>
      </c>
      <c r="D10" t="b">
        <f>OR(geo_data[[#This Row],[% Minority in Local Area]]&lt;$I$15,geo_data[[#This Row],[% Minority in Local Area]]&gt;$I$16)</f>
        <v>0</v>
      </c>
      <c r="E10">
        <v>100000</v>
      </c>
      <c r="F10" t="b">
        <f>OR(geo_data[[#This Row],[Median Family Income in Local Area]]&lt;$J$15,geo_data[[#This Row],[Median Family Income in Local Area]]&gt;$J$16)</f>
        <v>0</v>
      </c>
      <c r="H10" s="19" t="s">
        <v>33</v>
      </c>
      <c r="I10">
        <f>AVERAGE(Minority_in_Local_Area)</f>
        <v>28.318040000000028</v>
      </c>
      <c r="J10">
        <f>AVERAGE(Median_Family_Income_in_Local_Area)</f>
        <v>85300.2</v>
      </c>
    </row>
    <row r="11" spans="1:10" x14ac:dyDescent="0.25">
      <c r="A11">
        <v>8</v>
      </c>
      <c r="B11">
        <v>53</v>
      </c>
      <c r="C11">
        <v>39.06</v>
      </c>
      <c r="D11" t="b">
        <f>OR(geo_data[[#This Row],[% Minority in Local Area]]&lt;$I$15,geo_data[[#This Row],[% Minority in Local Area]]&gt;$I$16)</f>
        <v>0</v>
      </c>
      <c r="E11">
        <v>74600</v>
      </c>
      <c r="F11" t="b">
        <f>OR(geo_data[[#This Row],[Median Family Income in Local Area]]&lt;$J$15,geo_data[[#This Row],[Median Family Income in Local Area]]&gt;$J$16)</f>
        <v>0</v>
      </c>
      <c r="H11" s="12" t="s">
        <v>34</v>
      </c>
      <c r="I11">
        <f>I8-I4</f>
        <v>97.460000000000008</v>
      </c>
      <c r="J11">
        <f>J8-J4</f>
        <v>87500</v>
      </c>
    </row>
    <row r="12" spans="1:10" x14ac:dyDescent="0.25">
      <c r="A12">
        <v>9</v>
      </c>
      <c r="B12">
        <v>36</v>
      </c>
      <c r="C12">
        <v>98.09</v>
      </c>
      <c r="D12" t="b">
        <f>OR(geo_data[[#This Row],[% Minority in Local Area]]&lt;$I$15,geo_data[[#This Row],[% Minority in Local Area]]&gt;$I$16)</f>
        <v>1</v>
      </c>
      <c r="E12">
        <v>96500</v>
      </c>
      <c r="F12" t="b">
        <f>OR(geo_data[[#This Row],[Median Family Income in Local Area]]&lt;$J$15,geo_data[[#This Row],[Median Family Income in Local Area]]&gt;$J$16)</f>
        <v>0</v>
      </c>
    </row>
    <row r="13" spans="1:10" x14ac:dyDescent="0.25">
      <c r="A13">
        <v>10</v>
      </c>
      <c r="B13">
        <v>48</v>
      </c>
      <c r="C13">
        <v>41.47</v>
      </c>
      <c r="D13" t="b">
        <f>OR(geo_data[[#This Row],[% Minority in Local Area]]&lt;$I$15,geo_data[[#This Row],[% Minority in Local Area]]&gt;$I$16)</f>
        <v>0</v>
      </c>
      <c r="E13">
        <v>80000</v>
      </c>
      <c r="F13" t="b">
        <f>OR(geo_data[[#This Row],[Median Family Income in Local Area]]&lt;$J$15,geo_data[[#This Row],[Median Family Income in Local Area]]&gt;$J$16)</f>
        <v>0</v>
      </c>
      <c r="H13" s="20" t="s">
        <v>35</v>
      </c>
      <c r="I13">
        <f>I7-I5</f>
        <v>29.12</v>
      </c>
      <c r="J13">
        <f>J7-J5</f>
        <v>20575</v>
      </c>
    </row>
    <row r="14" spans="1:10" x14ac:dyDescent="0.25">
      <c r="A14">
        <v>11</v>
      </c>
      <c r="B14">
        <v>34</v>
      </c>
      <c r="C14">
        <v>40.18</v>
      </c>
      <c r="D14" t="b">
        <f>OR(geo_data[[#This Row],[% Minority in Local Area]]&lt;$I$15,geo_data[[#This Row],[% Minority in Local Area]]&gt;$I$16)</f>
        <v>0</v>
      </c>
      <c r="E14">
        <v>96500</v>
      </c>
      <c r="F14" t="b">
        <f>OR(geo_data[[#This Row],[Median Family Income in Local Area]]&lt;$J$15,geo_data[[#This Row],[Median Family Income in Local Area]]&gt;$J$16)</f>
        <v>0</v>
      </c>
      <c r="H14" s="21" t="s">
        <v>36</v>
      </c>
      <c r="I14">
        <f>1.5*I13</f>
        <v>43.68</v>
      </c>
      <c r="J14">
        <f>1.5*J13</f>
        <v>30862.5</v>
      </c>
    </row>
    <row r="15" spans="1:10" x14ac:dyDescent="0.25">
      <c r="A15">
        <v>12</v>
      </c>
      <c r="B15">
        <v>25</v>
      </c>
      <c r="C15">
        <v>41.27</v>
      </c>
      <c r="D15" t="b">
        <f>OR(geo_data[[#This Row],[% Minority in Local Area]]&lt;$I$15,geo_data[[#This Row],[% Minority in Local Area]]&gt;$I$16)</f>
        <v>0</v>
      </c>
      <c r="E15">
        <v>114000</v>
      </c>
      <c r="F15" t="b">
        <f>OR(geo_data[[#This Row],[Median Family Income in Local Area]]&lt;$J$15,geo_data[[#This Row],[Median Family Income in Local Area]]&gt;$J$16)</f>
        <v>0</v>
      </c>
      <c r="H15" s="22" t="s">
        <v>37</v>
      </c>
      <c r="I15">
        <f>I5-I14</f>
        <v>-33.207499999999996</v>
      </c>
      <c r="J15">
        <f>J5-J14</f>
        <v>44012.5</v>
      </c>
    </row>
    <row r="16" spans="1:10" x14ac:dyDescent="0.25">
      <c r="A16">
        <v>13</v>
      </c>
      <c r="B16">
        <v>6</v>
      </c>
      <c r="C16">
        <v>84.75</v>
      </c>
      <c r="D16" t="b">
        <f>OR(geo_data[[#This Row],[% Minority in Local Area]]&lt;$I$15,geo_data[[#This Row],[% Minority in Local Area]]&gt;$I$16)</f>
        <v>1</v>
      </c>
      <c r="E16">
        <v>127900</v>
      </c>
      <c r="F16" t="b">
        <f>OR(geo_data[[#This Row],[Median Family Income in Local Area]]&lt;$J$15,geo_data[[#This Row],[Median Family Income in Local Area]]&gt;$J$16)</f>
        <v>1</v>
      </c>
      <c r="H16" s="23" t="s">
        <v>38</v>
      </c>
      <c r="I16">
        <f>I7+I14</f>
        <v>83.272500000000008</v>
      </c>
      <c r="J16">
        <f>J7+J14</f>
        <v>126312.5</v>
      </c>
    </row>
    <row r="17" spans="1:6" x14ac:dyDescent="0.25">
      <c r="A17">
        <v>14</v>
      </c>
      <c r="B17">
        <v>26</v>
      </c>
      <c r="C17">
        <v>33.01</v>
      </c>
      <c r="D17" t="b">
        <f>OR(geo_data[[#This Row],[% Minority in Local Area]]&lt;$I$15,geo_data[[#This Row],[% Minority in Local Area]]&gt;$I$16)</f>
        <v>0</v>
      </c>
      <c r="E17">
        <v>79700</v>
      </c>
      <c r="F17" t="b">
        <f>OR(geo_data[[#This Row],[Median Family Income in Local Area]]&lt;$J$15,geo_data[[#This Row],[Median Family Income in Local Area]]&gt;$J$16)</f>
        <v>0</v>
      </c>
    </row>
    <row r="18" spans="1:6" x14ac:dyDescent="0.25">
      <c r="A18">
        <v>15</v>
      </c>
      <c r="B18">
        <v>6</v>
      </c>
      <c r="C18">
        <v>34.799999999999997</v>
      </c>
      <c r="D18" t="b">
        <f>OR(geo_data[[#This Row],[% Minority in Local Area]]&lt;$I$15,geo_data[[#This Row],[% Minority in Local Area]]&gt;$I$16)</f>
        <v>0</v>
      </c>
      <c r="E18">
        <v>127900</v>
      </c>
      <c r="F18" t="b">
        <f>OR(geo_data[[#This Row],[Median Family Income in Local Area]]&lt;$J$15,geo_data[[#This Row],[Median Family Income in Local Area]]&gt;$J$16)</f>
        <v>1</v>
      </c>
    </row>
    <row r="19" spans="1:6" x14ac:dyDescent="0.25">
      <c r="A19">
        <v>16</v>
      </c>
      <c r="B19">
        <v>24</v>
      </c>
      <c r="C19">
        <v>67.430000000000007</v>
      </c>
      <c r="D19" t="b">
        <f>OR(geo_data[[#This Row],[% Minority in Local Area]]&lt;$I$15,geo_data[[#This Row],[% Minority in Local Area]]&gt;$I$16)</f>
        <v>0</v>
      </c>
      <c r="E19">
        <v>104000</v>
      </c>
      <c r="F19" t="b">
        <f>OR(geo_data[[#This Row],[Median Family Income in Local Area]]&lt;$J$15,geo_data[[#This Row],[Median Family Income in Local Area]]&gt;$J$16)</f>
        <v>0</v>
      </c>
    </row>
    <row r="20" spans="1:6" x14ac:dyDescent="0.25">
      <c r="A20">
        <v>17</v>
      </c>
      <c r="B20">
        <v>6</v>
      </c>
      <c r="C20">
        <v>33.31</v>
      </c>
      <c r="D20" t="b">
        <f>OR(geo_data[[#This Row],[% Minority in Local Area]]&lt;$I$15,geo_data[[#This Row],[% Minority in Local Area]]&gt;$I$16)</f>
        <v>0</v>
      </c>
      <c r="E20">
        <v>86700</v>
      </c>
      <c r="F20" t="b">
        <f>OR(geo_data[[#This Row],[Median Family Income in Local Area]]&lt;$J$15,geo_data[[#This Row],[Median Family Income in Local Area]]&gt;$J$16)</f>
        <v>0</v>
      </c>
    </row>
    <row r="21" spans="1:6" x14ac:dyDescent="0.25">
      <c r="A21">
        <v>18</v>
      </c>
      <c r="B21">
        <v>13</v>
      </c>
      <c r="C21">
        <v>53.46</v>
      </c>
      <c r="D21" t="b">
        <f>OR(geo_data[[#This Row],[% Minority in Local Area]]&lt;$I$15,geo_data[[#This Row],[% Minority in Local Area]]&gt;$I$16)</f>
        <v>0</v>
      </c>
      <c r="E21">
        <v>52400</v>
      </c>
      <c r="F21" t="b">
        <f>OR(geo_data[[#This Row],[Median Family Income in Local Area]]&lt;$J$15,geo_data[[#This Row],[Median Family Income in Local Area]]&gt;$J$16)</f>
        <v>0</v>
      </c>
    </row>
    <row r="22" spans="1:6" x14ac:dyDescent="0.25">
      <c r="A22">
        <v>19</v>
      </c>
      <c r="B22">
        <v>24</v>
      </c>
      <c r="C22">
        <v>90.4</v>
      </c>
      <c r="D22" t="b">
        <f>OR(geo_data[[#This Row],[% Minority in Local Area]]&lt;$I$15,geo_data[[#This Row],[% Minority in Local Area]]&gt;$I$16)</f>
        <v>1</v>
      </c>
      <c r="E22">
        <v>124900</v>
      </c>
      <c r="F22" t="b">
        <f>OR(geo_data[[#This Row],[Median Family Income in Local Area]]&lt;$J$15,geo_data[[#This Row],[Median Family Income in Local Area]]&gt;$J$16)</f>
        <v>0</v>
      </c>
    </row>
    <row r="23" spans="1:6" x14ac:dyDescent="0.25">
      <c r="A23">
        <v>20</v>
      </c>
      <c r="B23">
        <v>6</v>
      </c>
      <c r="C23">
        <v>65.52</v>
      </c>
      <c r="D23" t="b">
        <f>OR(geo_data[[#This Row],[% Minority in Local Area]]&lt;$I$15,geo_data[[#This Row],[% Minority in Local Area]]&gt;$I$16)</f>
        <v>0</v>
      </c>
      <c r="E23">
        <v>75000</v>
      </c>
      <c r="F23" t="b">
        <f>OR(geo_data[[#This Row],[Median Family Income in Local Area]]&lt;$J$15,geo_data[[#This Row],[Median Family Income in Local Area]]&gt;$J$16)</f>
        <v>0</v>
      </c>
    </row>
    <row r="24" spans="1:6" x14ac:dyDescent="0.25">
      <c r="A24">
        <v>21</v>
      </c>
      <c r="B24">
        <v>48</v>
      </c>
      <c r="C24">
        <v>30.74</v>
      </c>
      <c r="D24" t="b">
        <f>OR(geo_data[[#This Row],[% Minority in Local Area]]&lt;$I$15,geo_data[[#This Row],[% Minority in Local Area]]&gt;$I$16)</f>
        <v>0</v>
      </c>
      <c r="E24">
        <v>84800</v>
      </c>
      <c r="F24" t="b">
        <f>OR(geo_data[[#This Row],[Median Family Income in Local Area]]&lt;$J$15,geo_data[[#This Row],[Median Family Income in Local Area]]&gt;$J$16)</f>
        <v>0</v>
      </c>
    </row>
    <row r="25" spans="1:6" x14ac:dyDescent="0.25">
      <c r="A25">
        <v>22</v>
      </c>
      <c r="B25">
        <v>49</v>
      </c>
      <c r="C25">
        <v>20.03</v>
      </c>
      <c r="D25" t="b">
        <f>OR(geo_data[[#This Row],[% Minority in Local Area]]&lt;$I$15,geo_data[[#This Row],[% Minority in Local Area]]&gt;$I$16)</f>
        <v>0</v>
      </c>
      <c r="E25">
        <v>85300</v>
      </c>
      <c r="F25" t="b">
        <f>OR(geo_data[[#This Row],[Median Family Income in Local Area]]&lt;$J$15,geo_data[[#This Row],[Median Family Income in Local Area]]&gt;$J$16)</f>
        <v>0</v>
      </c>
    </row>
    <row r="26" spans="1:6" x14ac:dyDescent="0.25">
      <c r="A26">
        <v>23</v>
      </c>
      <c r="B26">
        <v>53</v>
      </c>
      <c r="C26">
        <v>33.07</v>
      </c>
      <c r="D26" t="b">
        <f>OR(geo_data[[#This Row],[% Minority in Local Area]]&lt;$I$15,geo_data[[#This Row],[% Minority in Local Area]]&gt;$I$16)</f>
        <v>0</v>
      </c>
      <c r="E26">
        <v>106900</v>
      </c>
      <c r="F26" t="b">
        <f>OR(geo_data[[#This Row],[Median Family Income in Local Area]]&lt;$J$15,geo_data[[#This Row],[Median Family Income in Local Area]]&gt;$J$16)</f>
        <v>0</v>
      </c>
    </row>
    <row r="27" spans="1:6" x14ac:dyDescent="0.25">
      <c r="A27">
        <v>24</v>
      </c>
      <c r="B27">
        <v>48</v>
      </c>
      <c r="C27">
        <v>21.69</v>
      </c>
      <c r="D27" t="b">
        <f>OR(geo_data[[#This Row],[% Minority in Local Area]]&lt;$I$15,geo_data[[#This Row],[% Minority in Local Area]]&gt;$I$16)</f>
        <v>0</v>
      </c>
      <c r="E27">
        <v>72200</v>
      </c>
      <c r="F27" t="b">
        <f>OR(geo_data[[#This Row],[Median Family Income in Local Area]]&lt;$J$15,geo_data[[#This Row],[Median Family Income in Local Area]]&gt;$J$16)</f>
        <v>0</v>
      </c>
    </row>
    <row r="28" spans="1:6" x14ac:dyDescent="0.25">
      <c r="A28">
        <v>25</v>
      </c>
      <c r="B28">
        <v>8</v>
      </c>
      <c r="C28">
        <v>19.29</v>
      </c>
      <c r="D28" t="b">
        <f>OR(geo_data[[#This Row],[% Minority in Local Area]]&lt;$I$15,geo_data[[#This Row],[% Minority in Local Area]]&gt;$I$16)</f>
        <v>0</v>
      </c>
      <c r="E28">
        <v>99400</v>
      </c>
      <c r="F28" t="b">
        <f>OR(geo_data[[#This Row],[Median Family Income in Local Area]]&lt;$J$15,geo_data[[#This Row],[Median Family Income in Local Area]]&gt;$J$16)</f>
        <v>0</v>
      </c>
    </row>
    <row r="29" spans="1:6" x14ac:dyDescent="0.25">
      <c r="A29">
        <v>26</v>
      </c>
      <c r="B29">
        <v>26</v>
      </c>
      <c r="C29">
        <v>8.94</v>
      </c>
      <c r="D29" t="b">
        <f>OR(geo_data[[#This Row],[% Minority in Local Area]]&lt;$I$15,geo_data[[#This Row],[% Minority in Local Area]]&gt;$I$16)</f>
        <v>0</v>
      </c>
      <c r="E29">
        <v>79000</v>
      </c>
      <c r="F29" t="b">
        <f>OR(geo_data[[#This Row],[Median Family Income in Local Area]]&lt;$J$15,geo_data[[#This Row],[Median Family Income in Local Area]]&gt;$J$16)</f>
        <v>0</v>
      </c>
    </row>
    <row r="30" spans="1:6" x14ac:dyDescent="0.25">
      <c r="A30">
        <v>27</v>
      </c>
      <c r="B30">
        <v>26</v>
      </c>
      <c r="C30">
        <v>13.28</v>
      </c>
      <c r="D30" t="b">
        <f>OR(geo_data[[#This Row],[% Minority in Local Area]]&lt;$I$15,geo_data[[#This Row],[% Minority in Local Area]]&gt;$I$16)</f>
        <v>0</v>
      </c>
      <c r="E30">
        <v>79000</v>
      </c>
      <c r="F30" t="b">
        <f>OR(geo_data[[#This Row],[Median Family Income in Local Area]]&lt;$J$15,geo_data[[#This Row],[Median Family Income in Local Area]]&gt;$J$16)</f>
        <v>0</v>
      </c>
    </row>
    <row r="31" spans="1:6" x14ac:dyDescent="0.25">
      <c r="A31">
        <v>28</v>
      </c>
      <c r="B31">
        <v>27</v>
      </c>
      <c r="C31">
        <v>12.25</v>
      </c>
      <c r="D31" t="b">
        <f>OR(geo_data[[#This Row],[% Minority in Local Area]]&lt;$I$15,geo_data[[#This Row],[% Minority in Local Area]]&gt;$I$16)</f>
        <v>0</v>
      </c>
      <c r="E31">
        <v>102800</v>
      </c>
      <c r="F31" t="b">
        <f>OR(geo_data[[#This Row],[Median Family Income in Local Area]]&lt;$J$15,geo_data[[#This Row],[Median Family Income in Local Area]]&gt;$J$16)</f>
        <v>0</v>
      </c>
    </row>
    <row r="32" spans="1:6" x14ac:dyDescent="0.25">
      <c r="A32">
        <v>29</v>
      </c>
      <c r="B32">
        <v>5</v>
      </c>
      <c r="C32">
        <v>23.23</v>
      </c>
      <c r="D32" t="b">
        <f>OR(geo_data[[#This Row],[% Minority in Local Area]]&lt;$I$15,geo_data[[#This Row],[% Minority in Local Area]]&gt;$I$16)</f>
        <v>0</v>
      </c>
      <c r="E32">
        <v>71400</v>
      </c>
      <c r="F32" t="b">
        <f>OR(geo_data[[#This Row],[Median Family Income in Local Area]]&lt;$J$15,geo_data[[#This Row],[Median Family Income in Local Area]]&gt;$J$16)</f>
        <v>0</v>
      </c>
    </row>
    <row r="33" spans="1:6" x14ac:dyDescent="0.25">
      <c r="A33">
        <v>30</v>
      </c>
      <c r="B33">
        <v>41</v>
      </c>
      <c r="C33">
        <v>13.88</v>
      </c>
      <c r="D33" t="b">
        <f>OR(geo_data[[#This Row],[% Minority in Local Area]]&lt;$I$15,geo_data[[#This Row],[% Minority in Local Area]]&gt;$I$16)</f>
        <v>0</v>
      </c>
      <c r="E33">
        <v>72200</v>
      </c>
      <c r="F33" t="b">
        <f>OR(geo_data[[#This Row],[Median Family Income in Local Area]]&lt;$J$15,geo_data[[#This Row],[Median Family Income in Local Area]]&gt;$J$16)</f>
        <v>0</v>
      </c>
    </row>
    <row r="34" spans="1:6" x14ac:dyDescent="0.25">
      <c r="A34">
        <v>31</v>
      </c>
      <c r="B34">
        <v>44</v>
      </c>
      <c r="C34">
        <v>4.2300000000000004</v>
      </c>
      <c r="D34" t="b">
        <f>OR(geo_data[[#This Row],[% Minority in Local Area]]&lt;$I$15,geo_data[[#This Row],[% Minority in Local Area]]&gt;$I$16)</f>
        <v>0</v>
      </c>
      <c r="E34">
        <v>89000</v>
      </c>
      <c r="F34" t="b">
        <f>OR(geo_data[[#This Row],[Median Family Income in Local Area]]&lt;$J$15,geo_data[[#This Row],[Median Family Income in Local Area]]&gt;$J$16)</f>
        <v>0</v>
      </c>
    </row>
    <row r="35" spans="1:6" x14ac:dyDescent="0.25">
      <c r="A35">
        <v>32</v>
      </c>
      <c r="B35">
        <v>8</v>
      </c>
      <c r="C35">
        <v>12.14</v>
      </c>
      <c r="D35" t="b">
        <f>OR(geo_data[[#This Row],[% Minority in Local Area]]&lt;$I$15,geo_data[[#This Row],[% Minority in Local Area]]&gt;$I$16)</f>
        <v>0</v>
      </c>
      <c r="E35">
        <v>83600</v>
      </c>
      <c r="F35" t="b">
        <f>OR(geo_data[[#This Row],[Median Family Income in Local Area]]&lt;$J$15,geo_data[[#This Row],[Median Family Income in Local Area]]&gt;$J$16)</f>
        <v>0</v>
      </c>
    </row>
    <row r="36" spans="1:6" x14ac:dyDescent="0.25">
      <c r="A36">
        <v>33</v>
      </c>
      <c r="B36">
        <v>8</v>
      </c>
      <c r="C36">
        <v>35.729999999999997</v>
      </c>
      <c r="D36" t="b">
        <f>OR(geo_data[[#This Row],[% Minority in Local Area]]&lt;$I$15,geo_data[[#This Row],[% Minority in Local Area]]&gt;$I$16)</f>
        <v>0</v>
      </c>
      <c r="E36">
        <v>81700</v>
      </c>
      <c r="F36" t="b">
        <f>OR(geo_data[[#This Row],[Median Family Income in Local Area]]&lt;$J$15,geo_data[[#This Row],[Median Family Income in Local Area]]&gt;$J$16)</f>
        <v>0</v>
      </c>
    </row>
    <row r="37" spans="1:6" x14ac:dyDescent="0.25">
      <c r="A37">
        <v>34</v>
      </c>
      <c r="B37">
        <v>29</v>
      </c>
      <c r="C37">
        <v>4.96</v>
      </c>
      <c r="D37" t="b">
        <f>OR(geo_data[[#This Row],[% Minority in Local Area]]&lt;$I$15,geo_data[[#This Row],[% Minority in Local Area]]&gt;$I$16)</f>
        <v>0</v>
      </c>
      <c r="E37">
        <v>82600</v>
      </c>
      <c r="F37" t="b">
        <f>OR(geo_data[[#This Row],[Median Family Income in Local Area]]&lt;$J$15,geo_data[[#This Row],[Median Family Income in Local Area]]&gt;$J$16)</f>
        <v>0</v>
      </c>
    </row>
    <row r="38" spans="1:6" x14ac:dyDescent="0.25">
      <c r="A38">
        <v>35</v>
      </c>
      <c r="B38">
        <v>6</v>
      </c>
      <c r="C38">
        <v>76.77</v>
      </c>
      <c r="D38" t="b">
        <f>OR(geo_data[[#This Row],[% Minority in Local Area]]&lt;$I$15,geo_data[[#This Row],[% Minority in Local Area]]&gt;$I$16)</f>
        <v>0</v>
      </c>
      <c r="E38">
        <v>92700</v>
      </c>
      <c r="F38" t="b">
        <f>OR(geo_data[[#This Row],[Median Family Income in Local Area]]&lt;$J$15,geo_data[[#This Row],[Median Family Income in Local Area]]&gt;$J$16)</f>
        <v>0</v>
      </c>
    </row>
    <row r="39" spans="1:6" x14ac:dyDescent="0.25">
      <c r="A39">
        <v>36</v>
      </c>
      <c r="B39">
        <v>4</v>
      </c>
      <c r="C39">
        <v>20.04</v>
      </c>
      <c r="D39" t="b">
        <f>OR(geo_data[[#This Row],[% Minority in Local Area]]&lt;$I$15,geo_data[[#This Row],[% Minority in Local Area]]&gt;$I$16)</f>
        <v>0</v>
      </c>
      <c r="E39">
        <v>77800</v>
      </c>
      <c r="F39" t="b">
        <f>OR(geo_data[[#This Row],[Median Family Income in Local Area]]&lt;$J$15,geo_data[[#This Row],[Median Family Income in Local Area]]&gt;$J$16)</f>
        <v>0</v>
      </c>
    </row>
    <row r="40" spans="1:6" x14ac:dyDescent="0.25">
      <c r="A40">
        <v>37</v>
      </c>
      <c r="B40">
        <v>48</v>
      </c>
      <c r="C40">
        <v>26.93</v>
      </c>
      <c r="D40" t="b">
        <f>OR(geo_data[[#This Row],[% Minority in Local Area]]&lt;$I$15,geo_data[[#This Row],[% Minority in Local Area]]&gt;$I$16)</f>
        <v>0</v>
      </c>
      <c r="E40">
        <v>80000</v>
      </c>
      <c r="F40" t="b">
        <f>OR(geo_data[[#This Row],[Median Family Income in Local Area]]&lt;$J$15,geo_data[[#This Row],[Median Family Income in Local Area]]&gt;$J$16)</f>
        <v>0</v>
      </c>
    </row>
    <row r="41" spans="1:6" x14ac:dyDescent="0.25">
      <c r="A41">
        <v>38</v>
      </c>
      <c r="B41">
        <v>34</v>
      </c>
      <c r="C41">
        <v>25.02</v>
      </c>
      <c r="D41" t="b">
        <f>OR(geo_data[[#This Row],[% Minority in Local Area]]&lt;$I$15,geo_data[[#This Row],[% Minority in Local Area]]&gt;$I$16)</f>
        <v>0</v>
      </c>
      <c r="E41">
        <v>96600</v>
      </c>
      <c r="F41" t="b">
        <f>OR(geo_data[[#This Row],[Median Family Income in Local Area]]&lt;$J$15,geo_data[[#This Row],[Median Family Income in Local Area]]&gt;$J$16)</f>
        <v>0</v>
      </c>
    </row>
    <row r="42" spans="1:6" x14ac:dyDescent="0.25">
      <c r="A42">
        <v>39</v>
      </c>
      <c r="B42">
        <v>17</v>
      </c>
      <c r="C42">
        <v>14.53</v>
      </c>
      <c r="D42" t="b">
        <f>OR(geo_data[[#This Row],[% Minority in Local Area]]&lt;$I$15,geo_data[[#This Row],[% Minority in Local Area]]&gt;$I$16)</f>
        <v>0</v>
      </c>
      <c r="E42">
        <v>89100</v>
      </c>
      <c r="F42" t="b">
        <f>OR(geo_data[[#This Row],[Median Family Income in Local Area]]&lt;$J$15,geo_data[[#This Row],[Median Family Income in Local Area]]&gt;$J$16)</f>
        <v>0</v>
      </c>
    </row>
    <row r="43" spans="1:6" x14ac:dyDescent="0.25">
      <c r="A43">
        <v>40</v>
      </c>
      <c r="B43">
        <v>51</v>
      </c>
      <c r="C43">
        <v>23.51</v>
      </c>
      <c r="D43" t="b">
        <f>OR(geo_data[[#This Row],[% Minority in Local Area]]&lt;$I$15,geo_data[[#This Row],[% Minority in Local Area]]&gt;$I$16)</f>
        <v>0</v>
      </c>
      <c r="E43">
        <v>124900</v>
      </c>
      <c r="F43" t="b">
        <f>OR(geo_data[[#This Row],[Median Family Income in Local Area]]&lt;$J$15,geo_data[[#This Row],[Median Family Income in Local Area]]&gt;$J$16)</f>
        <v>0</v>
      </c>
    </row>
    <row r="44" spans="1:6" x14ac:dyDescent="0.25">
      <c r="A44">
        <v>41</v>
      </c>
      <c r="B44">
        <v>27</v>
      </c>
      <c r="C44">
        <v>5.0199999999999996</v>
      </c>
      <c r="D44" t="b">
        <f>OR(geo_data[[#This Row],[% Minority in Local Area]]&lt;$I$15,geo_data[[#This Row],[% Minority in Local Area]]&gt;$I$16)</f>
        <v>0</v>
      </c>
      <c r="E44">
        <v>102800</v>
      </c>
      <c r="F44" t="b">
        <f>OR(geo_data[[#This Row],[Median Family Income in Local Area]]&lt;$J$15,geo_data[[#This Row],[Median Family Income in Local Area]]&gt;$J$16)</f>
        <v>0</v>
      </c>
    </row>
    <row r="45" spans="1:6" x14ac:dyDescent="0.25">
      <c r="A45">
        <v>42</v>
      </c>
      <c r="B45">
        <v>8</v>
      </c>
      <c r="C45">
        <v>77.25</v>
      </c>
      <c r="D45" t="b">
        <f>OR(geo_data[[#This Row],[% Minority in Local Area]]&lt;$I$15,geo_data[[#This Row],[% Minority in Local Area]]&gt;$I$16)</f>
        <v>0</v>
      </c>
      <c r="E45">
        <v>100000</v>
      </c>
      <c r="F45" t="b">
        <f>OR(geo_data[[#This Row],[Median Family Income in Local Area]]&lt;$J$15,geo_data[[#This Row],[Median Family Income in Local Area]]&gt;$J$16)</f>
        <v>0</v>
      </c>
    </row>
    <row r="46" spans="1:6" x14ac:dyDescent="0.25">
      <c r="A46">
        <v>43</v>
      </c>
      <c r="B46">
        <v>8</v>
      </c>
      <c r="C46">
        <v>25.29</v>
      </c>
      <c r="D46" t="b">
        <f>OR(geo_data[[#This Row],[% Minority in Local Area]]&lt;$I$15,geo_data[[#This Row],[% Minority in Local Area]]&gt;$I$16)</f>
        <v>0</v>
      </c>
      <c r="E46">
        <v>115100</v>
      </c>
      <c r="F46" t="b">
        <f>OR(geo_data[[#This Row],[Median Family Income in Local Area]]&lt;$J$15,geo_data[[#This Row],[Median Family Income in Local Area]]&gt;$J$16)</f>
        <v>0</v>
      </c>
    </row>
    <row r="47" spans="1:6" x14ac:dyDescent="0.25">
      <c r="A47">
        <v>44</v>
      </c>
      <c r="B47">
        <v>41</v>
      </c>
      <c r="C47">
        <v>31.34</v>
      </c>
      <c r="D47" t="b">
        <f>OR(geo_data[[#This Row],[% Minority in Local Area]]&lt;$I$15,geo_data[[#This Row],[% Minority in Local Area]]&gt;$I$16)</f>
        <v>0</v>
      </c>
      <c r="E47">
        <v>92100</v>
      </c>
      <c r="F47" t="b">
        <f>OR(geo_data[[#This Row],[Median Family Income in Local Area]]&lt;$J$15,geo_data[[#This Row],[Median Family Income in Local Area]]&gt;$J$16)</f>
        <v>0</v>
      </c>
    </row>
    <row r="48" spans="1:6" x14ac:dyDescent="0.25">
      <c r="A48">
        <v>45</v>
      </c>
      <c r="B48">
        <v>9</v>
      </c>
      <c r="C48">
        <v>18.05</v>
      </c>
      <c r="D48" t="b">
        <f>OR(geo_data[[#This Row],[% Minority in Local Area]]&lt;$I$15,geo_data[[#This Row],[% Minority in Local Area]]&gt;$I$16)</f>
        <v>0</v>
      </c>
      <c r="E48">
        <v>97800</v>
      </c>
      <c r="F48" t="b">
        <f>OR(geo_data[[#This Row],[Median Family Income in Local Area]]&lt;$J$15,geo_data[[#This Row],[Median Family Income in Local Area]]&gt;$J$16)</f>
        <v>0</v>
      </c>
    </row>
    <row r="49" spans="1:6" x14ac:dyDescent="0.25">
      <c r="A49">
        <v>46</v>
      </c>
      <c r="B49">
        <v>31</v>
      </c>
      <c r="C49">
        <v>6.85</v>
      </c>
      <c r="D49" t="b">
        <f>OR(geo_data[[#This Row],[% Minority in Local Area]]&lt;$I$15,geo_data[[#This Row],[% Minority in Local Area]]&gt;$I$16)</f>
        <v>0</v>
      </c>
      <c r="E49">
        <v>86900</v>
      </c>
      <c r="F49" t="b">
        <f>OR(geo_data[[#This Row],[Median Family Income in Local Area]]&lt;$J$15,geo_data[[#This Row],[Median Family Income in Local Area]]&gt;$J$16)</f>
        <v>0</v>
      </c>
    </row>
    <row r="50" spans="1:6" x14ac:dyDescent="0.25">
      <c r="A50">
        <v>47</v>
      </c>
      <c r="B50">
        <v>36</v>
      </c>
      <c r="C50">
        <v>9.33</v>
      </c>
      <c r="D50" t="b">
        <f>OR(geo_data[[#This Row],[% Minority in Local Area]]&lt;$I$15,geo_data[[#This Row],[% Minority in Local Area]]&gt;$I$16)</f>
        <v>0</v>
      </c>
      <c r="E50">
        <v>96500</v>
      </c>
      <c r="F50" t="b">
        <f>OR(geo_data[[#This Row],[Median Family Income in Local Area]]&lt;$J$15,geo_data[[#This Row],[Median Family Income in Local Area]]&gt;$J$16)</f>
        <v>0</v>
      </c>
    </row>
    <row r="51" spans="1:6" x14ac:dyDescent="0.25">
      <c r="A51">
        <v>48</v>
      </c>
      <c r="B51">
        <v>48</v>
      </c>
      <c r="C51">
        <v>59.3</v>
      </c>
      <c r="D51" t="b">
        <f>OR(geo_data[[#This Row],[% Minority in Local Area]]&lt;$I$15,geo_data[[#This Row],[% Minority in Local Area]]&gt;$I$16)</f>
        <v>0</v>
      </c>
      <c r="E51">
        <v>52500</v>
      </c>
      <c r="F51" t="b">
        <f>OR(geo_data[[#This Row],[Median Family Income in Local Area]]&lt;$J$15,geo_data[[#This Row],[Median Family Income in Local Area]]&gt;$J$16)</f>
        <v>0</v>
      </c>
    </row>
    <row r="52" spans="1:6" x14ac:dyDescent="0.25">
      <c r="A52">
        <v>49</v>
      </c>
      <c r="B52">
        <v>55</v>
      </c>
      <c r="C52">
        <v>4.3499999999999996</v>
      </c>
      <c r="D52" t="b">
        <f>OR(geo_data[[#This Row],[% Minority in Local Area]]&lt;$I$15,geo_data[[#This Row],[% Minority in Local Area]]&gt;$I$16)</f>
        <v>0</v>
      </c>
      <c r="E52">
        <v>76800</v>
      </c>
      <c r="F52" t="b">
        <f>OR(geo_data[[#This Row],[Median Family Income in Local Area]]&lt;$J$15,geo_data[[#This Row],[Median Family Income in Local Area]]&gt;$J$16)</f>
        <v>0</v>
      </c>
    </row>
    <row r="53" spans="1:6" x14ac:dyDescent="0.25">
      <c r="A53">
        <v>50</v>
      </c>
      <c r="B53">
        <v>47</v>
      </c>
      <c r="C53">
        <v>20.22</v>
      </c>
      <c r="D53" t="b">
        <f>OR(geo_data[[#This Row],[% Minority in Local Area]]&lt;$I$15,geo_data[[#This Row],[% Minority in Local Area]]&gt;$I$16)</f>
        <v>0</v>
      </c>
      <c r="E53">
        <v>80700</v>
      </c>
      <c r="F53" t="b">
        <f>OR(geo_data[[#This Row],[Median Family Income in Local Area]]&lt;$J$15,geo_data[[#This Row],[Median Family Income in Local Area]]&gt;$J$16)</f>
        <v>0</v>
      </c>
    </row>
    <row r="54" spans="1:6" x14ac:dyDescent="0.25">
      <c r="A54">
        <v>51</v>
      </c>
      <c r="B54">
        <v>53</v>
      </c>
      <c r="C54">
        <v>39.58</v>
      </c>
      <c r="D54" t="b">
        <f>OR(geo_data[[#This Row],[% Minority in Local Area]]&lt;$I$15,geo_data[[#This Row],[% Minority in Local Area]]&gt;$I$16)</f>
        <v>0</v>
      </c>
      <c r="E54">
        <v>106900</v>
      </c>
      <c r="F54" t="b">
        <f>OR(geo_data[[#This Row],[Median Family Income in Local Area]]&lt;$J$15,geo_data[[#This Row],[Median Family Income in Local Area]]&gt;$J$16)</f>
        <v>0</v>
      </c>
    </row>
    <row r="55" spans="1:6" x14ac:dyDescent="0.25">
      <c r="A55">
        <v>52</v>
      </c>
      <c r="B55">
        <v>5</v>
      </c>
      <c r="C55">
        <v>2.66</v>
      </c>
      <c r="D55" t="b">
        <f>OR(geo_data[[#This Row],[% Minority in Local Area]]&lt;$I$15,geo_data[[#This Row],[% Minority in Local Area]]&gt;$I$16)</f>
        <v>0</v>
      </c>
      <c r="E55">
        <v>72300</v>
      </c>
      <c r="F55" t="b">
        <f>OR(geo_data[[#This Row],[Median Family Income in Local Area]]&lt;$J$15,geo_data[[#This Row],[Median Family Income in Local Area]]&gt;$J$16)</f>
        <v>0</v>
      </c>
    </row>
    <row r="56" spans="1:6" x14ac:dyDescent="0.25">
      <c r="A56">
        <v>53</v>
      </c>
      <c r="B56">
        <v>36</v>
      </c>
      <c r="C56">
        <v>2.91</v>
      </c>
      <c r="D56" t="b">
        <f>OR(geo_data[[#This Row],[% Minority in Local Area]]&lt;$I$15,geo_data[[#This Row],[% Minority in Local Area]]&gt;$I$16)</f>
        <v>0</v>
      </c>
      <c r="E56">
        <v>77600</v>
      </c>
      <c r="F56" t="b">
        <f>OR(geo_data[[#This Row],[Median Family Income in Local Area]]&lt;$J$15,geo_data[[#This Row],[Median Family Income in Local Area]]&gt;$J$16)</f>
        <v>0</v>
      </c>
    </row>
    <row r="57" spans="1:6" x14ac:dyDescent="0.25">
      <c r="A57">
        <v>54</v>
      </c>
      <c r="B57">
        <v>13</v>
      </c>
      <c r="C57">
        <v>8.7100000000000009</v>
      </c>
      <c r="D57" t="b">
        <f>OR(geo_data[[#This Row],[% Minority in Local Area]]&lt;$I$15,geo_data[[#This Row],[% Minority in Local Area]]&gt;$I$16)</f>
        <v>0</v>
      </c>
      <c r="E57">
        <v>54700</v>
      </c>
      <c r="F57" t="b">
        <f>OR(geo_data[[#This Row],[Median Family Income in Local Area]]&lt;$J$15,geo_data[[#This Row],[Median Family Income in Local Area]]&gt;$J$16)</f>
        <v>0</v>
      </c>
    </row>
    <row r="58" spans="1:6" x14ac:dyDescent="0.25">
      <c r="A58">
        <v>55</v>
      </c>
      <c r="B58">
        <v>25</v>
      </c>
      <c r="C58">
        <v>12.34</v>
      </c>
      <c r="D58" t="b">
        <f>OR(geo_data[[#This Row],[% Minority in Local Area]]&lt;$I$15,geo_data[[#This Row],[% Minority in Local Area]]&gt;$I$16)</f>
        <v>0</v>
      </c>
      <c r="E58">
        <v>95300</v>
      </c>
      <c r="F58" t="b">
        <f>OR(geo_data[[#This Row],[Median Family Income in Local Area]]&lt;$J$15,geo_data[[#This Row],[Median Family Income in Local Area]]&gt;$J$16)</f>
        <v>0</v>
      </c>
    </row>
    <row r="59" spans="1:6" x14ac:dyDescent="0.25">
      <c r="A59">
        <v>56</v>
      </c>
      <c r="B59">
        <v>8</v>
      </c>
      <c r="C59">
        <v>23.98</v>
      </c>
      <c r="D59" t="b">
        <f>OR(geo_data[[#This Row],[% Minority in Local Area]]&lt;$I$15,geo_data[[#This Row],[% Minority in Local Area]]&gt;$I$16)</f>
        <v>0</v>
      </c>
      <c r="E59">
        <v>71000</v>
      </c>
      <c r="F59" t="b">
        <f>OR(geo_data[[#This Row],[Median Family Income in Local Area]]&lt;$J$15,geo_data[[#This Row],[Median Family Income in Local Area]]&gt;$J$16)</f>
        <v>0</v>
      </c>
    </row>
    <row r="60" spans="1:6" x14ac:dyDescent="0.25">
      <c r="A60">
        <v>57</v>
      </c>
      <c r="B60">
        <v>5</v>
      </c>
      <c r="C60">
        <v>6.5</v>
      </c>
      <c r="D60" t="b">
        <f>OR(geo_data[[#This Row],[% Minority in Local Area]]&lt;$I$15,geo_data[[#This Row],[% Minority in Local Area]]&gt;$I$16)</f>
        <v>0</v>
      </c>
      <c r="E60">
        <v>71400</v>
      </c>
      <c r="F60" t="b">
        <f>OR(geo_data[[#This Row],[Median Family Income in Local Area]]&lt;$J$15,geo_data[[#This Row],[Median Family Income in Local Area]]&gt;$J$16)</f>
        <v>0</v>
      </c>
    </row>
    <row r="61" spans="1:6" x14ac:dyDescent="0.25">
      <c r="A61">
        <v>58</v>
      </c>
      <c r="B61">
        <v>6</v>
      </c>
      <c r="C61">
        <v>90.45</v>
      </c>
      <c r="D61" t="b">
        <f>OR(geo_data[[#This Row],[% Minority in Local Area]]&lt;$I$15,geo_data[[#This Row],[% Minority in Local Area]]&gt;$I$16)</f>
        <v>1</v>
      </c>
      <c r="E61">
        <v>83300</v>
      </c>
      <c r="F61" t="b">
        <f>OR(geo_data[[#This Row],[Median Family Income in Local Area]]&lt;$J$15,geo_data[[#This Row],[Median Family Income in Local Area]]&gt;$J$16)</f>
        <v>0</v>
      </c>
    </row>
    <row r="62" spans="1:6" x14ac:dyDescent="0.25">
      <c r="A62">
        <v>59</v>
      </c>
      <c r="B62">
        <v>41</v>
      </c>
      <c r="C62">
        <v>31.34</v>
      </c>
      <c r="D62" t="b">
        <f>OR(geo_data[[#This Row],[% Minority in Local Area]]&lt;$I$15,geo_data[[#This Row],[% Minority in Local Area]]&gt;$I$16)</f>
        <v>0</v>
      </c>
      <c r="E62">
        <v>92100</v>
      </c>
      <c r="F62" t="b">
        <f>OR(geo_data[[#This Row],[Median Family Income in Local Area]]&lt;$J$15,geo_data[[#This Row],[Median Family Income in Local Area]]&gt;$J$16)</f>
        <v>0</v>
      </c>
    </row>
    <row r="63" spans="1:6" x14ac:dyDescent="0.25">
      <c r="A63">
        <v>60</v>
      </c>
      <c r="B63">
        <v>39</v>
      </c>
      <c r="C63">
        <v>9.7899999999999991</v>
      </c>
      <c r="D63" t="b">
        <f>OR(geo_data[[#This Row],[% Minority in Local Area]]&lt;$I$15,geo_data[[#This Row],[% Minority in Local Area]]&gt;$I$16)</f>
        <v>0</v>
      </c>
      <c r="E63">
        <v>76000</v>
      </c>
      <c r="F63" t="b">
        <f>OR(geo_data[[#This Row],[Median Family Income in Local Area]]&lt;$J$15,geo_data[[#This Row],[Median Family Income in Local Area]]&gt;$J$16)</f>
        <v>0</v>
      </c>
    </row>
    <row r="64" spans="1:6" x14ac:dyDescent="0.25">
      <c r="A64">
        <v>61</v>
      </c>
      <c r="B64">
        <v>13</v>
      </c>
      <c r="C64">
        <v>16.149999999999999</v>
      </c>
      <c r="D64" t="b">
        <f>OR(geo_data[[#This Row],[% Minority in Local Area]]&lt;$I$15,geo_data[[#This Row],[% Minority in Local Area]]&gt;$I$16)</f>
        <v>0</v>
      </c>
      <c r="E64">
        <v>55400</v>
      </c>
      <c r="F64" t="b">
        <f>OR(geo_data[[#This Row],[Median Family Income in Local Area]]&lt;$J$15,geo_data[[#This Row],[Median Family Income in Local Area]]&gt;$J$16)</f>
        <v>0</v>
      </c>
    </row>
    <row r="65" spans="1:6" x14ac:dyDescent="0.25">
      <c r="A65">
        <v>62</v>
      </c>
      <c r="B65">
        <v>45</v>
      </c>
      <c r="C65">
        <v>55.47</v>
      </c>
      <c r="D65" t="b">
        <f>OR(geo_data[[#This Row],[% Minority in Local Area]]&lt;$I$15,geo_data[[#This Row],[% Minority in Local Area]]&gt;$I$16)</f>
        <v>0</v>
      </c>
      <c r="E65">
        <v>71400</v>
      </c>
      <c r="F65" t="b">
        <f>OR(geo_data[[#This Row],[Median Family Income in Local Area]]&lt;$J$15,geo_data[[#This Row],[Median Family Income in Local Area]]&gt;$J$16)</f>
        <v>0</v>
      </c>
    </row>
    <row r="66" spans="1:6" x14ac:dyDescent="0.25">
      <c r="A66">
        <v>63</v>
      </c>
      <c r="B66">
        <v>6</v>
      </c>
      <c r="C66">
        <v>29.96</v>
      </c>
      <c r="D66" t="b">
        <f>OR(geo_data[[#This Row],[% Minority in Local Area]]&lt;$I$15,geo_data[[#This Row],[% Minority in Local Area]]&gt;$I$16)</f>
        <v>0</v>
      </c>
      <c r="E66">
        <v>83300</v>
      </c>
      <c r="F66" t="b">
        <f>OR(geo_data[[#This Row],[Median Family Income in Local Area]]&lt;$J$15,geo_data[[#This Row],[Median Family Income in Local Area]]&gt;$J$16)</f>
        <v>0</v>
      </c>
    </row>
    <row r="67" spans="1:6" x14ac:dyDescent="0.25">
      <c r="A67">
        <v>64</v>
      </c>
      <c r="B67">
        <v>8</v>
      </c>
      <c r="C67">
        <v>26.51</v>
      </c>
      <c r="D67" t="b">
        <f>OR(geo_data[[#This Row],[% Minority in Local Area]]&lt;$I$15,geo_data[[#This Row],[% Minority in Local Area]]&gt;$I$16)</f>
        <v>0</v>
      </c>
      <c r="E67">
        <v>100000</v>
      </c>
      <c r="F67" t="b">
        <f>OR(geo_data[[#This Row],[Median Family Income in Local Area]]&lt;$J$15,geo_data[[#This Row],[Median Family Income in Local Area]]&gt;$J$16)</f>
        <v>0</v>
      </c>
    </row>
    <row r="68" spans="1:6" x14ac:dyDescent="0.25">
      <c r="A68">
        <v>65</v>
      </c>
      <c r="B68">
        <v>5</v>
      </c>
      <c r="C68">
        <v>24.01</v>
      </c>
      <c r="D68" t="b">
        <f>OR(geo_data[[#This Row],[% Minority in Local Area]]&lt;$I$15,geo_data[[#This Row],[% Minority in Local Area]]&gt;$I$16)</f>
        <v>0</v>
      </c>
      <c r="E68">
        <v>71400</v>
      </c>
      <c r="F68" t="b">
        <f>OR(geo_data[[#This Row],[Median Family Income in Local Area]]&lt;$J$15,geo_data[[#This Row],[Median Family Income in Local Area]]&gt;$J$16)</f>
        <v>0</v>
      </c>
    </row>
    <row r="69" spans="1:6" x14ac:dyDescent="0.25">
      <c r="A69">
        <v>66</v>
      </c>
      <c r="B69">
        <v>45</v>
      </c>
      <c r="C69">
        <v>37.47</v>
      </c>
      <c r="D69" t="b">
        <f>OR(geo_data[[#This Row],[% Minority in Local Area]]&lt;$I$15,geo_data[[#This Row],[% Minority in Local Area]]&gt;$I$16)</f>
        <v>0</v>
      </c>
      <c r="E69">
        <v>81000</v>
      </c>
      <c r="F69" t="b">
        <f>OR(geo_data[[#This Row],[Median Family Income in Local Area]]&lt;$J$15,geo_data[[#This Row],[Median Family Income in Local Area]]&gt;$J$16)</f>
        <v>0</v>
      </c>
    </row>
    <row r="70" spans="1:6" x14ac:dyDescent="0.25">
      <c r="A70">
        <v>67</v>
      </c>
      <c r="B70">
        <v>25</v>
      </c>
      <c r="C70">
        <v>8.3000000000000007</v>
      </c>
      <c r="D70" t="b">
        <f>OR(geo_data[[#This Row],[% Minority in Local Area]]&lt;$I$15,geo_data[[#This Row],[% Minority in Local Area]]&gt;$I$16)</f>
        <v>0</v>
      </c>
      <c r="E70">
        <v>80000</v>
      </c>
      <c r="F70" t="b">
        <f>OR(geo_data[[#This Row],[Median Family Income in Local Area]]&lt;$J$15,geo_data[[#This Row],[Median Family Income in Local Area]]&gt;$J$16)</f>
        <v>0</v>
      </c>
    </row>
    <row r="71" spans="1:6" x14ac:dyDescent="0.25">
      <c r="A71">
        <v>68</v>
      </c>
      <c r="B71">
        <v>34</v>
      </c>
      <c r="C71">
        <v>3.31</v>
      </c>
      <c r="D71" t="b">
        <f>OR(geo_data[[#This Row],[% Minority in Local Area]]&lt;$I$15,geo_data[[#This Row],[% Minority in Local Area]]&gt;$I$16)</f>
        <v>0</v>
      </c>
      <c r="E71">
        <v>85800</v>
      </c>
      <c r="F71" t="b">
        <f>OR(geo_data[[#This Row],[Median Family Income in Local Area]]&lt;$J$15,geo_data[[#This Row],[Median Family Income in Local Area]]&gt;$J$16)</f>
        <v>0</v>
      </c>
    </row>
    <row r="72" spans="1:6" x14ac:dyDescent="0.25">
      <c r="A72">
        <v>69</v>
      </c>
      <c r="B72">
        <v>48</v>
      </c>
      <c r="C72">
        <v>10.17</v>
      </c>
      <c r="D72" t="b">
        <f>OR(geo_data[[#This Row],[% Minority in Local Area]]&lt;$I$15,geo_data[[#This Row],[% Minority in Local Area]]&gt;$I$16)</f>
        <v>0</v>
      </c>
      <c r="E72">
        <v>73700</v>
      </c>
      <c r="F72" t="b">
        <f>OR(geo_data[[#This Row],[Median Family Income in Local Area]]&lt;$J$15,geo_data[[#This Row],[Median Family Income in Local Area]]&gt;$J$16)</f>
        <v>0</v>
      </c>
    </row>
    <row r="73" spans="1:6" x14ac:dyDescent="0.25">
      <c r="A73">
        <v>70</v>
      </c>
      <c r="B73">
        <v>5</v>
      </c>
      <c r="C73">
        <v>10.08</v>
      </c>
      <c r="D73" t="b">
        <f>OR(geo_data[[#This Row],[% Minority in Local Area]]&lt;$I$15,geo_data[[#This Row],[% Minority in Local Area]]&gt;$I$16)</f>
        <v>0</v>
      </c>
      <c r="E73">
        <v>71400</v>
      </c>
      <c r="F73" t="b">
        <f>OR(geo_data[[#This Row],[Median Family Income in Local Area]]&lt;$J$15,geo_data[[#This Row],[Median Family Income in Local Area]]&gt;$J$16)</f>
        <v>0</v>
      </c>
    </row>
    <row r="74" spans="1:6" x14ac:dyDescent="0.25">
      <c r="A74">
        <v>71</v>
      </c>
      <c r="B74">
        <v>6</v>
      </c>
      <c r="C74">
        <v>35.67</v>
      </c>
      <c r="D74" t="b">
        <f>OR(geo_data[[#This Row],[% Minority in Local Area]]&lt;$I$15,geo_data[[#This Row],[% Minority in Local Area]]&gt;$I$16)</f>
        <v>0</v>
      </c>
      <c r="E74">
        <v>83300</v>
      </c>
      <c r="F74" t="b">
        <f>OR(geo_data[[#This Row],[Median Family Income in Local Area]]&lt;$J$15,geo_data[[#This Row],[Median Family Income in Local Area]]&gt;$J$16)</f>
        <v>0</v>
      </c>
    </row>
    <row r="75" spans="1:6" x14ac:dyDescent="0.25">
      <c r="A75">
        <v>72</v>
      </c>
      <c r="B75">
        <v>41</v>
      </c>
      <c r="C75">
        <v>9.81</v>
      </c>
      <c r="D75" t="b">
        <f>OR(geo_data[[#This Row],[% Minority in Local Area]]&lt;$I$15,geo_data[[#This Row],[% Minority in Local Area]]&gt;$I$16)</f>
        <v>0</v>
      </c>
      <c r="E75">
        <v>72200</v>
      </c>
      <c r="F75" t="b">
        <f>OR(geo_data[[#This Row],[Median Family Income in Local Area]]&lt;$J$15,geo_data[[#This Row],[Median Family Income in Local Area]]&gt;$J$16)</f>
        <v>0</v>
      </c>
    </row>
    <row r="76" spans="1:6" x14ac:dyDescent="0.25">
      <c r="A76">
        <v>73</v>
      </c>
      <c r="B76">
        <v>53</v>
      </c>
      <c r="C76">
        <v>24.46</v>
      </c>
      <c r="D76" t="b">
        <f>OR(geo_data[[#This Row],[% Minority in Local Area]]&lt;$I$15,geo_data[[#This Row],[% Minority in Local Area]]&gt;$I$16)</f>
        <v>0</v>
      </c>
      <c r="E76">
        <v>106900</v>
      </c>
      <c r="F76" t="b">
        <f>OR(geo_data[[#This Row],[Median Family Income in Local Area]]&lt;$J$15,geo_data[[#This Row],[Median Family Income in Local Area]]&gt;$J$16)</f>
        <v>0</v>
      </c>
    </row>
    <row r="77" spans="1:6" x14ac:dyDescent="0.25">
      <c r="A77">
        <v>74</v>
      </c>
      <c r="B77">
        <v>6</v>
      </c>
      <c r="C77">
        <v>41.16</v>
      </c>
      <c r="D77" t="b">
        <f>OR(geo_data[[#This Row],[% Minority in Local Area]]&lt;$I$15,geo_data[[#This Row],[% Minority in Local Area]]&gt;$I$16)</f>
        <v>0</v>
      </c>
      <c r="E77">
        <v>97800</v>
      </c>
      <c r="F77" t="b">
        <f>OR(geo_data[[#This Row],[Median Family Income in Local Area]]&lt;$J$15,geo_data[[#This Row],[Median Family Income in Local Area]]&gt;$J$16)</f>
        <v>0</v>
      </c>
    </row>
    <row r="78" spans="1:6" x14ac:dyDescent="0.25">
      <c r="A78">
        <v>75</v>
      </c>
      <c r="B78">
        <v>17</v>
      </c>
      <c r="C78">
        <v>19.27</v>
      </c>
      <c r="D78" t="b">
        <f>OR(geo_data[[#This Row],[% Minority in Local Area]]&lt;$I$15,geo_data[[#This Row],[% Minority in Local Area]]&gt;$I$16)</f>
        <v>0</v>
      </c>
      <c r="E78">
        <v>89100</v>
      </c>
      <c r="F78" t="b">
        <f>OR(geo_data[[#This Row],[Median Family Income in Local Area]]&lt;$J$15,geo_data[[#This Row],[Median Family Income in Local Area]]&gt;$J$16)</f>
        <v>0</v>
      </c>
    </row>
    <row r="79" spans="1:6" x14ac:dyDescent="0.25">
      <c r="A79">
        <v>76</v>
      </c>
      <c r="B79">
        <v>30</v>
      </c>
      <c r="C79">
        <v>6.56</v>
      </c>
      <c r="D79" t="b">
        <f>OR(geo_data[[#This Row],[% Minority in Local Area]]&lt;$I$15,geo_data[[#This Row],[% Minority in Local Area]]&gt;$I$16)</f>
        <v>0</v>
      </c>
      <c r="E79">
        <v>76500</v>
      </c>
      <c r="F79" t="b">
        <f>OR(geo_data[[#This Row],[Median Family Income in Local Area]]&lt;$J$15,geo_data[[#This Row],[Median Family Income in Local Area]]&gt;$J$16)</f>
        <v>0</v>
      </c>
    </row>
    <row r="80" spans="1:6" x14ac:dyDescent="0.25">
      <c r="A80">
        <v>77</v>
      </c>
      <c r="B80">
        <v>6</v>
      </c>
      <c r="C80">
        <v>59.79</v>
      </c>
      <c r="D80" t="b">
        <f>OR(geo_data[[#This Row],[% Minority in Local Area]]&lt;$I$15,geo_data[[#This Row],[% Minority in Local Area]]&gt;$I$16)</f>
        <v>0</v>
      </c>
      <c r="E80">
        <v>83300</v>
      </c>
      <c r="F80" t="b">
        <f>OR(geo_data[[#This Row],[Median Family Income in Local Area]]&lt;$J$15,geo_data[[#This Row],[Median Family Income in Local Area]]&gt;$J$16)</f>
        <v>0</v>
      </c>
    </row>
    <row r="81" spans="1:6" x14ac:dyDescent="0.25">
      <c r="A81">
        <v>78</v>
      </c>
      <c r="B81">
        <v>13</v>
      </c>
      <c r="C81">
        <v>41.5</v>
      </c>
      <c r="D81" t="b">
        <f>OR(geo_data[[#This Row],[% Minority in Local Area]]&lt;$I$15,geo_data[[#This Row],[% Minority in Local Area]]&gt;$I$16)</f>
        <v>0</v>
      </c>
      <c r="E81">
        <v>82200</v>
      </c>
      <c r="F81" t="b">
        <f>OR(geo_data[[#This Row],[Median Family Income in Local Area]]&lt;$J$15,geo_data[[#This Row],[Median Family Income in Local Area]]&gt;$J$16)</f>
        <v>0</v>
      </c>
    </row>
    <row r="82" spans="1:6" x14ac:dyDescent="0.25">
      <c r="A82">
        <v>79</v>
      </c>
      <c r="B82">
        <v>53</v>
      </c>
      <c r="C82">
        <v>21.32</v>
      </c>
      <c r="D82" t="b">
        <f>OR(geo_data[[#This Row],[% Minority in Local Area]]&lt;$I$15,geo_data[[#This Row],[% Minority in Local Area]]&gt;$I$16)</f>
        <v>0</v>
      </c>
      <c r="E82">
        <v>106900</v>
      </c>
      <c r="F82" t="b">
        <f>OR(geo_data[[#This Row],[Median Family Income in Local Area]]&lt;$J$15,geo_data[[#This Row],[Median Family Income in Local Area]]&gt;$J$16)</f>
        <v>0</v>
      </c>
    </row>
    <row r="83" spans="1:6" x14ac:dyDescent="0.25">
      <c r="A83">
        <v>80</v>
      </c>
      <c r="B83">
        <v>6</v>
      </c>
      <c r="C83">
        <v>83.3</v>
      </c>
      <c r="D83" t="b">
        <f>OR(geo_data[[#This Row],[% Minority in Local Area]]&lt;$I$15,geo_data[[#This Row],[% Minority in Local Area]]&gt;$I$16)</f>
        <v>1</v>
      </c>
      <c r="E83">
        <v>75300</v>
      </c>
      <c r="F83" t="b">
        <f>OR(geo_data[[#This Row],[Median Family Income in Local Area]]&lt;$J$15,geo_data[[#This Row],[Median Family Income in Local Area]]&gt;$J$16)</f>
        <v>0</v>
      </c>
    </row>
    <row r="84" spans="1:6" x14ac:dyDescent="0.25">
      <c r="A84">
        <v>81</v>
      </c>
      <c r="B84">
        <v>47</v>
      </c>
      <c r="C84">
        <v>19.309999999999999</v>
      </c>
      <c r="D84" t="b">
        <f>OR(geo_data[[#This Row],[% Minority in Local Area]]&lt;$I$15,geo_data[[#This Row],[% Minority in Local Area]]&gt;$I$16)</f>
        <v>0</v>
      </c>
      <c r="E84">
        <v>80700</v>
      </c>
      <c r="F84" t="b">
        <f>OR(geo_data[[#This Row],[Median Family Income in Local Area]]&lt;$J$15,geo_data[[#This Row],[Median Family Income in Local Area]]&gt;$J$16)</f>
        <v>0</v>
      </c>
    </row>
    <row r="85" spans="1:6" x14ac:dyDescent="0.25">
      <c r="A85">
        <v>82</v>
      </c>
      <c r="B85">
        <v>12</v>
      </c>
      <c r="C85">
        <v>50.56</v>
      </c>
      <c r="D85" t="b">
        <f>OR(geo_data[[#This Row],[% Minority in Local Area]]&lt;$I$15,geo_data[[#This Row],[% Minority in Local Area]]&gt;$I$16)</f>
        <v>0</v>
      </c>
      <c r="E85">
        <v>68300</v>
      </c>
      <c r="F85" t="b">
        <f>OR(geo_data[[#This Row],[Median Family Income in Local Area]]&lt;$J$15,geo_data[[#This Row],[Median Family Income in Local Area]]&gt;$J$16)</f>
        <v>0</v>
      </c>
    </row>
    <row r="86" spans="1:6" x14ac:dyDescent="0.25">
      <c r="A86">
        <v>83</v>
      </c>
      <c r="B86">
        <v>42</v>
      </c>
      <c r="C86">
        <v>3.94</v>
      </c>
      <c r="D86" t="b">
        <f>OR(geo_data[[#This Row],[% Minority in Local Area]]&lt;$I$15,geo_data[[#This Row],[% Minority in Local Area]]&gt;$I$16)</f>
        <v>0</v>
      </c>
      <c r="E86">
        <v>69800</v>
      </c>
      <c r="F86" t="b">
        <f>OR(geo_data[[#This Row],[Median Family Income in Local Area]]&lt;$J$15,geo_data[[#This Row],[Median Family Income in Local Area]]&gt;$J$16)</f>
        <v>0</v>
      </c>
    </row>
    <row r="87" spans="1:6" x14ac:dyDescent="0.25">
      <c r="A87">
        <v>84</v>
      </c>
      <c r="B87">
        <v>49</v>
      </c>
      <c r="C87">
        <v>15.3</v>
      </c>
      <c r="D87" t="b">
        <f>OR(geo_data[[#This Row],[% Minority in Local Area]]&lt;$I$15,geo_data[[#This Row],[% Minority in Local Area]]&gt;$I$16)</f>
        <v>0</v>
      </c>
      <c r="E87">
        <v>85300</v>
      </c>
      <c r="F87" t="b">
        <f>OR(geo_data[[#This Row],[Median Family Income in Local Area]]&lt;$J$15,geo_data[[#This Row],[Median Family Income in Local Area]]&gt;$J$16)</f>
        <v>0</v>
      </c>
    </row>
    <row r="88" spans="1:6" x14ac:dyDescent="0.25">
      <c r="A88">
        <v>85</v>
      </c>
      <c r="B88">
        <v>6</v>
      </c>
      <c r="C88">
        <v>37.36</v>
      </c>
      <c r="D88" t="b">
        <f>OR(geo_data[[#This Row],[% Minority in Local Area]]&lt;$I$15,geo_data[[#This Row],[% Minority in Local Area]]&gt;$I$16)</f>
        <v>0</v>
      </c>
      <c r="E88">
        <v>83300</v>
      </c>
      <c r="F88" t="b">
        <f>OR(geo_data[[#This Row],[Median Family Income in Local Area]]&lt;$J$15,geo_data[[#This Row],[Median Family Income in Local Area]]&gt;$J$16)</f>
        <v>0</v>
      </c>
    </row>
    <row r="89" spans="1:6" x14ac:dyDescent="0.25">
      <c r="A89">
        <v>86</v>
      </c>
      <c r="B89">
        <v>49</v>
      </c>
      <c r="C89">
        <v>12.96</v>
      </c>
      <c r="D89" t="b">
        <f>OR(geo_data[[#This Row],[% Minority in Local Area]]&lt;$I$15,geo_data[[#This Row],[% Minority in Local Area]]&gt;$I$16)</f>
        <v>0</v>
      </c>
      <c r="E89">
        <v>71000</v>
      </c>
      <c r="F89" t="b">
        <f>OR(geo_data[[#This Row],[Median Family Income in Local Area]]&lt;$J$15,geo_data[[#This Row],[Median Family Income in Local Area]]&gt;$J$16)</f>
        <v>0</v>
      </c>
    </row>
    <row r="90" spans="1:6" x14ac:dyDescent="0.25">
      <c r="A90">
        <v>87</v>
      </c>
      <c r="B90">
        <v>47</v>
      </c>
      <c r="C90">
        <v>15.02</v>
      </c>
      <c r="D90" t="b">
        <f>OR(geo_data[[#This Row],[% Minority in Local Area]]&lt;$I$15,geo_data[[#This Row],[% Minority in Local Area]]&gt;$I$16)</f>
        <v>0</v>
      </c>
      <c r="E90">
        <v>70800</v>
      </c>
      <c r="F90" t="b">
        <f>OR(geo_data[[#This Row],[Median Family Income in Local Area]]&lt;$J$15,geo_data[[#This Row],[Median Family Income in Local Area]]&gt;$J$16)</f>
        <v>0</v>
      </c>
    </row>
    <row r="91" spans="1:6" x14ac:dyDescent="0.25">
      <c r="A91">
        <v>88</v>
      </c>
      <c r="B91">
        <v>12</v>
      </c>
      <c r="C91">
        <v>31.07</v>
      </c>
      <c r="D91" t="b">
        <f>OR(geo_data[[#This Row],[% Minority in Local Area]]&lt;$I$15,geo_data[[#This Row],[% Minority in Local Area]]&gt;$I$16)</f>
        <v>0</v>
      </c>
      <c r="E91">
        <v>58800</v>
      </c>
      <c r="F91" t="b">
        <f>OR(geo_data[[#This Row],[Median Family Income in Local Area]]&lt;$J$15,geo_data[[#This Row],[Median Family Income in Local Area]]&gt;$J$16)</f>
        <v>0</v>
      </c>
    </row>
    <row r="92" spans="1:6" x14ac:dyDescent="0.25">
      <c r="A92">
        <v>89</v>
      </c>
      <c r="B92">
        <v>6</v>
      </c>
      <c r="C92">
        <v>57.69</v>
      </c>
      <c r="D92" t="b">
        <f>OR(geo_data[[#This Row],[% Minority in Local Area]]&lt;$I$15,geo_data[[#This Row],[% Minority in Local Area]]&gt;$I$16)</f>
        <v>0</v>
      </c>
      <c r="E92">
        <v>86700</v>
      </c>
      <c r="F92" t="b">
        <f>OR(geo_data[[#This Row],[Median Family Income in Local Area]]&lt;$J$15,geo_data[[#This Row],[Median Family Income in Local Area]]&gt;$J$16)</f>
        <v>0</v>
      </c>
    </row>
    <row r="93" spans="1:6" x14ac:dyDescent="0.25">
      <c r="A93">
        <v>90</v>
      </c>
      <c r="B93">
        <v>6</v>
      </c>
      <c r="C93">
        <v>39.57</v>
      </c>
      <c r="D93" t="b">
        <f>OR(geo_data[[#This Row],[% Minority in Local Area]]&lt;$I$15,geo_data[[#This Row],[% Minority in Local Area]]&gt;$I$16)</f>
        <v>0</v>
      </c>
      <c r="E93">
        <v>83300</v>
      </c>
      <c r="F93" t="b">
        <f>OR(geo_data[[#This Row],[Median Family Income in Local Area]]&lt;$J$15,geo_data[[#This Row],[Median Family Income in Local Area]]&gt;$J$16)</f>
        <v>0</v>
      </c>
    </row>
    <row r="94" spans="1:6" x14ac:dyDescent="0.25">
      <c r="A94">
        <v>91</v>
      </c>
      <c r="B94">
        <v>37</v>
      </c>
      <c r="C94">
        <v>10.96</v>
      </c>
      <c r="D94" t="b">
        <f>OR(geo_data[[#This Row],[% Minority in Local Area]]&lt;$I$15,geo_data[[#This Row],[% Minority in Local Area]]&gt;$I$16)</f>
        <v>0</v>
      </c>
      <c r="E94">
        <v>94100</v>
      </c>
      <c r="F94" t="b">
        <f>OR(geo_data[[#This Row],[Median Family Income in Local Area]]&lt;$J$15,geo_data[[#This Row],[Median Family Income in Local Area]]&gt;$J$16)</f>
        <v>0</v>
      </c>
    </row>
    <row r="95" spans="1:6" x14ac:dyDescent="0.25">
      <c r="A95">
        <v>92</v>
      </c>
      <c r="B95">
        <v>51</v>
      </c>
      <c r="C95">
        <v>11.61</v>
      </c>
      <c r="D95" t="b">
        <f>OR(geo_data[[#This Row],[% Minority in Local Area]]&lt;$I$15,geo_data[[#This Row],[% Minority in Local Area]]&gt;$I$16)</f>
        <v>0</v>
      </c>
      <c r="E95">
        <v>89400</v>
      </c>
      <c r="F95" t="b">
        <f>OR(geo_data[[#This Row],[Median Family Income in Local Area]]&lt;$J$15,geo_data[[#This Row],[Median Family Income in Local Area]]&gt;$J$16)</f>
        <v>0</v>
      </c>
    </row>
    <row r="96" spans="1:6" x14ac:dyDescent="0.25">
      <c r="A96">
        <v>93</v>
      </c>
      <c r="B96">
        <v>20</v>
      </c>
      <c r="C96">
        <v>28.67</v>
      </c>
      <c r="D96" t="b">
        <f>OR(geo_data[[#This Row],[% Minority in Local Area]]&lt;$I$15,geo_data[[#This Row],[% Minority in Local Area]]&gt;$I$16)</f>
        <v>0</v>
      </c>
      <c r="E96">
        <v>64600</v>
      </c>
      <c r="F96" t="b">
        <f>OR(geo_data[[#This Row],[Median Family Income in Local Area]]&lt;$J$15,geo_data[[#This Row],[Median Family Income in Local Area]]&gt;$J$16)</f>
        <v>0</v>
      </c>
    </row>
    <row r="97" spans="1:6" x14ac:dyDescent="0.25">
      <c r="A97">
        <v>94</v>
      </c>
      <c r="B97">
        <v>34</v>
      </c>
      <c r="C97">
        <v>14.01</v>
      </c>
      <c r="D97" t="b">
        <f>OR(geo_data[[#This Row],[% Minority in Local Area]]&lt;$I$15,geo_data[[#This Row],[% Minority in Local Area]]&gt;$I$16)</f>
        <v>0</v>
      </c>
      <c r="E97">
        <v>96500</v>
      </c>
      <c r="F97" t="b">
        <f>OR(geo_data[[#This Row],[Median Family Income in Local Area]]&lt;$J$15,geo_data[[#This Row],[Median Family Income in Local Area]]&gt;$J$16)</f>
        <v>0</v>
      </c>
    </row>
    <row r="98" spans="1:6" x14ac:dyDescent="0.25">
      <c r="A98">
        <v>95</v>
      </c>
      <c r="B98">
        <v>4</v>
      </c>
      <c r="C98">
        <v>22.68</v>
      </c>
      <c r="D98" t="b">
        <f>OR(geo_data[[#This Row],[% Minority in Local Area]]&lt;$I$15,geo_data[[#This Row],[% Minority in Local Area]]&gt;$I$16)</f>
        <v>0</v>
      </c>
      <c r="E98">
        <v>77800</v>
      </c>
      <c r="F98" t="b">
        <f>OR(geo_data[[#This Row],[Median Family Income in Local Area]]&lt;$J$15,geo_data[[#This Row],[Median Family Income in Local Area]]&gt;$J$16)</f>
        <v>0</v>
      </c>
    </row>
    <row r="99" spans="1:6" x14ac:dyDescent="0.25">
      <c r="A99">
        <v>96</v>
      </c>
      <c r="B99">
        <v>48</v>
      </c>
      <c r="C99">
        <v>15.97</v>
      </c>
      <c r="D99" t="b">
        <f>OR(geo_data[[#This Row],[% Minority in Local Area]]&lt;$I$15,geo_data[[#This Row],[% Minority in Local Area]]&gt;$I$16)</f>
        <v>0</v>
      </c>
      <c r="E99">
        <v>97600</v>
      </c>
      <c r="F99" t="b">
        <f>OR(geo_data[[#This Row],[Median Family Income in Local Area]]&lt;$J$15,geo_data[[#This Row],[Median Family Income in Local Area]]&gt;$J$16)</f>
        <v>0</v>
      </c>
    </row>
    <row r="100" spans="1:6" x14ac:dyDescent="0.25">
      <c r="A100">
        <v>97</v>
      </c>
      <c r="B100">
        <v>36</v>
      </c>
      <c r="C100">
        <v>21.42</v>
      </c>
      <c r="D100" t="b">
        <f>OR(geo_data[[#This Row],[% Minority in Local Area]]&lt;$I$15,geo_data[[#This Row],[% Minority in Local Area]]&gt;$I$16)</f>
        <v>0</v>
      </c>
      <c r="E100">
        <v>76200</v>
      </c>
      <c r="F100" t="b">
        <f>OR(geo_data[[#This Row],[Median Family Income in Local Area]]&lt;$J$15,geo_data[[#This Row],[Median Family Income in Local Area]]&gt;$J$16)</f>
        <v>0</v>
      </c>
    </row>
    <row r="101" spans="1:6" x14ac:dyDescent="0.25">
      <c r="A101">
        <v>98</v>
      </c>
      <c r="B101">
        <v>55</v>
      </c>
      <c r="C101">
        <v>2.5499999999999998</v>
      </c>
      <c r="D101" t="b">
        <f>OR(geo_data[[#This Row],[% Minority in Local Area]]&lt;$I$15,geo_data[[#This Row],[% Minority in Local Area]]&gt;$I$16)</f>
        <v>0</v>
      </c>
      <c r="E101">
        <v>102800</v>
      </c>
      <c r="F101" t="b">
        <f>OR(geo_data[[#This Row],[Median Family Income in Local Area]]&lt;$J$15,geo_data[[#This Row],[Median Family Income in Local Area]]&gt;$J$16)</f>
        <v>0</v>
      </c>
    </row>
    <row r="102" spans="1:6" x14ac:dyDescent="0.25">
      <c r="A102">
        <v>99</v>
      </c>
      <c r="B102">
        <v>50</v>
      </c>
      <c r="C102">
        <v>4.17</v>
      </c>
      <c r="D102" t="b">
        <f>OR(geo_data[[#This Row],[% Minority in Local Area]]&lt;$I$15,geo_data[[#This Row],[% Minority in Local Area]]&gt;$I$16)</f>
        <v>0</v>
      </c>
      <c r="E102">
        <v>79300</v>
      </c>
      <c r="F102" t="b">
        <f>OR(geo_data[[#This Row],[Median Family Income in Local Area]]&lt;$J$15,geo_data[[#This Row],[Median Family Income in Local Area]]&gt;$J$16)</f>
        <v>0</v>
      </c>
    </row>
    <row r="103" spans="1:6" x14ac:dyDescent="0.25">
      <c r="A103">
        <v>100</v>
      </c>
      <c r="B103">
        <v>42</v>
      </c>
      <c r="C103">
        <v>3.14</v>
      </c>
      <c r="D103" t="b">
        <f>OR(geo_data[[#This Row],[% Minority in Local Area]]&lt;$I$15,geo_data[[#This Row],[% Minority in Local Area]]&gt;$I$16)</f>
        <v>0</v>
      </c>
      <c r="E103">
        <v>82300</v>
      </c>
      <c r="F103" t="b">
        <f>OR(geo_data[[#This Row],[Median Family Income in Local Area]]&lt;$J$15,geo_data[[#This Row],[Median Family Income in Local Area]]&gt;$J$16)</f>
        <v>0</v>
      </c>
    </row>
    <row r="104" spans="1:6" x14ac:dyDescent="0.25">
      <c r="A104">
        <v>101</v>
      </c>
      <c r="B104">
        <v>34</v>
      </c>
      <c r="C104">
        <v>48.53</v>
      </c>
      <c r="D104" t="b">
        <f>OR(geo_data[[#This Row],[% Minority in Local Area]]&lt;$I$15,geo_data[[#This Row],[% Minority in Local Area]]&gt;$I$16)</f>
        <v>0</v>
      </c>
      <c r="E104">
        <v>96500</v>
      </c>
      <c r="F104" t="b">
        <f>OR(geo_data[[#This Row],[Median Family Income in Local Area]]&lt;$J$15,geo_data[[#This Row],[Median Family Income in Local Area]]&gt;$J$16)</f>
        <v>0</v>
      </c>
    </row>
    <row r="105" spans="1:6" x14ac:dyDescent="0.25">
      <c r="A105">
        <v>102</v>
      </c>
      <c r="B105">
        <v>1</v>
      </c>
      <c r="C105">
        <v>7.49</v>
      </c>
      <c r="D105" t="b">
        <f>OR(geo_data[[#This Row],[% Minority in Local Area]]&lt;$I$15,geo_data[[#This Row],[% Minority in Local Area]]&gt;$I$16)</f>
        <v>0</v>
      </c>
      <c r="E105">
        <v>81000</v>
      </c>
      <c r="F105" t="b">
        <f>OR(geo_data[[#This Row],[Median Family Income in Local Area]]&lt;$J$15,geo_data[[#This Row],[Median Family Income in Local Area]]&gt;$J$16)</f>
        <v>0</v>
      </c>
    </row>
    <row r="106" spans="1:6" x14ac:dyDescent="0.25">
      <c r="A106">
        <v>103</v>
      </c>
      <c r="B106">
        <v>6</v>
      </c>
      <c r="C106">
        <v>51.32</v>
      </c>
      <c r="D106" t="b">
        <f>OR(geo_data[[#This Row],[% Minority in Local Area]]&lt;$I$15,geo_data[[#This Row],[% Minority in Local Area]]&gt;$I$16)</f>
        <v>0</v>
      </c>
      <c r="E106">
        <v>92700</v>
      </c>
      <c r="F106" t="b">
        <f>OR(geo_data[[#This Row],[Median Family Income in Local Area]]&lt;$J$15,geo_data[[#This Row],[Median Family Income in Local Area]]&gt;$J$16)</f>
        <v>0</v>
      </c>
    </row>
    <row r="107" spans="1:6" x14ac:dyDescent="0.25">
      <c r="A107">
        <v>104</v>
      </c>
      <c r="B107">
        <v>47</v>
      </c>
      <c r="C107">
        <v>6.91</v>
      </c>
      <c r="D107" t="b">
        <f>OR(geo_data[[#This Row],[% Minority in Local Area]]&lt;$I$15,geo_data[[#This Row],[% Minority in Local Area]]&gt;$I$16)</f>
        <v>0</v>
      </c>
      <c r="E107">
        <v>72600</v>
      </c>
      <c r="F107" t="b">
        <f>OR(geo_data[[#This Row],[Median Family Income in Local Area]]&lt;$J$15,geo_data[[#This Row],[Median Family Income in Local Area]]&gt;$J$16)</f>
        <v>0</v>
      </c>
    </row>
    <row r="108" spans="1:6" x14ac:dyDescent="0.25">
      <c r="A108">
        <v>105</v>
      </c>
      <c r="B108">
        <v>13</v>
      </c>
      <c r="C108">
        <v>11.47</v>
      </c>
      <c r="D108" t="b">
        <f>OR(geo_data[[#This Row],[% Minority in Local Area]]&lt;$I$15,geo_data[[#This Row],[% Minority in Local Area]]&gt;$I$16)</f>
        <v>0</v>
      </c>
      <c r="E108">
        <v>58700</v>
      </c>
      <c r="F108" t="b">
        <f>OR(geo_data[[#This Row],[Median Family Income in Local Area]]&lt;$J$15,geo_data[[#This Row],[Median Family Income in Local Area]]&gt;$J$16)</f>
        <v>0</v>
      </c>
    </row>
    <row r="109" spans="1:6" x14ac:dyDescent="0.25">
      <c r="A109">
        <v>106</v>
      </c>
      <c r="B109">
        <v>19</v>
      </c>
      <c r="C109">
        <v>5.74</v>
      </c>
      <c r="D109" t="b">
        <f>OR(geo_data[[#This Row],[% Minority in Local Area]]&lt;$I$15,geo_data[[#This Row],[% Minority in Local Area]]&gt;$I$16)</f>
        <v>0</v>
      </c>
      <c r="E109">
        <v>89200</v>
      </c>
      <c r="F109" t="b">
        <f>OR(geo_data[[#This Row],[Median Family Income in Local Area]]&lt;$J$15,geo_data[[#This Row],[Median Family Income in Local Area]]&gt;$J$16)</f>
        <v>0</v>
      </c>
    </row>
    <row r="110" spans="1:6" x14ac:dyDescent="0.25">
      <c r="A110">
        <v>107</v>
      </c>
      <c r="B110">
        <v>19</v>
      </c>
      <c r="C110">
        <v>9.65</v>
      </c>
      <c r="D110" t="b">
        <f>OR(geo_data[[#This Row],[% Minority in Local Area]]&lt;$I$15,geo_data[[#This Row],[% Minority in Local Area]]&gt;$I$16)</f>
        <v>0</v>
      </c>
      <c r="E110">
        <v>80600</v>
      </c>
      <c r="F110" t="b">
        <f>OR(geo_data[[#This Row],[Median Family Income in Local Area]]&lt;$J$15,geo_data[[#This Row],[Median Family Income in Local Area]]&gt;$J$16)</f>
        <v>0</v>
      </c>
    </row>
    <row r="111" spans="1:6" x14ac:dyDescent="0.25">
      <c r="A111">
        <v>108</v>
      </c>
      <c r="B111">
        <v>41</v>
      </c>
      <c r="C111">
        <v>14.27</v>
      </c>
      <c r="D111" t="b">
        <f>OR(geo_data[[#This Row],[% Minority in Local Area]]&lt;$I$15,geo_data[[#This Row],[% Minority in Local Area]]&gt;$I$16)</f>
        <v>0</v>
      </c>
      <c r="E111">
        <v>92100</v>
      </c>
      <c r="F111" t="b">
        <f>OR(geo_data[[#This Row],[Median Family Income in Local Area]]&lt;$J$15,geo_data[[#This Row],[Median Family Income in Local Area]]&gt;$J$16)</f>
        <v>0</v>
      </c>
    </row>
    <row r="112" spans="1:6" x14ac:dyDescent="0.25">
      <c r="A112">
        <v>109</v>
      </c>
      <c r="B112">
        <v>29</v>
      </c>
      <c r="C112">
        <v>9</v>
      </c>
      <c r="D112" t="b">
        <f>OR(geo_data[[#This Row],[% Minority in Local Area]]&lt;$I$15,geo_data[[#This Row],[% Minority in Local Area]]&gt;$I$16)</f>
        <v>0</v>
      </c>
      <c r="E112">
        <v>82600</v>
      </c>
      <c r="F112" t="b">
        <f>OR(geo_data[[#This Row],[Median Family Income in Local Area]]&lt;$J$15,geo_data[[#This Row],[Median Family Income in Local Area]]&gt;$J$16)</f>
        <v>0</v>
      </c>
    </row>
    <row r="113" spans="1:6" x14ac:dyDescent="0.25">
      <c r="A113">
        <v>110</v>
      </c>
      <c r="B113">
        <v>6</v>
      </c>
      <c r="C113">
        <v>59.52</v>
      </c>
      <c r="D113" t="b">
        <f>OR(geo_data[[#This Row],[% Minority in Local Area]]&lt;$I$15,geo_data[[#This Row],[% Minority in Local Area]]&gt;$I$16)</f>
        <v>0</v>
      </c>
      <c r="E113">
        <v>75300</v>
      </c>
      <c r="F113" t="b">
        <f>OR(geo_data[[#This Row],[Median Family Income in Local Area]]&lt;$J$15,geo_data[[#This Row],[Median Family Income in Local Area]]&gt;$J$16)</f>
        <v>0</v>
      </c>
    </row>
    <row r="114" spans="1:6" x14ac:dyDescent="0.25">
      <c r="A114">
        <v>111</v>
      </c>
      <c r="B114">
        <v>12</v>
      </c>
      <c r="C114">
        <v>51.06</v>
      </c>
      <c r="D114" t="b">
        <f>OR(geo_data[[#This Row],[% Minority in Local Area]]&lt;$I$15,geo_data[[#This Row],[% Minority in Local Area]]&gt;$I$16)</f>
        <v>0</v>
      </c>
      <c r="E114">
        <v>68100</v>
      </c>
      <c r="F114" t="b">
        <f>OR(geo_data[[#This Row],[Median Family Income in Local Area]]&lt;$J$15,geo_data[[#This Row],[Median Family Income in Local Area]]&gt;$J$16)</f>
        <v>0</v>
      </c>
    </row>
    <row r="115" spans="1:6" x14ac:dyDescent="0.25">
      <c r="A115">
        <v>112</v>
      </c>
      <c r="B115">
        <v>13</v>
      </c>
      <c r="C115">
        <v>40.93</v>
      </c>
      <c r="D115" t="b">
        <f>OR(geo_data[[#This Row],[% Minority in Local Area]]&lt;$I$15,geo_data[[#This Row],[% Minority in Local Area]]&gt;$I$16)</f>
        <v>0</v>
      </c>
      <c r="E115">
        <v>82200</v>
      </c>
      <c r="F115" t="b">
        <f>OR(geo_data[[#This Row],[Median Family Income in Local Area]]&lt;$J$15,geo_data[[#This Row],[Median Family Income in Local Area]]&gt;$J$16)</f>
        <v>0</v>
      </c>
    </row>
    <row r="116" spans="1:6" x14ac:dyDescent="0.25">
      <c r="A116">
        <v>113</v>
      </c>
      <c r="B116">
        <v>6</v>
      </c>
      <c r="C116">
        <v>57.94</v>
      </c>
      <c r="D116" t="b">
        <f>OR(geo_data[[#This Row],[% Minority in Local Area]]&lt;$I$15,geo_data[[#This Row],[% Minority in Local Area]]&gt;$I$16)</f>
        <v>0</v>
      </c>
      <c r="E116">
        <v>75300</v>
      </c>
      <c r="F116" t="b">
        <f>OR(geo_data[[#This Row],[Median Family Income in Local Area]]&lt;$J$15,geo_data[[#This Row],[Median Family Income in Local Area]]&gt;$J$16)</f>
        <v>0</v>
      </c>
    </row>
    <row r="117" spans="1:6" x14ac:dyDescent="0.25">
      <c r="A117">
        <v>114</v>
      </c>
      <c r="B117">
        <v>36</v>
      </c>
      <c r="C117">
        <v>40.15</v>
      </c>
      <c r="D117" t="b">
        <f>OR(geo_data[[#This Row],[% Minority in Local Area]]&lt;$I$15,geo_data[[#This Row],[% Minority in Local Area]]&gt;$I$16)</f>
        <v>0</v>
      </c>
      <c r="E117">
        <v>96500</v>
      </c>
      <c r="F117" t="b">
        <f>OR(geo_data[[#This Row],[Median Family Income in Local Area]]&lt;$J$15,geo_data[[#This Row],[Median Family Income in Local Area]]&gt;$J$16)</f>
        <v>0</v>
      </c>
    </row>
    <row r="118" spans="1:6" x14ac:dyDescent="0.25">
      <c r="A118">
        <v>115</v>
      </c>
      <c r="B118">
        <v>17</v>
      </c>
      <c r="C118">
        <v>12.95</v>
      </c>
      <c r="D118" t="b">
        <f>OR(geo_data[[#This Row],[% Minority in Local Area]]&lt;$I$15,geo_data[[#This Row],[% Minority in Local Area]]&gt;$I$16)</f>
        <v>0</v>
      </c>
      <c r="E118">
        <v>89100</v>
      </c>
      <c r="F118" t="b">
        <f>OR(geo_data[[#This Row],[Median Family Income in Local Area]]&lt;$J$15,geo_data[[#This Row],[Median Family Income in Local Area]]&gt;$J$16)</f>
        <v>0</v>
      </c>
    </row>
    <row r="119" spans="1:6" x14ac:dyDescent="0.25">
      <c r="A119">
        <v>116</v>
      </c>
      <c r="B119">
        <v>19</v>
      </c>
      <c r="C119">
        <v>20.13</v>
      </c>
      <c r="D119" t="b">
        <f>OR(geo_data[[#This Row],[% Minority in Local Area]]&lt;$I$15,geo_data[[#This Row],[% Minority in Local Area]]&gt;$I$16)</f>
        <v>0</v>
      </c>
      <c r="E119">
        <v>99100</v>
      </c>
      <c r="F119" t="b">
        <f>OR(geo_data[[#This Row],[Median Family Income in Local Area]]&lt;$J$15,geo_data[[#This Row],[Median Family Income in Local Area]]&gt;$J$16)</f>
        <v>0</v>
      </c>
    </row>
    <row r="120" spans="1:6" x14ac:dyDescent="0.25">
      <c r="A120">
        <v>117</v>
      </c>
      <c r="B120">
        <v>48</v>
      </c>
      <c r="C120">
        <v>25.37</v>
      </c>
      <c r="D120" t="b">
        <f>OR(geo_data[[#This Row],[% Minority in Local Area]]&lt;$I$15,geo_data[[#This Row],[% Minority in Local Area]]&gt;$I$16)</f>
        <v>0</v>
      </c>
      <c r="E120">
        <v>84800</v>
      </c>
      <c r="F120" t="b">
        <f>OR(geo_data[[#This Row],[Median Family Income in Local Area]]&lt;$J$15,geo_data[[#This Row],[Median Family Income in Local Area]]&gt;$J$16)</f>
        <v>0</v>
      </c>
    </row>
    <row r="121" spans="1:6" x14ac:dyDescent="0.25">
      <c r="A121">
        <v>118</v>
      </c>
      <c r="B121">
        <v>8</v>
      </c>
      <c r="C121">
        <v>16.329999999999998</v>
      </c>
      <c r="D121" t="b">
        <f>OR(geo_data[[#This Row],[% Minority in Local Area]]&lt;$I$15,geo_data[[#This Row],[% Minority in Local Area]]&gt;$I$16)</f>
        <v>0</v>
      </c>
      <c r="E121">
        <v>81700</v>
      </c>
      <c r="F121" t="b">
        <f>OR(geo_data[[#This Row],[Median Family Income in Local Area]]&lt;$J$15,geo_data[[#This Row],[Median Family Income in Local Area]]&gt;$J$16)</f>
        <v>0</v>
      </c>
    </row>
    <row r="122" spans="1:6" x14ac:dyDescent="0.25">
      <c r="A122">
        <v>119</v>
      </c>
      <c r="B122">
        <v>29</v>
      </c>
      <c r="C122">
        <v>12.84</v>
      </c>
      <c r="D122" t="b">
        <f>OR(geo_data[[#This Row],[% Minority in Local Area]]&lt;$I$15,geo_data[[#This Row],[% Minority in Local Area]]&gt;$I$16)</f>
        <v>0</v>
      </c>
      <c r="E122">
        <v>82600</v>
      </c>
      <c r="F122" t="b">
        <f>OR(geo_data[[#This Row],[Median Family Income in Local Area]]&lt;$J$15,geo_data[[#This Row],[Median Family Income in Local Area]]&gt;$J$16)</f>
        <v>0</v>
      </c>
    </row>
    <row r="123" spans="1:6" x14ac:dyDescent="0.25">
      <c r="A123">
        <v>120</v>
      </c>
      <c r="B123">
        <v>12</v>
      </c>
      <c r="C123">
        <v>15.21</v>
      </c>
      <c r="D123" t="b">
        <f>OR(geo_data[[#This Row],[% Minority in Local Area]]&lt;$I$15,geo_data[[#This Row],[% Minority in Local Area]]&gt;$I$16)</f>
        <v>0</v>
      </c>
      <c r="E123">
        <v>65000</v>
      </c>
      <c r="F123" t="b">
        <f>OR(geo_data[[#This Row],[Median Family Income in Local Area]]&lt;$J$15,geo_data[[#This Row],[Median Family Income in Local Area]]&gt;$J$16)</f>
        <v>0</v>
      </c>
    </row>
    <row r="124" spans="1:6" x14ac:dyDescent="0.25">
      <c r="A124">
        <v>121</v>
      </c>
      <c r="B124">
        <v>12</v>
      </c>
      <c r="C124">
        <v>83.41</v>
      </c>
      <c r="D124" t="b">
        <f>OR(geo_data[[#This Row],[% Minority in Local Area]]&lt;$I$15,geo_data[[#This Row],[% Minority in Local Area]]&gt;$I$16)</f>
        <v>1</v>
      </c>
      <c r="E124">
        <v>68300</v>
      </c>
      <c r="F124" t="b">
        <f>OR(geo_data[[#This Row],[Median Family Income in Local Area]]&lt;$J$15,geo_data[[#This Row],[Median Family Income in Local Area]]&gt;$J$16)</f>
        <v>0</v>
      </c>
    </row>
    <row r="125" spans="1:6" x14ac:dyDescent="0.25">
      <c r="A125">
        <v>122</v>
      </c>
      <c r="B125">
        <v>4</v>
      </c>
      <c r="C125">
        <v>24.87</v>
      </c>
      <c r="D125" t="b">
        <f>OR(geo_data[[#This Row],[% Minority in Local Area]]&lt;$I$15,geo_data[[#This Row],[% Minority in Local Area]]&gt;$I$16)</f>
        <v>0</v>
      </c>
      <c r="E125">
        <v>77800</v>
      </c>
      <c r="F125" t="b">
        <f>OR(geo_data[[#This Row],[Median Family Income in Local Area]]&lt;$J$15,geo_data[[#This Row],[Median Family Income in Local Area]]&gt;$J$16)</f>
        <v>0</v>
      </c>
    </row>
    <row r="126" spans="1:6" x14ac:dyDescent="0.25">
      <c r="A126">
        <v>123</v>
      </c>
      <c r="B126">
        <v>6</v>
      </c>
      <c r="C126">
        <v>80.94</v>
      </c>
      <c r="D126" t="b">
        <f>OR(geo_data[[#This Row],[% Minority in Local Area]]&lt;$I$15,geo_data[[#This Row],[% Minority in Local Area]]&gt;$I$16)</f>
        <v>0</v>
      </c>
      <c r="E126">
        <v>92700</v>
      </c>
      <c r="F126" t="b">
        <f>OR(geo_data[[#This Row],[Median Family Income in Local Area]]&lt;$J$15,geo_data[[#This Row],[Median Family Income in Local Area]]&gt;$J$16)</f>
        <v>0</v>
      </c>
    </row>
    <row r="127" spans="1:6" x14ac:dyDescent="0.25">
      <c r="A127">
        <v>124</v>
      </c>
      <c r="B127">
        <v>39</v>
      </c>
      <c r="C127">
        <v>19.3</v>
      </c>
      <c r="D127" t="b">
        <f>OR(geo_data[[#This Row],[% Minority in Local Area]]&lt;$I$15,geo_data[[#This Row],[% Minority in Local Area]]&gt;$I$16)</f>
        <v>0</v>
      </c>
      <c r="E127">
        <v>85200</v>
      </c>
      <c r="F127" t="b">
        <f>OR(geo_data[[#This Row],[Median Family Income in Local Area]]&lt;$J$15,geo_data[[#This Row],[Median Family Income in Local Area]]&gt;$J$16)</f>
        <v>0</v>
      </c>
    </row>
    <row r="128" spans="1:6" x14ac:dyDescent="0.25">
      <c r="A128">
        <v>125</v>
      </c>
      <c r="B128">
        <v>40</v>
      </c>
      <c r="C128">
        <v>15.38</v>
      </c>
      <c r="D128" t="b">
        <f>OR(geo_data[[#This Row],[% Minority in Local Area]]&lt;$I$15,geo_data[[#This Row],[% Minority in Local Area]]&gt;$I$16)</f>
        <v>0</v>
      </c>
      <c r="E128">
        <v>74000</v>
      </c>
      <c r="F128" t="b">
        <f>OR(geo_data[[#This Row],[Median Family Income in Local Area]]&lt;$J$15,geo_data[[#This Row],[Median Family Income in Local Area]]&gt;$J$16)</f>
        <v>0</v>
      </c>
    </row>
    <row r="129" spans="1:6" x14ac:dyDescent="0.25">
      <c r="A129">
        <v>126</v>
      </c>
      <c r="B129">
        <v>49</v>
      </c>
      <c r="C129">
        <v>16.8</v>
      </c>
      <c r="D129" t="b">
        <f>OR(geo_data[[#This Row],[% Minority in Local Area]]&lt;$I$15,geo_data[[#This Row],[% Minority in Local Area]]&gt;$I$16)</f>
        <v>0</v>
      </c>
      <c r="E129">
        <v>70700</v>
      </c>
      <c r="F129" t="b">
        <f>OR(geo_data[[#This Row],[Median Family Income in Local Area]]&lt;$J$15,geo_data[[#This Row],[Median Family Income in Local Area]]&gt;$J$16)</f>
        <v>0</v>
      </c>
    </row>
    <row r="130" spans="1:6" x14ac:dyDescent="0.25">
      <c r="A130">
        <v>127</v>
      </c>
      <c r="B130">
        <v>26</v>
      </c>
      <c r="C130">
        <v>6.53</v>
      </c>
      <c r="D130" t="b">
        <f>OR(geo_data[[#This Row],[% Minority in Local Area]]&lt;$I$15,geo_data[[#This Row],[% Minority in Local Area]]&gt;$I$16)</f>
        <v>0</v>
      </c>
      <c r="E130">
        <v>79700</v>
      </c>
      <c r="F130" t="b">
        <f>OR(geo_data[[#This Row],[Median Family Income in Local Area]]&lt;$J$15,geo_data[[#This Row],[Median Family Income in Local Area]]&gt;$J$16)</f>
        <v>0</v>
      </c>
    </row>
    <row r="131" spans="1:6" x14ac:dyDescent="0.25">
      <c r="A131">
        <v>128</v>
      </c>
      <c r="B131">
        <v>53</v>
      </c>
      <c r="C131">
        <v>11.83</v>
      </c>
      <c r="D131" t="b">
        <f>OR(geo_data[[#This Row],[% Minority in Local Area]]&lt;$I$15,geo_data[[#This Row],[% Minority in Local Area]]&gt;$I$16)</f>
        <v>0</v>
      </c>
      <c r="E131">
        <v>86300</v>
      </c>
      <c r="F131" t="b">
        <f>OR(geo_data[[#This Row],[Median Family Income in Local Area]]&lt;$J$15,geo_data[[#This Row],[Median Family Income in Local Area]]&gt;$J$16)</f>
        <v>0</v>
      </c>
    </row>
    <row r="132" spans="1:6" x14ac:dyDescent="0.25">
      <c r="A132">
        <v>129</v>
      </c>
      <c r="B132">
        <v>53</v>
      </c>
      <c r="C132">
        <v>37.630000000000003</v>
      </c>
      <c r="D132" t="b">
        <f>OR(geo_data[[#This Row],[% Minority in Local Area]]&lt;$I$15,geo_data[[#This Row],[% Minority in Local Area]]&gt;$I$16)</f>
        <v>0</v>
      </c>
      <c r="E132">
        <v>106900</v>
      </c>
      <c r="F132" t="b">
        <f>OR(geo_data[[#This Row],[Median Family Income in Local Area]]&lt;$J$15,geo_data[[#This Row],[Median Family Income in Local Area]]&gt;$J$16)</f>
        <v>0</v>
      </c>
    </row>
    <row r="133" spans="1:6" x14ac:dyDescent="0.25">
      <c r="A133">
        <v>130</v>
      </c>
      <c r="B133">
        <v>21</v>
      </c>
      <c r="C133">
        <v>90.31</v>
      </c>
      <c r="D133" t="b">
        <f>OR(geo_data[[#This Row],[% Minority in Local Area]]&lt;$I$15,geo_data[[#This Row],[% Minority in Local Area]]&gt;$I$16)</f>
        <v>1</v>
      </c>
      <c r="E133">
        <v>79400</v>
      </c>
      <c r="F133" t="b">
        <f>OR(geo_data[[#This Row],[Median Family Income in Local Area]]&lt;$J$15,geo_data[[#This Row],[Median Family Income in Local Area]]&gt;$J$16)</f>
        <v>0</v>
      </c>
    </row>
    <row r="134" spans="1:6" x14ac:dyDescent="0.25">
      <c r="A134">
        <v>131</v>
      </c>
      <c r="B134">
        <v>6</v>
      </c>
      <c r="C134">
        <v>78.83</v>
      </c>
      <c r="D134" t="b">
        <f>OR(geo_data[[#This Row],[% Minority in Local Area]]&lt;$I$15,geo_data[[#This Row],[% Minority in Local Area]]&gt;$I$16)</f>
        <v>0</v>
      </c>
      <c r="E134">
        <v>83300</v>
      </c>
      <c r="F134" t="b">
        <f>OR(geo_data[[#This Row],[Median Family Income in Local Area]]&lt;$J$15,geo_data[[#This Row],[Median Family Income in Local Area]]&gt;$J$16)</f>
        <v>0</v>
      </c>
    </row>
    <row r="135" spans="1:6" x14ac:dyDescent="0.25">
      <c r="A135">
        <v>132</v>
      </c>
      <c r="B135">
        <v>6</v>
      </c>
      <c r="C135">
        <v>24.95</v>
      </c>
      <c r="D135" t="b">
        <f>OR(geo_data[[#This Row],[% Minority in Local Area]]&lt;$I$15,geo_data[[#This Row],[% Minority in Local Area]]&gt;$I$16)</f>
        <v>0</v>
      </c>
      <c r="E135">
        <v>97800</v>
      </c>
      <c r="F135" t="b">
        <f>OR(geo_data[[#This Row],[Median Family Income in Local Area]]&lt;$J$15,geo_data[[#This Row],[Median Family Income in Local Area]]&gt;$J$16)</f>
        <v>0</v>
      </c>
    </row>
    <row r="136" spans="1:6" x14ac:dyDescent="0.25">
      <c r="A136">
        <v>133</v>
      </c>
      <c r="B136">
        <v>40</v>
      </c>
      <c r="C136">
        <v>15.38</v>
      </c>
      <c r="D136" t="b">
        <f>OR(geo_data[[#This Row],[% Minority in Local Area]]&lt;$I$15,geo_data[[#This Row],[% Minority in Local Area]]&gt;$I$16)</f>
        <v>0</v>
      </c>
      <c r="E136">
        <v>74000</v>
      </c>
      <c r="F136" t="b">
        <f>OR(geo_data[[#This Row],[Median Family Income in Local Area]]&lt;$J$15,geo_data[[#This Row],[Median Family Income in Local Area]]&gt;$J$16)</f>
        <v>0</v>
      </c>
    </row>
    <row r="137" spans="1:6" x14ac:dyDescent="0.25">
      <c r="A137">
        <v>134</v>
      </c>
      <c r="B137">
        <v>27</v>
      </c>
      <c r="C137">
        <v>17.350000000000001</v>
      </c>
      <c r="D137" t="b">
        <f>OR(geo_data[[#This Row],[% Minority in Local Area]]&lt;$I$15,geo_data[[#This Row],[% Minority in Local Area]]&gt;$I$16)</f>
        <v>0</v>
      </c>
      <c r="E137">
        <v>102800</v>
      </c>
      <c r="F137" t="b">
        <f>OR(geo_data[[#This Row],[Median Family Income in Local Area]]&lt;$J$15,geo_data[[#This Row],[Median Family Income in Local Area]]&gt;$J$16)</f>
        <v>0</v>
      </c>
    </row>
    <row r="138" spans="1:6" x14ac:dyDescent="0.25">
      <c r="A138">
        <v>135</v>
      </c>
      <c r="B138">
        <v>5</v>
      </c>
      <c r="C138">
        <v>18.28</v>
      </c>
      <c r="D138" t="b">
        <f>OR(geo_data[[#This Row],[% Minority in Local Area]]&lt;$I$15,geo_data[[#This Row],[% Minority in Local Area]]&gt;$I$16)</f>
        <v>0</v>
      </c>
      <c r="E138">
        <v>71400</v>
      </c>
      <c r="F138" t="b">
        <f>OR(geo_data[[#This Row],[Median Family Income in Local Area]]&lt;$J$15,geo_data[[#This Row],[Median Family Income in Local Area]]&gt;$J$16)</f>
        <v>0</v>
      </c>
    </row>
    <row r="139" spans="1:6" x14ac:dyDescent="0.25">
      <c r="A139">
        <v>136</v>
      </c>
      <c r="B139">
        <v>51</v>
      </c>
      <c r="C139">
        <v>9.9700000000000006</v>
      </c>
      <c r="D139" t="b">
        <f>OR(geo_data[[#This Row],[% Minority in Local Area]]&lt;$I$15,geo_data[[#This Row],[% Minority in Local Area]]&gt;$I$16)</f>
        <v>0</v>
      </c>
      <c r="E139">
        <v>124900</v>
      </c>
      <c r="F139" t="b">
        <f>OR(geo_data[[#This Row],[Median Family Income in Local Area]]&lt;$J$15,geo_data[[#This Row],[Median Family Income in Local Area]]&gt;$J$16)</f>
        <v>0</v>
      </c>
    </row>
    <row r="140" spans="1:6" x14ac:dyDescent="0.25">
      <c r="A140">
        <v>137</v>
      </c>
      <c r="B140">
        <v>18</v>
      </c>
      <c r="C140">
        <v>8.75</v>
      </c>
      <c r="D140" t="b">
        <f>OR(geo_data[[#This Row],[% Minority in Local Area]]&lt;$I$15,geo_data[[#This Row],[% Minority in Local Area]]&gt;$I$16)</f>
        <v>0</v>
      </c>
      <c r="E140">
        <v>79600</v>
      </c>
      <c r="F140" t="b">
        <f>OR(geo_data[[#This Row],[Median Family Income in Local Area]]&lt;$J$15,geo_data[[#This Row],[Median Family Income in Local Area]]&gt;$J$16)</f>
        <v>0</v>
      </c>
    </row>
    <row r="141" spans="1:6" x14ac:dyDescent="0.25">
      <c r="A141">
        <v>138</v>
      </c>
      <c r="B141">
        <v>51</v>
      </c>
      <c r="C141">
        <v>16.96</v>
      </c>
      <c r="D141" t="b">
        <f>OR(geo_data[[#This Row],[% Minority in Local Area]]&lt;$I$15,geo_data[[#This Row],[% Minority in Local Area]]&gt;$I$16)</f>
        <v>0</v>
      </c>
      <c r="E141">
        <v>83400</v>
      </c>
      <c r="F141" t="b">
        <f>OR(geo_data[[#This Row],[Median Family Income in Local Area]]&lt;$J$15,geo_data[[#This Row],[Median Family Income in Local Area]]&gt;$J$16)</f>
        <v>0</v>
      </c>
    </row>
    <row r="142" spans="1:6" x14ac:dyDescent="0.25">
      <c r="A142">
        <v>139</v>
      </c>
      <c r="B142">
        <v>36</v>
      </c>
      <c r="C142">
        <v>8.77</v>
      </c>
      <c r="D142" t="b">
        <f>OR(geo_data[[#This Row],[% Minority in Local Area]]&lt;$I$15,geo_data[[#This Row],[% Minority in Local Area]]&gt;$I$16)</f>
        <v>0</v>
      </c>
      <c r="E142">
        <v>83700</v>
      </c>
      <c r="F142" t="b">
        <f>OR(geo_data[[#This Row],[Median Family Income in Local Area]]&lt;$J$15,geo_data[[#This Row],[Median Family Income in Local Area]]&gt;$J$16)</f>
        <v>0</v>
      </c>
    </row>
    <row r="143" spans="1:6" x14ac:dyDescent="0.25">
      <c r="A143">
        <v>140</v>
      </c>
      <c r="B143">
        <v>27</v>
      </c>
      <c r="C143">
        <v>76.5</v>
      </c>
      <c r="D143" t="b">
        <f>OR(geo_data[[#This Row],[% Minority in Local Area]]&lt;$I$15,geo_data[[#This Row],[% Minority in Local Area]]&gt;$I$16)</f>
        <v>0</v>
      </c>
      <c r="E143">
        <v>102800</v>
      </c>
      <c r="F143" t="b">
        <f>OR(geo_data[[#This Row],[Median Family Income in Local Area]]&lt;$J$15,geo_data[[#This Row],[Median Family Income in Local Area]]&gt;$J$16)</f>
        <v>0</v>
      </c>
    </row>
    <row r="144" spans="1:6" x14ac:dyDescent="0.25">
      <c r="A144">
        <v>141</v>
      </c>
      <c r="B144">
        <v>36</v>
      </c>
      <c r="C144">
        <v>97.18</v>
      </c>
      <c r="D144" t="b">
        <f>OR(geo_data[[#This Row],[% Minority in Local Area]]&lt;$I$15,geo_data[[#This Row],[% Minority in Local Area]]&gt;$I$16)</f>
        <v>1</v>
      </c>
      <c r="E144">
        <v>96500</v>
      </c>
      <c r="F144" t="b">
        <f>OR(geo_data[[#This Row],[Median Family Income in Local Area]]&lt;$J$15,geo_data[[#This Row],[Median Family Income in Local Area]]&gt;$J$16)</f>
        <v>0</v>
      </c>
    </row>
    <row r="145" spans="1:6" x14ac:dyDescent="0.25">
      <c r="A145">
        <v>142</v>
      </c>
      <c r="B145">
        <v>6</v>
      </c>
      <c r="C145">
        <v>31.13</v>
      </c>
      <c r="D145" t="b">
        <f>OR(geo_data[[#This Row],[% Minority in Local Area]]&lt;$I$15,geo_data[[#This Row],[% Minority in Local Area]]&gt;$I$16)</f>
        <v>0</v>
      </c>
      <c r="E145">
        <v>127900</v>
      </c>
      <c r="F145" t="b">
        <f>OR(geo_data[[#This Row],[Median Family Income in Local Area]]&lt;$J$15,geo_data[[#This Row],[Median Family Income in Local Area]]&gt;$J$16)</f>
        <v>1</v>
      </c>
    </row>
    <row r="146" spans="1:6" x14ac:dyDescent="0.25">
      <c r="A146">
        <v>143</v>
      </c>
      <c r="B146">
        <v>25</v>
      </c>
      <c r="C146">
        <v>16.149999999999999</v>
      </c>
      <c r="D146" t="b">
        <f>OR(geo_data[[#This Row],[% Minority in Local Area]]&lt;$I$15,geo_data[[#This Row],[% Minority in Local Area]]&gt;$I$16)</f>
        <v>0</v>
      </c>
      <c r="E146">
        <v>114000</v>
      </c>
      <c r="F146" t="b">
        <f>OR(geo_data[[#This Row],[Median Family Income in Local Area]]&lt;$J$15,geo_data[[#This Row],[Median Family Income in Local Area]]&gt;$J$16)</f>
        <v>0</v>
      </c>
    </row>
    <row r="147" spans="1:6" x14ac:dyDescent="0.25">
      <c r="A147">
        <v>144</v>
      </c>
      <c r="B147">
        <v>49</v>
      </c>
      <c r="C147">
        <v>14.24</v>
      </c>
      <c r="D147" t="b">
        <f>OR(geo_data[[#This Row],[% Minority in Local Area]]&lt;$I$15,geo_data[[#This Row],[% Minority in Local Area]]&gt;$I$16)</f>
        <v>0</v>
      </c>
      <c r="E147">
        <v>87500</v>
      </c>
      <c r="F147" t="b">
        <f>OR(geo_data[[#This Row],[Median Family Income in Local Area]]&lt;$J$15,geo_data[[#This Row],[Median Family Income in Local Area]]&gt;$J$16)</f>
        <v>0</v>
      </c>
    </row>
    <row r="148" spans="1:6" x14ac:dyDescent="0.25">
      <c r="A148">
        <v>145</v>
      </c>
      <c r="B148">
        <v>18</v>
      </c>
      <c r="C148">
        <v>11.74</v>
      </c>
      <c r="D148" t="b">
        <f>OR(geo_data[[#This Row],[% Minority in Local Area]]&lt;$I$15,geo_data[[#This Row],[% Minority in Local Area]]&gt;$I$16)</f>
        <v>0</v>
      </c>
      <c r="E148">
        <v>81300</v>
      </c>
      <c r="F148" t="b">
        <f>OR(geo_data[[#This Row],[Median Family Income in Local Area]]&lt;$J$15,geo_data[[#This Row],[Median Family Income in Local Area]]&gt;$J$16)</f>
        <v>0</v>
      </c>
    </row>
    <row r="149" spans="1:6" x14ac:dyDescent="0.25">
      <c r="A149">
        <v>146</v>
      </c>
      <c r="B149">
        <v>6</v>
      </c>
      <c r="C149">
        <v>70.38</v>
      </c>
      <c r="D149" t="b">
        <f>OR(geo_data[[#This Row],[% Minority in Local Area]]&lt;$I$15,geo_data[[#This Row],[% Minority in Local Area]]&gt;$I$16)</f>
        <v>0</v>
      </c>
      <c r="E149">
        <v>83300</v>
      </c>
      <c r="F149" t="b">
        <f>OR(geo_data[[#This Row],[Median Family Income in Local Area]]&lt;$J$15,geo_data[[#This Row],[Median Family Income in Local Area]]&gt;$J$16)</f>
        <v>0</v>
      </c>
    </row>
    <row r="150" spans="1:6" x14ac:dyDescent="0.25">
      <c r="A150">
        <v>147</v>
      </c>
      <c r="B150">
        <v>12</v>
      </c>
      <c r="C150">
        <v>40.75</v>
      </c>
      <c r="D150" t="b">
        <f>OR(geo_data[[#This Row],[% Minority in Local Area]]&lt;$I$15,geo_data[[#This Row],[% Minority in Local Area]]&gt;$I$16)</f>
        <v>0</v>
      </c>
      <c r="E150">
        <v>68300</v>
      </c>
      <c r="F150" t="b">
        <f>OR(geo_data[[#This Row],[Median Family Income in Local Area]]&lt;$J$15,geo_data[[#This Row],[Median Family Income in Local Area]]&gt;$J$16)</f>
        <v>0</v>
      </c>
    </row>
    <row r="151" spans="1:6" x14ac:dyDescent="0.25">
      <c r="A151">
        <v>148</v>
      </c>
      <c r="B151">
        <v>6</v>
      </c>
      <c r="C151">
        <v>36.35</v>
      </c>
      <c r="D151" t="b">
        <f>OR(geo_data[[#This Row],[% Minority in Local Area]]&lt;$I$15,geo_data[[#This Row],[% Minority in Local Area]]&gt;$I$16)</f>
        <v>0</v>
      </c>
      <c r="E151">
        <v>86700</v>
      </c>
      <c r="F151" t="b">
        <f>OR(geo_data[[#This Row],[Median Family Income in Local Area]]&lt;$J$15,geo_data[[#This Row],[Median Family Income in Local Area]]&gt;$J$16)</f>
        <v>0</v>
      </c>
    </row>
    <row r="152" spans="1:6" x14ac:dyDescent="0.25">
      <c r="A152">
        <v>149</v>
      </c>
      <c r="B152">
        <v>8</v>
      </c>
      <c r="C152">
        <v>10.17</v>
      </c>
      <c r="D152" t="b">
        <f>OR(geo_data[[#This Row],[% Minority in Local Area]]&lt;$I$15,geo_data[[#This Row],[% Minority in Local Area]]&gt;$I$16)</f>
        <v>0</v>
      </c>
      <c r="E152">
        <v>100000</v>
      </c>
      <c r="F152" t="b">
        <f>OR(geo_data[[#This Row],[Median Family Income in Local Area]]&lt;$J$15,geo_data[[#This Row],[Median Family Income in Local Area]]&gt;$J$16)</f>
        <v>0</v>
      </c>
    </row>
    <row r="153" spans="1:6" x14ac:dyDescent="0.25">
      <c r="A153">
        <v>150</v>
      </c>
      <c r="B153">
        <v>27</v>
      </c>
      <c r="C153">
        <v>8.26</v>
      </c>
      <c r="D153" t="b">
        <f>OR(geo_data[[#This Row],[% Minority in Local Area]]&lt;$I$15,geo_data[[#This Row],[% Minority in Local Area]]&gt;$I$16)</f>
        <v>0</v>
      </c>
      <c r="E153">
        <v>102800</v>
      </c>
      <c r="F153" t="b">
        <f>OR(geo_data[[#This Row],[Median Family Income in Local Area]]&lt;$J$15,geo_data[[#This Row],[Median Family Income in Local Area]]&gt;$J$16)</f>
        <v>0</v>
      </c>
    </row>
    <row r="154" spans="1:6" x14ac:dyDescent="0.25">
      <c r="A154">
        <v>151</v>
      </c>
      <c r="B154">
        <v>17</v>
      </c>
      <c r="C154">
        <v>7.45</v>
      </c>
      <c r="D154" t="b">
        <f>OR(geo_data[[#This Row],[% Minority in Local Area]]&lt;$I$15,geo_data[[#This Row],[% Minority in Local Area]]&gt;$I$16)</f>
        <v>0</v>
      </c>
      <c r="E154">
        <v>89100</v>
      </c>
      <c r="F154" t="b">
        <f>OR(geo_data[[#This Row],[Median Family Income in Local Area]]&lt;$J$15,geo_data[[#This Row],[Median Family Income in Local Area]]&gt;$J$16)</f>
        <v>0</v>
      </c>
    </row>
    <row r="155" spans="1:6" x14ac:dyDescent="0.25">
      <c r="A155">
        <v>152</v>
      </c>
      <c r="B155">
        <v>8</v>
      </c>
      <c r="C155">
        <v>8.81</v>
      </c>
      <c r="D155" t="b">
        <f>OR(geo_data[[#This Row],[% Minority in Local Area]]&lt;$I$15,geo_data[[#This Row],[% Minority in Local Area]]&gt;$I$16)</f>
        <v>0</v>
      </c>
      <c r="E155">
        <v>95900</v>
      </c>
      <c r="F155" t="b">
        <f>OR(geo_data[[#This Row],[Median Family Income in Local Area]]&lt;$J$15,geo_data[[#This Row],[Median Family Income in Local Area]]&gt;$J$16)</f>
        <v>0</v>
      </c>
    </row>
    <row r="156" spans="1:6" x14ac:dyDescent="0.25">
      <c r="A156">
        <v>153</v>
      </c>
      <c r="B156">
        <v>39</v>
      </c>
      <c r="C156">
        <v>5.26</v>
      </c>
      <c r="D156" t="b">
        <f>OR(geo_data[[#This Row],[% Minority in Local Area]]&lt;$I$15,geo_data[[#This Row],[% Minority in Local Area]]&gt;$I$16)</f>
        <v>0</v>
      </c>
      <c r="E156">
        <v>70300</v>
      </c>
      <c r="F156" t="b">
        <f>OR(geo_data[[#This Row],[Median Family Income in Local Area]]&lt;$J$15,geo_data[[#This Row],[Median Family Income in Local Area]]&gt;$J$16)</f>
        <v>0</v>
      </c>
    </row>
    <row r="157" spans="1:6" x14ac:dyDescent="0.25">
      <c r="A157">
        <v>154</v>
      </c>
      <c r="B157">
        <v>36</v>
      </c>
      <c r="C157">
        <v>4.96</v>
      </c>
      <c r="D157" t="b">
        <f>OR(geo_data[[#This Row],[% Minority in Local Area]]&lt;$I$15,geo_data[[#This Row],[% Minority in Local Area]]&gt;$I$16)</f>
        <v>0</v>
      </c>
      <c r="E157">
        <v>75800</v>
      </c>
      <c r="F157" t="b">
        <f>OR(geo_data[[#This Row],[Median Family Income in Local Area]]&lt;$J$15,geo_data[[#This Row],[Median Family Income in Local Area]]&gt;$J$16)</f>
        <v>0</v>
      </c>
    </row>
    <row r="158" spans="1:6" x14ac:dyDescent="0.25">
      <c r="A158">
        <v>155</v>
      </c>
      <c r="B158">
        <v>18</v>
      </c>
      <c r="C158">
        <v>3.34</v>
      </c>
      <c r="D158" t="b">
        <f>OR(geo_data[[#This Row],[% Minority in Local Area]]&lt;$I$15,geo_data[[#This Row],[% Minority in Local Area]]&gt;$I$16)</f>
        <v>0</v>
      </c>
      <c r="E158">
        <v>65300</v>
      </c>
      <c r="F158" t="b">
        <f>OR(geo_data[[#This Row],[Median Family Income in Local Area]]&lt;$J$15,geo_data[[#This Row],[Median Family Income in Local Area]]&gt;$J$16)</f>
        <v>0</v>
      </c>
    </row>
    <row r="159" spans="1:6" x14ac:dyDescent="0.25">
      <c r="A159">
        <v>156</v>
      </c>
      <c r="B159">
        <v>1</v>
      </c>
      <c r="C159">
        <v>3.98</v>
      </c>
      <c r="D159" t="b">
        <f>OR(geo_data[[#This Row],[% Minority in Local Area]]&lt;$I$15,geo_data[[#This Row],[% Minority in Local Area]]&gt;$I$16)</f>
        <v>0</v>
      </c>
      <c r="E159">
        <v>71700</v>
      </c>
      <c r="F159" t="b">
        <f>OR(geo_data[[#This Row],[Median Family Income in Local Area]]&lt;$J$15,geo_data[[#This Row],[Median Family Income in Local Area]]&gt;$J$16)</f>
        <v>0</v>
      </c>
    </row>
    <row r="160" spans="1:6" x14ac:dyDescent="0.25">
      <c r="A160">
        <v>157</v>
      </c>
      <c r="B160">
        <v>13</v>
      </c>
      <c r="C160">
        <v>46.31</v>
      </c>
      <c r="D160" t="b">
        <f>OR(geo_data[[#This Row],[% Minority in Local Area]]&lt;$I$15,geo_data[[#This Row],[% Minority in Local Area]]&gt;$I$16)</f>
        <v>0</v>
      </c>
      <c r="E160">
        <v>52300</v>
      </c>
      <c r="F160" t="b">
        <f>OR(geo_data[[#This Row],[Median Family Income in Local Area]]&lt;$J$15,geo_data[[#This Row],[Median Family Income in Local Area]]&gt;$J$16)</f>
        <v>0</v>
      </c>
    </row>
    <row r="161" spans="1:6" x14ac:dyDescent="0.25">
      <c r="A161">
        <v>158</v>
      </c>
      <c r="B161">
        <v>27</v>
      </c>
      <c r="C161">
        <v>6.86</v>
      </c>
      <c r="D161" t="b">
        <f>OR(geo_data[[#This Row],[% Minority in Local Area]]&lt;$I$15,geo_data[[#This Row],[% Minority in Local Area]]&gt;$I$16)</f>
        <v>0</v>
      </c>
      <c r="E161">
        <v>102800</v>
      </c>
      <c r="F161" t="b">
        <f>OR(geo_data[[#This Row],[Median Family Income in Local Area]]&lt;$J$15,geo_data[[#This Row],[Median Family Income in Local Area]]&gt;$J$16)</f>
        <v>0</v>
      </c>
    </row>
    <row r="162" spans="1:6" x14ac:dyDescent="0.25">
      <c r="A162">
        <v>159</v>
      </c>
      <c r="B162">
        <v>6</v>
      </c>
      <c r="C162">
        <v>28.14</v>
      </c>
      <c r="D162" t="b">
        <f>OR(geo_data[[#This Row],[% Minority in Local Area]]&lt;$I$15,geo_data[[#This Row],[% Minority in Local Area]]&gt;$I$16)</f>
        <v>0</v>
      </c>
      <c r="E162">
        <v>52900</v>
      </c>
      <c r="F162" t="b">
        <f>OR(geo_data[[#This Row],[Median Family Income in Local Area]]&lt;$J$15,geo_data[[#This Row],[Median Family Income in Local Area]]&gt;$J$16)</f>
        <v>0</v>
      </c>
    </row>
    <row r="163" spans="1:6" x14ac:dyDescent="0.25">
      <c r="A163">
        <v>160</v>
      </c>
      <c r="B163">
        <v>8</v>
      </c>
      <c r="C163">
        <v>12.96</v>
      </c>
      <c r="D163" t="b">
        <f>OR(geo_data[[#This Row],[% Minority in Local Area]]&lt;$I$15,geo_data[[#This Row],[% Minority in Local Area]]&gt;$I$16)</f>
        <v>0</v>
      </c>
      <c r="E163">
        <v>99400</v>
      </c>
      <c r="F163" t="b">
        <f>OR(geo_data[[#This Row],[Median Family Income in Local Area]]&lt;$J$15,geo_data[[#This Row],[Median Family Income in Local Area]]&gt;$J$16)</f>
        <v>0</v>
      </c>
    </row>
    <row r="164" spans="1:6" x14ac:dyDescent="0.25">
      <c r="A164">
        <v>161</v>
      </c>
      <c r="B164">
        <v>39</v>
      </c>
      <c r="C164">
        <v>7.71</v>
      </c>
      <c r="D164" t="b">
        <f>OR(geo_data[[#This Row],[% Minority in Local Area]]&lt;$I$15,geo_data[[#This Row],[% Minority in Local Area]]&gt;$I$16)</f>
        <v>0</v>
      </c>
      <c r="E164">
        <v>85200</v>
      </c>
      <c r="F164" t="b">
        <f>OR(geo_data[[#This Row],[Median Family Income in Local Area]]&lt;$J$15,geo_data[[#This Row],[Median Family Income in Local Area]]&gt;$J$16)</f>
        <v>0</v>
      </c>
    </row>
    <row r="165" spans="1:6" x14ac:dyDescent="0.25">
      <c r="A165">
        <v>162</v>
      </c>
      <c r="B165">
        <v>17</v>
      </c>
      <c r="C165">
        <v>42.02</v>
      </c>
      <c r="D165" t="b">
        <f>OR(geo_data[[#This Row],[% Minority in Local Area]]&lt;$I$15,geo_data[[#This Row],[% Minority in Local Area]]&gt;$I$16)</f>
        <v>0</v>
      </c>
      <c r="E165">
        <v>89100</v>
      </c>
      <c r="F165" t="b">
        <f>OR(geo_data[[#This Row],[Median Family Income in Local Area]]&lt;$J$15,geo_data[[#This Row],[Median Family Income in Local Area]]&gt;$J$16)</f>
        <v>0</v>
      </c>
    </row>
    <row r="166" spans="1:6" x14ac:dyDescent="0.25">
      <c r="A166">
        <v>163</v>
      </c>
      <c r="B166">
        <v>6</v>
      </c>
      <c r="C166">
        <v>75.540000000000006</v>
      </c>
      <c r="D166" t="b">
        <f>OR(geo_data[[#This Row],[% Minority in Local Area]]&lt;$I$15,geo_data[[#This Row],[% Minority in Local Area]]&gt;$I$16)</f>
        <v>0</v>
      </c>
      <c r="E166">
        <v>127900</v>
      </c>
      <c r="F166" t="b">
        <f>OR(geo_data[[#This Row],[Median Family Income in Local Area]]&lt;$J$15,geo_data[[#This Row],[Median Family Income in Local Area]]&gt;$J$16)</f>
        <v>1</v>
      </c>
    </row>
    <row r="167" spans="1:6" x14ac:dyDescent="0.25">
      <c r="A167">
        <v>164</v>
      </c>
      <c r="B167">
        <v>6</v>
      </c>
      <c r="C167">
        <v>29.6</v>
      </c>
      <c r="D167" t="b">
        <f>OR(geo_data[[#This Row],[% Minority in Local Area]]&lt;$I$15,geo_data[[#This Row],[% Minority in Local Area]]&gt;$I$16)</f>
        <v>0</v>
      </c>
      <c r="E167">
        <v>83300</v>
      </c>
      <c r="F167" t="b">
        <f>OR(geo_data[[#This Row],[Median Family Income in Local Area]]&lt;$J$15,geo_data[[#This Row],[Median Family Income in Local Area]]&gt;$J$16)</f>
        <v>0</v>
      </c>
    </row>
    <row r="168" spans="1:6" x14ac:dyDescent="0.25">
      <c r="A168">
        <v>165</v>
      </c>
      <c r="B168">
        <v>12</v>
      </c>
      <c r="C168">
        <v>65.92</v>
      </c>
      <c r="D168" t="b">
        <f>OR(geo_data[[#This Row],[% Minority in Local Area]]&lt;$I$15,geo_data[[#This Row],[% Minority in Local Area]]&gt;$I$16)</f>
        <v>0</v>
      </c>
      <c r="E168">
        <v>68100</v>
      </c>
      <c r="F168" t="b">
        <f>OR(geo_data[[#This Row],[Median Family Income in Local Area]]&lt;$J$15,geo_data[[#This Row],[Median Family Income in Local Area]]&gt;$J$16)</f>
        <v>0</v>
      </c>
    </row>
    <row r="169" spans="1:6" x14ac:dyDescent="0.25">
      <c r="A169">
        <v>166</v>
      </c>
      <c r="B169">
        <v>41</v>
      </c>
      <c r="C169">
        <v>16.649999999999999</v>
      </c>
      <c r="D169" t="b">
        <f>OR(geo_data[[#This Row],[% Minority in Local Area]]&lt;$I$15,geo_data[[#This Row],[% Minority in Local Area]]&gt;$I$16)</f>
        <v>0</v>
      </c>
      <c r="E169">
        <v>70600</v>
      </c>
      <c r="F169" t="b">
        <f>OR(geo_data[[#This Row],[Median Family Income in Local Area]]&lt;$J$15,geo_data[[#This Row],[Median Family Income in Local Area]]&gt;$J$16)</f>
        <v>0</v>
      </c>
    </row>
    <row r="170" spans="1:6" x14ac:dyDescent="0.25">
      <c r="A170">
        <v>167</v>
      </c>
      <c r="B170">
        <v>29</v>
      </c>
      <c r="C170">
        <v>8.58</v>
      </c>
      <c r="D170" t="b">
        <f>OR(geo_data[[#This Row],[% Minority in Local Area]]&lt;$I$15,geo_data[[#This Row],[% Minority in Local Area]]&gt;$I$16)</f>
        <v>0</v>
      </c>
      <c r="E170">
        <v>56100</v>
      </c>
      <c r="F170" t="b">
        <f>OR(geo_data[[#This Row],[Median Family Income in Local Area]]&lt;$J$15,geo_data[[#This Row],[Median Family Income in Local Area]]&gt;$J$16)</f>
        <v>0</v>
      </c>
    </row>
    <row r="171" spans="1:6" x14ac:dyDescent="0.25">
      <c r="A171">
        <v>168</v>
      </c>
      <c r="B171">
        <v>27</v>
      </c>
      <c r="C171">
        <v>12.11</v>
      </c>
      <c r="D171" t="b">
        <f>OR(geo_data[[#This Row],[% Minority in Local Area]]&lt;$I$15,geo_data[[#This Row],[% Minority in Local Area]]&gt;$I$16)</f>
        <v>0</v>
      </c>
      <c r="E171">
        <v>102800</v>
      </c>
      <c r="F171" t="b">
        <f>OR(geo_data[[#This Row],[Median Family Income in Local Area]]&lt;$J$15,geo_data[[#This Row],[Median Family Income in Local Area]]&gt;$J$16)</f>
        <v>0</v>
      </c>
    </row>
    <row r="172" spans="1:6" x14ac:dyDescent="0.25">
      <c r="A172">
        <v>169</v>
      </c>
      <c r="B172">
        <v>26</v>
      </c>
      <c r="C172">
        <v>5.68</v>
      </c>
      <c r="D172" t="b">
        <f>OR(geo_data[[#This Row],[% Minority in Local Area]]&lt;$I$15,geo_data[[#This Row],[% Minority in Local Area]]&gt;$I$16)</f>
        <v>0</v>
      </c>
      <c r="E172">
        <v>80600</v>
      </c>
      <c r="F172" t="b">
        <f>OR(geo_data[[#This Row],[Median Family Income in Local Area]]&lt;$J$15,geo_data[[#This Row],[Median Family Income in Local Area]]&gt;$J$16)</f>
        <v>0</v>
      </c>
    </row>
    <row r="173" spans="1:6" x14ac:dyDescent="0.25">
      <c r="A173">
        <v>170</v>
      </c>
      <c r="B173">
        <v>6</v>
      </c>
      <c r="C173">
        <v>60.7</v>
      </c>
      <c r="D173" t="b">
        <f>OR(geo_data[[#This Row],[% Minority in Local Area]]&lt;$I$15,geo_data[[#This Row],[% Minority in Local Area]]&gt;$I$16)</f>
        <v>0</v>
      </c>
      <c r="E173">
        <v>69300</v>
      </c>
      <c r="F173" t="b">
        <f>OR(geo_data[[#This Row],[Median Family Income in Local Area]]&lt;$J$15,geo_data[[#This Row],[Median Family Income in Local Area]]&gt;$J$16)</f>
        <v>0</v>
      </c>
    </row>
    <row r="174" spans="1:6" x14ac:dyDescent="0.25">
      <c r="A174">
        <v>171</v>
      </c>
      <c r="B174">
        <v>36</v>
      </c>
      <c r="C174">
        <v>45.13</v>
      </c>
      <c r="D174" t="b">
        <f>OR(geo_data[[#This Row],[% Minority in Local Area]]&lt;$I$15,geo_data[[#This Row],[% Minority in Local Area]]&gt;$I$16)</f>
        <v>0</v>
      </c>
      <c r="E174">
        <v>96500</v>
      </c>
      <c r="F174" t="b">
        <f>OR(geo_data[[#This Row],[Median Family Income in Local Area]]&lt;$J$15,geo_data[[#This Row],[Median Family Income in Local Area]]&gt;$J$16)</f>
        <v>0</v>
      </c>
    </row>
    <row r="175" spans="1:6" x14ac:dyDescent="0.25">
      <c r="A175">
        <v>172</v>
      </c>
      <c r="B175">
        <v>31</v>
      </c>
      <c r="C175">
        <v>11.31</v>
      </c>
      <c r="D175" t="b">
        <f>OR(geo_data[[#This Row],[% Minority in Local Area]]&lt;$I$15,geo_data[[#This Row],[% Minority in Local Area]]&gt;$I$16)</f>
        <v>0</v>
      </c>
      <c r="E175">
        <v>86900</v>
      </c>
      <c r="F175" t="b">
        <f>OR(geo_data[[#This Row],[Median Family Income in Local Area]]&lt;$J$15,geo_data[[#This Row],[Median Family Income in Local Area]]&gt;$J$16)</f>
        <v>0</v>
      </c>
    </row>
    <row r="176" spans="1:6" x14ac:dyDescent="0.25">
      <c r="A176">
        <v>173</v>
      </c>
      <c r="B176">
        <v>17</v>
      </c>
      <c r="C176">
        <v>19.309999999999999</v>
      </c>
      <c r="D176" t="b">
        <f>OR(geo_data[[#This Row],[% Minority in Local Area]]&lt;$I$15,geo_data[[#This Row],[% Minority in Local Area]]&gt;$I$16)</f>
        <v>0</v>
      </c>
      <c r="E176">
        <v>89100</v>
      </c>
      <c r="F176" t="b">
        <f>OR(geo_data[[#This Row],[Median Family Income in Local Area]]&lt;$J$15,geo_data[[#This Row],[Median Family Income in Local Area]]&gt;$J$16)</f>
        <v>0</v>
      </c>
    </row>
    <row r="177" spans="1:6" x14ac:dyDescent="0.25">
      <c r="A177">
        <v>174</v>
      </c>
      <c r="B177">
        <v>48</v>
      </c>
      <c r="C177">
        <v>77.16</v>
      </c>
      <c r="D177" t="b">
        <f>OR(geo_data[[#This Row],[% Minority in Local Area]]&lt;$I$15,geo_data[[#This Row],[% Minority in Local Area]]&gt;$I$16)</f>
        <v>0</v>
      </c>
      <c r="E177">
        <v>84800</v>
      </c>
      <c r="F177" t="b">
        <f>OR(geo_data[[#This Row],[Median Family Income in Local Area]]&lt;$J$15,geo_data[[#This Row],[Median Family Income in Local Area]]&gt;$J$16)</f>
        <v>0</v>
      </c>
    </row>
    <row r="178" spans="1:6" x14ac:dyDescent="0.25">
      <c r="A178">
        <v>175</v>
      </c>
      <c r="B178">
        <v>48</v>
      </c>
      <c r="C178">
        <v>15.97</v>
      </c>
      <c r="D178" t="b">
        <f>OR(geo_data[[#This Row],[% Minority in Local Area]]&lt;$I$15,geo_data[[#This Row],[% Minority in Local Area]]&gt;$I$16)</f>
        <v>0</v>
      </c>
      <c r="E178">
        <v>97600</v>
      </c>
      <c r="F178" t="b">
        <f>OR(geo_data[[#This Row],[Median Family Income in Local Area]]&lt;$J$15,geo_data[[#This Row],[Median Family Income in Local Area]]&gt;$J$16)</f>
        <v>0</v>
      </c>
    </row>
    <row r="179" spans="1:6" x14ac:dyDescent="0.25">
      <c r="A179">
        <v>176</v>
      </c>
      <c r="B179">
        <v>8</v>
      </c>
      <c r="C179">
        <v>9.74</v>
      </c>
      <c r="D179" t="b">
        <f>OR(geo_data[[#This Row],[% Minority in Local Area]]&lt;$I$15,geo_data[[#This Row],[% Minority in Local Area]]&gt;$I$16)</f>
        <v>0</v>
      </c>
      <c r="E179">
        <v>84300</v>
      </c>
      <c r="F179" t="b">
        <f>OR(geo_data[[#This Row],[Median Family Income in Local Area]]&lt;$J$15,geo_data[[#This Row],[Median Family Income in Local Area]]&gt;$J$16)</f>
        <v>0</v>
      </c>
    </row>
    <row r="180" spans="1:6" x14ac:dyDescent="0.25">
      <c r="A180">
        <v>177</v>
      </c>
      <c r="B180">
        <v>6</v>
      </c>
      <c r="C180">
        <v>12.91</v>
      </c>
      <c r="D180" t="b">
        <f>OR(geo_data[[#This Row],[% Minority in Local Area]]&lt;$I$15,geo_data[[#This Row],[% Minority in Local Area]]&gt;$I$16)</f>
        <v>0</v>
      </c>
      <c r="E180">
        <v>71600</v>
      </c>
      <c r="F180" t="b">
        <f>OR(geo_data[[#This Row],[Median Family Income in Local Area]]&lt;$J$15,geo_data[[#This Row],[Median Family Income in Local Area]]&gt;$J$16)</f>
        <v>0</v>
      </c>
    </row>
    <row r="181" spans="1:6" x14ac:dyDescent="0.25">
      <c r="A181">
        <v>178</v>
      </c>
      <c r="B181">
        <v>46</v>
      </c>
      <c r="C181">
        <v>3.56</v>
      </c>
      <c r="D181" t="b">
        <f>OR(geo_data[[#This Row],[% Minority in Local Area]]&lt;$I$15,geo_data[[#This Row],[% Minority in Local Area]]&gt;$I$16)</f>
        <v>0</v>
      </c>
      <c r="E181">
        <v>86200</v>
      </c>
      <c r="F181" t="b">
        <f>OR(geo_data[[#This Row],[Median Family Income in Local Area]]&lt;$J$15,geo_data[[#This Row],[Median Family Income in Local Area]]&gt;$J$16)</f>
        <v>0</v>
      </c>
    </row>
    <row r="182" spans="1:6" x14ac:dyDescent="0.25">
      <c r="A182">
        <v>179</v>
      </c>
      <c r="B182">
        <v>9</v>
      </c>
      <c r="C182">
        <v>7.24</v>
      </c>
      <c r="D182" t="b">
        <f>OR(geo_data[[#This Row],[% Minority in Local Area]]&lt;$I$15,geo_data[[#This Row],[% Minority in Local Area]]&gt;$I$16)</f>
        <v>0</v>
      </c>
      <c r="E182">
        <v>91800</v>
      </c>
      <c r="F182" t="b">
        <f>OR(geo_data[[#This Row],[Median Family Income in Local Area]]&lt;$J$15,geo_data[[#This Row],[Median Family Income in Local Area]]&gt;$J$16)</f>
        <v>0</v>
      </c>
    </row>
    <row r="183" spans="1:6" x14ac:dyDescent="0.25">
      <c r="A183">
        <v>180</v>
      </c>
      <c r="B183">
        <v>36</v>
      </c>
      <c r="C183">
        <v>7.6</v>
      </c>
      <c r="D183" t="b">
        <f>OR(geo_data[[#This Row],[% Minority in Local Area]]&lt;$I$15,geo_data[[#This Row],[% Minority in Local Area]]&gt;$I$16)</f>
        <v>0</v>
      </c>
      <c r="E183">
        <v>76200</v>
      </c>
      <c r="F183" t="b">
        <f>OR(geo_data[[#This Row],[Median Family Income in Local Area]]&lt;$J$15,geo_data[[#This Row],[Median Family Income in Local Area]]&gt;$J$16)</f>
        <v>0</v>
      </c>
    </row>
    <row r="184" spans="1:6" x14ac:dyDescent="0.25">
      <c r="A184">
        <v>181</v>
      </c>
      <c r="B184">
        <v>4</v>
      </c>
      <c r="C184">
        <v>9.2200000000000006</v>
      </c>
      <c r="D184" t="b">
        <f>OR(geo_data[[#This Row],[% Minority in Local Area]]&lt;$I$15,geo_data[[#This Row],[% Minority in Local Area]]&gt;$I$16)</f>
        <v>0</v>
      </c>
      <c r="E184">
        <v>77800</v>
      </c>
      <c r="F184" t="b">
        <f>OR(geo_data[[#This Row],[Median Family Income in Local Area]]&lt;$J$15,geo_data[[#This Row],[Median Family Income in Local Area]]&gt;$J$16)</f>
        <v>0</v>
      </c>
    </row>
    <row r="185" spans="1:6" x14ac:dyDescent="0.25">
      <c r="A185">
        <v>182</v>
      </c>
      <c r="B185">
        <v>53</v>
      </c>
      <c r="C185">
        <v>33.07</v>
      </c>
      <c r="D185" t="b">
        <f>OR(geo_data[[#This Row],[% Minority in Local Area]]&lt;$I$15,geo_data[[#This Row],[% Minority in Local Area]]&gt;$I$16)</f>
        <v>0</v>
      </c>
      <c r="E185">
        <v>106900</v>
      </c>
      <c r="F185" t="b">
        <f>OR(geo_data[[#This Row],[Median Family Income in Local Area]]&lt;$J$15,geo_data[[#This Row],[Median Family Income in Local Area]]&gt;$J$16)</f>
        <v>0</v>
      </c>
    </row>
    <row r="186" spans="1:6" x14ac:dyDescent="0.25">
      <c r="A186">
        <v>183</v>
      </c>
      <c r="B186">
        <v>4</v>
      </c>
      <c r="C186">
        <v>14.27</v>
      </c>
      <c r="D186" t="b">
        <f>OR(geo_data[[#This Row],[% Minority in Local Area]]&lt;$I$15,geo_data[[#This Row],[% Minority in Local Area]]&gt;$I$16)</f>
        <v>0</v>
      </c>
      <c r="E186">
        <v>77800</v>
      </c>
      <c r="F186" t="b">
        <f>OR(geo_data[[#This Row],[Median Family Income in Local Area]]&lt;$J$15,geo_data[[#This Row],[Median Family Income in Local Area]]&gt;$J$16)</f>
        <v>0</v>
      </c>
    </row>
    <row r="187" spans="1:6" x14ac:dyDescent="0.25">
      <c r="A187">
        <v>184</v>
      </c>
      <c r="B187">
        <v>6</v>
      </c>
      <c r="C187">
        <v>13.02</v>
      </c>
      <c r="D187" t="b">
        <f>OR(geo_data[[#This Row],[% Minority in Local Area]]&lt;$I$15,geo_data[[#This Row],[% Minority in Local Area]]&gt;$I$16)</f>
        <v>0</v>
      </c>
      <c r="E187">
        <v>71600</v>
      </c>
      <c r="F187" t="b">
        <f>OR(geo_data[[#This Row],[Median Family Income in Local Area]]&lt;$J$15,geo_data[[#This Row],[Median Family Income in Local Area]]&gt;$J$16)</f>
        <v>0</v>
      </c>
    </row>
    <row r="188" spans="1:6" x14ac:dyDescent="0.25">
      <c r="A188">
        <v>185</v>
      </c>
      <c r="B188">
        <v>50</v>
      </c>
      <c r="C188">
        <v>3.38</v>
      </c>
      <c r="D188" t="b">
        <f>OR(geo_data[[#This Row],[% Minority in Local Area]]&lt;$I$15,geo_data[[#This Row],[% Minority in Local Area]]&gt;$I$16)</f>
        <v>0</v>
      </c>
      <c r="E188">
        <v>89700</v>
      </c>
      <c r="F188" t="b">
        <f>OR(geo_data[[#This Row],[Median Family Income in Local Area]]&lt;$J$15,geo_data[[#This Row],[Median Family Income in Local Area]]&gt;$J$16)</f>
        <v>0</v>
      </c>
    </row>
    <row r="189" spans="1:6" x14ac:dyDescent="0.25">
      <c r="A189">
        <v>186</v>
      </c>
      <c r="B189">
        <v>37</v>
      </c>
      <c r="C189">
        <v>6.32</v>
      </c>
      <c r="D189" t="b">
        <f>OR(geo_data[[#This Row],[% Minority in Local Area]]&lt;$I$15,geo_data[[#This Row],[% Minority in Local Area]]&gt;$I$16)</f>
        <v>0</v>
      </c>
      <c r="E189">
        <v>94100</v>
      </c>
      <c r="F189" t="b">
        <f>OR(geo_data[[#This Row],[Median Family Income in Local Area]]&lt;$J$15,geo_data[[#This Row],[Median Family Income in Local Area]]&gt;$J$16)</f>
        <v>0</v>
      </c>
    </row>
    <row r="190" spans="1:6" x14ac:dyDescent="0.25">
      <c r="A190">
        <v>187</v>
      </c>
      <c r="B190">
        <v>12</v>
      </c>
      <c r="C190">
        <v>8.48</v>
      </c>
      <c r="D190" t="b">
        <f>OR(geo_data[[#This Row],[% Minority in Local Area]]&lt;$I$15,geo_data[[#This Row],[% Minority in Local Area]]&gt;$I$16)</f>
        <v>0</v>
      </c>
      <c r="E190">
        <v>69200</v>
      </c>
      <c r="F190" t="b">
        <f>OR(geo_data[[#This Row],[Median Family Income in Local Area]]&lt;$J$15,geo_data[[#This Row],[Median Family Income in Local Area]]&gt;$J$16)</f>
        <v>0</v>
      </c>
    </row>
    <row r="191" spans="1:6" x14ac:dyDescent="0.25">
      <c r="A191">
        <v>188</v>
      </c>
      <c r="B191">
        <v>31</v>
      </c>
      <c r="C191">
        <v>10.23</v>
      </c>
      <c r="D191" t="b">
        <f>OR(geo_data[[#This Row],[% Minority in Local Area]]&lt;$I$15,geo_data[[#This Row],[% Minority in Local Area]]&gt;$I$16)</f>
        <v>0</v>
      </c>
      <c r="E191">
        <v>82700</v>
      </c>
      <c r="F191" t="b">
        <f>OR(geo_data[[#This Row],[Median Family Income in Local Area]]&lt;$J$15,geo_data[[#This Row],[Median Family Income in Local Area]]&gt;$J$16)</f>
        <v>0</v>
      </c>
    </row>
    <row r="192" spans="1:6" x14ac:dyDescent="0.25">
      <c r="A192">
        <v>189</v>
      </c>
      <c r="B192">
        <v>41</v>
      </c>
      <c r="C192">
        <v>13.56</v>
      </c>
      <c r="D192" t="b">
        <f>OR(geo_data[[#This Row],[% Minority in Local Area]]&lt;$I$15,geo_data[[#This Row],[% Minority in Local Area]]&gt;$I$16)</f>
        <v>0</v>
      </c>
      <c r="E192">
        <v>92100</v>
      </c>
      <c r="F192" t="b">
        <f>OR(geo_data[[#This Row],[Median Family Income in Local Area]]&lt;$J$15,geo_data[[#This Row],[Median Family Income in Local Area]]&gt;$J$16)</f>
        <v>0</v>
      </c>
    </row>
    <row r="193" spans="1:6" x14ac:dyDescent="0.25">
      <c r="A193">
        <v>190</v>
      </c>
      <c r="B193">
        <v>22</v>
      </c>
      <c r="C193">
        <v>18.88</v>
      </c>
      <c r="D193" t="b">
        <f>OR(geo_data[[#This Row],[% Minority in Local Area]]&lt;$I$15,geo_data[[#This Row],[% Minority in Local Area]]&gt;$I$16)</f>
        <v>0</v>
      </c>
      <c r="E193">
        <v>54100</v>
      </c>
      <c r="F193" t="b">
        <f>OR(geo_data[[#This Row],[Median Family Income in Local Area]]&lt;$J$15,geo_data[[#This Row],[Median Family Income in Local Area]]&gt;$J$16)</f>
        <v>0</v>
      </c>
    </row>
    <row r="194" spans="1:6" x14ac:dyDescent="0.25">
      <c r="A194">
        <v>191</v>
      </c>
      <c r="B194">
        <v>27</v>
      </c>
      <c r="C194">
        <v>4.12</v>
      </c>
      <c r="D194" t="b">
        <f>OR(geo_data[[#This Row],[% Minority in Local Area]]&lt;$I$15,geo_data[[#This Row],[% Minority in Local Area]]&gt;$I$16)</f>
        <v>0</v>
      </c>
      <c r="E194">
        <v>102800</v>
      </c>
      <c r="F194" t="b">
        <f>OR(geo_data[[#This Row],[Median Family Income in Local Area]]&lt;$J$15,geo_data[[#This Row],[Median Family Income in Local Area]]&gt;$J$16)</f>
        <v>0</v>
      </c>
    </row>
    <row r="195" spans="1:6" x14ac:dyDescent="0.25">
      <c r="A195">
        <v>192</v>
      </c>
      <c r="B195">
        <v>30</v>
      </c>
      <c r="C195">
        <v>7.72</v>
      </c>
      <c r="D195" t="b">
        <f>OR(geo_data[[#This Row],[% Minority in Local Area]]&lt;$I$15,geo_data[[#This Row],[% Minority in Local Area]]&gt;$I$16)</f>
        <v>0</v>
      </c>
      <c r="E195">
        <v>84300</v>
      </c>
      <c r="F195" t="b">
        <f>OR(geo_data[[#This Row],[Median Family Income in Local Area]]&lt;$J$15,geo_data[[#This Row],[Median Family Income in Local Area]]&gt;$J$16)</f>
        <v>0</v>
      </c>
    </row>
    <row r="196" spans="1:6" x14ac:dyDescent="0.25">
      <c r="A196">
        <v>193</v>
      </c>
      <c r="B196">
        <v>25</v>
      </c>
      <c r="C196">
        <v>6.93</v>
      </c>
      <c r="D196" t="b">
        <f>OR(geo_data[[#This Row],[% Minority in Local Area]]&lt;$I$15,geo_data[[#This Row],[% Minority in Local Area]]&gt;$I$16)</f>
        <v>0</v>
      </c>
      <c r="E196">
        <v>114000</v>
      </c>
      <c r="F196" t="b">
        <f>OR(geo_data[[#This Row],[Median Family Income in Local Area]]&lt;$J$15,geo_data[[#This Row],[Median Family Income in Local Area]]&gt;$J$16)</f>
        <v>0</v>
      </c>
    </row>
    <row r="197" spans="1:6" x14ac:dyDescent="0.25">
      <c r="A197">
        <v>194</v>
      </c>
      <c r="B197">
        <v>35</v>
      </c>
      <c r="C197">
        <v>35.97</v>
      </c>
      <c r="D197" t="b">
        <f>OR(geo_data[[#This Row],[% Minority in Local Area]]&lt;$I$15,geo_data[[#This Row],[% Minority in Local Area]]&gt;$I$16)</f>
        <v>0</v>
      </c>
      <c r="E197">
        <v>69100</v>
      </c>
      <c r="F197" t="b">
        <f>OR(geo_data[[#This Row],[Median Family Income in Local Area]]&lt;$J$15,geo_data[[#This Row],[Median Family Income in Local Area]]&gt;$J$16)</f>
        <v>0</v>
      </c>
    </row>
    <row r="198" spans="1:6" x14ac:dyDescent="0.25">
      <c r="A198">
        <v>195</v>
      </c>
      <c r="B198">
        <v>48</v>
      </c>
      <c r="C198">
        <v>16.34</v>
      </c>
      <c r="D198" t="b">
        <f>OR(geo_data[[#This Row],[% Minority in Local Area]]&lt;$I$15,geo_data[[#This Row],[% Minority in Local Area]]&gt;$I$16)</f>
        <v>0</v>
      </c>
      <c r="E198">
        <v>72200</v>
      </c>
      <c r="F198" t="b">
        <f>OR(geo_data[[#This Row],[Median Family Income in Local Area]]&lt;$J$15,geo_data[[#This Row],[Median Family Income in Local Area]]&gt;$J$16)</f>
        <v>0</v>
      </c>
    </row>
    <row r="199" spans="1:6" x14ac:dyDescent="0.25">
      <c r="A199">
        <v>196</v>
      </c>
      <c r="B199">
        <v>5</v>
      </c>
      <c r="C199">
        <v>10.89</v>
      </c>
      <c r="D199" t="b">
        <f>OR(geo_data[[#This Row],[% Minority in Local Area]]&lt;$I$15,geo_data[[#This Row],[% Minority in Local Area]]&gt;$I$16)</f>
        <v>0</v>
      </c>
      <c r="E199">
        <v>72300</v>
      </c>
      <c r="F199" t="b">
        <f>OR(geo_data[[#This Row],[Median Family Income in Local Area]]&lt;$J$15,geo_data[[#This Row],[Median Family Income in Local Area]]&gt;$J$16)</f>
        <v>0</v>
      </c>
    </row>
    <row r="200" spans="1:6" x14ac:dyDescent="0.25">
      <c r="A200">
        <v>197</v>
      </c>
      <c r="B200">
        <v>38</v>
      </c>
      <c r="C200">
        <v>7.92</v>
      </c>
      <c r="D200" t="b">
        <f>OR(geo_data[[#This Row],[% Minority in Local Area]]&lt;$I$15,geo_data[[#This Row],[% Minority in Local Area]]&gt;$I$16)</f>
        <v>0</v>
      </c>
      <c r="E200">
        <v>89200</v>
      </c>
      <c r="F200" t="b">
        <f>OR(geo_data[[#This Row],[Median Family Income in Local Area]]&lt;$J$15,geo_data[[#This Row],[Median Family Income in Local Area]]&gt;$J$16)</f>
        <v>0</v>
      </c>
    </row>
    <row r="201" spans="1:6" x14ac:dyDescent="0.25">
      <c r="A201">
        <v>198</v>
      </c>
      <c r="B201">
        <v>53</v>
      </c>
      <c r="C201">
        <v>29.38</v>
      </c>
      <c r="D201" t="b">
        <f>OR(geo_data[[#This Row],[% Minority in Local Area]]&lt;$I$15,geo_data[[#This Row],[% Minority in Local Area]]&gt;$I$16)</f>
        <v>0</v>
      </c>
      <c r="E201">
        <v>106900</v>
      </c>
      <c r="F201" t="b">
        <f>OR(geo_data[[#This Row],[Median Family Income in Local Area]]&lt;$J$15,geo_data[[#This Row],[Median Family Income in Local Area]]&gt;$J$16)</f>
        <v>0</v>
      </c>
    </row>
    <row r="202" spans="1:6" x14ac:dyDescent="0.25">
      <c r="A202">
        <v>199</v>
      </c>
      <c r="B202">
        <v>24</v>
      </c>
      <c r="C202">
        <v>59.59</v>
      </c>
      <c r="D202" t="b">
        <f>OR(geo_data[[#This Row],[% Minority in Local Area]]&lt;$I$15,geo_data[[#This Row],[% Minority in Local Area]]&gt;$I$16)</f>
        <v>0</v>
      </c>
      <c r="E202">
        <v>124900</v>
      </c>
      <c r="F202" t="b">
        <f>OR(geo_data[[#This Row],[Median Family Income in Local Area]]&lt;$J$15,geo_data[[#This Row],[Median Family Income in Local Area]]&gt;$J$16)</f>
        <v>0</v>
      </c>
    </row>
    <row r="203" spans="1:6" x14ac:dyDescent="0.25">
      <c r="A203">
        <v>200</v>
      </c>
      <c r="B203">
        <v>50</v>
      </c>
      <c r="C203">
        <v>4.45</v>
      </c>
      <c r="D203" t="b">
        <f>OR(geo_data[[#This Row],[% Minority in Local Area]]&lt;$I$15,geo_data[[#This Row],[% Minority in Local Area]]&gt;$I$16)</f>
        <v>0</v>
      </c>
      <c r="E203">
        <v>74600</v>
      </c>
      <c r="F203" t="b">
        <f>OR(geo_data[[#This Row],[Median Family Income in Local Area]]&lt;$J$15,geo_data[[#This Row],[Median Family Income in Local Area]]&gt;$J$16)</f>
        <v>0</v>
      </c>
    </row>
    <row r="204" spans="1:6" x14ac:dyDescent="0.25">
      <c r="A204">
        <v>201</v>
      </c>
      <c r="B204">
        <v>4</v>
      </c>
      <c r="C204">
        <v>18.16</v>
      </c>
      <c r="D204" t="b">
        <f>OR(geo_data[[#This Row],[% Minority in Local Area]]&lt;$I$15,geo_data[[#This Row],[% Minority in Local Area]]&gt;$I$16)</f>
        <v>0</v>
      </c>
      <c r="E204">
        <v>77800</v>
      </c>
      <c r="F204" t="b">
        <f>OR(geo_data[[#This Row],[Median Family Income in Local Area]]&lt;$J$15,geo_data[[#This Row],[Median Family Income in Local Area]]&gt;$J$16)</f>
        <v>0</v>
      </c>
    </row>
    <row r="205" spans="1:6" x14ac:dyDescent="0.25">
      <c r="A205">
        <v>202</v>
      </c>
      <c r="B205">
        <v>48</v>
      </c>
      <c r="C205">
        <v>29.58</v>
      </c>
      <c r="D205" t="b">
        <f>OR(geo_data[[#This Row],[% Minority in Local Area]]&lt;$I$15,geo_data[[#This Row],[% Minority in Local Area]]&gt;$I$16)</f>
        <v>0</v>
      </c>
      <c r="E205">
        <v>65000</v>
      </c>
      <c r="F205" t="b">
        <f>OR(geo_data[[#This Row],[Median Family Income in Local Area]]&lt;$J$15,geo_data[[#This Row],[Median Family Income in Local Area]]&gt;$J$16)</f>
        <v>0</v>
      </c>
    </row>
    <row r="206" spans="1:6" x14ac:dyDescent="0.25">
      <c r="A206">
        <v>203</v>
      </c>
      <c r="B206">
        <v>46</v>
      </c>
      <c r="C206">
        <v>11.13</v>
      </c>
      <c r="D206" t="b">
        <f>OR(geo_data[[#This Row],[% Minority in Local Area]]&lt;$I$15,geo_data[[#This Row],[% Minority in Local Area]]&gt;$I$16)</f>
        <v>0</v>
      </c>
      <c r="E206">
        <v>86200</v>
      </c>
      <c r="F206" t="b">
        <f>OR(geo_data[[#This Row],[Median Family Income in Local Area]]&lt;$J$15,geo_data[[#This Row],[Median Family Income in Local Area]]&gt;$J$16)</f>
        <v>0</v>
      </c>
    </row>
    <row r="207" spans="1:6" x14ac:dyDescent="0.25">
      <c r="A207">
        <v>204</v>
      </c>
      <c r="B207">
        <v>44</v>
      </c>
      <c r="C207">
        <v>3.41</v>
      </c>
      <c r="D207" t="b">
        <f>OR(geo_data[[#This Row],[% Minority in Local Area]]&lt;$I$15,geo_data[[#This Row],[% Minority in Local Area]]&gt;$I$16)</f>
        <v>0</v>
      </c>
      <c r="E207">
        <v>89000</v>
      </c>
      <c r="F207" t="b">
        <f>OR(geo_data[[#This Row],[Median Family Income in Local Area]]&lt;$J$15,geo_data[[#This Row],[Median Family Income in Local Area]]&gt;$J$16)</f>
        <v>0</v>
      </c>
    </row>
    <row r="208" spans="1:6" x14ac:dyDescent="0.25">
      <c r="A208">
        <v>205</v>
      </c>
      <c r="B208">
        <v>24</v>
      </c>
      <c r="C208">
        <v>40.79</v>
      </c>
      <c r="D208" t="b">
        <f>OR(geo_data[[#This Row],[% Minority in Local Area]]&lt;$I$15,geo_data[[#This Row],[% Minority in Local Area]]&gt;$I$16)</f>
        <v>0</v>
      </c>
      <c r="E208">
        <v>104000</v>
      </c>
      <c r="F208" t="b">
        <f>OR(geo_data[[#This Row],[Median Family Income in Local Area]]&lt;$J$15,geo_data[[#This Row],[Median Family Income in Local Area]]&gt;$J$16)</f>
        <v>0</v>
      </c>
    </row>
    <row r="209" spans="1:6" x14ac:dyDescent="0.25">
      <c r="A209">
        <v>206</v>
      </c>
      <c r="B209">
        <v>18</v>
      </c>
      <c r="C209">
        <v>4.7300000000000004</v>
      </c>
      <c r="D209" t="b">
        <f>OR(geo_data[[#This Row],[% Minority in Local Area]]&lt;$I$15,geo_data[[#This Row],[% Minority in Local Area]]&gt;$I$16)</f>
        <v>0</v>
      </c>
      <c r="E209">
        <v>65300</v>
      </c>
      <c r="F209" t="b">
        <f>OR(geo_data[[#This Row],[Median Family Income in Local Area]]&lt;$J$15,geo_data[[#This Row],[Median Family Income in Local Area]]&gt;$J$16)</f>
        <v>0</v>
      </c>
    </row>
    <row r="210" spans="1:6" x14ac:dyDescent="0.25">
      <c r="A210">
        <v>207</v>
      </c>
      <c r="B210">
        <v>12</v>
      </c>
      <c r="C210">
        <v>11.84</v>
      </c>
      <c r="D210" t="b">
        <f>OR(geo_data[[#This Row],[% Minority in Local Area]]&lt;$I$15,geo_data[[#This Row],[% Minority in Local Area]]&gt;$I$16)</f>
        <v>0</v>
      </c>
      <c r="E210">
        <v>68300</v>
      </c>
      <c r="F210" t="b">
        <f>OR(geo_data[[#This Row],[Median Family Income in Local Area]]&lt;$J$15,geo_data[[#This Row],[Median Family Income in Local Area]]&gt;$J$16)</f>
        <v>0</v>
      </c>
    </row>
    <row r="211" spans="1:6" x14ac:dyDescent="0.25">
      <c r="A211">
        <v>208</v>
      </c>
      <c r="B211">
        <v>8</v>
      </c>
      <c r="C211">
        <v>13.29</v>
      </c>
      <c r="D211" t="b">
        <f>OR(geo_data[[#This Row],[% Minority in Local Area]]&lt;$I$15,geo_data[[#This Row],[% Minority in Local Area]]&gt;$I$16)</f>
        <v>0</v>
      </c>
      <c r="E211">
        <v>100000</v>
      </c>
      <c r="F211" t="b">
        <f>OR(geo_data[[#This Row],[Median Family Income in Local Area]]&lt;$J$15,geo_data[[#This Row],[Median Family Income in Local Area]]&gt;$J$16)</f>
        <v>0</v>
      </c>
    </row>
    <row r="212" spans="1:6" x14ac:dyDescent="0.25">
      <c r="A212">
        <v>209</v>
      </c>
      <c r="B212">
        <v>48</v>
      </c>
      <c r="C212">
        <v>25.3</v>
      </c>
      <c r="D212" t="b">
        <f>OR(geo_data[[#This Row],[% Minority in Local Area]]&lt;$I$15,geo_data[[#This Row],[% Minority in Local Area]]&gt;$I$16)</f>
        <v>0</v>
      </c>
      <c r="E212">
        <v>84800</v>
      </c>
      <c r="F212" t="b">
        <f>OR(geo_data[[#This Row],[Median Family Income in Local Area]]&lt;$J$15,geo_data[[#This Row],[Median Family Income in Local Area]]&gt;$J$16)</f>
        <v>0</v>
      </c>
    </row>
    <row r="213" spans="1:6" x14ac:dyDescent="0.25">
      <c r="A213">
        <v>210</v>
      </c>
      <c r="B213">
        <v>25</v>
      </c>
      <c r="C213">
        <v>11.53</v>
      </c>
      <c r="D213" t="b">
        <f>OR(geo_data[[#This Row],[% Minority in Local Area]]&lt;$I$15,geo_data[[#This Row],[% Minority in Local Area]]&gt;$I$16)</f>
        <v>0</v>
      </c>
      <c r="E213">
        <v>114000</v>
      </c>
      <c r="F213" t="b">
        <f>OR(geo_data[[#This Row],[Median Family Income in Local Area]]&lt;$J$15,geo_data[[#This Row],[Median Family Income in Local Area]]&gt;$J$16)</f>
        <v>0</v>
      </c>
    </row>
    <row r="214" spans="1:6" x14ac:dyDescent="0.25">
      <c r="A214">
        <v>211</v>
      </c>
      <c r="B214">
        <v>8</v>
      </c>
      <c r="C214">
        <v>25.29</v>
      </c>
      <c r="D214" t="b">
        <f>OR(geo_data[[#This Row],[% Minority in Local Area]]&lt;$I$15,geo_data[[#This Row],[% Minority in Local Area]]&gt;$I$16)</f>
        <v>0</v>
      </c>
      <c r="E214">
        <v>115100</v>
      </c>
      <c r="F214" t="b">
        <f>OR(geo_data[[#This Row],[Median Family Income in Local Area]]&lt;$J$15,geo_data[[#This Row],[Median Family Income in Local Area]]&gt;$J$16)</f>
        <v>0</v>
      </c>
    </row>
    <row r="215" spans="1:6" x14ac:dyDescent="0.25">
      <c r="A215">
        <v>212</v>
      </c>
      <c r="B215">
        <v>32</v>
      </c>
      <c r="C215">
        <v>65</v>
      </c>
      <c r="D215" t="b">
        <f>OR(geo_data[[#This Row],[% Minority in Local Area]]&lt;$I$15,geo_data[[#This Row],[% Minority in Local Area]]&gt;$I$16)</f>
        <v>0</v>
      </c>
      <c r="E215">
        <v>70800</v>
      </c>
      <c r="F215" t="b">
        <f>OR(geo_data[[#This Row],[Median Family Income in Local Area]]&lt;$J$15,geo_data[[#This Row],[Median Family Income in Local Area]]&gt;$J$16)</f>
        <v>0</v>
      </c>
    </row>
    <row r="216" spans="1:6" x14ac:dyDescent="0.25">
      <c r="A216">
        <v>213</v>
      </c>
      <c r="B216">
        <v>48</v>
      </c>
      <c r="C216">
        <v>39.86</v>
      </c>
      <c r="D216" t="b">
        <f>OR(geo_data[[#This Row],[% Minority in Local Area]]&lt;$I$15,geo_data[[#This Row],[% Minority in Local Area]]&gt;$I$16)</f>
        <v>0</v>
      </c>
      <c r="E216">
        <v>84800</v>
      </c>
      <c r="F216" t="b">
        <f>OR(geo_data[[#This Row],[Median Family Income in Local Area]]&lt;$J$15,geo_data[[#This Row],[Median Family Income in Local Area]]&gt;$J$16)</f>
        <v>0</v>
      </c>
    </row>
    <row r="217" spans="1:6" x14ac:dyDescent="0.25">
      <c r="A217">
        <v>214</v>
      </c>
      <c r="B217">
        <v>22</v>
      </c>
      <c r="C217">
        <v>18.329999999999998</v>
      </c>
      <c r="D217" t="b">
        <f>OR(geo_data[[#This Row],[% Minority in Local Area]]&lt;$I$15,geo_data[[#This Row],[% Minority in Local Area]]&gt;$I$16)</f>
        <v>0</v>
      </c>
      <c r="E217">
        <v>54200</v>
      </c>
      <c r="F217" t="b">
        <f>OR(geo_data[[#This Row],[Median Family Income in Local Area]]&lt;$J$15,geo_data[[#This Row],[Median Family Income in Local Area]]&gt;$J$16)</f>
        <v>0</v>
      </c>
    </row>
    <row r="218" spans="1:6" x14ac:dyDescent="0.25">
      <c r="A218">
        <v>215</v>
      </c>
      <c r="B218">
        <v>26</v>
      </c>
      <c r="C218">
        <v>4.8600000000000003</v>
      </c>
      <c r="D218" t="b">
        <f>OR(geo_data[[#This Row],[% Minority in Local Area]]&lt;$I$15,geo_data[[#This Row],[% Minority in Local Area]]&gt;$I$16)</f>
        <v>0</v>
      </c>
      <c r="E218">
        <v>79700</v>
      </c>
      <c r="F218" t="b">
        <f>OR(geo_data[[#This Row],[Median Family Income in Local Area]]&lt;$J$15,geo_data[[#This Row],[Median Family Income in Local Area]]&gt;$J$16)</f>
        <v>0</v>
      </c>
    </row>
    <row r="219" spans="1:6" x14ac:dyDescent="0.25">
      <c r="A219">
        <v>216</v>
      </c>
      <c r="B219">
        <v>48</v>
      </c>
      <c r="C219">
        <v>32.5</v>
      </c>
      <c r="D219" t="b">
        <f>OR(geo_data[[#This Row],[% Minority in Local Area]]&lt;$I$15,geo_data[[#This Row],[% Minority in Local Area]]&gt;$I$16)</f>
        <v>0</v>
      </c>
      <c r="E219">
        <v>80000</v>
      </c>
      <c r="F219" t="b">
        <f>OR(geo_data[[#This Row],[Median Family Income in Local Area]]&lt;$J$15,geo_data[[#This Row],[Median Family Income in Local Area]]&gt;$J$16)</f>
        <v>0</v>
      </c>
    </row>
    <row r="220" spans="1:6" x14ac:dyDescent="0.25">
      <c r="A220">
        <v>217</v>
      </c>
      <c r="B220">
        <v>6</v>
      </c>
      <c r="C220">
        <v>76.87</v>
      </c>
      <c r="D220" t="b">
        <f>OR(geo_data[[#This Row],[% Minority in Local Area]]&lt;$I$15,geo_data[[#This Row],[% Minority in Local Area]]&gt;$I$16)</f>
        <v>0</v>
      </c>
      <c r="E220">
        <v>127900</v>
      </c>
      <c r="F220" t="b">
        <f>OR(geo_data[[#This Row],[Median Family Income in Local Area]]&lt;$J$15,geo_data[[#This Row],[Median Family Income in Local Area]]&gt;$J$16)</f>
        <v>1</v>
      </c>
    </row>
    <row r="221" spans="1:6" x14ac:dyDescent="0.25">
      <c r="A221">
        <v>218</v>
      </c>
      <c r="B221">
        <v>6</v>
      </c>
      <c r="C221">
        <v>96.18</v>
      </c>
      <c r="D221" t="b">
        <f>OR(geo_data[[#This Row],[% Minority in Local Area]]&lt;$I$15,geo_data[[#This Row],[% Minority in Local Area]]&gt;$I$16)</f>
        <v>1</v>
      </c>
      <c r="E221">
        <v>83300</v>
      </c>
      <c r="F221" t="b">
        <f>OR(geo_data[[#This Row],[Median Family Income in Local Area]]&lt;$J$15,geo_data[[#This Row],[Median Family Income in Local Area]]&gt;$J$16)</f>
        <v>0</v>
      </c>
    </row>
    <row r="222" spans="1:6" x14ac:dyDescent="0.25">
      <c r="A222">
        <v>219</v>
      </c>
      <c r="B222">
        <v>24</v>
      </c>
      <c r="C222">
        <v>38.840000000000003</v>
      </c>
      <c r="D222" t="b">
        <f>OR(geo_data[[#This Row],[% Minority in Local Area]]&lt;$I$15,geo_data[[#This Row],[% Minority in Local Area]]&gt;$I$16)</f>
        <v>0</v>
      </c>
      <c r="E222">
        <v>104000</v>
      </c>
      <c r="F222" t="b">
        <f>OR(geo_data[[#This Row],[Median Family Income in Local Area]]&lt;$J$15,geo_data[[#This Row],[Median Family Income in Local Area]]&gt;$J$16)</f>
        <v>0</v>
      </c>
    </row>
    <row r="223" spans="1:6" x14ac:dyDescent="0.25">
      <c r="A223">
        <v>220</v>
      </c>
      <c r="B223">
        <v>18</v>
      </c>
      <c r="C223">
        <v>51.94</v>
      </c>
      <c r="D223" t="b">
        <f>OR(geo_data[[#This Row],[% Minority in Local Area]]&lt;$I$15,geo_data[[#This Row],[% Minority in Local Area]]&gt;$I$16)</f>
        <v>0</v>
      </c>
      <c r="E223">
        <v>79600</v>
      </c>
      <c r="F223" t="b">
        <f>OR(geo_data[[#This Row],[Median Family Income in Local Area]]&lt;$J$15,geo_data[[#This Row],[Median Family Income in Local Area]]&gt;$J$16)</f>
        <v>0</v>
      </c>
    </row>
    <row r="224" spans="1:6" x14ac:dyDescent="0.25">
      <c r="A224">
        <v>221</v>
      </c>
      <c r="B224">
        <v>34</v>
      </c>
      <c r="C224">
        <v>54.93</v>
      </c>
      <c r="D224" t="b">
        <f>OR(geo_data[[#This Row],[% Minority in Local Area]]&lt;$I$15,geo_data[[#This Row],[% Minority in Local Area]]&gt;$I$16)</f>
        <v>0</v>
      </c>
      <c r="E224">
        <v>108700</v>
      </c>
      <c r="F224" t="b">
        <f>OR(geo_data[[#This Row],[Median Family Income in Local Area]]&lt;$J$15,geo_data[[#This Row],[Median Family Income in Local Area]]&gt;$J$16)</f>
        <v>0</v>
      </c>
    </row>
    <row r="225" spans="1:6" x14ac:dyDescent="0.25">
      <c r="A225">
        <v>222</v>
      </c>
      <c r="B225">
        <v>47</v>
      </c>
      <c r="C225">
        <v>31.7</v>
      </c>
      <c r="D225" t="b">
        <f>OR(geo_data[[#This Row],[% Minority in Local Area]]&lt;$I$15,geo_data[[#This Row],[% Minority in Local Area]]&gt;$I$16)</f>
        <v>0</v>
      </c>
      <c r="E225">
        <v>68900</v>
      </c>
      <c r="F225" t="b">
        <f>OR(geo_data[[#This Row],[Median Family Income in Local Area]]&lt;$J$15,geo_data[[#This Row],[Median Family Income in Local Area]]&gt;$J$16)</f>
        <v>0</v>
      </c>
    </row>
    <row r="226" spans="1:6" x14ac:dyDescent="0.25">
      <c r="A226">
        <v>223</v>
      </c>
      <c r="B226">
        <v>9</v>
      </c>
      <c r="C226">
        <v>11.88</v>
      </c>
      <c r="D226" t="b">
        <f>OR(geo_data[[#This Row],[% Minority in Local Area]]&lt;$I$15,geo_data[[#This Row],[% Minority in Local Area]]&gt;$I$16)</f>
        <v>0</v>
      </c>
      <c r="E226">
        <v>119500</v>
      </c>
      <c r="F226" t="b">
        <f>OR(geo_data[[#This Row],[Median Family Income in Local Area]]&lt;$J$15,geo_data[[#This Row],[Median Family Income in Local Area]]&gt;$J$16)</f>
        <v>0</v>
      </c>
    </row>
    <row r="227" spans="1:6" x14ac:dyDescent="0.25">
      <c r="A227">
        <v>224</v>
      </c>
      <c r="B227">
        <v>17</v>
      </c>
      <c r="C227">
        <v>7.85</v>
      </c>
      <c r="D227" t="b">
        <f>OR(geo_data[[#This Row],[% Minority in Local Area]]&lt;$I$15,geo_data[[#This Row],[% Minority in Local Area]]&gt;$I$16)</f>
        <v>0</v>
      </c>
      <c r="E227">
        <v>65800</v>
      </c>
      <c r="F227" t="b">
        <f>OR(geo_data[[#This Row],[Median Family Income in Local Area]]&lt;$J$15,geo_data[[#This Row],[Median Family Income in Local Area]]&gt;$J$16)</f>
        <v>0</v>
      </c>
    </row>
    <row r="228" spans="1:6" x14ac:dyDescent="0.25">
      <c r="A228">
        <v>225</v>
      </c>
      <c r="B228">
        <v>6</v>
      </c>
      <c r="C228">
        <v>78.349999999999994</v>
      </c>
      <c r="D228" t="b">
        <f>OR(geo_data[[#This Row],[% Minority in Local Area]]&lt;$I$15,geo_data[[#This Row],[% Minority in Local Area]]&gt;$I$16)</f>
        <v>0</v>
      </c>
      <c r="E228">
        <v>86700</v>
      </c>
      <c r="F228" t="b">
        <f>OR(geo_data[[#This Row],[Median Family Income in Local Area]]&lt;$J$15,geo_data[[#This Row],[Median Family Income in Local Area]]&gt;$J$16)</f>
        <v>0</v>
      </c>
    </row>
    <row r="229" spans="1:6" x14ac:dyDescent="0.25">
      <c r="A229">
        <v>226</v>
      </c>
      <c r="B229">
        <v>6</v>
      </c>
      <c r="C229">
        <v>44.1</v>
      </c>
      <c r="D229" t="b">
        <f>OR(geo_data[[#This Row],[% Minority in Local Area]]&lt;$I$15,geo_data[[#This Row],[% Minority in Local Area]]&gt;$I$16)</f>
        <v>0</v>
      </c>
      <c r="E229">
        <v>83300</v>
      </c>
      <c r="F229" t="b">
        <f>OR(geo_data[[#This Row],[Median Family Income in Local Area]]&lt;$J$15,geo_data[[#This Row],[Median Family Income in Local Area]]&gt;$J$16)</f>
        <v>0</v>
      </c>
    </row>
    <row r="230" spans="1:6" x14ac:dyDescent="0.25">
      <c r="A230">
        <v>227</v>
      </c>
      <c r="B230">
        <v>36</v>
      </c>
      <c r="C230">
        <v>11.04</v>
      </c>
      <c r="D230" t="b">
        <f>OR(geo_data[[#This Row],[% Minority in Local Area]]&lt;$I$15,geo_data[[#This Row],[% Minority in Local Area]]&gt;$I$16)</f>
        <v>0</v>
      </c>
      <c r="E230">
        <v>96500</v>
      </c>
      <c r="F230" t="b">
        <f>OR(geo_data[[#This Row],[Median Family Income in Local Area]]&lt;$J$15,geo_data[[#This Row],[Median Family Income in Local Area]]&gt;$J$16)</f>
        <v>0</v>
      </c>
    </row>
    <row r="231" spans="1:6" x14ac:dyDescent="0.25">
      <c r="A231">
        <v>228</v>
      </c>
      <c r="B231">
        <v>48</v>
      </c>
      <c r="C231">
        <v>13.61</v>
      </c>
      <c r="D231" t="b">
        <f>OR(geo_data[[#This Row],[% Minority in Local Area]]&lt;$I$15,geo_data[[#This Row],[% Minority in Local Area]]&gt;$I$16)</f>
        <v>0</v>
      </c>
      <c r="E231">
        <v>84800</v>
      </c>
      <c r="F231" t="b">
        <f>OR(geo_data[[#This Row],[Median Family Income in Local Area]]&lt;$J$15,geo_data[[#This Row],[Median Family Income in Local Area]]&gt;$J$16)</f>
        <v>0</v>
      </c>
    </row>
    <row r="232" spans="1:6" x14ac:dyDescent="0.25">
      <c r="A232">
        <v>229</v>
      </c>
      <c r="B232">
        <v>32</v>
      </c>
      <c r="C232">
        <v>52.39</v>
      </c>
      <c r="D232" t="b">
        <f>OR(geo_data[[#This Row],[% Minority in Local Area]]&lt;$I$15,geo_data[[#This Row],[% Minority in Local Area]]&gt;$I$16)</f>
        <v>0</v>
      </c>
      <c r="E232">
        <v>70800</v>
      </c>
      <c r="F232" t="b">
        <f>OR(geo_data[[#This Row],[Median Family Income in Local Area]]&lt;$J$15,geo_data[[#This Row],[Median Family Income in Local Area]]&gt;$J$16)</f>
        <v>0</v>
      </c>
    </row>
    <row r="233" spans="1:6" x14ac:dyDescent="0.25">
      <c r="A233">
        <v>230</v>
      </c>
      <c r="B233">
        <v>6</v>
      </c>
      <c r="C233">
        <v>86.84</v>
      </c>
      <c r="D233" t="b">
        <f>OR(geo_data[[#This Row],[% Minority in Local Area]]&lt;$I$15,geo_data[[#This Row],[% Minority in Local Area]]&gt;$I$16)</f>
        <v>1</v>
      </c>
      <c r="E233">
        <v>127900</v>
      </c>
      <c r="F233" t="b">
        <f>OR(geo_data[[#This Row],[Median Family Income in Local Area]]&lt;$J$15,geo_data[[#This Row],[Median Family Income in Local Area]]&gt;$J$16)</f>
        <v>1</v>
      </c>
    </row>
    <row r="234" spans="1:6" x14ac:dyDescent="0.25">
      <c r="A234">
        <v>231</v>
      </c>
      <c r="B234">
        <v>34</v>
      </c>
      <c r="C234">
        <v>59.46</v>
      </c>
      <c r="D234" t="b">
        <f>OR(geo_data[[#This Row],[% Minority in Local Area]]&lt;$I$15,geo_data[[#This Row],[% Minority in Local Area]]&gt;$I$16)</f>
        <v>0</v>
      </c>
      <c r="E234">
        <v>96500</v>
      </c>
      <c r="F234" t="b">
        <f>OR(geo_data[[#This Row],[Median Family Income in Local Area]]&lt;$J$15,geo_data[[#This Row],[Median Family Income in Local Area]]&gt;$J$16)</f>
        <v>0</v>
      </c>
    </row>
    <row r="235" spans="1:6" x14ac:dyDescent="0.25">
      <c r="A235">
        <v>232</v>
      </c>
      <c r="B235">
        <v>6</v>
      </c>
      <c r="C235">
        <v>32.619999999999997</v>
      </c>
      <c r="D235" t="b">
        <f>OR(geo_data[[#This Row],[% Minority in Local Area]]&lt;$I$15,geo_data[[#This Row],[% Minority in Local Area]]&gt;$I$16)</f>
        <v>0</v>
      </c>
      <c r="E235">
        <v>127900</v>
      </c>
      <c r="F235" t="b">
        <f>OR(geo_data[[#This Row],[Median Family Income in Local Area]]&lt;$J$15,geo_data[[#This Row],[Median Family Income in Local Area]]&gt;$J$16)</f>
        <v>1</v>
      </c>
    </row>
    <row r="236" spans="1:6" x14ac:dyDescent="0.25">
      <c r="A236">
        <v>233</v>
      </c>
      <c r="B236">
        <v>19</v>
      </c>
      <c r="C236">
        <v>4.1100000000000003</v>
      </c>
      <c r="D236" t="b">
        <f>OR(geo_data[[#This Row],[% Minority in Local Area]]&lt;$I$15,geo_data[[#This Row],[% Minority in Local Area]]&gt;$I$16)</f>
        <v>0</v>
      </c>
      <c r="E236">
        <v>104300</v>
      </c>
      <c r="F236" t="b">
        <f>OR(geo_data[[#This Row],[Median Family Income in Local Area]]&lt;$J$15,geo_data[[#This Row],[Median Family Income in Local Area]]&gt;$J$16)</f>
        <v>0</v>
      </c>
    </row>
    <row r="237" spans="1:6" x14ac:dyDescent="0.25">
      <c r="A237">
        <v>234</v>
      </c>
      <c r="B237">
        <v>55</v>
      </c>
      <c r="C237">
        <v>3.52</v>
      </c>
      <c r="D237" t="b">
        <f>OR(geo_data[[#This Row],[% Minority in Local Area]]&lt;$I$15,geo_data[[#This Row],[% Minority in Local Area]]&gt;$I$16)</f>
        <v>0</v>
      </c>
      <c r="E237">
        <v>76700</v>
      </c>
      <c r="F237" t="b">
        <f>OR(geo_data[[#This Row],[Median Family Income in Local Area]]&lt;$J$15,geo_data[[#This Row],[Median Family Income in Local Area]]&gt;$J$16)</f>
        <v>0</v>
      </c>
    </row>
    <row r="238" spans="1:6" x14ac:dyDescent="0.25">
      <c r="A238">
        <v>235</v>
      </c>
      <c r="B238">
        <v>48</v>
      </c>
      <c r="C238">
        <v>33.74</v>
      </c>
      <c r="D238" t="b">
        <f>OR(geo_data[[#This Row],[% Minority in Local Area]]&lt;$I$15,geo_data[[#This Row],[% Minority in Local Area]]&gt;$I$16)</f>
        <v>0</v>
      </c>
      <c r="E238">
        <v>97600</v>
      </c>
      <c r="F238" t="b">
        <f>OR(geo_data[[#This Row],[Median Family Income in Local Area]]&lt;$J$15,geo_data[[#This Row],[Median Family Income in Local Area]]&gt;$J$16)</f>
        <v>0</v>
      </c>
    </row>
    <row r="239" spans="1:6" x14ac:dyDescent="0.25">
      <c r="A239">
        <v>236</v>
      </c>
      <c r="B239">
        <v>47</v>
      </c>
      <c r="C239">
        <v>7.21</v>
      </c>
      <c r="D239" t="b">
        <f>OR(geo_data[[#This Row],[% Minority in Local Area]]&lt;$I$15,geo_data[[#This Row],[% Minority in Local Area]]&gt;$I$16)</f>
        <v>0</v>
      </c>
      <c r="E239">
        <v>80700</v>
      </c>
      <c r="F239" t="b">
        <f>OR(geo_data[[#This Row],[Median Family Income in Local Area]]&lt;$J$15,geo_data[[#This Row],[Median Family Income in Local Area]]&gt;$J$16)</f>
        <v>0</v>
      </c>
    </row>
    <row r="240" spans="1:6" x14ac:dyDescent="0.25">
      <c r="A240">
        <v>237</v>
      </c>
      <c r="B240">
        <v>39</v>
      </c>
      <c r="C240">
        <v>2.97</v>
      </c>
      <c r="D240" t="b">
        <f>OR(geo_data[[#This Row],[% Minority in Local Area]]&lt;$I$15,geo_data[[#This Row],[% Minority in Local Area]]&gt;$I$16)</f>
        <v>0</v>
      </c>
      <c r="E240">
        <v>65500</v>
      </c>
      <c r="F240" t="b">
        <f>OR(geo_data[[#This Row],[Median Family Income in Local Area]]&lt;$J$15,geo_data[[#This Row],[Median Family Income in Local Area]]&gt;$J$16)</f>
        <v>0</v>
      </c>
    </row>
    <row r="241" spans="1:6" x14ac:dyDescent="0.25">
      <c r="A241">
        <v>238</v>
      </c>
      <c r="B241">
        <v>6</v>
      </c>
      <c r="C241">
        <v>66.11</v>
      </c>
      <c r="D241" t="b">
        <f>OR(geo_data[[#This Row],[% Minority in Local Area]]&lt;$I$15,geo_data[[#This Row],[% Minority in Local Area]]&gt;$I$16)</f>
        <v>0</v>
      </c>
      <c r="E241">
        <v>92700</v>
      </c>
      <c r="F241" t="b">
        <f>OR(geo_data[[#This Row],[Median Family Income in Local Area]]&lt;$J$15,geo_data[[#This Row],[Median Family Income in Local Area]]&gt;$J$16)</f>
        <v>0</v>
      </c>
    </row>
    <row r="242" spans="1:6" x14ac:dyDescent="0.25">
      <c r="A242">
        <v>239</v>
      </c>
      <c r="B242">
        <v>6</v>
      </c>
      <c r="C242">
        <v>68.739999999999995</v>
      </c>
      <c r="D242" t="b">
        <f>OR(geo_data[[#This Row],[% Minority in Local Area]]&lt;$I$15,geo_data[[#This Row],[% Minority in Local Area]]&gt;$I$16)</f>
        <v>0</v>
      </c>
      <c r="E242">
        <v>83300</v>
      </c>
      <c r="F242" t="b">
        <f>OR(geo_data[[#This Row],[Median Family Income in Local Area]]&lt;$J$15,geo_data[[#This Row],[Median Family Income in Local Area]]&gt;$J$16)</f>
        <v>0</v>
      </c>
    </row>
    <row r="243" spans="1:6" x14ac:dyDescent="0.25">
      <c r="A243">
        <v>240</v>
      </c>
      <c r="B243">
        <v>21</v>
      </c>
      <c r="C243">
        <v>7.74</v>
      </c>
      <c r="D243" t="b">
        <f>OR(geo_data[[#This Row],[% Minority in Local Area]]&lt;$I$15,geo_data[[#This Row],[% Minority in Local Area]]&gt;$I$16)</f>
        <v>0</v>
      </c>
      <c r="E243">
        <v>76900</v>
      </c>
      <c r="F243" t="b">
        <f>OR(geo_data[[#This Row],[Median Family Income in Local Area]]&lt;$J$15,geo_data[[#This Row],[Median Family Income in Local Area]]&gt;$J$16)</f>
        <v>0</v>
      </c>
    </row>
    <row r="244" spans="1:6" x14ac:dyDescent="0.25">
      <c r="A244">
        <v>241</v>
      </c>
      <c r="B244">
        <v>12</v>
      </c>
      <c r="C244">
        <v>21.96</v>
      </c>
      <c r="D244" t="b">
        <f>OR(geo_data[[#This Row],[% Minority in Local Area]]&lt;$I$15,geo_data[[#This Row],[% Minority in Local Area]]&gt;$I$16)</f>
        <v>0</v>
      </c>
      <c r="E244">
        <v>69200</v>
      </c>
      <c r="F244" t="b">
        <f>OR(geo_data[[#This Row],[Median Family Income in Local Area]]&lt;$J$15,geo_data[[#This Row],[Median Family Income in Local Area]]&gt;$J$16)</f>
        <v>0</v>
      </c>
    </row>
    <row r="245" spans="1:6" x14ac:dyDescent="0.25">
      <c r="A245">
        <v>242</v>
      </c>
      <c r="B245">
        <v>16</v>
      </c>
      <c r="C245">
        <v>18.02</v>
      </c>
      <c r="D245" t="b">
        <f>OR(geo_data[[#This Row],[% Minority in Local Area]]&lt;$I$15,geo_data[[#This Row],[% Minority in Local Area]]&gt;$I$16)</f>
        <v>0</v>
      </c>
      <c r="E245">
        <v>78400</v>
      </c>
      <c r="F245" t="b">
        <f>OR(geo_data[[#This Row],[Median Family Income in Local Area]]&lt;$J$15,geo_data[[#This Row],[Median Family Income in Local Area]]&gt;$J$16)</f>
        <v>0</v>
      </c>
    </row>
    <row r="246" spans="1:6" x14ac:dyDescent="0.25">
      <c r="A246">
        <v>243</v>
      </c>
      <c r="B246">
        <v>34</v>
      </c>
      <c r="C246">
        <v>16.77</v>
      </c>
      <c r="D246" t="b">
        <f>OR(geo_data[[#This Row],[% Minority in Local Area]]&lt;$I$15,geo_data[[#This Row],[% Minority in Local Area]]&gt;$I$16)</f>
        <v>0</v>
      </c>
      <c r="E246">
        <v>96500</v>
      </c>
      <c r="F246" t="b">
        <f>OR(geo_data[[#This Row],[Median Family Income in Local Area]]&lt;$J$15,geo_data[[#This Row],[Median Family Income in Local Area]]&gt;$J$16)</f>
        <v>0</v>
      </c>
    </row>
    <row r="247" spans="1:6" x14ac:dyDescent="0.25">
      <c r="A247">
        <v>244</v>
      </c>
      <c r="B247">
        <v>18</v>
      </c>
      <c r="C247">
        <v>6.18</v>
      </c>
      <c r="D247" t="b">
        <f>OR(geo_data[[#This Row],[% Minority in Local Area]]&lt;$I$15,geo_data[[#This Row],[% Minority in Local Area]]&gt;$I$16)</f>
        <v>0</v>
      </c>
      <c r="E247">
        <v>71800</v>
      </c>
      <c r="F247" t="b">
        <f>OR(geo_data[[#This Row],[Median Family Income in Local Area]]&lt;$J$15,geo_data[[#This Row],[Median Family Income in Local Area]]&gt;$J$16)</f>
        <v>0</v>
      </c>
    </row>
    <row r="248" spans="1:6" x14ac:dyDescent="0.25">
      <c r="A248">
        <v>245</v>
      </c>
      <c r="B248">
        <v>27</v>
      </c>
      <c r="C248">
        <v>6.42</v>
      </c>
      <c r="D248" t="b">
        <f>OR(geo_data[[#This Row],[% Minority in Local Area]]&lt;$I$15,geo_data[[#This Row],[% Minority in Local Area]]&gt;$I$16)</f>
        <v>0</v>
      </c>
      <c r="E248">
        <v>102800</v>
      </c>
      <c r="F248" t="b">
        <f>OR(geo_data[[#This Row],[Median Family Income in Local Area]]&lt;$J$15,geo_data[[#This Row],[Median Family Income in Local Area]]&gt;$J$16)</f>
        <v>0</v>
      </c>
    </row>
    <row r="249" spans="1:6" x14ac:dyDescent="0.25">
      <c r="A249">
        <v>246</v>
      </c>
      <c r="B249">
        <v>6</v>
      </c>
      <c r="C249">
        <v>59.82</v>
      </c>
      <c r="D249" t="b">
        <f>OR(geo_data[[#This Row],[% Minority in Local Area]]&lt;$I$15,geo_data[[#This Row],[% Minority in Local Area]]&gt;$I$16)</f>
        <v>0</v>
      </c>
      <c r="E249">
        <v>86700</v>
      </c>
      <c r="F249" t="b">
        <f>OR(geo_data[[#This Row],[Median Family Income in Local Area]]&lt;$J$15,geo_data[[#This Row],[Median Family Income in Local Area]]&gt;$J$16)</f>
        <v>0</v>
      </c>
    </row>
    <row r="250" spans="1:6" x14ac:dyDescent="0.25">
      <c r="A250">
        <v>247</v>
      </c>
      <c r="B250">
        <v>39</v>
      </c>
      <c r="C250">
        <v>7.84</v>
      </c>
      <c r="D250" t="b">
        <f>OR(geo_data[[#This Row],[% Minority in Local Area]]&lt;$I$15,geo_data[[#This Row],[% Minority in Local Area]]&gt;$I$16)</f>
        <v>0</v>
      </c>
      <c r="E250">
        <v>84600</v>
      </c>
      <c r="F250" t="b">
        <f>OR(geo_data[[#This Row],[Median Family Income in Local Area]]&lt;$J$15,geo_data[[#This Row],[Median Family Income in Local Area]]&gt;$J$16)</f>
        <v>0</v>
      </c>
    </row>
    <row r="251" spans="1:6" x14ac:dyDescent="0.25">
      <c r="A251">
        <v>248</v>
      </c>
      <c r="B251">
        <v>25</v>
      </c>
      <c r="C251">
        <v>18.61</v>
      </c>
      <c r="D251" t="b">
        <f>OR(geo_data[[#This Row],[% Minority in Local Area]]&lt;$I$15,geo_data[[#This Row],[% Minority in Local Area]]&gt;$I$16)</f>
        <v>0</v>
      </c>
      <c r="E251">
        <v>114000</v>
      </c>
      <c r="F251" t="b">
        <f>OR(geo_data[[#This Row],[Median Family Income in Local Area]]&lt;$J$15,geo_data[[#This Row],[Median Family Income in Local Area]]&gt;$J$16)</f>
        <v>0</v>
      </c>
    </row>
    <row r="252" spans="1:6" x14ac:dyDescent="0.25">
      <c r="A252">
        <v>249</v>
      </c>
      <c r="B252">
        <v>51</v>
      </c>
      <c r="C252">
        <v>39.590000000000003</v>
      </c>
      <c r="D252" t="b">
        <f>OR(geo_data[[#This Row],[% Minority in Local Area]]&lt;$I$15,geo_data[[#This Row],[% Minority in Local Area]]&gt;$I$16)</f>
        <v>0</v>
      </c>
      <c r="E252">
        <v>124900</v>
      </c>
      <c r="F252" t="b">
        <f>OR(geo_data[[#This Row],[Median Family Income in Local Area]]&lt;$J$15,geo_data[[#This Row],[Median Family Income in Local Area]]&gt;$J$16)</f>
        <v>0</v>
      </c>
    </row>
    <row r="253" spans="1:6" x14ac:dyDescent="0.25">
      <c r="A253">
        <v>250</v>
      </c>
      <c r="B253">
        <v>12</v>
      </c>
      <c r="C253">
        <v>25.71</v>
      </c>
      <c r="D253" t="b">
        <f>OR(geo_data[[#This Row],[% Minority in Local Area]]&lt;$I$15,geo_data[[#This Row],[% Minority in Local Area]]&gt;$I$16)</f>
        <v>0</v>
      </c>
      <c r="E253">
        <v>68300</v>
      </c>
      <c r="F253" t="b">
        <f>OR(geo_data[[#This Row],[Median Family Income in Local Area]]&lt;$J$15,geo_data[[#This Row],[Median Family Income in Local Area]]&gt;$J$16)</f>
        <v>0</v>
      </c>
    </row>
    <row r="254" spans="1:6" x14ac:dyDescent="0.25">
      <c r="A254">
        <v>251</v>
      </c>
      <c r="B254">
        <v>13</v>
      </c>
      <c r="C254">
        <v>40.43</v>
      </c>
      <c r="D254" t="b">
        <f>OR(geo_data[[#This Row],[% Minority in Local Area]]&lt;$I$15,geo_data[[#This Row],[% Minority in Local Area]]&gt;$I$16)</f>
        <v>0</v>
      </c>
      <c r="E254">
        <v>82200</v>
      </c>
      <c r="F254" t="b">
        <f>OR(geo_data[[#This Row],[Median Family Income in Local Area]]&lt;$J$15,geo_data[[#This Row],[Median Family Income in Local Area]]&gt;$J$16)</f>
        <v>0</v>
      </c>
    </row>
    <row r="255" spans="1:6" x14ac:dyDescent="0.25">
      <c r="A255">
        <v>252</v>
      </c>
      <c r="B255">
        <v>42</v>
      </c>
      <c r="C255">
        <v>1.49</v>
      </c>
      <c r="D255" t="b">
        <f>OR(geo_data[[#This Row],[% Minority in Local Area]]&lt;$I$15,geo_data[[#This Row],[% Minority in Local Area]]&gt;$I$16)</f>
        <v>0</v>
      </c>
      <c r="E255">
        <v>69800</v>
      </c>
      <c r="F255" t="b">
        <f>OR(geo_data[[#This Row],[Median Family Income in Local Area]]&lt;$J$15,geo_data[[#This Row],[Median Family Income in Local Area]]&gt;$J$16)</f>
        <v>0</v>
      </c>
    </row>
    <row r="256" spans="1:6" x14ac:dyDescent="0.25">
      <c r="A256">
        <v>253</v>
      </c>
      <c r="B256">
        <v>29</v>
      </c>
      <c r="C256">
        <v>19.68</v>
      </c>
      <c r="D256" t="b">
        <f>OR(geo_data[[#This Row],[% Minority in Local Area]]&lt;$I$15,geo_data[[#This Row],[% Minority in Local Area]]&gt;$I$16)</f>
        <v>0</v>
      </c>
      <c r="E256">
        <v>82600</v>
      </c>
      <c r="F256" t="b">
        <f>OR(geo_data[[#This Row],[Median Family Income in Local Area]]&lt;$J$15,geo_data[[#This Row],[Median Family Income in Local Area]]&gt;$J$16)</f>
        <v>0</v>
      </c>
    </row>
    <row r="257" spans="1:6" x14ac:dyDescent="0.25">
      <c r="A257">
        <v>254</v>
      </c>
      <c r="B257">
        <v>41</v>
      </c>
      <c r="C257">
        <v>34.26</v>
      </c>
      <c r="D257" t="b">
        <f>OR(geo_data[[#This Row],[% Minority in Local Area]]&lt;$I$15,geo_data[[#This Row],[% Minority in Local Area]]&gt;$I$16)</f>
        <v>0</v>
      </c>
      <c r="E257">
        <v>92100</v>
      </c>
      <c r="F257" t="b">
        <f>OR(geo_data[[#This Row],[Median Family Income in Local Area]]&lt;$J$15,geo_data[[#This Row],[Median Family Income in Local Area]]&gt;$J$16)</f>
        <v>0</v>
      </c>
    </row>
    <row r="258" spans="1:6" x14ac:dyDescent="0.25">
      <c r="A258">
        <v>255</v>
      </c>
      <c r="B258">
        <v>17</v>
      </c>
      <c r="C258">
        <v>9.76</v>
      </c>
      <c r="D258" t="b">
        <f>OR(geo_data[[#This Row],[% Minority in Local Area]]&lt;$I$15,geo_data[[#This Row],[% Minority in Local Area]]&gt;$I$16)</f>
        <v>0</v>
      </c>
      <c r="E258">
        <v>75400</v>
      </c>
      <c r="F258" t="b">
        <f>OR(geo_data[[#This Row],[Median Family Income in Local Area]]&lt;$J$15,geo_data[[#This Row],[Median Family Income in Local Area]]&gt;$J$16)</f>
        <v>0</v>
      </c>
    </row>
    <row r="259" spans="1:6" x14ac:dyDescent="0.25">
      <c r="A259">
        <v>256</v>
      </c>
      <c r="B259">
        <v>13</v>
      </c>
      <c r="C259">
        <v>59.83</v>
      </c>
      <c r="D259" t="b">
        <f>OR(geo_data[[#This Row],[% Minority in Local Area]]&lt;$I$15,geo_data[[#This Row],[% Minority in Local Area]]&gt;$I$16)</f>
        <v>0</v>
      </c>
      <c r="E259">
        <v>82200</v>
      </c>
      <c r="F259" t="b">
        <f>OR(geo_data[[#This Row],[Median Family Income in Local Area]]&lt;$J$15,geo_data[[#This Row],[Median Family Income in Local Area]]&gt;$J$16)</f>
        <v>0</v>
      </c>
    </row>
    <row r="260" spans="1:6" x14ac:dyDescent="0.25">
      <c r="A260">
        <v>257</v>
      </c>
      <c r="B260">
        <v>1</v>
      </c>
      <c r="C260">
        <v>10.39</v>
      </c>
      <c r="D260" t="b">
        <f>OR(geo_data[[#This Row],[% Minority in Local Area]]&lt;$I$15,geo_data[[#This Row],[% Minority in Local Area]]&gt;$I$16)</f>
        <v>0</v>
      </c>
      <c r="E260">
        <v>81000</v>
      </c>
      <c r="F260" t="b">
        <f>OR(geo_data[[#This Row],[Median Family Income in Local Area]]&lt;$J$15,geo_data[[#This Row],[Median Family Income in Local Area]]&gt;$J$16)</f>
        <v>0</v>
      </c>
    </row>
    <row r="261" spans="1:6" x14ac:dyDescent="0.25">
      <c r="A261">
        <v>258</v>
      </c>
      <c r="B261">
        <v>29</v>
      </c>
      <c r="C261">
        <v>10.54</v>
      </c>
      <c r="D261" t="b">
        <f>OR(geo_data[[#This Row],[% Minority in Local Area]]&lt;$I$15,geo_data[[#This Row],[% Minority in Local Area]]&gt;$I$16)</f>
        <v>0</v>
      </c>
      <c r="E261">
        <v>63300</v>
      </c>
      <c r="F261" t="b">
        <f>OR(geo_data[[#This Row],[Median Family Income in Local Area]]&lt;$J$15,geo_data[[#This Row],[Median Family Income in Local Area]]&gt;$J$16)</f>
        <v>0</v>
      </c>
    </row>
    <row r="262" spans="1:6" x14ac:dyDescent="0.25">
      <c r="A262">
        <v>259</v>
      </c>
      <c r="B262">
        <v>39</v>
      </c>
      <c r="C262">
        <v>2.5499999999999998</v>
      </c>
      <c r="D262" t="b">
        <f>OR(geo_data[[#This Row],[% Minority in Local Area]]&lt;$I$15,geo_data[[#This Row],[% Minority in Local Area]]&gt;$I$16)</f>
        <v>0</v>
      </c>
      <c r="E262">
        <v>85200</v>
      </c>
      <c r="F262" t="b">
        <f>OR(geo_data[[#This Row],[Median Family Income in Local Area]]&lt;$J$15,geo_data[[#This Row],[Median Family Income in Local Area]]&gt;$J$16)</f>
        <v>0</v>
      </c>
    </row>
    <row r="263" spans="1:6" x14ac:dyDescent="0.25">
      <c r="A263">
        <v>260</v>
      </c>
      <c r="B263">
        <v>13</v>
      </c>
      <c r="C263">
        <v>18.63</v>
      </c>
      <c r="D263" t="b">
        <f>OR(geo_data[[#This Row],[% Minority in Local Area]]&lt;$I$15,geo_data[[#This Row],[% Minority in Local Area]]&gt;$I$16)</f>
        <v>0</v>
      </c>
      <c r="E263">
        <v>82200</v>
      </c>
      <c r="F263" t="b">
        <f>OR(geo_data[[#This Row],[Median Family Income in Local Area]]&lt;$J$15,geo_data[[#This Row],[Median Family Income in Local Area]]&gt;$J$16)</f>
        <v>0</v>
      </c>
    </row>
    <row r="264" spans="1:6" x14ac:dyDescent="0.25">
      <c r="A264">
        <v>261</v>
      </c>
      <c r="B264">
        <v>55</v>
      </c>
      <c r="C264">
        <v>5.65</v>
      </c>
      <c r="D264" t="b">
        <f>OR(geo_data[[#This Row],[% Minority in Local Area]]&lt;$I$15,geo_data[[#This Row],[% Minority in Local Area]]&gt;$I$16)</f>
        <v>0</v>
      </c>
      <c r="E264">
        <v>102800</v>
      </c>
      <c r="F264" t="b">
        <f>OR(geo_data[[#This Row],[Median Family Income in Local Area]]&lt;$J$15,geo_data[[#This Row],[Median Family Income in Local Area]]&gt;$J$16)</f>
        <v>0</v>
      </c>
    </row>
    <row r="265" spans="1:6" x14ac:dyDescent="0.25">
      <c r="A265">
        <v>262</v>
      </c>
      <c r="B265">
        <v>39</v>
      </c>
      <c r="C265">
        <v>17.14</v>
      </c>
      <c r="D265" t="b">
        <f>OR(geo_data[[#This Row],[% Minority in Local Area]]&lt;$I$15,geo_data[[#This Row],[% Minority in Local Area]]&gt;$I$16)</f>
        <v>0</v>
      </c>
      <c r="E265">
        <v>84600</v>
      </c>
      <c r="F265" t="b">
        <f>OR(geo_data[[#This Row],[Median Family Income in Local Area]]&lt;$J$15,geo_data[[#This Row],[Median Family Income in Local Area]]&gt;$J$16)</f>
        <v>0</v>
      </c>
    </row>
    <row r="266" spans="1:6" x14ac:dyDescent="0.25">
      <c r="A266">
        <v>263</v>
      </c>
      <c r="B266">
        <v>1</v>
      </c>
      <c r="C266">
        <v>20.78</v>
      </c>
      <c r="D266" t="b">
        <f>OR(geo_data[[#This Row],[% Minority in Local Area]]&lt;$I$15,geo_data[[#This Row],[% Minority in Local Area]]&gt;$I$16)</f>
        <v>0</v>
      </c>
      <c r="E266">
        <v>71700</v>
      </c>
      <c r="F266" t="b">
        <f>OR(geo_data[[#This Row],[Median Family Income in Local Area]]&lt;$J$15,geo_data[[#This Row],[Median Family Income in Local Area]]&gt;$J$16)</f>
        <v>0</v>
      </c>
    </row>
    <row r="267" spans="1:6" x14ac:dyDescent="0.25">
      <c r="A267">
        <v>264</v>
      </c>
      <c r="B267">
        <v>18</v>
      </c>
      <c r="C267">
        <v>18.93</v>
      </c>
      <c r="D267" t="b">
        <f>OR(geo_data[[#This Row],[% Minority in Local Area]]&lt;$I$15,geo_data[[#This Row],[% Minority in Local Area]]&gt;$I$16)</f>
        <v>0</v>
      </c>
      <c r="E267">
        <v>70000</v>
      </c>
      <c r="F267" t="b">
        <f>OR(geo_data[[#This Row],[Median Family Income in Local Area]]&lt;$J$15,geo_data[[#This Row],[Median Family Income in Local Area]]&gt;$J$16)</f>
        <v>0</v>
      </c>
    </row>
    <row r="268" spans="1:6" x14ac:dyDescent="0.25">
      <c r="A268">
        <v>265</v>
      </c>
      <c r="B268">
        <v>25</v>
      </c>
      <c r="C268">
        <v>3.67</v>
      </c>
      <c r="D268" t="b">
        <f>OR(geo_data[[#This Row],[% Minority in Local Area]]&lt;$I$15,geo_data[[#This Row],[% Minority in Local Area]]&gt;$I$16)</f>
        <v>0</v>
      </c>
      <c r="E268">
        <v>114000</v>
      </c>
      <c r="F268" t="b">
        <f>OR(geo_data[[#This Row],[Median Family Income in Local Area]]&lt;$J$15,geo_data[[#This Row],[Median Family Income in Local Area]]&gt;$J$16)</f>
        <v>0</v>
      </c>
    </row>
    <row r="269" spans="1:6" x14ac:dyDescent="0.25">
      <c r="A269">
        <v>266</v>
      </c>
      <c r="B269">
        <v>6</v>
      </c>
      <c r="C269">
        <v>58.35</v>
      </c>
      <c r="D269" t="b">
        <f>OR(geo_data[[#This Row],[% Minority in Local Area]]&lt;$I$15,geo_data[[#This Row],[% Minority in Local Area]]&gt;$I$16)</f>
        <v>0</v>
      </c>
      <c r="E269">
        <v>81600</v>
      </c>
      <c r="F269" t="b">
        <f>OR(geo_data[[#This Row],[Median Family Income in Local Area]]&lt;$J$15,geo_data[[#This Row],[Median Family Income in Local Area]]&gt;$J$16)</f>
        <v>0</v>
      </c>
    </row>
    <row r="270" spans="1:6" x14ac:dyDescent="0.25">
      <c r="A270">
        <v>267</v>
      </c>
      <c r="B270">
        <v>48</v>
      </c>
      <c r="C270">
        <v>42.96</v>
      </c>
      <c r="D270" t="b">
        <f>OR(geo_data[[#This Row],[% Minority in Local Area]]&lt;$I$15,geo_data[[#This Row],[% Minority in Local Area]]&gt;$I$16)</f>
        <v>0</v>
      </c>
      <c r="E270">
        <v>72200</v>
      </c>
      <c r="F270" t="b">
        <f>OR(geo_data[[#This Row],[Median Family Income in Local Area]]&lt;$J$15,geo_data[[#This Row],[Median Family Income in Local Area]]&gt;$J$16)</f>
        <v>0</v>
      </c>
    </row>
    <row r="271" spans="1:6" x14ac:dyDescent="0.25">
      <c r="A271">
        <v>268</v>
      </c>
      <c r="B271">
        <v>17</v>
      </c>
      <c r="C271">
        <v>33.090000000000003</v>
      </c>
      <c r="D271" t="b">
        <f>OR(geo_data[[#This Row],[% Minority in Local Area]]&lt;$I$15,geo_data[[#This Row],[% Minority in Local Area]]&gt;$I$16)</f>
        <v>0</v>
      </c>
      <c r="E271">
        <v>89100</v>
      </c>
      <c r="F271" t="b">
        <f>OR(geo_data[[#This Row],[Median Family Income in Local Area]]&lt;$J$15,geo_data[[#This Row],[Median Family Income in Local Area]]&gt;$J$16)</f>
        <v>0</v>
      </c>
    </row>
    <row r="272" spans="1:6" x14ac:dyDescent="0.25">
      <c r="A272">
        <v>269</v>
      </c>
      <c r="B272">
        <v>24</v>
      </c>
      <c r="C272">
        <v>93.79</v>
      </c>
      <c r="D272" t="b">
        <f>OR(geo_data[[#This Row],[% Minority in Local Area]]&lt;$I$15,geo_data[[#This Row],[% Minority in Local Area]]&gt;$I$16)</f>
        <v>1</v>
      </c>
      <c r="E272">
        <v>124900</v>
      </c>
      <c r="F272" t="b">
        <f>OR(geo_data[[#This Row],[Median Family Income in Local Area]]&lt;$J$15,geo_data[[#This Row],[Median Family Income in Local Area]]&gt;$J$16)</f>
        <v>0</v>
      </c>
    </row>
    <row r="273" spans="1:6" x14ac:dyDescent="0.25">
      <c r="A273">
        <v>270</v>
      </c>
      <c r="B273">
        <v>10</v>
      </c>
      <c r="C273">
        <v>35.76</v>
      </c>
      <c r="D273" t="b">
        <f>OR(geo_data[[#This Row],[% Minority in Local Area]]&lt;$I$15,geo_data[[#This Row],[% Minority in Local Area]]&gt;$I$16)</f>
        <v>0</v>
      </c>
      <c r="E273">
        <v>96600</v>
      </c>
      <c r="F273" t="b">
        <f>OR(geo_data[[#This Row],[Median Family Income in Local Area]]&lt;$J$15,geo_data[[#This Row],[Median Family Income in Local Area]]&gt;$J$16)</f>
        <v>0</v>
      </c>
    </row>
    <row r="274" spans="1:6" x14ac:dyDescent="0.25">
      <c r="A274">
        <v>271</v>
      </c>
      <c r="B274">
        <v>41</v>
      </c>
      <c r="C274">
        <v>19.440000000000001</v>
      </c>
      <c r="D274" t="b">
        <f>OR(geo_data[[#This Row],[% Minority in Local Area]]&lt;$I$15,geo_data[[#This Row],[% Minority in Local Area]]&gt;$I$16)</f>
        <v>0</v>
      </c>
      <c r="E274">
        <v>92100</v>
      </c>
      <c r="F274" t="b">
        <f>OR(geo_data[[#This Row],[Median Family Income in Local Area]]&lt;$J$15,geo_data[[#This Row],[Median Family Income in Local Area]]&gt;$J$16)</f>
        <v>0</v>
      </c>
    </row>
    <row r="275" spans="1:6" x14ac:dyDescent="0.25">
      <c r="A275">
        <v>272</v>
      </c>
      <c r="B275">
        <v>8</v>
      </c>
      <c r="C275">
        <v>38.78</v>
      </c>
      <c r="D275" t="b">
        <f>OR(geo_data[[#This Row],[% Minority in Local Area]]&lt;$I$15,geo_data[[#This Row],[% Minority in Local Area]]&gt;$I$16)</f>
        <v>0</v>
      </c>
      <c r="E275">
        <v>84500</v>
      </c>
      <c r="F275" t="b">
        <f>OR(geo_data[[#This Row],[Median Family Income in Local Area]]&lt;$J$15,geo_data[[#This Row],[Median Family Income in Local Area]]&gt;$J$16)</f>
        <v>0</v>
      </c>
    </row>
    <row r="276" spans="1:6" x14ac:dyDescent="0.25">
      <c r="A276">
        <v>273</v>
      </c>
      <c r="B276">
        <v>9</v>
      </c>
      <c r="C276">
        <v>6.54</v>
      </c>
      <c r="D276" t="b">
        <f>OR(geo_data[[#This Row],[% Minority in Local Area]]&lt;$I$15,geo_data[[#This Row],[% Minority in Local Area]]&gt;$I$16)</f>
        <v>0</v>
      </c>
      <c r="E276">
        <v>91800</v>
      </c>
      <c r="F276" t="b">
        <f>OR(geo_data[[#This Row],[Median Family Income in Local Area]]&lt;$J$15,geo_data[[#This Row],[Median Family Income in Local Area]]&gt;$J$16)</f>
        <v>0</v>
      </c>
    </row>
    <row r="277" spans="1:6" x14ac:dyDescent="0.25">
      <c r="A277">
        <v>274</v>
      </c>
      <c r="B277">
        <v>34</v>
      </c>
      <c r="C277">
        <v>34.840000000000003</v>
      </c>
      <c r="D277" t="b">
        <f>OR(geo_data[[#This Row],[% Minority in Local Area]]&lt;$I$15,geo_data[[#This Row],[% Minority in Local Area]]&gt;$I$16)</f>
        <v>0</v>
      </c>
      <c r="E277">
        <v>96600</v>
      </c>
      <c r="F277" t="b">
        <f>OR(geo_data[[#This Row],[Median Family Income in Local Area]]&lt;$J$15,geo_data[[#This Row],[Median Family Income in Local Area]]&gt;$J$16)</f>
        <v>0</v>
      </c>
    </row>
    <row r="278" spans="1:6" x14ac:dyDescent="0.25">
      <c r="A278">
        <v>275</v>
      </c>
      <c r="B278">
        <v>6</v>
      </c>
      <c r="C278">
        <v>48.59</v>
      </c>
      <c r="D278" t="b">
        <f>OR(geo_data[[#This Row],[% Minority in Local Area]]&lt;$I$15,geo_data[[#This Row],[% Minority in Local Area]]&gt;$I$16)</f>
        <v>0</v>
      </c>
      <c r="E278">
        <v>95400</v>
      </c>
      <c r="F278" t="b">
        <f>OR(geo_data[[#This Row],[Median Family Income in Local Area]]&lt;$J$15,geo_data[[#This Row],[Median Family Income in Local Area]]&gt;$J$16)</f>
        <v>0</v>
      </c>
    </row>
    <row r="279" spans="1:6" x14ac:dyDescent="0.25">
      <c r="A279">
        <v>276</v>
      </c>
      <c r="B279">
        <v>17</v>
      </c>
      <c r="C279">
        <v>21.32</v>
      </c>
      <c r="D279" t="b">
        <f>OR(geo_data[[#This Row],[% Minority in Local Area]]&lt;$I$15,geo_data[[#This Row],[% Minority in Local Area]]&gt;$I$16)</f>
        <v>0</v>
      </c>
      <c r="E279">
        <v>89100</v>
      </c>
      <c r="F279" t="b">
        <f>OR(geo_data[[#This Row],[Median Family Income in Local Area]]&lt;$J$15,geo_data[[#This Row],[Median Family Income in Local Area]]&gt;$J$16)</f>
        <v>0</v>
      </c>
    </row>
    <row r="280" spans="1:6" x14ac:dyDescent="0.25">
      <c r="A280">
        <v>277</v>
      </c>
      <c r="B280">
        <v>27</v>
      </c>
      <c r="C280">
        <v>10.3</v>
      </c>
      <c r="D280" t="b">
        <f>OR(geo_data[[#This Row],[% Minority in Local Area]]&lt;$I$15,geo_data[[#This Row],[% Minority in Local Area]]&gt;$I$16)</f>
        <v>0</v>
      </c>
      <c r="E280">
        <v>102800</v>
      </c>
      <c r="F280" t="b">
        <f>OR(geo_data[[#This Row],[Median Family Income in Local Area]]&lt;$J$15,geo_data[[#This Row],[Median Family Income in Local Area]]&gt;$J$16)</f>
        <v>0</v>
      </c>
    </row>
    <row r="281" spans="1:6" x14ac:dyDescent="0.25">
      <c r="A281">
        <v>278</v>
      </c>
      <c r="B281">
        <v>53</v>
      </c>
      <c r="C281">
        <v>27.73</v>
      </c>
      <c r="D281" t="b">
        <f>OR(geo_data[[#This Row],[% Minority in Local Area]]&lt;$I$15,geo_data[[#This Row],[% Minority in Local Area]]&gt;$I$16)</f>
        <v>0</v>
      </c>
      <c r="E281">
        <v>106900</v>
      </c>
      <c r="F281" t="b">
        <f>OR(geo_data[[#This Row],[Median Family Income in Local Area]]&lt;$J$15,geo_data[[#This Row],[Median Family Income in Local Area]]&gt;$J$16)</f>
        <v>0</v>
      </c>
    </row>
    <row r="282" spans="1:6" x14ac:dyDescent="0.25">
      <c r="A282">
        <v>279</v>
      </c>
      <c r="B282">
        <v>53</v>
      </c>
      <c r="C282">
        <v>49.27</v>
      </c>
      <c r="D282" t="b">
        <f>OR(geo_data[[#This Row],[% Minority in Local Area]]&lt;$I$15,geo_data[[#This Row],[% Minority in Local Area]]&gt;$I$16)</f>
        <v>0</v>
      </c>
      <c r="E282">
        <v>106900</v>
      </c>
      <c r="F282" t="b">
        <f>OR(geo_data[[#This Row],[Median Family Income in Local Area]]&lt;$J$15,geo_data[[#This Row],[Median Family Income in Local Area]]&gt;$J$16)</f>
        <v>0</v>
      </c>
    </row>
    <row r="283" spans="1:6" x14ac:dyDescent="0.25">
      <c r="A283">
        <v>280</v>
      </c>
      <c r="B283">
        <v>48</v>
      </c>
      <c r="C283">
        <v>13.42</v>
      </c>
      <c r="D283" t="b">
        <f>OR(geo_data[[#This Row],[% Minority in Local Area]]&lt;$I$15,geo_data[[#This Row],[% Minority in Local Area]]&gt;$I$16)</f>
        <v>0</v>
      </c>
      <c r="E283">
        <v>80000</v>
      </c>
      <c r="F283" t="b">
        <f>OR(geo_data[[#This Row],[Median Family Income in Local Area]]&lt;$J$15,geo_data[[#This Row],[Median Family Income in Local Area]]&gt;$J$16)</f>
        <v>0</v>
      </c>
    </row>
    <row r="284" spans="1:6" x14ac:dyDescent="0.25">
      <c r="A284">
        <v>281</v>
      </c>
      <c r="B284">
        <v>47</v>
      </c>
      <c r="C284">
        <v>4.74</v>
      </c>
      <c r="D284" t="b">
        <f>OR(geo_data[[#This Row],[% Minority in Local Area]]&lt;$I$15,geo_data[[#This Row],[% Minority in Local Area]]&gt;$I$16)</f>
        <v>0</v>
      </c>
      <c r="E284">
        <v>59100</v>
      </c>
      <c r="F284" t="b">
        <f>OR(geo_data[[#This Row],[Median Family Income in Local Area]]&lt;$J$15,geo_data[[#This Row],[Median Family Income in Local Area]]&gt;$J$16)</f>
        <v>0</v>
      </c>
    </row>
    <row r="285" spans="1:6" x14ac:dyDescent="0.25">
      <c r="A285">
        <v>282</v>
      </c>
      <c r="B285">
        <v>24</v>
      </c>
      <c r="C285">
        <v>17.37</v>
      </c>
      <c r="D285" t="b">
        <f>OR(geo_data[[#This Row],[% Minority in Local Area]]&lt;$I$15,geo_data[[#This Row],[% Minority in Local Area]]&gt;$I$16)</f>
        <v>0</v>
      </c>
      <c r="E285">
        <v>104000</v>
      </c>
      <c r="F285" t="b">
        <f>OR(geo_data[[#This Row],[Median Family Income in Local Area]]&lt;$J$15,geo_data[[#This Row],[Median Family Income in Local Area]]&gt;$J$16)</f>
        <v>0</v>
      </c>
    </row>
    <row r="286" spans="1:6" x14ac:dyDescent="0.25">
      <c r="A286">
        <v>283</v>
      </c>
      <c r="B286">
        <v>21</v>
      </c>
      <c r="C286">
        <v>13.98</v>
      </c>
      <c r="D286" t="b">
        <f>OR(geo_data[[#This Row],[% Minority in Local Area]]&lt;$I$15,geo_data[[#This Row],[% Minority in Local Area]]&gt;$I$16)</f>
        <v>0</v>
      </c>
      <c r="E286">
        <v>85200</v>
      </c>
      <c r="F286" t="b">
        <f>OR(geo_data[[#This Row],[Median Family Income in Local Area]]&lt;$J$15,geo_data[[#This Row],[Median Family Income in Local Area]]&gt;$J$16)</f>
        <v>0</v>
      </c>
    </row>
    <row r="287" spans="1:6" x14ac:dyDescent="0.25">
      <c r="A287">
        <v>284</v>
      </c>
      <c r="B287">
        <v>17</v>
      </c>
      <c r="C287">
        <v>30.82</v>
      </c>
      <c r="D287" t="b">
        <f>OR(geo_data[[#This Row],[% Minority in Local Area]]&lt;$I$15,geo_data[[#This Row],[% Minority in Local Area]]&gt;$I$16)</f>
        <v>0</v>
      </c>
      <c r="E287">
        <v>89100</v>
      </c>
      <c r="F287" t="b">
        <f>OR(geo_data[[#This Row],[Median Family Income in Local Area]]&lt;$J$15,geo_data[[#This Row],[Median Family Income in Local Area]]&gt;$J$16)</f>
        <v>0</v>
      </c>
    </row>
    <row r="288" spans="1:6" x14ac:dyDescent="0.25">
      <c r="A288">
        <v>285</v>
      </c>
      <c r="B288">
        <v>22</v>
      </c>
      <c r="C288">
        <v>74.400000000000006</v>
      </c>
      <c r="D288" t="b">
        <f>OR(geo_data[[#This Row],[% Minority in Local Area]]&lt;$I$15,geo_data[[#This Row],[% Minority in Local Area]]&gt;$I$16)</f>
        <v>0</v>
      </c>
      <c r="E288">
        <v>62800</v>
      </c>
      <c r="F288" t="b">
        <f>OR(geo_data[[#This Row],[Median Family Income in Local Area]]&lt;$J$15,geo_data[[#This Row],[Median Family Income in Local Area]]&gt;$J$16)</f>
        <v>0</v>
      </c>
    </row>
    <row r="289" spans="1:6" x14ac:dyDescent="0.25">
      <c r="A289">
        <v>286</v>
      </c>
      <c r="B289">
        <v>35</v>
      </c>
      <c r="C289">
        <v>81.03</v>
      </c>
      <c r="D289" t="b">
        <f>OR(geo_data[[#This Row],[% Minority in Local Area]]&lt;$I$15,geo_data[[#This Row],[% Minority in Local Area]]&gt;$I$16)</f>
        <v>0</v>
      </c>
      <c r="E289">
        <v>69100</v>
      </c>
      <c r="F289" t="b">
        <f>OR(geo_data[[#This Row],[Median Family Income in Local Area]]&lt;$J$15,geo_data[[#This Row],[Median Family Income in Local Area]]&gt;$J$16)</f>
        <v>0</v>
      </c>
    </row>
    <row r="290" spans="1:6" x14ac:dyDescent="0.25">
      <c r="A290">
        <v>287</v>
      </c>
      <c r="B290">
        <v>18</v>
      </c>
      <c r="C290">
        <v>7.34</v>
      </c>
      <c r="D290" t="b">
        <f>OR(geo_data[[#This Row],[% Minority in Local Area]]&lt;$I$15,geo_data[[#This Row],[% Minority in Local Area]]&gt;$I$16)</f>
        <v>0</v>
      </c>
      <c r="E290">
        <v>89100</v>
      </c>
      <c r="F290" t="b">
        <f>OR(geo_data[[#This Row],[Median Family Income in Local Area]]&lt;$J$15,geo_data[[#This Row],[Median Family Income in Local Area]]&gt;$J$16)</f>
        <v>0</v>
      </c>
    </row>
    <row r="291" spans="1:6" x14ac:dyDescent="0.25">
      <c r="A291">
        <v>288</v>
      </c>
      <c r="B291">
        <v>49</v>
      </c>
      <c r="C291">
        <v>12.72</v>
      </c>
      <c r="D291" t="b">
        <f>OR(geo_data[[#This Row],[% Minority in Local Area]]&lt;$I$15,geo_data[[#This Row],[% Minority in Local Area]]&gt;$I$16)</f>
        <v>0</v>
      </c>
      <c r="E291">
        <v>87500</v>
      </c>
      <c r="F291" t="b">
        <f>OR(geo_data[[#This Row],[Median Family Income in Local Area]]&lt;$J$15,geo_data[[#This Row],[Median Family Income in Local Area]]&gt;$J$16)</f>
        <v>0</v>
      </c>
    </row>
    <row r="292" spans="1:6" x14ac:dyDescent="0.25">
      <c r="A292">
        <v>289</v>
      </c>
      <c r="B292">
        <v>12</v>
      </c>
      <c r="C292">
        <v>32.46</v>
      </c>
      <c r="D292" t="b">
        <f>OR(geo_data[[#This Row],[% Minority in Local Area]]&lt;$I$15,geo_data[[#This Row],[% Minority in Local Area]]&gt;$I$16)</f>
        <v>0</v>
      </c>
      <c r="E292">
        <v>68100</v>
      </c>
      <c r="F292" t="b">
        <f>OR(geo_data[[#This Row],[Median Family Income in Local Area]]&lt;$J$15,geo_data[[#This Row],[Median Family Income in Local Area]]&gt;$J$16)</f>
        <v>0</v>
      </c>
    </row>
    <row r="293" spans="1:6" x14ac:dyDescent="0.25">
      <c r="A293">
        <v>290</v>
      </c>
      <c r="B293">
        <v>53</v>
      </c>
      <c r="C293">
        <v>18.829999999999998</v>
      </c>
      <c r="D293" t="b">
        <f>OR(geo_data[[#This Row],[% Minority in Local Area]]&lt;$I$15,geo_data[[#This Row],[% Minority in Local Area]]&gt;$I$16)</f>
        <v>0</v>
      </c>
      <c r="E293">
        <v>92100</v>
      </c>
      <c r="F293" t="b">
        <f>OR(geo_data[[#This Row],[Median Family Income in Local Area]]&lt;$J$15,geo_data[[#This Row],[Median Family Income in Local Area]]&gt;$J$16)</f>
        <v>0</v>
      </c>
    </row>
    <row r="294" spans="1:6" x14ac:dyDescent="0.25">
      <c r="A294">
        <v>291</v>
      </c>
      <c r="B294">
        <v>6</v>
      </c>
      <c r="C294">
        <v>75.34</v>
      </c>
      <c r="D294" t="b">
        <f>OR(geo_data[[#This Row],[% Minority in Local Area]]&lt;$I$15,geo_data[[#This Row],[% Minority in Local Area]]&gt;$I$16)</f>
        <v>0</v>
      </c>
      <c r="E294">
        <v>75300</v>
      </c>
      <c r="F294" t="b">
        <f>OR(geo_data[[#This Row],[Median Family Income in Local Area]]&lt;$J$15,geo_data[[#This Row],[Median Family Income in Local Area]]&gt;$J$16)</f>
        <v>0</v>
      </c>
    </row>
    <row r="295" spans="1:6" x14ac:dyDescent="0.25">
      <c r="A295">
        <v>292</v>
      </c>
      <c r="B295">
        <v>18</v>
      </c>
      <c r="C295">
        <v>16.54</v>
      </c>
      <c r="D295" t="b">
        <f>OR(geo_data[[#This Row],[% Minority in Local Area]]&lt;$I$15,geo_data[[#This Row],[% Minority in Local Area]]&gt;$I$16)</f>
        <v>0</v>
      </c>
      <c r="E295">
        <v>71100</v>
      </c>
      <c r="F295" t="b">
        <f>OR(geo_data[[#This Row],[Median Family Income in Local Area]]&lt;$J$15,geo_data[[#This Row],[Median Family Income in Local Area]]&gt;$J$16)</f>
        <v>0</v>
      </c>
    </row>
    <row r="296" spans="1:6" x14ac:dyDescent="0.25">
      <c r="A296">
        <v>293</v>
      </c>
      <c r="B296">
        <v>4</v>
      </c>
      <c r="C296">
        <v>31.07</v>
      </c>
      <c r="D296" t="b">
        <f>OR(geo_data[[#This Row],[% Minority in Local Area]]&lt;$I$15,geo_data[[#This Row],[% Minority in Local Area]]&gt;$I$16)</f>
        <v>0</v>
      </c>
      <c r="E296">
        <v>68400</v>
      </c>
      <c r="F296" t="b">
        <f>OR(geo_data[[#This Row],[Median Family Income in Local Area]]&lt;$J$15,geo_data[[#This Row],[Median Family Income in Local Area]]&gt;$J$16)</f>
        <v>0</v>
      </c>
    </row>
    <row r="297" spans="1:6" x14ac:dyDescent="0.25">
      <c r="A297">
        <v>294</v>
      </c>
      <c r="B297">
        <v>51</v>
      </c>
      <c r="C297">
        <v>73.400000000000006</v>
      </c>
      <c r="D297" t="b">
        <f>OR(geo_data[[#This Row],[% Minority in Local Area]]&lt;$I$15,geo_data[[#This Row],[% Minority in Local Area]]&gt;$I$16)</f>
        <v>0</v>
      </c>
      <c r="E297">
        <v>89400</v>
      </c>
      <c r="F297" t="b">
        <f>OR(geo_data[[#This Row],[Median Family Income in Local Area]]&lt;$J$15,geo_data[[#This Row],[Median Family Income in Local Area]]&gt;$J$16)</f>
        <v>0</v>
      </c>
    </row>
    <row r="298" spans="1:6" x14ac:dyDescent="0.25">
      <c r="A298">
        <v>295</v>
      </c>
      <c r="B298">
        <v>36</v>
      </c>
      <c r="C298">
        <v>41.07</v>
      </c>
      <c r="D298" t="b">
        <f>OR(geo_data[[#This Row],[% Minority in Local Area]]&lt;$I$15,geo_data[[#This Row],[% Minority in Local Area]]&gt;$I$16)</f>
        <v>0</v>
      </c>
      <c r="E298">
        <v>96500</v>
      </c>
      <c r="F298" t="b">
        <f>OR(geo_data[[#This Row],[Median Family Income in Local Area]]&lt;$J$15,geo_data[[#This Row],[Median Family Income in Local Area]]&gt;$J$16)</f>
        <v>0</v>
      </c>
    </row>
    <row r="299" spans="1:6" x14ac:dyDescent="0.25">
      <c r="A299">
        <v>296</v>
      </c>
      <c r="B299">
        <v>28</v>
      </c>
      <c r="C299">
        <v>7.37</v>
      </c>
      <c r="D299" t="b">
        <f>OR(geo_data[[#This Row],[% Minority in Local Area]]&lt;$I$15,geo_data[[#This Row],[% Minority in Local Area]]&gt;$I$16)</f>
        <v>0</v>
      </c>
      <c r="E299">
        <v>52700</v>
      </c>
      <c r="F299" t="b">
        <f>OR(geo_data[[#This Row],[Median Family Income in Local Area]]&lt;$J$15,geo_data[[#This Row],[Median Family Income in Local Area]]&gt;$J$16)</f>
        <v>0</v>
      </c>
    </row>
    <row r="300" spans="1:6" x14ac:dyDescent="0.25">
      <c r="A300">
        <v>297</v>
      </c>
      <c r="B300">
        <v>10</v>
      </c>
      <c r="C300">
        <v>35.01</v>
      </c>
      <c r="D300" t="b">
        <f>OR(geo_data[[#This Row],[% Minority in Local Area]]&lt;$I$15,geo_data[[#This Row],[% Minority in Local Area]]&gt;$I$16)</f>
        <v>0</v>
      </c>
      <c r="E300">
        <v>96600</v>
      </c>
      <c r="F300" t="b">
        <f>OR(geo_data[[#This Row],[Median Family Income in Local Area]]&lt;$J$15,geo_data[[#This Row],[Median Family Income in Local Area]]&gt;$J$16)</f>
        <v>0</v>
      </c>
    </row>
    <row r="301" spans="1:6" x14ac:dyDescent="0.25">
      <c r="A301">
        <v>298</v>
      </c>
      <c r="B301">
        <v>28</v>
      </c>
      <c r="C301">
        <v>25.68</v>
      </c>
      <c r="D301" t="b">
        <f>OR(geo_data[[#This Row],[% Minority in Local Area]]&lt;$I$15,geo_data[[#This Row],[% Minority in Local Area]]&gt;$I$16)</f>
        <v>0</v>
      </c>
      <c r="E301">
        <v>52700</v>
      </c>
      <c r="F301" t="b">
        <f>OR(geo_data[[#This Row],[Median Family Income in Local Area]]&lt;$J$15,geo_data[[#This Row],[Median Family Income in Local Area]]&gt;$J$16)</f>
        <v>0</v>
      </c>
    </row>
    <row r="302" spans="1:6" x14ac:dyDescent="0.25">
      <c r="A302">
        <v>299</v>
      </c>
      <c r="B302">
        <v>6</v>
      </c>
      <c r="C302">
        <v>87.6</v>
      </c>
      <c r="D302" t="b">
        <f>OR(geo_data[[#This Row],[% Minority in Local Area]]&lt;$I$15,geo_data[[#This Row],[% Minority in Local Area]]&gt;$I$16)</f>
        <v>1</v>
      </c>
      <c r="E302">
        <v>83300</v>
      </c>
      <c r="F302" t="b">
        <f>OR(geo_data[[#This Row],[Median Family Income in Local Area]]&lt;$J$15,geo_data[[#This Row],[Median Family Income in Local Area]]&gt;$J$16)</f>
        <v>0</v>
      </c>
    </row>
    <row r="303" spans="1:6" x14ac:dyDescent="0.25">
      <c r="A303">
        <v>300</v>
      </c>
      <c r="B303">
        <v>40</v>
      </c>
      <c r="C303">
        <v>20.05</v>
      </c>
      <c r="D303" t="b">
        <f>OR(geo_data[[#This Row],[% Minority in Local Area]]&lt;$I$15,geo_data[[#This Row],[% Minority in Local Area]]&gt;$I$16)</f>
        <v>0</v>
      </c>
      <c r="E303">
        <v>74000</v>
      </c>
      <c r="F303" t="b">
        <f>OR(geo_data[[#This Row],[Median Family Income in Local Area]]&lt;$J$15,geo_data[[#This Row],[Median Family Income in Local Area]]&gt;$J$16)</f>
        <v>0</v>
      </c>
    </row>
    <row r="304" spans="1:6" x14ac:dyDescent="0.25">
      <c r="A304">
        <v>301</v>
      </c>
      <c r="B304">
        <v>12</v>
      </c>
      <c r="C304">
        <v>13.79</v>
      </c>
      <c r="D304" t="b">
        <f>OR(geo_data[[#This Row],[% Minority in Local Area]]&lt;$I$15,geo_data[[#This Row],[% Minority in Local Area]]&gt;$I$16)</f>
        <v>0</v>
      </c>
      <c r="E304">
        <v>69200</v>
      </c>
      <c r="F304" t="b">
        <f>OR(geo_data[[#This Row],[Median Family Income in Local Area]]&lt;$J$15,geo_data[[#This Row],[Median Family Income in Local Area]]&gt;$J$16)</f>
        <v>0</v>
      </c>
    </row>
    <row r="305" spans="1:6" x14ac:dyDescent="0.25">
      <c r="A305">
        <v>302</v>
      </c>
      <c r="B305">
        <v>53</v>
      </c>
      <c r="C305">
        <v>18.100000000000001</v>
      </c>
      <c r="D305" t="b">
        <f>OR(geo_data[[#This Row],[% Minority in Local Area]]&lt;$I$15,geo_data[[#This Row],[% Minority in Local Area]]&gt;$I$16)</f>
        <v>0</v>
      </c>
      <c r="E305">
        <v>92100</v>
      </c>
      <c r="F305" t="b">
        <f>OR(geo_data[[#This Row],[Median Family Income in Local Area]]&lt;$J$15,geo_data[[#This Row],[Median Family Income in Local Area]]&gt;$J$16)</f>
        <v>0</v>
      </c>
    </row>
    <row r="306" spans="1:6" x14ac:dyDescent="0.25">
      <c r="A306">
        <v>303</v>
      </c>
      <c r="B306">
        <v>37</v>
      </c>
      <c r="C306">
        <v>25.87</v>
      </c>
      <c r="D306" t="b">
        <f>OR(geo_data[[#This Row],[% Minority in Local Area]]&lt;$I$15,geo_data[[#This Row],[% Minority in Local Area]]&gt;$I$16)</f>
        <v>0</v>
      </c>
      <c r="E306">
        <v>64200</v>
      </c>
      <c r="F306" t="b">
        <f>OR(geo_data[[#This Row],[Median Family Income in Local Area]]&lt;$J$15,geo_data[[#This Row],[Median Family Income in Local Area]]&gt;$J$16)</f>
        <v>0</v>
      </c>
    </row>
    <row r="307" spans="1:6" x14ac:dyDescent="0.25">
      <c r="A307">
        <v>304</v>
      </c>
      <c r="B307">
        <v>13</v>
      </c>
      <c r="C307">
        <v>33.17</v>
      </c>
      <c r="D307" t="b">
        <f>OR(geo_data[[#This Row],[% Minority in Local Area]]&lt;$I$15,geo_data[[#This Row],[% Minority in Local Area]]&gt;$I$16)</f>
        <v>0</v>
      </c>
      <c r="E307">
        <v>82200</v>
      </c>
      <c r="F307" t="b">
        <f>OR(geo_data[[#This Row],[Median Family Income in Local Area]]&lt;$J$15,geo_data[[#This Row],[Median Family Income in Local Area]]&gt;$J$16)</f>
        <v>0</v>
      </c>
    </row>
    <row r="308" spans="1:6" x14ac:dyDescent="0.25">
      <c r="A308">
        <v>305</v>
      </c>
      <c r="B308">
        <v>40</v>
      </c>
      <c r="C308">
        <v>15.41</v>
      </c>
      <c r="D308" t="b">
        <f>OR(geo_data[[#This Row],[% Minority in Local Area]]&lt;$I$15,geo_data[[#This Row],[% Minority in Local Area]]&gt;$I$16)</f>
        <v>0</v>
      </c>
      <c r="E308">
        <v>74000</v>
      </c>
      <c r="F308" t="b">
        <f>OR(geo_data[[#This Row],[Median Family Income in Local Area]]&lt;$J$15,geo_data[[#This Row],[Median Family Income in Local Area]]&gt;$J$16)</f>
        <v>0</v>
      </c>
    </row>
    <row r="309" spans="1:6" x14ac:dyDescent="0.25">
      <c r="A309">
        <v>306</v>
      </c>
      <c r="B309">
        <v>48</v>
      </c>
      <c r="C309">
        <v>33.94</v>
      </c>
      <c r="D309" t="b">
        <f>OR(geo_data[[#This Row],[% Minority in Local Area]]&lt;$I$15,geo_data[[#This Row],[% Minority in Local Area]]&gt;$I$16)</f>
        <v>0</v>
      </c>
      <c r="E309">
        <v>80000</v>
      </c>
      <c r="F309" t="b">
        <f>OR(geo_data[[#This Row],[Median Family Income in Local Area]]&lt;$J$15,geo_data[[#This Row],[Median Family Income in Local Area]]&gt;$J$16)</f>
        <v>0</v>
      </c>
    </row>
    <row r="310" spans="1:6" x14ac:dyDescent="0.25">
      <c r="A310">
        <v>307</v>
      </c>
      <c r="B310">
        <v>6</v>
      </c>
      <c r="C310">
        <v>93.25</v>
      </c>
      <c r="D310" t="b">
        <f>OR(geo_data[[#This Row],[% Minority in Local Area]]&lt;$I$15,geo_data[[#This Row],[% Minority in Local Area]]&gt;$I$16)</f>
        <v>1</v>
      </c>
      <c r="E310">
        <v>83300</v>
      </c>
      <c r="F310" t="b">
        <f>OR(geo_data[[#This Row],[Median Family Income in Local Area]]&lt;$J$15,geo_data[[#This Row],[Median Family Income in Local Area]]&gt;$J$16)</f>
        <v>0</v>
      </c>
    </row>
    <row r="311" spans="1:6" x14ac:dyDescent="0.25">
      <c r="A311">
        <v>308</v>
      </c>
      <c r="B311">
        <v>13</v>
      </c>
      <c r="C311">
        <v>2.98</v>
      </c>
      <c r="D311" t="b">
        <f>OR(geo_data[[#This Row],[% Minority in Local Area]]&lt;$I$15,geo_data[[#This Row],[% Minority in Local Area]]&gt;$I$16)</f>
        <v>0</v>
      </c>
      <c r="E311">
        <v>59800</v>
      </c>
      <c r="F311" t="b">
        <f>OR(geo_data[[#This Row],[Median Family Income in Local Area]]&lt;$J$15,geo_data[[#This Row],[Median Family Income in Local Area]]&gt;$J$16)</f>
        <v>0</v>
      </c>
    </row>
    <row r="312" spans="1:6" x14ac:dyDescent="0.25">
      <c r="A312">
        <v>309</v>
      </c>
      <c r="B312">
        <v>20</v>
      </c>
      <c r="C312">
        <v>20.74</v>
      </c>
      <c r="D312" t="b">
        <f>OR(geo_data[[#This Row],[% Minority in Local Area]]&lt;$I$15,geo_data[[#This Row],[% Minority in Local Area]]&gt;$I$16)</f>
        <v>0</v>
      </c>
      <c r="E312">
        <v>85900</v>
      </c>
      <c r="F312" t="b">
        <f>OR(geo_data[[#This Row],[Median Family Income in Local Area]]&lt;$J$15,geo_data[[#This Row],[Median Family Income in Local Area]]&gt;$J$16)</f>
        <v>0</v>
      </c>
    </row>
    <row r="313" spans="1:6" x14ac:dyDescent="0.25">
      <c r="A313">
        <v>310</v>
      </c>
      <c r="B313">
        <v>42</v>
      </c>
      <c r="C313">
        <v>2.67</v>
      </c>
      <c r="D313" t="b">
        <f>OR(geo_data[[#This Row],[% Minority in Local Area]]&lt;$I$15,geo_data[[#This Row],[% Minority in Local Area]]&gt;$I$16)</f>
        <v>0</v>
      </c>
      <c r="E313">
        <v>82300</v>
      </c>
      <c r="F313" t="b">
        <f>OR(geo_data[[#This Row],[Median Family Income in Local Area]]&lt;$J$15,geo_data[[#This Row],[Median Family Income in Local Area]]&gt;$J$16)</f>
        <v>0</v>
      </c>
    </row>
    <row r="314" spans="1:6" x14ac:dyDescent="0.25">
      <c r="A314">
        <v>311</v>
      </c>
      <c r="B314">
        <v>26</v>
      </c>
      <c r="C314">
        <v>5.09</v>
      </c>
      <c r="D314" t="b">
        <f>OR(geo_data[[#This Row],[% Minority in Local Area]]&lt;$I$15,geo_data[[#This Row],[% Minority in Local Area]]&gt;$I$16)</f>
        <v>0</v>
      </c>
      <c r="E314">
        <v>79000</v>
      </c>
      <c r="F314" t="b">
        <f>OR(geo_data[[#This Row],[Median Family Income in Local Area]]&lt;$J$15,geo_data[[#This Row],[Median Family Income in Local Area]]&gt;$J$16)</f>
        <v>0</v>
      </c>
    </row>
    <row r="315" spans="1:6" x14ac:dyDescent="0.25">
      <c r="A315">
        <v>312</v>
      </c>
      <c r="B315">
        <v>6</v>
      </c>
      <c r="C315">
        <v>98.95</v>
      </c>
      <c r="D315" t="b">
        <f>OR(geo_data[[#This Row],[% Minority in Local Area]]&lt;$I$15,geo_data[[#This Row],[% Minority in Local Area]]&gt;$I$16)</f>
        <v>1</v>
      </c>
      <c r="E315">
        <v>83300</v>
      </c>
      <c r="F315" t="b">
        <f>OR(geo_data[[#This Row],[Median Family Income in Local Area]]&lt;$J$15,geo_data[[#This Row],[Median Family Income in Local Area]]&gt;$J$16)</f>
        <v>0</v>
      </c>
    </row>
    <row r="316" spans="1:6" x14ac:dyDescent="0.25">
      <c r="A316">
        <v>313</v>
      </c>
      <c r="B316">
        <v>48</v>
      </c>
      <c r="C316">
        <v>25.81</v>
      </c>
      <c r="D316" t="b">
        <f>OR(geo_data[[#This Row],[% Minority in Local Area]]&lt;$I$15,geo_data[[#This Row],[% Minority in Local Area]]&gt;$I$16)</f>
        <v>0</v>
      </c>
      <c r="E316">
        <v>97600</v>
      </c>
      <c r="F316" t="b">
        <f>OR(geo_data[[#This Row],[Median Family Income in Local Area]]&lt;$J$15,geo_data[[#This Row],[Median Family Income in Local Area]]&gt;$J$16)</f>
        <v>0</v>
      </c>
    </row>
    <row r="317" spans="1:6" x14ac:dyDescent="0.25">
      <c r="A317">
        <v>314</v>
      </c>
      <c r="B317">
        <v>17</v>
      </c>
      <c r="C317">
        <v>8.44</v>
      </c>
      <c r="D317" t="b">
        <f>OR(geo_data[[#This Row],[% Minority in Local Area]]&lt;$I$15,geo_data[[#This Row],[% Minority in Local Area]]&gt;$I$16)</f>
        <v>0</v>
      </c>
      <c r="E317">
        <v>89100</v>
      </c>
      <c r="F317" t="b">
        <f>OR(geo_data[[#This Row],[Median Family Income in Local Area]]&lt;$J$15,geo_data[[#This Row],[Median Family Income in Local Area]]&gt;$J$16)</f>
        <v>0</v>
      </c>
    </row>
    <row r="318" spans="1:6" x14ac:dyDescent="0.25">
      <c r="A318">
        <v>315</v>
      </c>
      <c r="B318">
        <v>25</v>
      </c>
      <c r="C318">
        <v>13.25</v>
      </c>
      <c r="D318" t="b">
        <f>OR(geo_data[[#This Row],[% Minority in Local Area]]&lt;$I$15,geo_data[[#This Row],[% Minority in Local Area]]&gt;$I$16)</f>
        <v>0</v>
      </c>
      <c r="E318">
        <v>114000</v>
      </c>
      <c r="F318" t="b">
        <f>OR(geo_data[[#This Row],[Median Family Income in Local Area]]&lt;$J$15,geo_data[[#This Row],[Median Family Income in Local Area]]&gt;$J$16)</f>
        <v>0</v>
      </c>
    </row>
    <row r="319" spans="1:6" x14ac:dyDescent="0.25">
      <c r="A319">
        <v>316</v>
      </c>
      <c r="B319">
        <v>53</v>
      </c>
      <c r="C319">
        <v>14.29</v>
      </c>
      <c r="D319" t="b">
        <f>OR(geo_data[[#This Row],[% Minority in Local Area]]&lt;$I$15,geo_data[[#This Row],[% Minority in Local Area]]&gt;$I$16)</f>
        <v>0</v>
      </c>
      <c r="E319">
        <v>91700</v>
      </c>
      <c r="F319" t="b">
        <f>OR(geo_data[[#This Row],[Median Family Income in Local Area]]&lt;$J$15,geo_data[[#This Row],[Median Family Income in Local Area]]&gt;$J$16)</f>
        <v>0</v>
      </c>
    </row>
    <row r="320" spans="1:6" x14ac:dyDescent="0.25">
      <c r="A320">
        <v>317</v>
      </c>
      <c r="B320">
        <v>48</v>
      </c>
      <c r="C320">
        <v>12.2</v>
      </c>
      <c r="D320" t="b">
        <f>OR(geo_data[[#This Row],[% Minority in Local Area]]&lt;$I$15,geo_data[[#This Row],[% Minority in Local Area]]&gt;$I$16)</f>
        <v>0</v>
      </c>
      <c r="E320">
        <v>84800</v>
      </c>
      <c r="F320" t="b">
        <f>OR(geo_data[[#This Row],[Median Family Income in Local Area]]&lt;$J$15,geo_data[[#This Row],[Median Family Income in Local Area]]&gt;$J$16)</f>
        <v>0</v>
      </c>
    </row>
    <row r="321" spans="1:6" x14ac:dyDescent="0.25">
      <c r="A321">
        <v>318</v>
      </c>
      <c r="B321">
        <v>41</v>
      </c>
      <c r="C321">
        <v>20.25</v>
      </c>
      <c r="D321" t="b">
        <f>OR(geo_data[[#This Row],[% Minority in Local Area]]&lt;$I$15,geo_data[[#This Row],[% Minority in Local Area]]&gt;$I$16)</f>
        <v>0</v>
      </c>
      <c r="E321">
        <v>92100</v>
      </c>
      <c r="F321" t="b">
        <f>OR(geo_data[[#This Row],[Median Family Income in Local Area]]&lt;$J$15,geo_data[[#This Row],[Median Family Income in Local Area]]&gt;$J$16)</f>
        <v>0</v>
      </c>
    </row>
    <row r="322" spans="1:6" x14ac:dyDescent="0.25">
      <c r="A322">
        <v>319</v>
      </c>
      <c r="B322">
        <v>39</v>
      </c>
      <c r="C322">
        <v>22.44</v>
      </c>
      <c r="D322" t="b">
        <f>OR(geo_data[[#This Row],[% Minority in Local Area]]&lt;$I$15,geo_data[[#This Row],[% Minority in Local Area]]&gt;$I$16)</f>
        <v>0</v>
      </c>
      <c r="E322">
        <v>84600</v>
      </c>
      <c r="F322" t="b">
        <f>OR(geo_data[[#This Row],[Median Family Income in Local Area]]&lt;$J$15,geo_data[[#This Row],[Median Family Income in Local Area]]&gt;$J$16)</f>
        <v>0</v>
      </c>
    </row>
    <row r="323" spans="1:6" x14ac:dyDescent="0.25">
      <c r="A323">
        <v>320</v>
      </c>
      <c r="B323">
        <v>23</v>
      </c>
      <c r="C323">
        <v>17.5</v>
      </c>
      <c r="D323" t="b">
        <f>OR(geo_data[[#This Row],[% Minority in Local Area]]&lt;$I$15,geo_data[[#This Row],[% Minority in Local Area]]&gt;$I$16)</f>
        <v>0</v>
      </c>
      <c r="E323">
        <v>92300</v>
      </c>
      <c r="F323" t="b">
        <f>OR(geo_data[[#This Row],[Median Family Income in Local Area]]&lt;$J$15,geo_data[[#This Row],[Median Family Income in Local Area]]&gt;$J$16)</f>
        <v>0</v>
      </c>
    </row>
    <row r="324" spans="1:6" x14ac:dyDescent="0.25">
      <c r="A324">
        <v>321</v>
      </c>
      <c r="B324">
        <v>17</v>
      </c>
      <c r="C324">
        <v>12.86</v>
      </c>
      <c r="D324" t="b">
        <f>OR(geo_data[[#This Row],[% Minority in Local Area]]&lt;$I$15,geo_data[[#This Row],[% Minority in Local Area]]&gt;$I$16)</f>
        <v>0</v>
      </c>
      <c r="E324">
        <v>89100</v>
      </c>
      <c r="F324" t="b">
        <f>OR(geo_data[[#This Row],[Median Family Income in Local Area]]&lt;$J$15,geo_data[[#This Row],[Median Family Income in Local Area]]&gt;$J$16)</f>
        <v>0</v>
      </c>
    </row>
    <row r="325" spans="1:6" x14ac:dyDescent="0.25">
      <c r="A325">
        <v>322</v>
      </c>
      <c r="B325">
        <v>21</v>
      </c>
      <c r="C325">
        <v>7.27</v>
      </c>
      <c r="D325" t="b">
        <f>OR(geo_data[[#This Row],[% Minority in Local Area]]&lt;$I$15,geo_data[[#This Row],[% Minority in Local Area]]&gt;$I$16)</f>
        <v>0</v>
      </c>
      <c r="E325">
        <v>85200</v>
      </c>
      <c r="F325" t="b">
        <f>OR(geo_data[[#This Row],[Median Family Income in Local Area]]&lt;$J$15,geo_data[[#This Row],[Median Family Income in Local Area]]&gt;$J$16)</f>
        <v>0</v>
      </c>
    </row>
    <row r="326" spans="1:6" x14ac:dyDescent="0.25">
      <c r="A326">
        <v>323</v>
      </c>
      <c r="B326">
        <v>22</v>
      </c>
      <c r="C326">
        <v>14.2</v>
      </c>
      <c r="D326" t="b">
        <f>OR(geo_data[[#This Row],[% Minority in Local Area]]&lt;$I$15,geo_data[[#This Row],[% Minority in Local Area]]&gt;$I$16)</f>
        <v>0</v>
      </c>
      <c r="E326">
        <v>62800</v>
      </c>
      <c r="F326" t="b">
        <f>OR(geo_data[[#This Row],[Median Family Income in Local Area]]&lt;$J$15,geo_data[[#This Row],[Median Family Income in Local Area]]&gt;$J$16)</f>
        <v>0</v>
      </c>
    </row>
    <row r="327" spans="1:6" x14ac:dyDescent="0.25">
      <c r="A327">
        <v>324</v>
      </c>
      <c r="B327">
        <v>6</v>
      </c>
      <c r="C327">
        <v>13.79</v>
      </c>
      <c r="D327" t="b">
        <f>OR(geo_data[[#This Row],[% Minority in Local Area]]&lt;$I$15,geo_data[[#This Row],[% Minority in Local Area]]&gt;$I$16)</f>
        <v>0</v>
      </c>
      <c r="E327">
        <v>80400</v>
      </c>
      <c r="F327" t="b">
        <f>OR(geo_data[[#This Row],[Median Family Income in Local Area]]&lt;$J$15,geo_data[[#This Row],[Median Family Income in Local Area]]&gt;$J$16)</f>
        <v>0</v>
      </c>
    </row>
    <row r="328" spans="1:6" x14ac:dyDescent="0.25">
      <c r="A328">
        <v>325</v>
      </c>
      <c r="B328">
        <v>6</v>
      </c>
      <c r="C328">
        <v>31.74</v>
      </c>
      <c r="D328" t="b">
        <f>OR(geo_data[[#This Row],[% Minority in Local Area]]&lt;$I$15,geo_data[[#This Row],[% Minority in Local Area]]&gt;$I$16)</f>
        <v>0</v>
      </c>
      <c r="E328">
        <v>92700</v>
      </c>
      <c r="F328" t="b">
        <f>OR(geo_data[[#This Row],[Median Family Income in Local Area]]&lt;$J$15,geo_data[[#This Row],[Median Family Income in Local Area]]&gt;$J$16)</f>
        <v>0</v>
      </c>
    </row>
    <row r="329" spans="1:6" x14ac:dyDescent="0.25">
      <c r="A329">
        <v>326</v>
      </c>
      <c r="B329">
        <v>26</v>
      </c>
      <c r="C329">
        <v>5.74</v>
      </c>
      <c r="D329" t="b">
        <f>OR(geo_data[[#This Row],[% Minority in Local Area]]&lt;$I$15,geo_data[[#This Row],[% Minority in Local Area]]&gt;$I$16)</f>
        <v>0</v>
      </c>
      <c r="E329">
        <v>79000</v>
      </c>
      <c r="F329" t="b">
        <f>OR(geo_data[[#This Row],[Median Family Income in Local Area]]&lt;$J$15,geo_data[[#This Row],[Median Family Income in Local Area]]&gt;$J$16)</f>
        <v>0</v>
      </c>
    </row>
    <row r="330" spans="1:6" x14ac:dyDescent="0.25">
      <c r="A330">
        <v>327</v>
      </c>
      <c r="B330">
        <v>4</v>
      </c>
      <c r="C330">
        <v>18.23</v>
      </c>
      <c r="D330" t="b">
        <f>OR(geo_data[[#This Row],[% Minority in Local Area]]&lt;$I$15,geo_data[[#This Row],[% Minority in Local Area]]&gt;$I$16)</f>
        <v>0</v>
      </c>
      <c r="E330">
        <v>77800</v>
      </c>
      <c r="F330" t="b">
        <f>OR(geo_data[[#This Row],[Median Family Income in Local Area]]&lt;$J$15,geo_data[[#This Row],[Median Family Income in Local Area]]&gt;$J$16)</f>
        <v>0</v>
      </c>
    </row>
    <row r="331" spans="1:6" x14ac:dyDescent="0.25">
      <c r="A331">
        <v>328</v>
      </c>
      <c r="B331">
        <v>48</v>
      </c>
      <c r="C331">
        <v>22.84</v>
      </c>
      <c r="D331" t="b">
        <f>OR(geo_data[[#This Row],[% Minority in Local Area]]&lt;$I$15,geo_data[[#This Row],[% Minority in Local Area]]&gt;$I$16)</f>
        <v>0</v>
      </c>
      <c r="E331">
        <v>64700</v>
      </c>
      <c r="F331" t="b">
        <f>OR(geo_data[[#This Row],[Median Family Income in Local Area]]&lt;$J$15,geo_data[[#This Row],[Median Family Income in Local Area]]&gt;$J$16)</f>
        <v>0</v>
      </c>
    </row>
    <row r="332" spans="1:6" x14ac:dyDescent="0.25">
      <c r="A332">
        <v>329</v>
      </c>
      <c r="B332">
        <v>6</v>
      </c>
      <c r="C332">
        <v>62.31</v>
      </c>
      <c r="D332" t="b">
        <f>OR(geo_data[[#This Row],[% Minority in Local Area]]&lt;$I$15,geo_data[[#This Row],[% Minority in Local Area]]&gt;$I$16)</f>
        <v>0</v>
      </c>
      <c r="E332">
        <v>139800</v>
      </c>
      <c r="F332" t="b">
        <f>OR(geo_data[[#This Row],[Median Family Income in Local Area]]&lt;$J$15,geo_data[[#This Row],[Median Family Income in Local Area]]&gt;$J$16)</f>
        <v>1</v>
      </c>
    </row>
    <row r="333" spans="1:6" x14ac:dyDescent="0.25">
      <c r="A333">
        <v>330</v>
      </c>
      <c r="B333">
        <v>12</v>
      </c>
      <c r="C333">
        <v>17.93</v>
      </c>
      <c r="D333" t="b">
        <f>OR(geo_data[[#This Row],[% Minority in Local Area]]&lt;$I$15,geo_data[[#This Row],[% Minority in Local Area]]&gt;$I$16)</f>
        <v>0</v>
      </c>
      <c r="E333">
        <v>68100</v>
      </c>
      <c r="F333" t="b">
        <f>OR(geo_data[[#This Row],[Median Family Income in Local Area]]&lt;$J$15,geo_data[[#This Row],[Median Family Income in Local Area]]&gt;$J$16)</f>
        <v>0</v>
      </c>
    </row>
    <row r="334" spans="1:6" x14ac:dyDescent="0.25">
      <c r="A334">
        <v>331</v>
      </c>
      <c r="B334">
        <v>34</v>
      </c>
      <c r="C334">
        <v>29.38</v>
      </c>
      <c r="D334" t="b">
        <f>OR(geo_data[[#This Row],[% Minority in Local Area]]&lt;$I$15,geo_data[[#This Row],[% Minority in Local Area]]&gt;$I$16)</f>
        <v>0</v>
      </c>
      <c r="E334">
        <v>96500</v>
      </c>
      <c r="F334" t="b">
        <f>OR(geo_data[[#This Row],[Median Family Income in Local Area]]&lt;$J$15,geo_data[[#This Row],[Median Family Income in Local Area]]&gt;$J$16)</f>
        <v>0</v>
      </c>
    </row>
    <row r="335" spans="1:6" x14ac:dyDescent="0.25">
      <c r="A335">
        <v>332</v>
      </c>
      <c r="B335">
        <v>6</v>
      </c>
      <c r="C335">
        <v>33.04</v>
      </c>
      <c r="D335" t="b">
        <f>OR(geo_data[[#This Row],[% Minority in Local Area]]&lt;$I$15,geo_data[[#This Row],[% Minority in Local Area]]&gt;$I$16)</f>
        <v>0</v>
      </c>
      <c r="E335">
        <v>75000</v>
      </c>
      <c r="F335" t="b">
        <f>OR(geo_data[[#This Row],[Median Family Income in Local Area]]&lt;$J$15,geo_data[[#This Row],[Median Family Income in Local Area]]&gt;$J$16)</f>
        <v>0</v>
      </c>
    </row>
    <row r="336" spans="1:6" x14ac:dyDescent="0.25">
      <c r="A336">
        <v>333</v>
      </c>
      <c r="B336">
        <v>36</v>
      </c>
      <c r="C336">
        <v>2.7</v>
      </c>
      <c r="D336" t="b">
        <f>OR(geo_data[[#This Row],[% Minority in Local Area]]&lt;$I$15,geo_data[[#This Row],[% Minority in Local Area]]&gt;$I$16)</f>
        <v>0</v>
      </c>
      <c r="E336">
        <v>71700</v>
      </c>
      <c r="F336" t="b">
        <f>OR(geo_data[[#This Row],[Median Family Income in Local Area]]&lt;$J$15,geo_data[[#This Row],[Median Family Income in Local Area]]&gt;$J$16)</f>
        <v>0</v>
      </c>
    </row>
    <row r="337" spans="1:6" x14ac:dyDescent="0.25">
      <c r="A337">
        <v>334</v>
      </c>
      <c r="B337">
        <v>34</v>
      </c>
      <c r="C337">
        <v>49.71</v>
      </c>
      <c r="D337" t="b">
        <f>OR(geo_data[[#This Row],[% Minority in Local Area]]&lt;$I$15,geo_data[[#This Row],[% Minority in Local Area]]&gt;$I$16)</f>
        <v>0</v>
      </c>
      <c r="E337">
        <v>96500</v>
      </c>
      <c r="F337" t="b">
        <f>OR(geo_data[[#This Row],[Median Family Income in Local Area]]&lt;$J$15,geo_data[[#This Row],[Median Family Income in Local Area]]&gt;$J$16)</f>
        <v>0</v>
      </c>
    </row>
    <row r="338" spans="1:6" x14ac:dyDescent="0.25">
      <c r="A338">
        <v>335</v>
      </c>
      <c r="B338">
        <v>37</v>
      </c>
      <c r="C338">
        <v>8.0399999999999991</v>
      </c>
      <c r="D338" t="b">
        <f>OR(geo_data[[#This Row],[% Minority in Local Area]]&lt;$I$15,geo_data[[#This Row],[% Minority in Local Area]]&gt;$I$16)</f>
        <v>0</v>
      </c>
      <c r="E338">
        <v>80100</v>
      </c>
      <c r="F338" t="b">
        <f>OR(geo_data[[#This Row],[Median Family Income in Local Area]]&lt;$J$15,geo_data[[#This Row],[Median Family Income in Local Area]]&gt;$J$16)</f>
        <v>0</v>
      </c>
    </row>
    <row r="339" spans="1:6" x14ac:dyDescent="0.25">
      <c r="A339">
        <v>336</v>
      </c>
      <c r="B339">
        <v>6</v>
      </c>
      <c r="C339">
        <v>69.959999999999994</v>
      </c>
      <c r="D339" t="b">
        <f>OR(geo_data[[#This Row],[% Minority in Local Area]]&lt;$I$15,geo_data[[#This Row],[% Minority in Local Area]]&gt;$I$16)</f>
        <v>0</v>
      </c>
      <c r="E339">
        <v>55600</v>
      </c>
      <c r="F339" t="b">
        <f>OR(geo_data[[#This Row],[Median Family Income in Local Area]]&lt;$J$15,geo_data[[#This Row],[Median Family Income in Local Area]]&gt;$J$16)</f>
        <v>0</v>
      </c>
    </row>
    <row r="340" spans="1:6" x14ac:dyDescent="0.25">
      <c r="A340">
        <v>337</v>
      </c>
      <c r="B340">
        <v>51</v>
      </c>
      <c r="C340">
        <v>36.61</v>
      </c>
      <c r="D340" t="b">
        <f>OR(geo_data[[#This Row],[% Minority in Local Area]]&lt;$I$15,geo_data[[#This Row],[% Minority in Local Area]]&gt;$I$16)</f>
        <v>0</v>
      </c>
      <c r="E340">
        <v>124900</v>
      </c>
      <c r="F340" t="b">
        <f>OR(geo_data[[#This Row],[Median Family Income in Local Area]]&lt;$J$15,geo_data[[#This Row],[Median Family Income in Local Area]]&gt;$J$16)</f>
        <v>0</v>
      </c>
    </row>
    <row r="341" spans="1:6" x14ac:dyDescent="0.25">
      <c r="A341">
        <v>338</v>
      </c>
      <c r="B341">
        <v>6</v>
      </c>
      <c r="C341">
        <v>42.81</v>
      </c>
      <c r="D341" t="b">
        <f>OR(geo_data[[#This Row],[% Minority in Local Area]]&lt;$I$15,geo_data[[#This Row],[% Minority in Local Area]]&gt;$I$16)</f>
        <v>0</v>
      </c>
      <c r="E341">
        <v>56600</v>
      </c>
      <c r="F341" t="b">
        <f>OR(geo_data[[#This Row],[Median Family Income in Local Area]]&lt;$J$15,geo_data[[#This Row],[Median Family Income in Local Area]]&gt;$J$16)</f>
        <v>0</v>
      </c>
    </row>
    <row r="342" spans="1:6" x14ac:dyDescent="0.25">
      <c r="A342">
        <v>339</v>
      </c>
      <c r="B342">
        <v>25</v>
      </c>
      <c r="C342">
        <v>22.5</v>
      </c>
      <c r="D342" t="b">
        <f>OR(geo_data[[#This Row],[% Minority in Local Area]]&lt;$I$15,geo_data[[#This Row],[% Minority in Local Area]]&gt;$I$16)</f>
        <v>0</v>
      </c>
      <c r="E342">
        <v>114000</v>
      </c>
      <c r="F342" t="b">
        <f>OR(geo_data[[#This Row],[Median Family Income in Local Area]]&lt;$J$15,geo_data[[#This Row],[Median Family Income in Local Area]]&gt;$J$16)</f>
        <v>0</v>
      </c>
    </row>
    <row r="343" spans="1:6" x14ac:dyDescent="0.25">
      <c r="A343">
        <v>340</v>
      </c>
      <c r="B343">
        <v>18</v>
      </c>
      <c r="C343">
        <v>12.09</v>
      </c>
      <c r="D343" t="b">
        <f>OR(geo_data[[#This Row],[% Minority in Local Area]]&lt;$I$15,geo_data[[#This Row],[% Minority in Local Area]]&gt;$I$16)</f>
        <v>0</v>
      </c>
      <c r="E343">
        <v>79600</v>
      </c>
      <c r="F343" t="b">
        <f>OR(geo_data[[#This Row],[Median Family Income in Local Area]]&lt;$J$15,geo_data[[#This Row],[Median Family Income in Local Area]]&gt;$J$16)</f>
        <v>0</v>
      </c>
    </row>
    <row r="344" spans="1:6" x14ac:dyDescent="0.25">
      <c r="A344">
        <v>341</v>
      </c>
      <c r="B344">
        <v>6</v>
      </c>
      <c r="C344">
        <v>87.71</v>
      </c>
      <c r="D344" t="b">
        <f>OR(geo_data[[#This Row],[% Minority in Local Area]]&lt;$I$15,geo_data[[#This Row],[% Minority in Local Area]]&gt;$I$16)</f>
        <v>1</v>
      </c>
      <c r="E344">
        <v>83300</v>
      </c>
      <c r="F344" t="b">
        <f>OR(geo_data[[#This Row],[Median Family Income in Local Area]]&lt;$J$15,geo_data[[#This Row],[Median Family Income in Local Area]]&gt;$J$16)</f>
        <v>0</v>
      </c>
    </row>
    <row r="345" spans="1:6" x14ac:dyDescent="0.25">
      <c r="A345">
        <v>342</v>
      </c>
      <c r="B345">
        <v>24</v>
      </c>
      <c r="C345">
        <v>81.58</v>
      </c>
      <c r="D345" t="b">
        <f>OR(geo_data[[#This Row],[% Minority in Local Area]]&lt;$I$15,geo_data[[#This Row],[% Minority in Local Area]]&gt;$I$16)</f>
        <v>0</v>
      </c>
      <c r="E345">
        <v>124900</v>
      </c>
      <c r="F345" t="b">
        <f>OR(geo_data[[#This Row],[Median Family Income in Local Area]]&lt;$J$15,geo_data[[#This Row],[Median Family Income in Local Area]]&gt;$J$16)</f>
        <v>0</v>
      </c>
    </row>
    <row r="346" spans="1:6" x14ac:dyDescent="0.25">
      <c r="A346">
        <v>343</v>
      </c>
      <c r="B346">
        <v>18</v>
      </c>
      <c r="C346">
        <v>17.25</v>
      </c>
      <c r="D346" t="b">
        <f>OR(geo_data[[#This Row],[% Minority in Local Area]]&lt;$I$15,geo_data[[#This Row],[% Minority in Local Area]]&gt;$I$16)</f>
        <v>0</v>
      </c>
      <c r="E346">
        <v>71100</v>
      </c>
      <c r="F346" t="b">
        <f>OR(geo_data[[#This Row],[Median Family Income in Local Area]]&lt;$J$15,geo_data[[#This Row],[Median Family Income in Local Area]]&gt;$J$16)</f>
        <v>0</v>
      </c>
    </row>
    <row r="347" spans="1:6" x14ac:dyDescent="0.25">
      <c r="A347">
        <v>344</v>
      </c>
      <c r="B347">
        <v>6</v>
      </c>
      <c r="C347">
        <v>85.78</v>
      </c>
      <c r="D347" t="b">
        <f>OR(geo_data[[#This Row],[% Minority in Local Area]]&lt;$I$15,geo_data[[#This Row],[% Minority in Local Area]]&gt;$I$16)</f>
        <v>1</v>
      </c>
      <c r="E347">
        <v>75300</v>
      </c>
      <c r="F347" t="b">
        <f>OR(geo_data[[#This Row],[Median Family Income in Local Area]]&lt;$J$15,geo_data[[#This Row],[Median Family Income in Local Area]]&gt;$J$16)</f>
        <v>0</v>
      </c>
    </row>
    <row r="348" spans="1:6" x14ac:dyDescent="0.25">
      <c r="A348">
        <v>345</v>
      </c>
      <c r="B348">
        <v>48</v>
      </c>
      <c r="C348">
        <v>48.23</v>
      </c>
      <c r="D348" t="b">
        <f>OR(geo_data[[#This Row],[% Minority in Local Area]]&lt;$I$15,geo_data[[#This Row],[% Minority in Local Area]]&gt;$I$16)</f>
        <v>0</v>
      </c>
      <c r="E348">
        <v>65500</v>
      </c>
      <c r="F348" t="b">
        <f>OR(geo_data[[#This Row],[Median Family Income in Local Area]]&lt;$J$15,geo_data[[#This Row],[Median Family Income in Local Area]]&gt;$J$16)</f>
        <v>0</v>
      </c>
    </row>
    <row r="349" spans="1:6" x14ac:dyDescent="0.25">
      <c r="A349">
        <v>346</v>
      </c>
      <c r="B349">
        <v>16</v>
      </c>
      <c r="C349">
        <v>6.45</v>
      </c>
      <c r="D349" t="b">
        <f>OR(geo_data[[#This Row],[% Minority in Local Area]]&lt;$I$15,geo_data[[#This Row],[% Minority in Local Area]]&gt;$I$16)</f>
        <v>0</v>
      </c>
      <c r="E349">
        <v>67400</v>
      </c>
      <c r="F349" t="b">
        <f>OR(geo_data[[#This Row],[Median Family Income in Local Area]]&lt;$J$15,geo_data[[#This Row],[Median Family Income in Local Area]]&gt;$J$16)</f>
        <v>0</v>
      </c>
    </row>
    <row r="350" spans="1:6" x14ac:dyDescent="0.25">
      <c r="A350">
        <v>347</v>
      </c>
      <c r="B350">
        <v>42</v>
      </c>
      <c r="C350">
        <v>47.52</v>
      </c>
      <c r="D350" t="b">
        <f>OR(geo_data[[#This Row],[% Minority in Local Area]]&lt;$I$15,geo_data[[#This Row],[% Minority in Local Area]]&gt;$I$16)</f>
        <v>0</v>
      </c>
      <c r="E350">
        <v>79100</v>
      </c>
      <c r="F350" t="b">
        <f>OR(geo_data[[#This Row],[Median Family Income in Local Area]]&lt;$J$15,geo_data[[#This Row],[Median Family Income in Local Area]]&gt;$J$16)</f>
        <v>0</v>
      </c>
    </row>
    <row r="351" spans="1:6" x14ac:dyDescent="0.25">
      <c r="A351">
        <v>348</v>
      </c>
      <c r="B351">
        <v>39</v>
      </c>
      <c r="C351">
        <v>2.17</v>
      </c>
      <c r="D351" t="b">
        <f>OR(geo_data[[#This Row],[% Minority in Local Area]]&lt;$I$15,geo_data[[#This Row],[% Minority in Local Area]]&gt;$I$16)</f>
        <v>0</v>
      </c>
      <c r="E351">
        <v>69500</v>
      </c>
      <c r="F351" t="b">
        <f>OR(geo_data[[#This Row],[Median Family Income in Local Area]]&lt;$J$15,geo_data[[#This Row],[Median Family Income in Local Area]]&gt;$J$16)</f>
        <v>0</v>
      </c>
    </row>
    <row r="352" spans="1:6" x14ac:dyDescent="0.25">
      <c r="A352">
        <v>349</v>
      </c>
      <c r="B352">
        <v>26</v>
      </c>
      <c r="C352">
        <v>10.69</v>
      </c>
      <c r="D352" t="b">
        <f>OR(geo_data[[#This Row],[% Minority in Local Area]]&lt;$I$15,geo_data[[#This Row],[% Minority in Local Area]]&gt;$I$16)</f>
        <v>0</v>
      </c>
      <c r="E352">
        <v>79700</v>
      </c>
      <c r="F352" t="b">
        <f>OR(geo_data[[#This Row],[Median Family Income in Local Area]]&lt;$J$15,geo_data[[#This Row],[Median Family Income in Local Area]]&gt;$J$16)</f>
        <v>0</v>
      </c>
    </row>
    <row r="353" spans="1:6" x14ac:dyDescent="0.25">
      <c r="A353">
        <v>350</v>
      </c>
      <c r="B353">
        <v>48</v>
      </c>
      <c r="C353">
        <v>59.65</v>
      </c>
      <c r="D353" t="b">
        <f>OR(geo_data[[#This Row],[% Minority in Local Area]]&lt;$I$15,geo_data[[#This Row],[% Minority in Local Area]]&gt;$I$16)</f>
        <v>0</v>
      </c>
      <c r="E353">
        <v>97600</v>
      </c>
      <c r="F353" t="b">
        <f>OR(geo_data[[#This Row],[Median Family Income in Local Area]]&lt;$J$15,geo_data[[#This Row],[Median Family Income in Local Area]]&gt;$J$16)</f>
        <v>0</v>
      </c>
    </row>
    <row r="354" spans="1:6" x14ac:dyDescent="0.25">
      <c r="A354">
        <v>351</v>
      </c>
      <c r="B354">
        <v>53</v>
      </c>
      <c r="C354">
        <v>19.93</v>
      </c>
      <c r="D354" t="b">
        <f>OR(geo_data[[#This Row],[% Minority in Local Area]]&lt;$I$15,geo_data[[#This Row],[% Minority in Local Area]]&gt;$I$16)</f>
        <v>0</v>
      </c>
      <c r="E354">
        <v>77500</v>
      </c>
      <c r="F354" t="b">
        <f>OR(geo_data[[#This Row],[Median Family Income in Local Area]]&lt;$J$15,geo_data[[#This Row],[Median Family Income in Local Area]]&gt;$J$16)</f>
        <v>0</v>
      </c>
    </row>
    <row r="355" spans="1:6" x14ac:dyDescent="0.25">
      <c r="A355">
        <v>352</v>
      </c>
      <c r="B355">
        <v>27</v>
      </c>
      <c r="C355">
        <v>3.99</v>
      </c>
      <c r="D355" t="b">
        <f>OR(geo_data[[#This Row],[% Minority in Local Area]]&lt;$I$15,geo_data[[#This Row],[% Minority in Local Area]]&gt;$I$16)</f>
        <v>0</v>
      </c>
      <c r="E355">
        <v>102800</v>
      </c>
      <c r="F355" t="b">
        <f>OR(geo_data[[#This Row],[Median Family Income in Local Area]]&lt;$J$15,geo_data[[#This Row],[Median Family Income in Local Area]]&gt;$J$16)</f>
        <v>0</v>
      </c>
    </row>
    <row r="356" spans="1:6" x14ac:dyDescent="0.25">
      <c r="A356">
        <v>353</v>
      </c>
      <c r="B356">
        <v>39</v>
      </c>
      <c r="C356">
        <v>5.48</v>
      </c>
      <c r="D356" t="b">
        <f>OR(geo_data[[#This Row],[% Minority in Local Area]]&lt;$I$15,geo_data[[#This Row],[% Minority in Local Area]]&gt;$I$16)</f>
        <v>0</v>
      </c>
      <c r="E356">
        <v>65100</v>
      </c>
      <c r="F356" t="b">
        <f>OR(geo_data[[#This Row],[Median Family Income in Local Area]]&lt;$J$15,geo_data[[#This Row],[Median Family Income in Local Area]]&gt;$J$16)</f>
        <v>0</v>
      </c>
    </row>
    <row r="357" spans="1:6" x14ac:dyDescent="0.25">
      <c r="A357">
        <v>354</v>
      </c>
      <c r="B357">
        <v>48</v>
      </c>
      <c r="C357">
        <v>74.62</v>
      </c>
      <c r="D357" t="b">
        <f>OR(geo_data[[#This Row],[% Minority in Local Area]]&lt;$I$15,geo_data[[#This Row],[% Minority in Local Area]]&gt;$I$16)</f>
        <v>0</v>
      </c>
      <c r="E357">
        <v>72200</v>
      </c>
      <c r="F357" t="b">
        <f>OR(geo_data[[#This Row],[Median Family Income in Local Area]]&lt;$J$15,geo_data[[#This Row],[Median Family Income in Local Area]]&gt;$J$16)</f>
        <v>0</v>
      </c>
    </row>
    <row r="358" spans="1:6" x14ac:dyDescent="0.25">
      <c r="A358">
        <v>355</v>
      </c>
      <c r="B358">
        <v>6</v>
      </c>
      <c r="C358">
        <v>59.98</v>
      </c>
      <c r="D358" t="b">
        <f>OR(geo_data[[#This Row],[% Minority in Local Area]]&lt;$I$15,geo_data[[#This Row],[% Minority in Local Area]]&gt;$I$16)</f>
        <v>0</v>
      </c>
      <c r="E358">
        <v>61700</v>
      </c>
      <c r="F358" t="b">
        <f>OR(geo_data[[#This Row],[Median Family Income in Local Area]]&lt;$J$15,geo_data[[#This Row],[Median Family Income in Local Area]]&gt;$J$16)</f>
        <v>0</v>
      </c>
    </row>
    <row r="359" spans="1:6" x14ac:dyDescent="0.25">
      <c r="A359">
        <v>356</v>
      </c>
      <c r="B359">
        <v>6</v>
      </c>
      <c r="C359">
        <v>25.16</v>
      </c>
      <c r="D359" t="b">
        <f>OR(geo_data[[#This Row],[% Minority in Local Area]]&lt;$I$15,geo_data[[#This Row],[% Minority in Local Area]]&gt;$I$16)</f>
        <v>0</v>
      </c>
      <c r="E359">
        <v>83300</v>
      </c>
      <c r="F359" t="b">
        <f>OR(geo_data[[#This Row],[Median Family Income in Local Area]]&lt;$J$15,geo_data[[#This Row],[Median Family Income in Local Area]]&gt;$J$16)</f>
        <v>0</v>
      </c>
    </row>
    <row r="360" spans="1:6" x14ac:dyDescent="0.25">
      <c r="A360">
        <v>357</v>
      </c>
      <c r="B360">
        <v>13</v>
      </c>
      <c r="C360">
        <v>49.77</v>
      </c>
      <c r="D360" t="b">
        <f>OR(geo_data[[#This Row],[% Minority in Local Area]]&lt;$I$15,geo_data[[#This Row],[% Minority in Local Area]]&gt;$I$16)</f>
        <v>0</v>
      </c>
      <c r="E360">
        <v>82200</v>
      </c>
      <c r="F360" t="b">
        <f>OR(geo_data[[#This Row],[Median Family Income in Local Area]]&lt;$J$15,geo_data[[#This Row],[Median Family Income in Local Area]]&gt;$J$16)</f>
        <v>0</v>
      </c>
    </row>
    <row r="361" spans="1:6" x14ac:dyDescent="0.25">
      <c r="A361">
        <v>358</v>
      </c>
      <c r="B361">
        <v>4</v>
      </c>
      <c r="C361">
        <v>26.52</v>
      </c>
      <c r="D361" t="b">
        <f>OR(geo_data[[#This Row],[% Minority in Local Area]]&lt;$I$15,geo_data[[#This Row],[% Minority in Local Area]]&gt;$I$16)</f>
        <v>0</v>
      </c>
      <c r="E361">
        <v>77800</v>
      </c>
      <c r="F361" t="b">
        <f>OR(geo_data[[#This Row],[Median Family Income in Local Area]]&lt;$J$15,geo_data[[#This Row],[Median Family Income in Local Area]]&gt;$J$16)</f>
        <v>0</v>
      </c>
    </row>
    <row r="362" spans="1:6" x14ac:dyDescent="0.25">
      <c r="A362">
        <v>359</v>
      </c>
      <c r="B362">
        <v>6</v>
      </c>
      <c r="C362">
        <v>18.79</v>
      </c>
      <c r="D362" t="b">
        <f>OR(geo_data[[#This Row],[% Minority in Local Area]]&lt;$I$15,geo_data[[#This Row],[% Minority in Local Area]]&gt;$I$16)</f>
        <v>0</v>
      </c>
      <c r="E362">
        <v>92700</v>
      </c>
      <c r="F362" t="b">
        <f>OR(geo_data[[#This Row],[Median Family Income in Local Area]]&lt;$J$15,geo_data[[#This Row],[Median Family Income in Local Area]]&gt;$J$16)</f>
        <v>0</v>
      </c>
    </row>
    <row r="363" spans="1:6" x14ac:dyDescent="0.25">
      <c r="A363">
        <v>360</v>
      </c>
      <c r="B363">
        <v>27</v>
      </c>
      <c r="C363">
        <v>3.64</v>
      </c>
      <c r="D363" t="b">
        <f>OR(geo_data[[#This Row],[% Minority in Local Area]]&lt;$I$15,geo_data[[#This Row],[% Minority in Local Area]]&gt;$I$16)</f>
        <v>0</v>
      </c>
      <c r="E363">
        <v>102800</v>
      </c>
      <c r="F363" t="b">
        <f>OR(geo_data[[#This Row],[Median Family Income in Local Area]]&lt;$J$15,geo_data[[#This Row],[Median Family Income in Local Area]]&gt;$J$16)</f>
        <v>0</v>
      </c>
    </row>
    <row r="364" spans="1:6" x14ac:dyDescent="0.25">
      <c r="A364">
        <v>361</v>
      </c>
      <c r="B364">
        <v>31</v>
      </c>
      <c r="C364">
        <v>3.56</v>
      </c>
      <c r="D364" t="b">
        <f>OR(geo_data[[#This Row],[% Minority in Local Area]]&lt;$I$15,geo_data[[#This Row],[% Minority in Local Area]]&gt;$I$16)</f>
        <v>0</v>
      </c>
      <c r="E364">
        <v>86900</v>
      </c>
      <c r="F364" t="b">
        <f>OR(geo_data[[#This Row],[Median Family Income in Local Area]]&lt;$J$15,geo_data[[#This Row],[Median Family Income in Local Area]]&gt;$J$16)</f>
        <v>0</v>
      </c>
    </row>
    <row r="365" spans="1:6" x14ac:dyDescent="0.25">
      <c r="A365">
        <v>362</v>
      </c>
      <c r="B365">
        <v>37</v>
      </c>
      <c r="C365">
        <v>33.049999999999997</v>
      </c>
      <c r="D365" t="b">
        <f>OR(geo_data[[#This Row],[% Minority in Local Area]]&lt;$I$15,geo_data[[#This Row],[% Minority in Local Area]]&gt;$I$16)</f>
        <v>0</v>
      </c>
      <c r="E365">
        <v>94100</v>
      </c>
      <c r="F365" t="b">
        <f>OR(geo_data[[#This Row],[Median Family Income in Local Area]]&lt;$J$15,geo_data[[#This Row],[Median Family Income in Local Area]]&gt;$J$16)</f>
        <v>0</v>
      </c>
    </row>
    <row r="366" spans="1:6" x14ac:dyDescent="0.25">
      <c r="A366">
        <v>363</v>
      </c>
      <c r="B366">
        <v>26</v>
      </c>
      <c r="C366">
        <v>6.58</v>
      </c>
      <c r="D366" t="b">
        <f>OR(geo_data[[#This Row],[% Minority in Local Area]]&lt;$I$15,geo_data[[#This Row],[% Minority in Local Area]]&gt;$I$16)</f>
        <v>0</v>
      </c>
      <c r="E366">
        <v>62900</v>
      </c>
      <c r="F366" t="b">
        <f>OR(geo_data[[#This Row],[Median Family Income in Local Area]]&lt;$J$15,geo_data[[#This Row],[Median Family Income in Local Area]]&gt;$J$16)</f>
        <v>0</v>
      </c>
    </row>
    <row r="367" spans="1:6" x14ac:dyDescent="0.25">
      <c r="A367">
        <v>364</v>
      </c>
      <c r="B367">
        <v>6</v>
      </c>
      <c r="C367">
        <v>58.89</v>
      </c>
      <c r="D367" t="b">
        <f>OR(geo_data[[#This Row],[% Minority in Local Area]]&lt;$I$15,geo_data[[#This Row],[% Minority in Local Area]]&gt;$I$16)</f>
        <v>0</v>
      </c>
      <c r="E367">
        <v>139800</v>
      </c>
      <c r="F367" t="b">
        <f>OR(geo_data[[#This Row],[Median Family Income in Local Area]]&lt;$J$15,geo_data[[#This Row],[Median Family Income in Local Area]]&gt;$J$16)</f>
        <v>1</v>
      </c>
    </row>
    <row r="368" spans="1:6" x14ac:dyDescent="0.25">
      <c r="A368">
        <v>365</v>
      </c>
      <c r="B368">
        <v>32</v>
      </c>
      <c r="C368">
        <v>59.89</v>
      </c>
      <c r="D368" t="b">
        <f>OR(geo_data[[#This Row],[% Minority in Local Area]]&lt;$I$15,geo_data[[#This Row],[% Minority in Local Area]]&gt;$I$16)</f>
        <v>0</v>
      </c>
      <c r="E368">
        <v>70800</v>
      </c>
      <c r="F368" t="b">
        <f>OR(geo_data[[#This Row],[Median Family Income in Local Area]]&lt;$J$15,geo_data[[#This Row],[Median Family Income in Local Area]]&gt;$J$16)</f>
        <v>0</v>
      </c>
    </row>
    <row r="369" spans="1:6" x14ac:dyDescent="0.25">
      <c r="A369">
        <v>366</v>
      </c>
      <c r="B369">
        <v>24</v>
      </c>
      <c r="C369">
        <v>14.17</v>
      </c>
      <c r="D369" t="b">
        <f>OR(geo_data[[#This Row],[% Minority in Local Area]]&lt;$I$15,geo_data[[#This Row],[% Minority in Local Area]]&gt;$I$16)</f>
        <v>0</v>
      </c>
      <c r="E369">
        <v>104000</v>
      </c>
      <c r="F369" t="b">
        <f>OR(geo_data[[#This Row],[Median Family Income in Local Area]]&lt;$J$15,geo_data[[#This Row],[Median Family Income in Local Area]]&gt;$J$16)</f>
        <v>0</v>
      </c>
    </row>
    <row r="370" spans="1:6" x14ac:dyDescent="0.25">
      <c r="A370">
        <v>367</v>
      </c>
      <c r="B370">
        <v>36</v>
      </c>
      <c r="C370">
        <v>10.36</v>
      </c>
      <c r="D370" t="b">
        <f>OR(geo_data[[#This Row],[% Minority in Local Area]]&lt;$I$15,geo_data[[#This Row],[% Minority in Local Area]]&gt;$I$16)</f>
        <v>0</v>
      </c>
      <c r="E370">
        <v>96500</v>
      </c>
      <c r="F370" t="b">
        <f>OR(geo_data[[#This Row],[Median Family Income in Local Area]]&lt;$J$15,geo_data[[#This Row],[Median Family Income in Local Area]]&gt;$J$16)</f>
        <v>0</v>
      </c>
    </row>
    <row r="371" spans="1:6" x14ac:dyDescent="0.25">
      <c r="A371">
        <v>368</v>
      </c>
      <c r="B371">
        <v>16</v>
      </c>
      <c r="C371">
        <v>8.3699999999999992</v>
      </c>
      <c r="D371" t="b">
        <f>OR(geo_data[[#This Row],[% Minority in Local Area]]&lt;$I$15,geo_data[[#This Row],[% Minority in Local Area]]&gt;$I$16)</f>
        <v>0</v>
      </c>
      <c r="E371">
        <v>70400</v>
      </c>
      <c r="F371" t="b">
        <f>OR(geo_data[[#This Row],[Median Family Income in Local Area]]&lt;$J$15,geo_data[[#This Row],[Median Family Income in Local Area]]&gt;$J$16)</f>
        <v>0</v>
      </c>
    </row>
    <row r="372" spans="1:6" x14ac:dyDescent="0.25">
      <c r="A372">
        <v>369</v>
      </c>
      <c r="B372">
        <v>21</v>
      </c>
      <c r="C372">
        <v>18.95</v>
      </c>
      <c r="D372" t="b">
        <f>OR(geo_data[[#This Row],[% Minority in Local Area]]&lt;$I$15,geo_data[[#This Row],[% Minority in Local Area]]&gt;$I$16)</f>
        <v>0</v>
      </c>
      <c r="E372">
        <v>76900</v>
      </c>
      <c r="F372" t="b">
        <f>OR(geo_data[[#This Row],[Median Family Income in Local Area]]&lt;$J$15,geo_data[[#This Row],[Median Family Income in Local Area]]&gt;$J$16)</f>
        <v>0</v>
      </c>
    </row>
    <row r="373" spans="1:6" x14ac:dyDescent="0.25">
      <c r="A373">
        <v>370</v>
      </c>
      <c r="B373">
        <v>6</v>
      </c>
      <c r="C373">
        <v>25.17</v>
      </c>
      <c r="D373" t="b">
        <f>OR(geo_data[[#This Row],[% Minority in Local Area]]&lt;$I$15,geo_data[[#This Row],[% Minority in Local Area]]&gt;$I$16)</f>
        <v>0</v>
      </c>
      <c r="E373">
        <v>127900</v>
      </c>
      <c r="F373" t="b">
        <f>OR(geo_data[[#This Row],[Median Family Income in Local Area]]&lt;$J$15,geo_data[[#This Row],[Median Family Income in Local Area]]&gt;$J$16)</f>
        <v>1</v>
      </c>
    </row>
    <row r="374" spans="1:6" x14ac:dyDescent="0.25">
      <c r="A374">
        <v>371</v>
      </c>
      <c r="B374">
        <v>51</v>
      </c>
      <c r="C374">
        <v>81.58</v>
      </c>
      <c r="D374" t="b">
        <f>OR(geo_data[[#This Row],[% Minority in Local Area]]&lt;$I$15,geo_data[[#This Row],[% Minority in Local Area]]&gt;$I$16)</f>
        <v>0</v>
      </c>
      <c r="E374">
        <v>89400</v>
      </c>
      <c r="F374" t="b">
        <f>OR(geo_data[[#This Row],[Median Family Income in Local Area]]&lt;$J$15,geo_data[[#This Row],[Median Family Income in Local Area]]&gt;$J$16)</f>
        <v>0</v>
      </c>
    </row>
    <row r="375" spans="1:6" x14ac:dyDescent="0.25">
      <c r="A375">
        <v>372</v>
      </c>
      <c r="B375">
        <v>45</v>
      </c>
      <c r="C375">
        <v>28.43</v>
      </c>
      <c r="D375" t="b">
        <f>OR(geo_data[[#This Row],[% Minority in Local Area]]&lt;$I$15,geo_data[[#This Row],[% Minority in Local Area]]&gt;$I$16)</f>
        <v>0</v>
      </c>
      <c r="E375">
        <v>81000</v>
      </c>
      <c r="F375" t="b">
        <f>OR(geo_data[[#This Row],[Median Family Income in Local Area]]&lt;$J$15,geo_data[[#This Row],[Median Family Income in Local Area]]&gt;$J$16)</f>
        <v>0</v>
      </c>
    </row>
    <row r="376" spans="1:6" x14ac:dyDescent="0.25">
      <c r="A376">
        <v>373</v>
      </c>
      <c r="B376">
        <v>6</v>
      </c>
      <c r="C376">
        <v>16.559999999999999</v>
      </c>
      <c r="D376" t="b">
        <f>OR(geo_data[[#This Row],[% Minority in Local Area]]&lt;$I$15,geo_data[[#This Row],[% Minority in Local Area]]&gt;$I$16)</f>
        <v>0</v>
      </c>
      <c r="E376">
        <v>70700</v>
      </c>
      <c r="F376" t="b">
        <f>OR(geo_data[[#This Row],[Median Family Income in Local Area]]&lt;$J$15,geo_data[[#This Row],[Median Family Income in Local Area]]&gt;$J$16)</f>
        <v>0</v>
      </c>
    </row>
    <row r="377" spans="1:6" x14ac:dyDescent="0.25">
      <c r="A377">
        <v>374</v>
      </c>
      <c r="B377">
        <v>6</v>
      </c>
      <c r="C377">
        <v>19.63</v>
      </c>
      <c r="D377" t="b">
        <f>OR(geo_data[[#This Row],[% Minority in Local Area]]&lt;$I$15,geo_data[[#This Row],[% Minority in Local Area]]&gt;$I$16)</f>
        <v>0</v>
      </c>
      <c r="E377">
        <v>83300</v>
      </c>
      <c r="F377" t="b">
        <f>OR(geo_data[[#This Row],[Median Family Income in Local Area]]&lt;$J$15,geo_data[[#This Row],[Median Family Income in Local Area]]&gt;$J$16)</f>
        <v>0</v>
      </c>
    </row>
    <row r="378" spans="1:6" x14ac:dyDescent="0.25">
      <c r="A378">
        <v>375</v>
      </c>
      <c r="B378">
        <v>32</v>
      </c>
      <c r="C378">
        <v>61.26</v>
      </c>
      <c r="D378" t="b">
        <f>OR(geo_data[[#This Row],[% Minority in Local Area]]&lt;$I$15,geo_data[[#This Row],[% Minority in Local Area]]&gt;$I$16)</f>
        <v>0</v>
      </c>
      <c r="E378">
        <v>70800</v>
      </c>
      <c r="F378" t="b">
        <f>OR(geo_data[[#This Row],[Median Family Income in Local Area]]&lt;$J$15,geo_data[[#This Row],[Median Family Income in Local Area]]&gt;$J$16)</f>
        <v>0</v>
      </c>
    </row>
    <row r="379" spans="1:6" x14ac:dyDescent="0.25">
      <c r="A379">
        <v>376</v>
      </c>
      <c r="B379">
        <v>53</v>
      </c>
      <c r="C379">
        <v>18.98</v>
      </c>
      <c r="D379" t="b">
        <f>OR(geo_data[[#This Row],[% Minority in Local Area]]&lt;$I$15,geo_data[[#This Row],[% Minority in Local Area]]&gt;$I$16)</f>
        <v>0</v>
      </c>
      <c r="E379">
        <v>86300</v>
      </c>
      <c r="F379" t="b">
        <f>OR(geo_data[[#This Row],[Median Family Income in Local Area]]&lt;$J$15,geo_data[[#This Row],[Median Family Income in Local Area]]&gt;$J$16)</f>
        <v>0</v>
      </c>
    </row>
    <row r="380" spans="1:6" x14ac:dyDescent="0.25">
      <c r="A380">
        <v>377</v>
      </c>
      <c r="B380">
        <v>51</v>
      </c>
      <c r="C380">
        <v>15.44</v>
      </c>
      <c r="D380" t="b">
        <f>OR(geo_data[[#This Row],[% Minority in Local Area]]&lt;$I$15,geo_data[[#This Row],[% Minority in Local Area]]&gt;$I$16)</f>
        <v>0</v>
      </c>
      <c r="E380">
        <v>83400</v>
      </c>
      <c r="F380" t="b">
        <f>OR(geo_data[[#This Row],[Median Family Income in Local Area]]&lt;$J$15,geo_data[[#This Row],[Median Family Income in Local Area]]&gt;$J$16)</f>
        <v>0</v>
      </c>
    </row>
    <row r="381" spans="1:6" x14ac:dyDescent="0.25">
      <c r="A381">
        <v>378</v>
      </c>
      <c r="B381">
        <v>18</v>
      </c>
      <c r="C381">
        <v>4.3499999999999996</v>
      </c>
      <c r="D381" t="b">
        <f>OR(geo_data[[#This Row],[% Minority in Local Area]]&lt;$I$15,geo_data[[#This Row],[% Minority in Local Area]]&gt;$I$16)</f>
        <v>0</v>
      </c>
      <c r="E381">
        <v>81300</v>
      </c>
      <c r="F381" t="b">
        <f>OR(geo_data[[#This Row],[Median Family Income in Local Area]]&lt;$J$15,geo_data[[#This Row],[Median Family Income in Local Area]]&gt;$J$16)</f>
        <v>0</v>
      </c>
    </row>
    <row r="382" spans="1:6" x14ac:dyDescent="0.25">
      <c r="A382">
        <v>379</v>
      </c>
      <c r="B382">
        <v>13</v>
      </c>
      <c r="C382">
        <v>40.08</v>
      </c>
      <c r="D382" t="b">
        <f>OR(geo_data[[#This Row],[% Minority in Local Area]]&lt;$I$15,geo_data[[#This Row],[% Minority in Local Area]]&gt;$I$16)</f>
        <v>0</v>
      </c>
      <c r="E382">
        <v>82200</v>
      </c>
      <c r="F382" t="b">
        <f>OR(geo_data[[#This Row],[Median Family Income in Local Area]]&lt;$J$15,geo_data[[#This Row],[Median Family Income in Local Area]]&gt;$J$16)</f>
        <v>0</v>
      </c>
    </row>
    <row r="383" spans="1:6" x14ac:dyDescent="0.25">
      <c r="A383">
        <v>380</v>
      </c>
      <c r="B383">
        <v>39</v>
      </c>
      <c r="C383">
        <v>7.3</v>
      </c>
      <c r="D383" t="b">
        <f>OR(geo_data[[#This Row],[% Minority in Local Area]]&lt;$I$15,geo_data[[#This Row],[% Minority in Local Area]]&gt;$I$16)</f>
        <v>0</v>
      </c>
      <c r="E383">
        <v>85200</v>
      </c>
      <c r="F383" t="b">
        <f>OR(geo_data[[#This Row],[Median Family Income in Local Area]]&lt;$J$15,geo_data[[#This Row],[Median Family Income in Local Area]]&gt;$J$16)</f>
        <v>0</v>
      </c>
    </row>
    <row r="384" spans="1:6" x14ac:dyDescent="0.25">
      <c r="A384">
        <v>381</v>
      </c>
      <c r="B384">
        <v>8</v>
      </c>
      <c r="C384">
        <v>22.75</v>
      </c>
      <c r="D384" t="b">
        <f>OR(geo_data[[#This Row],[% Minority in Local Area]]&lt;$I$15,geo_data[[#This Row],[% Minority in Local Area]]&gt;$I$16)</f>
        <v>0</v>
      </c>
      <c r="E384">
        <v>100000</v>
      </c>
      <c r="F384" t="b">
        <f>OR(geo_data[[#This Row],[Median Family Income in Local Area]]&lt;$J$15,geo_data[[#This Row],[Median Family Income in Local Area]]&gt;$J$16)</f>
        <v>0</v>
      </c>
    </row>
    <row r="385" spans="1:6" x14ac:dyDescent="0.25">
      <c r="A385">
        <v>382</v>
      </c>
      <c r="B385">
        <v>20</v>
      </c>
      <c r="C385">
        <v>11.96</v>
      </c>
      <c r="D385" t="b">
        <f>OR(geo_data[[#This Row],[% Minority in Local Area]]&lt;$I$15,geo_data[[#This Row],[% Minority in Local Area]]&gt;$I$16)</f>
        <v>0</v>
      </c>
      <c r="E385">
        <v>85900</v>
      </c>
      <c r="F385" t="b">
        <f>OR(geo_data[[#This Row],[Median Family Income in Local Area]]&lt;$J$15,geo_data[[#This Row],[Median Family Income in Local Area]]&gt;$J$16)</f>
        <v>0</v>
      </c>
    </row>
    <row r="386" spans="1:6" x14ac:dyDescent="0.25">
      <c r="A386">
        <v>383</v>
      </c>
      <c r="B386">
        <v>39</v>
      </c>
      <c r="C386">
        <v>3.66</v>
      </c>
      <c r="D386" t="b">
        <f>OR(geo_data[[#This Row],[% Minority in Local Area]]&lt;$I$15,geo_data[[#This Row],[% Minority in Local Area]]&gt;$I$16)</f>
        <v>0</v>
      </c>
      <c r="E386">
        <v>72800</v>
      </c>
      <c r="F386" t="b">
        <f>OR(geo_data[[#This Row],[Median Family Income in Local Area]]&lt;$J$15,geo_data[[#This Row],[Median Family Income in Local Area]]&gt;$J$16)</f>
        <v>0</v>
      </c>
    </row>
    <row r="387" spans="1:6" x14ac:dyDescent="0.25">
      <c r="A387">
        <v>384</v>
      </c>
      <c r="B387">
        <v>17</v>
      </c>
      <c r="C387">
        <v>19.190000000000001</v>
      </c>
      <c r="D387" t="b">
        <f>OR(geo_data[[#This Row],[% Minority in Local Area]]&lt;$I$15,geo_data[[#This Row],[% Minority in Local Area]]&gt;$I$16)</f>
        <v>0</v>
      </c>
      <c r="E387">
        <v>89100</v>
      </c>
      <c r="F387" t="b">
        <f>OR(geo_data[[#This Row],[Median Family Income in Local Area]]&lt;$J$15,geo_data[[#This Row],[Median Family Income in Local Area]]&gt;$J$16)</f>
        <v>0</v>
      </c>
    </row>
    <row r="388" spans="1:6" x14ac:dyDescent="0.25">
      <c r="A388">
        <v>385</v>
      </c>
      <c r="B388">
        <v>13</v>
      </c>
      <c r="C388">
        <v>17.190000000000001</v>
      </c>
      <c r="D388" t="b">
        <f>OR(geo_data[[#This Row],[% Minority in Local Area]]&lt;$I$15,geo_data[[#This Row],[% Minority in Local Area]]&gt;$I$16)</f>
        <v>0</v>
      </c>
      <c r="E388">
        <v>82200</v>
      </c>
      <c r="F388" t="b">
        <f>OR(geo_data[[#This Row],[Median Family Income in Local Area]]&lt;$J$15,geo_data[[#This Row],[Median Family Income in Local Area]]&gt;$J$16)</f>
        <v>0</v>
      </c>
    </row>
    <row r="389" spans="1:6" x14ac:dyDescent="0.25">
      <c r="A389">
        <v>386</v>
      </c>
      <c r="B389">
        <v>39</v>
      </c>
      <c r="C389">
        <v>3.04</v>
      </c>
      <c r="D389" t="b">
        <f>OR(geo_data[[#This Row],[% Minority in Local Area]]&lt;$I$15,geo_data[[#This Row],[% Minority in Local Area]]&gt;$I$16)</f>
        <v>0</v>
      </c>
      <c r="E389">
        <v>65100</v>
      </c>
      <c r="F389" t="b">
        <f>OR(geo_data[[#This Row],[Median Family Income in Local Area]]&lt;$J$15,geo_data[[#This Row],[Median Family Income in Local Area]]&gt;$J$16)</f>
        <v>0</v>
      </c>
    </row>
    <row r="390" spans="1:6" x14ac:dyDescent="0.25">
      <c r="A390">
        <v>387</v>
      </c>
      <c r="B390">
        <v>42</v>
      </c>
      <c r="C390">
        <v>5.53</v>
      </c>
      <c r="D390" t="b">
        <f>OR(geo_data[[#This Row],[% Minority in Local Area]]&lt;$I$15,geo_data[[#This Row],[% Minority in Local Area]]&gt;$I$16)</f>
        <v>0</v>
      </c>
      <c r="E390">
        <v>80400</v>
      </c>
      <c r="F390" t="b">
        <f>OR(geo_data[[#This Row],[Median Family Income in Local Area]]&lt;$J$15,geo_data[[#This Row],[Median Family Income in Local Area]]&gt;$J$16)</f>
        <v>0</v>
      </c>
    </row>
    <row r="391" spans="1:6" x14ac:dyDescent="0.25">
      <c r="A391">
        <v>388</v>
      </c>
      <c r="B391">
        <v>48</v>
      </c>
      <c r="C391">
        <v>91.46</v>
      </c>
      <c r="D391" t="b">
        <f>OR(geo_data[[#This Row],[% Minority in Local Area]]&lt;$I$15,geo_data[[#This Row],[% Minority in Local Area]]&gt;$I$16)</f>
        <v>1</v>
      </c>
      <c r="E391">
        <v>80000</v>
      </c>
      <c r="F391" t="b">
        <f>OR(geo_data[[#This Row],[Median Family Income in Local Area]]&lt;$J$15,geo_data[[#This Row],[Median Family Income in Local Area]]&gt;$J$16)</f>
        <v>0</v>
      </c>
    </row>
    <row r="392" spans="1:6" x14ac:dyDescent="0.25">
      <c r="A392">
        <v>389</v>
      </c>
      <c r="B392">
        <v>26</v>
      </c>
      <c r="C392">
        <v>5.37</v>
      </c>
      <c r="D392" t="b">
        <f>OR(geo_data[[#This Row],[% Minority in Local Area]]&lt;$I$15,geo_data[[#This Row],[% Minority in Local Area]]&gt;$I$16)</f>
        <v>0</v>
      </c>
      <c r="E392">
        <v>79700</v>
      </c>
      <c r="F392" t="b">
        <f>OR(geo_data[[#This Row],[Median Family Income in Local Area]]&lt;$J$15,geo_data[[#This Row],[Median Family Income in Local Area]]&gt;$J$16)</f>
        <v>0</v>
      </c>
    </row>
    <row r="393" spans="1:6" x14ac:dyDescent="0.25">
      <c r="A393">
        <v>390</v>
      </c>
      <c r="B393">
        <v>2</v>
      </c>
      <c r="C393">
        <v>16.91</v>
      </c>
      <c r="D393" t="b">
        <f>OR(geo_data[[#This Row],[% Minority in Local Area]]&lt;$I$15,geo_data[[#This Row],[% Minority in Local Area]]&gt;$I$16)</f>
        <v>0</v>
      </c>
      <c r="E393">
        <v>93100</v>
      </c>
      <c r="F393" t="b">
        <f>OR(geo_data[[#This Row],[Median Family Income in Local Area]]&lt;$J$15,geo_data[[#This Row],[Median Family Income in Local Area]]&gt;$J$16)</f>
        <v>0</v>
      </c>
    </row>
    <row r="394" spans="1:6" x14ac:dyDescent="0.25">
      <c r="A394">
        <v>391</v>
      </c>
      <c r="B394">
        <v>53</v>
      </c>
      <c r="C394">
        <v>14.44</v>
      </c>
      <c r="D394" t="b">
        <f>OR(geo_data[[#This Row],[% Minority in Local Area]]&lt;$I$15,geo_data[[#This Row],[% Minority in Local Area]]&gt;$I$16)</f>
        <v>0</v>
      </c>
      <c r="E394">
        <v>106900</v>
      </c>
      <c r="F394" t="b">
        <f>OR(geo_data[[#This Row],[Median Family Income in Local Area]]&lt;$J$15,geo_data[[#This Row],[Median Family Income in Local Area]]&gt;$J$16)</f>
        <v>0</v>
      </c>
    </row>
    <row r="395" spans="1:6" x14ac:dyDescent="0.25">
      <c r="A395">
        <v>392</v>
      </c>
      <c r="B395">
        <v>12</v>
      </c>
      <c r="C395">
        <v>31.33</v>
      </c>
      <c r="D395" t="b">
        <f>OR(geo_data[[#This Row],[% Minority in Local Area]]&lt;$I$15,geo_data[[#This Row],[% Minority in Local Area]]&gt;$I$16)</f>
        <v>0</v>
      </c>
      <c r="E395">
        <v>82300</v>
      </c>
      <c r="F395" t="b">
        <f>OR(geo_data[[#This Row],[Median Family Income in Local Area]]&lt;$J$15,geo_data[[#This Row],[Median Family Income in Local Area]]&gt;$J$16)</f>
        <v>0</v>
      </c>
    </row>
    <row r="396" spans="1:6" x14ac:dyDescent="0.25">
      <c r="A396">
        <v>393</v>
      </c>
      <c r="B396">
        <v>35</v>
      </c>
      <c r="C396">
        <v>26.44</v>
      </c>
      <c r="D396" t="b">
        <f>OR(geo_data[[#This Row],[% Minority in Local Area]]&lt;$I$15,geo_data[[#This Row],[% Minority in Local Area]]&gt;$I$16)</f>
        <v>0</v>
      </c>
      <c r="E396">
        <v>54700</v>
      </c>
      <c r="F396" t="b">
        <f>OR(geo_data[[#This Row],[Median Family Income in Local Area]]&lt;$J$15,geo_data[[#This Row],[Median Family Income in Local Area]]&gt;$J$16)</f>
        <v>0</v>
      </c>
    </row>
    <row r="397" spans="1:6" x14ac:dyDescent="0.25">
      <c r="A397">
        <v>394</v>
      </c>
      <c r="B397">
        <v>12</v>
      </c>
      <c r="C397">
        <v>45.18</v>
      </c>
      <c r="D397" t="b">
        <f>OR(geo_data[[#This Row],[% Minority in Local Area]]&lt;$I$15,geo_data[[#This Row],[% Minority in Local Area]]&gt;$I$16)</f>
        <v>0</v>
      </c>
      <c r="E397">
        <v>74800</v>
      </c>
      <c r="F397" t="b">
        <f>OR(geo_data[[#This Row],[Median Family Income in Local Area]]&lt;$J$15,geo_data[[#This Row],[Median Family Income in Local Area]]&gt;$J$16)</f>
        <v>0</v>
      </c>
    </row>
    <row r="398" spans="1:6" x14ac:dyDescent="0.25">
      <c r="A398">
        <v>395</v>
      </c>
      <c r="B398">
        <v>4</v>
      </c>
      <c r="C398">
        <v>5.89</v>
      </c>
      <c r="D398" t="b">
        <f>OR(geo_data[[#This Row],[% Minority in Local Area]]&lt;$I$15,geo_data[[#This Row],[% Minority in Local Area]]&gt;$I$16)</f>
        <v>0</v>
      </c>
      <c r="E398">
        <v>77800</v>
      </c>
      <c r="F398" t="b">
        <f>OR(geo_data[[#This Row],[Median Family Income in Local Area]]&lt;$J$15,geo_data[[#This Row],[Median Family Income in Local Area]]&gt;$J$16)</f>
        <v>0</v>
      </c>
    </row>
    <row r="399" spans="1:6" x14ac:dyDescent="0.25">
      <c r="A399">
        <v>396</v>
      </c>
      <c r="B399">
        <v>4</v>
      </c>
      <c r="C399">
        <v>45.81</v>
      </c>
      <c r="D399" t="b">
        <f>OR(geo_data[[#This Row],[% Minority in Local Area]]&lt;$I$15,geo_data[[#This Row],[% Minority in Local Area]]&gt;$I$16)</f>
        <v>0</v>
      </c>
      <c r="E399">
        <v>77800</v>
      </c>
      <c r="F399" t="b">
        <f>OR(geo_data[[#This Row],[Median Family Income in Local Area]]&lt;$J$15,geo_data[[#This Row],[Median Family Income in Local Area]]&gt;$J$16)</f>
        <v>0</v>
      </c>
    </row>
    <row r="400" spans="1:6" x14ac:dyDescent="0.25">
      <c r="A400">
        <v>397</v>
      </c>
      <c r="B400">
        <v>51</v>
      </c>
      <c r="C400">
        <v>33.18</v>
      </c>
      <c r="D400" t="b">
        <f>OR(geo_data[[#This Row],[% Minority in Local Area]]&lt;$I$15,geo_data[[#This Row],[% Minority in Local Area]]&gt;$I$16)</f>
        <v>0</v>
      </c>
      <c r="E400">
        <v>82400</v>
      </c>
      <c r="F400" t="b">
        <f>OR(geo_data[[#This Row],[Median Family Income in Local Area]]&lt;$J$15,geo_data[[#This Row],[Median Family Income in Local Area]]&gt;$J$16)</f>
        <v>0</v>
      </c>
    </row>
    <row r="401" spans="1:6" x14ac:dyDescent="0.25">
      <c r="A401">
        <v>398</v>
      </c>
      <c r="B401">
        <v>37</v>
      </c>
      <c r="C401">
        <v>42.23</v>
      </c>
      <c r="D401" t="b">
        <f>OR(geo_data[[#This Row],[% Minority in Local Area]]&lt;$I$15,geo_data[[#This Row],[% Minority in Local Area]]&gt;$I$16)</f>
        <v>0</v>
      </c>
      <c r="E401">
        <v>88900</v>
      </c>
      <c r="F401" t="b">
        <f>OR(geo_data[[#This Row],[Median Family Income in Local Area]]&lt;$J$15,geo_data[[#This Row],[Median Family Income in Local Area]]&gt;$J$16)</f>
        <v>0</v>
      </c>
    </row>
    <row r="402" spans="1:6" x14ac:dyDescent="0.25">
      <c r="A402">
        <v>399</v>
      </c>
      <c r="B402">
        <v>6</v>
      </c>
      <c r="C402">
        <v>94.36</v>
      </c>
      <c r="D402" t="b">
        <f>OR(geo_data[[#This Row],[% Minority in Local Area]]&lt;$I$15,geo_data[[#This Row],[% Minority in Local Area]]&gt;$I$16)</f>
        <v>1</v>
      </c>
      <c r="E402">
        <v>87800</v>
      </c>
      <c r="F402" t="b">
        <f>OR(geo_data[[#This Row],[Median Family Income in Local Area]]&lt;$J$15,geo_data[[#This Row],[Median Family Income in Local Area]]&gt;$J$16)</f>
        <v>0</v>
      </c>
    </row>
    <row r="403" spans="1:6" x14ac:dyDescent="0.25">
      <c r="A403">
        <v>400</v>
      </c>
      <c r="B403">
        <v>47</v>
      </c>
      <c r="C403">
        <v>11.36</v>
      </c>
      <c r="D403" t="b">
        <f>OR(geo_data[[#This Row],[% Minority in Local Area]]&lt;$I$15,geo_data[[#This Row],[% Minority in Local Area]]&gt;$I$16)</f>
        <v>0</v>
      </c>
      <c r="E403">
        <v>70800</v>
      </c>
      <c r="F403" t="b">
        <f>OR(geo_data[[#This Row],[Median Family Income in Local Area]]&lt;$J$15,geo_data[[#This Row],[Median Family Income in Local Area]]&gt;$J$16)</f>
        <v>0</v>
      </c>
    </row>
    <row r="404" spans="1:6" x14ac:dyDescent="0.25">
      <c r="A404">
        <v>401</v>
      </c>
      <c r="B404">
        <v>45</v>
      </c>
      <c r="C404">
        <v>21.73</v>
      </c>
      <c r="D404" t="b">
        <f>OR(geo_data[[#This Row],[% Minority in Local Area]]&lt;$I$15,geo_data[[#This Row],[% Minority in Local Area]]&gt;$I$16)</f>
        <v>0</v>
      </c>
      <c r="E404">
        <v>71400</v>
      </c>
      <c r="F404" t="b">
        <f>OR(geo_data[[#This Row],[Median Family Income in Local Area]]&lt;$J$15,geo_data[[#This Row],[Median Family Income in Local Area]]&gt;$J$16)</f>
        <v>0</v>
      </c>
    </row>
    <row r="405" spans="1:6" x14ac:dyDescent="0.25">
      <c r="A405">
        <v>402</v>
      </c>
      <c r="B405">
        <v>39</v>
      </c>
      <c r="C405">
        <v>4.3600000000000003</v>
      </c>
      <c r="D405" t="b">
        <f>OR(geo_data[[#This Row],[% Minority in Local Area]]&lt;$I$15,geo_data[[#This Row],[% Minority in Local Area]]&gt;$I$16)</f>
        <v>0</v>
      </c>
      <c r="E405">
        <v>84600</v>
      </c>
      <c r="F405" t="b">
        <f>OR(geo_data[[#This Row],[Median Family Income in Local Area]]&lt;$J$15,geo_data[[#This Row],[Median Family Income in Local Area]]&gt;$J$16)</f>
        <v>0</v>
      </c>
    </row>
    <row r="406" spans="1:6" x14ac:dyDescent="0.25">
      <c r="A406">
        <v>403</v>
      </c>
      <c r="B406">
        <v>42</v>
      </c>
      <c r="C406">
        <v>9.2799999999999994</v>
      </c>
      <c r="D406" t="b">
        <f>OR(geo_data[[#This Row],[% Minority in Local Area]]&lt;$I$15,geo_data[[#This Row],[% Minority in Local Area]]&gt;$I$16)</f>
        <v>0</v>
      </c>
      <c r="E406">
        <v>82300</v>
      </c>
      <c r="F406" t="b">
        <f>OR(geo_data[[#This Row],[Median Family Income in Local Area]]&lt;$J$15,geo_data[[#This Row],[Median Family Income in Local Area]]&gt;$J$16)</f>
        <v>0</v>
      </c>
    </row>
    <row r="407" spans="1:6" x14ac:dyDescent="0.25">
      <c r="A407">
        <v>404</v>
      </c>
      <c r="B407">
        <v>25</v>
      </c>
      <c r="C407">
        <v>4.87</v>
      </c>
      <c r="D407" t="b">
        <f>OR(geo_data[[#This Row],[% Minority in Local Area]]&lt;$I$15,geo_data[[#This Row],[% Minority in Local Area]]&gt;$I$16)</f>
        <v>0</v>
      </c>
      <c r="E407">
        <v>114000</v>
      </c>
      <c r="F407" t="b">
        <f>OR(geo_data[[#This Row],[Median Family Income in Local Area]]&lt;$J$15,geo_data[[#This Row],[Median Family Income in Local Area]]&gt;$J$16)</f>
        <v>0</v>
      </c>
    </row>
    <row r="408" spans="1:6" x14ac:dyDescent="0.25">
      <c r="A408">
        <v>405</v>
      </c>
      <c r="B408">
        <v>24</v>
      </c>
      <c r="C408">
        <v>18.649999999999999</v>
      </c>
      <c r="D408" t="b">
        <f>OR(geo_data[[#This Row],[% Minority in Local Area]]&lt;$I$15,geo_data[[#This Row],[% Minority in Local Area]]&gt;$I$16)</f>
        <v>0</v>
      </c>
      <c r="E408">
        <v>85900</v>
      </c>
      <c r="F408" t="b">
        <f>OR(geo_data[[#This Row],[Median Family Income in Local Area]]&lt;$J$15,geo_data[[#This Row],[Median Family Income in Local Area]]&gt;$J$16)</f>
        <v>0</v>
      </c>
    </row>
    <row r="409" spans="1:6" x14ac:dyDescent="0.25">
      <c r="A409">
        <v>406</v>
      </c>
      <c r="B409">
        <v>10</v>
      </c>
      <c r="C409">
        <v>13.02</v>
      </c>
      <c r="D409" t="b">
        <f>OR(geo_data[[#This Row],[% Minority in Local Area]]&lt;$I$15,geo_data[[#This Row],[% Minority in Local Area]]&gt;$I$16)</f>
        <v>0</v>
      </c>
      <c r="E409">
        <v>96600</v>
      </c>
      <c r="F409" t="b">
        <f>OR(geo_data[[#This Row],[Median Family Income in Local Area]]&lt;$J$15,geo_data[[#This Row],[Median Family Income in Local Area]]&gt;$J$16)</f>
        <v>0</v>
      </c>
    </row>
    <row r="410" spans="1:6" x14ac:dyDescent="0.25">
      <c r="A410">
        <v>407</v>
      </c>
      <c r="B410">
        <v>4</v>
      </c>
      <c r="C410">
        <v>10.3</v>
      </c>
      <c r="D410" t="b">
        <f>OR(geo_data[[#This Row],[% Minority in Local Area]]&lt;$I$15,geo_data[[#This Row],[% Minority in Local Area]]&gt;$I$16)</f>
        <v>0</v>
      </c>
      <c r="E410">
        <v>77800</v>
      </c>
      <c r="F410" t="b">
        <f>OR(geo_data[[#This Row],[Median Family Income in Local Area]]&lt;$J$15,geo_data[[#This Row],[Median Family Income in Local Area]]&gt;$J$16)</f>
        <v>0</v>
      </c>
    </row>
    <row r="411" spans="1:6" x14ac:dyDescent="0.25">
      <c r="A411">
        <v>408</v>
      </c>
      <c r="B411">
        <v>34</v>
      </c>
      <c r="C411">
        <v>29.35</v>
      </c>
      <c r="D411" t="b">
        <f>OR(geo_data[[#This Row],[% Minority in Local Area]]&lt;$I$15,geo_data[[#This Row],[% Minority in Local Area]]&gt;$I$16)</f>
        <v>0</v>
      </c>
      <c r="E411">
        <v>96500</v>
      </c>
      <c r="F411" t="b">
        <f>OR(geo_data[[#This Row],[Median Family Income in Local Area]]&lt;$J$15,geo_data[[#This Row],[Median Family Income in Local Area]]&gt;$J$16)</f>
        <v>0</v>
      </c>
    </row>
    <row r="412" spans="1:6" x14ac:dyDescent="0.25">
      <c r="A412">
        <v>409</v>
      </c>
      <c r="B412">
        <v>6</v>
      </c>
      <c r="C412">
        <v>78.14</v>
      </c>
      <c r="D412" t="b">
        <f>OR(geo_data[[#This Row],[% Minority in Local Area]]&lt;$I$15,geo_data[[#This Row],[% Minority in Local Area]]&gt;$I$16)</f>
        <v>0</v>
      </c>
      <c r="E412">
        <v>86700</v>
      </c>
      <c r="F412" t="b">
        <f>OR(geo_data[[#This Row],[Median Family Income in Local Area]]&lt;$J$15,geo_data[[#This Row],[Median Family Income in Local Area]]&gt;$J$16)</f>
        <v>0</v>
      </c>
    </row>
    <row r="413" spans="1:6" x14ac:dyDescent="0.25">
      <c r="A413">
        <v>410</v>
      </c>
      <c r="B413">
        <v>6</v>
      </c>
      <c r="C413">
        <v>78.349999999999994</v>
      </c>
      <c r="D413" t="b">
        <f>OR(geo_data[[#This Row],[% Minority in Local Area]]&lt;$I$15,geo_data[[#This Row],[% Minority in Local Area]]&gt;$I$16)</f>
        <v>0</v>
      </c>
      <c r="E413">
        <v>127900</v>
      </c>
      <c r="F413" t="b">
        <f>OR(geo_data[[#This Row],[Median Family Income in Local Area]]&lt;$J$15,geo_data[[#This Row],[Median Family Income in Local Area]]&gt;$J$16)</f>
        <v>1</v>
      </c>
    </row>
    <row r="414" spans="1:6" x14ac:dyDescent="0.25">
      <c r="A414">
        <v>411</v>
      </c>
      <c r="B414">
        <v>6</v>
      </c>
      <c r="C414">
        <v>63.85</v>
      </c>
      <c r="D414" t="b">
        <f>OR(geo_data[[#This Row],[% Minority in Local Area]]&lt;$I$15,geo_data[[#This Row],[% Minority in Local Area]]&gt;$I$16)</f>
        <v>0</v>
      </c>
      <c r="E414">
        <v>83300</v>
      </c>
      <c r="F414" t="b">
        <f>OR(geo_data[[#This Row],[Median Family Income in Local Area]]&lt;$J$15,geo_data[[#This Row],[Median Family Income in Local Area]]&gt;$J$16)</f>
        <v>0</v>
      </c>
    </row>
    <row r="415" spans="1:6" x14ac:dyDescent="0.25">
      <c r="A415">
        <v>412</v>
      </c>
      <c r="B415">
        <v>24</v>
      </c>
      <c r="C415">
        <v>30.11</v>
      </c>
      <c r="D415" t="b">
        <f>OR(geo_data[[#This Row],[% Minority in Local Area]]&lt;$I$15,geo_data[[#This Row],[% Minority in Local Area]]&gt;$I$16)</f>
        <v>0</v>
      </c>
      <c r="E415">
        <v>104000</v>
      </c>
      <c r="F415" t="b">
        <f>OR(geo_data[[#This Row],[Median Family Income in Local Area]]&lt;$J$15,geo_data[[#This Row],[Median Family Income in Local Area]]&gt;$J$16)</f>
        <v>0</v>
      </c>
    </row>
    <row r="416" spans="1:6" x14ac:dyDescent="0.25">
      <c r="A416">
        <v>413</v>
      </c>
      <c r="B416">
        <v>12</v>
      </c>
      <c r="C416">
        <v>40.44</v>
      </c>
      <c r="D416" t="b">
        <f>OR(geo_data[[#This Row],[% Minority in Local Area]]&lt;$I$15,geo_data[[#This Row],[% Minority in Local Area]]&gt;$I$16)</f>
        <v>0</v>
      </c>
      <c r="E416">
        <v>68100</v>
      </c>
      <c r="F416" t="b">
        <f>OR(geo_data[[#This Row],[Median Family Income in Local Area]]&lt;$J$15,geo_data[[#This Row],[Median Family Income in Local Area]]&gt;$J$16)</f>
        <v>0</v>
      </c>
    </row>
    <row r="417" spans="1:6" x14ac:dyDescent="0.25">
      <c r="A417">
        <v>414</v>
      </c>
      <c r="B417">
        <v>17</v>
      </c>
      <c r="C417">
        <v>52.91</v>
      </c>
      <c r="D417" t="b">
        <f>OR(geo_data[[#This Row],[% Minority in Local Area]]&lt;$I$15,geo_data[[#This Row],[% Minority in Local Area]]&gt;$I$16)</f>
        <v>0</v>
      </c>
      <c r="E417">
        <v>89100</v>
      </c>
      <c r="F417" t="b">
        <f>OR(geo_data[[#This Row],[Median Family Income in Local Area]]&lt;$J$15,geo_data[[#This Row],[Median Family Income in Local Area]]&gt;$J$16)</f>
        <v>0</v>
      </c>
    </row>
    <row r="418" spans="1:6" x14ac:dyDescent="0.25">
      <c r="A418">
        <v>415</v>
      </c>
      <c r="B418">
        <v>18</v>
      </c>
      <c r="C418">
        <v>7.09</v>
      </c>
      <c r="D418" t="b">
        <f>OR(geo_data[[#This Row],[% Minority in Local Area]]&lt;$I$15,geo_data[[#This Row],[% Minority in Local Area]]&gt;$I$16)</f>
        <v>0</v>
      </c>
      <c r="E418">
        <v>89100</v>
      </c>
      <c r="F418" t="b">
        <f>OR(geo_data[[#This Row],[Median Family Income in Local Area]]&lt;$J$15,geo_data[[#This Row],[Median Family Income in Local Area]]&gt;$J$16)</f>
        <v>0</v>
      </c>
    </row>
    <row r="419" spans="1:6" x14ac:dyDescent="0.25">
      <c r="A419">
        <v>416</v>
      </c>
      <c r="B419">
        <v>8</v>
      </c>
      <c r="C419">
        <v>8.6999999999999993</v>
      </c>
      <c r="D419" t="b">
        <f>OR(geo_data[[#This Row],[% Minority in Local Area]]&lt;$I$15,geo_data[[#This Row],[% Minority in Local Area]]&gt;$I$16)</f>
        <v>0</v>
      </c>
      <c r="E419">
        <v>100000</v>
      </c>
      <c r="F419" t="b">
        <f>OR(geo_data[[#This Row],[Median Family Income in Local Area]]&lt;$J$15,geo_data[[#This Row],[Median Family Income in Local Area]]&gt;$J$16)</f>
        <v>0</v>
      </c>
    </row>
    <row r="420" spans="1:6" x14ac:dyDescent="0.25">
      <c r="A420">
        <v>417</v>
      </c>
      <c r="B420">
        <v>13</v>
      </c>
      <c r="C420">
        <v>7.02</v>
      </c>
      <c r="D420" t="b">
        <f>OR(geo_data[[#This Row],[% Minority in Local Area]]&lt;$I$15,geo_data[[#This Row],[% Minority in Local Area]]&gt;$I$16)</f>
        <v>0</v>
      </c>
      <c r="E420">
        <v>82200</v>
      </c>
      <c r="F420" t="b">
        <f>OR(geo_data[[#This Row],[Median Family Income in Local Area]]&lt;$J$15,geo_data[[#This Row],[Median Family Income in Local Area]]&gt;$J$16)</f>
        <v>0</v>
      </c>
    </row>
    <row r="421" spans="1:6" x14ac:dyDescent="0.25">
      <c r="A421">
        <v>418</v>
      </c>
      <c r="B421">
        <v>47</v>
      </c>
      <c r="C421">
        <v>16.72</v>
      </c>
      <c r="D421" t="b">
        <f>OR(geo_data[[#This Row],[% Minority in Local Area]]&lt;$I$15,geo_data[[#This Row],[% Minority in Local Area]]&gt;$I$16)</f>
        <v>0</v>
      </c>
      <c r="E421">
        <v>72600</v>
      </c>
      <c r="F421" t="b">
        <f>OR(geo_data[[#This Row],[Median Family Income in Local Area]]&lt;$J$15,geo_data[[#This Row],[Median Family Income in Local Area]]&gt;$J$16)</f>
        <v>0</v>
      </c>
    </row>
    <row r="422" spans="1:6" x14ac:dyDescent="0.25">
      <c r="A422">
        <v>419</v>
      </c>
      <c r="B422">
        <v>25</v>
      </c>
      <c r="C422">
        <v>42.23</v>
      </c>
      <c r="D422" t="b">
        <f>OR(geo_data[[#This Row],[% Minority in Local Area]]&lt;$I$15,geo_data[[#This Row],[% Minority in Local Area]]&gt;$I$16)</f>
        <v>0</v>
      </c>
      <c r="E422">
        <v>114000</v>
      </c>
      <c r="F422" t="b">
        <f>OR(geo_data[[#This Row],[Median Family Income in Local Area]]&lt;$J$15,geo_data[[#This Row],[Median Family Income in Local Area]]&gt;$J$16)</f>
        <v>0</v>
      </c>
    </row>
    <row r="423" spans="1:6" x14ac:dyDescent="0.25">
      <c r="A423">
        <v>420</v>
      </c>
      <c r="B423">
        <v>12</v>
      </c>
      <c r="C423">
        <v>34.49</v>
      </c>
      <c r="D423" t="b">
        <f>OR(geo_data[[#This Row],[% Minority in Local Area]]&lt;$I$15,geo_data[[#This Row],[% Minority in Local Area]]&gt;$I$16)</f>
        <v>0</v>
      </c>
      <c r="E423">
        <v>76700</v>
      </c>
      <c r="F423" t="b">
        <f>OR(geo_data[[#This Row],[Median Family Income in Local Area]]&lt;$J$15,geo_data[[#This Row],[Median Family Income in Local Area]]&gt;$J$16)</f>
        <v>0</v>
      </c>
    </row>
    <row r="424" spans="1:6" x14ac:dyDescent="0.25">
      <c r="A424">
        <v>421</v>
      </c>
      <c r="B424">
        <v>6</v>
      </c>
      <c r="C424">
        <v>74.23</v>
      </c>
      <c r="D424" t="b">
        <f>OR(geo_data[[#This Row],[% Minority in Local Area]]&lt;$I$15,geo_data[[#This Row],[% Minority in Local Area]]&gt;$I$16)</f>
        <v>0</v>
      </c>
      <c r="E424">
        <v>86700</v>
      </c>
      <c r="F424" t="b">
        <f>OR(geo_data[[#This Row],[Median Family Income in Local Area]]&lt;$J$15,geo_data[[#This Row],[Median Family Income in Local Area]]&gt;$J$16)</f>
        <v>0</v>
      </c>
    </row>
    <row r="425" spans="1:6" x14ac:dyDescent="0.25">
      <c r="A425">
        <v>422</v>
      </c>
      <c r="B425">
        <v>51</v>
      </c>
      <c r="C425">
        <v>17.2</v>
      </c>
      <c r="D425" t="b">
        <f>OR(geo_data[[#This Row],[% Minority in Local Area]]&lt;$I$15,geo_data[[#This Row],[% Minority in Local Area]]&gt;$I$16)</f>
        <v>0</v>
      </c>
      <c r="E425">
        <v>82400</v>
      </c>
      <c r="F425" t="b">
        <f>OR(geo_data[[#This Row],[Median Family Income in Local Area]]&lt;$J$15,geo_data[[#This Row],[Median Family Income in Local Area]]&gt;$J$16)</f>
        <v>0</v>
      </c>
    </row>
    <row r="426" spans="1:6" x14ac:dyDescent="0.25">
      <c r="A426">
        <v>423</v>
      </c>
      <c r="B426">
        <v>6</v>
      </c>
      <c r="C426">
        <v>43.85</v>
      </c>
      <c r="D426" t="b">
        <f>OR(geo_data[[#This Row],[% Minority in Local Area]]&lt;$I$15,geo_data[[#This Row],[% Minority in Local Area]]&gt;$I$16)</f>
        <v>0</v>
      </c>
      <c r="E426">
        <v>61700</v>
      </c>
      <c r="F426" t="b">
        <f>OR(geo_data[[#This Row],[Median Family Income in Local Area]]&lt;$J$15,geo_data[[#This Row],[Median Family Income in Local Area]]&gt;$J$16)</f>
        <v>0</v>
      </c>
    </row>
    <row r="427" spans="1:6" x14ac:dyDescent="0.25">
      <c r="A427">
        <v>424</v>
      </c>
      <c r="B427">
        <v>29</v>
      </c>
      <c r="C427">
        <v>4.18</v>
      </c>
      <c r="D427" t="b">
        <f>OR(geo_data[[#This Row],[% Minority in Local Area]]&lt;$I$15,geo_data[[#This Row],[% Minority in Local Area]]&gt;$I$16)</f>
        <v>0</v>
      </c>
      <c r="E427">
        <v>82600</v>
      </c>
      <c r="F427" t="b">
        <f>OR(geo_data[[#This Row],[Median Family Income in Local Area]]&lt;$J$15,geo_data[[#This Row],[Median Family Income in Local Area]]&gt;$J$16)</f>
        <v>0</v>
      </c>
    </row>
    <row r="428" spans="1:6" x14ac:dyDescent="0.25">
      <c r="A428">
        <v>425</v>
      </c>
      <c r="B428">
        <v>27</v>
      </c>
      <c r="C428">
        <v>20.96</v>
      </c>
      <c r="D428" t="b">
        <f>OR(geo_data[[#This Row],[% Minority in Local Area]]&lt;$I$15,geo_data[[#This Row],[% Minority in Local Area]]&gt;$I$16)</f>
        <v>0</v>
      </c>
      <c r="E428">
        <v>102800</v>
      </c>
      <c r="F428" t="b">
        <f>OR(geo_data[[#This Row],[Median Family Income in Local Area]]&lt;$J$15,geo_data[[#This Row],[Median Family Income in Local Area]]&gt;$J$16)</f>
        <v>0</v>
      </c>
    </row>
    <row r="429" spans="1:6" x14ac:dyDescent="0.25">
      <c r="A429">
        <v>426</v>
      </c>
      <c r="B429">
        <v>36</v>
      </c>
      <c r="C429">
        <v>5.37</v>
      </c>
      <c r="D429" t="b">
        <f>OR(geo_data[[#This Row],[% Minority in Local Area]]&lt;$I$15,geo_data[[#This Row],[% Minority in Local Area]]&gt;$I$16)</f>
        <v>0</v>
      </c>
      <c r="E429">
        <v>73800</v>
      </c>
      <c r="F429" t="b">
        <f>OR(geo_data[[#This Row],[Median Family Income in Local Area]]&lt;$J$15,geo_data[[#This Row],[Median Family Income in Local Area]]&gt;$J$16)</f>
        <v>0</v>
      </c>
    </row>
    <row r="430" spans="1:6" x14ac:dyDescent="0.25">
      <c r="A430">
        <v>427</v>
      </c>
      <c r="B430">
        <v>6</v>
      </c>
      <c r="C430">
        <v>25.97</v>
      </c>
      <c r="D430" t="b">
        <f>OR(geo_data[[#This Row],[% Minority in Local Area]]&lt;$I$15,geo_data[[#This Row],[% Minority in Local Area]]&gt;$I$16)</f>
        <v>0</v>
      </c>
      <c r="E430">
        <v>75300</v>
      </c>
      <c r="F430" t="b">
        <f>OR(geo_data[[#This Row],[Median Family Income in Local Area]]&lt;$J$15,geo_data[[#This Row],[Median Family Income in Local Area]]&gt;$J$16)</f>
        <v>0</v>
      </c>
    </row>
    <row r="431" spans="1:6" x14ac:dyDescent="0.25">
      <c r="A431">
        <v>428</v>
      </c>
      <c r="B431">
        <v>48</v>
      </c>
      <c r="C431">
        <v>35.32</v>
      </c>
      <c r="D431" t="b">
        <f>OR(geo_data[[#This Row],[% Minority in Local Area]]&lt;$I$15,geo_data[[#This Row],[% Minority in Local Area]]&gt;$I$16)</f>
        <v>0</v>
      </c>
      <c r="E431">
        <v>89600</v>
      </c>
      <c r="F431" t="b">
        <f>OR(geo_data[[#This Row],[Median Family Income in Local Area]]&lt;$J$15,geo_data[[#This Row],[Median Family Income in Local Area]]&gt;$J$16)</f>
        <v>0</v>
      </c>
    </row>
    <row r="432" spans="1:6" x14ac:dyDescent="0.25">
      <c r="A432">
        <v>429</v>
      </c>
      <c r="B432">
        <v>36</v>
      </c>
      <c r="C432">
        <v>14.72</v>
      </c>
      <c r="D432" t="b">
        <f>OR(geo_data[[#This Row],[% Minority in Local Area]]&lt;$I$15,geo_data[[#This Row],[% Minority in Local Area]]&gt;$I$16)</f>
        <v>0</v>
      </c>
      <c r="E432">
        <v>75500</v>
      </c>
      <c r="F432" t="b">
        <f>OR(geo_data[[#This Row],[Median Family Income in Local Area]]&lt;$J$15,geo_data[[#This Row],[Median Family Income in Local Area]]&gt;$J$16)</f>
        <v>0</v>
      </c>
    </row>
    <row r="433" spans="1:6" x14ac:dyDescent="0.25">
      <c r="A433">
        <v>430</v>
      </c>
      <c r="B433">
        <v>53</v>
      </c>
      <c r="C433">
        <v>8.85</v>
      </c>
      <c r="D433" t="b">
        <f>OR(geo_data[[#This Row],[% Minority in Local Area]]&lt;$I$15,geo_data[[#This Row],[% Minority in Local Area]]&gt;$I$16)</f>
        <v>0</v>
      </c>
      <c r="E433">
        <v>77600</v>
      </c>
      <c r="F433" t="b">
        <f>OR(geo_data[[#This Row],[Median Family Income in Local Area]]&lt;$J$15,geo_data[[#This Row],[Median Family Income in Local Area]]&gt;$J$16)</f>
        <v>0</v>
      </c>
    </row>
    <row r="434" spans="1:6" x14ac:dyDescent="0.25">
      <c r="A434">
        <v>431</v>
      </c>
      <c r="B434">
        <v>51</v>
      </c>
      <c r="C434">
        <v>2.68</v>
      </c>
      <c r="D434" t="b">
        <f>OR(geo_data[[#This Row],[% Minority in Local Area]]&lt;$I$15,geo_data[[#This Row],[% Minority in Local Area]]&gt;$I$16)</f>
        <v>0</v>
      </c>
      <c r="E434">
        <v>60400</v>
      </c>
      <c r="F434" t="b">
        <f>OR(geo_data[[#This Row],[Median Family Income in Local Area]]&lt;$J$15,geo_data[[#This Row],[Median Family Income in Local Area]]&gt;$J$16)</f>
        <v>0</v>
      </c>
    </row>
    <row r="435" spans="1:6" x14ac:dyDescent="0.25">
      <c r="A435">
        <v>432</v>
      </c>
      <c r="B435">
        <v>55</v>
      </c>
      <c r="C435">
        <v>12.65</v>
      </c>
      <c r="D435" t="b">
        <f>OR(geo_data[[#This Row],[% Minority in Local Area]]&lt;$I$15,geo_data[[#This Row],[% Minority in Local Area]]&gt;$I$16)</f>
        <v>0</v>
      </c>
      <c r="E435">
        <v>83800</v>
      </c>
      <c r="F435" t="b">
        <f>OR(geo_data[[#This Row],[Median Family Income in Local Area]]&lt;$J$15,geo_data[[#This Row],[Median Family Income in Local Area]]&gt;$J$16)</f>
        <v>0</v>
      </c>
    </row>
    <row r="436" spans="1:6" x14ac:dyDescent="0.25">
      <c r="A436">
        <v>433</v>
      </c>
      <c r="B436">
        <v>6</v>
      </c>
      <c r="C436">
        <v>91.11</v>
      </c>
      <c r="D436" t="b">
        <f>OR(geo_data[[#This Row],[% Minority in Local Area]]&lt;$I$15,geo_data[[#This Row],[% Minority in Local Area]]&gt;$I$16)</f>
        <v>1</v>
      </c>
      <c r="E436">
        <v>86700</v>
      </c>
      <c r="F436" t="b">
        <f>OR(geo_data[[#This Row],[Median Family Income in Local Area]]&lt;$J$15,geo_data[[#This Row],[Median Family Income in Local Area]]&gt;$J$16)</f>
        <v>0</v>
      </c>
    </row>
    <row r="437" spans="1:6" x14ac:dyDescent="0.25">
      <c r="A437">
        <v>434</v>
      </c>
      <c r="B437">
        <v>47</v>
      </c>
      <c r="C437">
        <v>25.68</v>
      </c>
      <c r="D437" t="b">
        <f>OR(geo_data[[#This Row],[% Minority in Local Area]]&lt;$I$15,geo_data[[#This Row],[% Minority in Local Area]]&gt;$I$16)</f>
        <v>0</v>
      </c>
      <c r="E437">
        <v>80700</v>
      </c>
      <c r="F437" t="b">
        <f>OR(geo_data[[#This Row],[Median Family Income in Local Area]]&lt;$J$15,geo_data[[#This Row],[Median Family Income in Local Area]]&gt;$J$16)</f>
        <v>0</v>
      </c>
    </row>
    <row r="438" spans="1:6" x14ac:dyDescent="0.25">
      <c r="A438">
        <v>435</v>
      </c>
      <c r="B438">
        <v>39</v>
      </c>
      <c r="C438">
        <v>51.5</v>
      </c>
      <c r="D438" t="b">
        <f>OR(geo_data[[#This Row],[% Minority in Local Area]]&lt;$I$15,geo_data[[#This Row],[% Minority in Local Area]]&gt;$I$16)</f>
        <v>0</v>
      </c>
      <c r="E438">
        <v>85200</v>
      </c>
      <c r="F438" t="b">
        <f>OR(geo_data[[#This Row],[Median Family Income in Local Area]]&lt;$J$15,geo_data[[#This Row],[Median Family Income in Local Area]]&gt;$J$16)</f>
        <v>0</v>
      </c>
    </row>
    <row r="439" spans="1:6" x14ac:dyDescent="0.25">
      <c r="A439">
        <v>436</v>
      </c>
      <c r="B439">
        <v>27</v>
      </c>
      <c r="C439">
        <v>10.220000000000001</v>
      </c>
      <c r="D439" t="b">
        <f>OR(geo_data[[#This Row],[% Minority in Local Area]]&lt;$I$15,geo_data[[#This Row],[% Minority in Local Area]]&gt;$I$16)</f>
        <v>0</v>
      </c>
      <c r="E439">
        <v>95600</v>
      </c>
      <c r="F439" t="b">
        <f>OR(geo_data[[#This Row],[Median Family Income in Local Area]]&lt;$J$15,geo_data[[#This Row],[Median Family Income in Local Area]]&gt;$J$16)</f>
        <v>0</v>
      </c>
    </row>
    <row r="440" spans="1:6" x14ac:dyDescent="0.25">
      <c r="A440">
        <v>437</v>
      </c>
      <c r="B440">
        <v>12</v>
      </c>
      <c r="C440">
        <v>49.49</v>
      </c>
      <c r="D440" t="b">
        <f>OR(geo_data[[#This Row],[% Minority in Local Area]]&lt;$I$15,geo_data[[#This Row],[% Minority in Local Area]]&gt;$I$16)</f>
        <v>0</v>
      </c>
      <c r="E440">
        <v>68100</v>
      </c>
      <c r="F440" t="b">
        <f>OR(geo_data[[#This Row],[Median Family Income in Local Area]]&lt;$J$15,geo_data[[#This Row],[Median Family Income in Local Area]]&gt;$J$16)</f>
        <v>0</v>
      </c>
    </row>
    <row r="441" spans="1:6" x14ac:dyDescent="0.25">
      <c r="A441">
        <v>438</v>
      </c>
      <c r="B441">
        <v>39</v>
      </c>
      <c r="C441">
        <v>15.73</v>
      </c>
      <c r="D441" t="b">
        <f>OR(geo_data[[#This Row],[% Minority in Local Area]]&lt;$I$15,geo_data[[#This Row],[% Minority in Local Area]]&gt;$I$16)</f>
        <v>0</v>
      </c>
      <c r="E441">
        <v>71900</v>
      </c>
      <c r="F441" t="b">
        <f>OR(geo_data[[#This Row],[Median Family Income in Local Area]]&lt;$J$15,geo_data[[#This Row],[Median Family Income in Local Area]]&gt;$J$16)</f>
        <v>0</v>
      </c>
    </row>
    <row r="442" spans="1:6" x14ac:dyDescent="0.25">
      <c r="A442">
        <v>439</v>
      </c>
      <c r="B442">
        <v>12</v>
      </c>
      <c r="C442">
        <v>26.3</v>
      </c>
      <c r="D442" t="b">
        <f>OR(geo_data[[#This Row],[% Minority in Local Area]]&lt;$I$15,geo_data[[#This Row],[% Minority in Local Area]]&gt;$I$16)</f>
        <v>0</v>
      </c>
      <c r="E442">
        <v>69600</v>
      </c>
      <c r="F442" t="b">
        <f>OR(geo_data[[#This Row],[Median Family Income in Local Area]]&lt;$J$15,geo_data[[#This Row],[Median Family Income in Local Area]]&gt;$J$16)</f>
        <v>0</v>
      </c>
    </row>
    <row r="443" spans="1:6" x14ac:dyDescent="0.25">
      <c r="A443">
        <v>440</v>
      </c>
      <c r="B443">
        <v>4</v>
      </c>
      <c r="C443">
        <v>32.25</v>
      </c>
      <c r="D443" t="b">
        <f>OR(geo_data[[#This Row],[% Minority in Local Area]]&lt;$I$15,geo_data[[#This Row],[% Minority in Local Area]]&gt;$I$16)</f>
        <v>0</v>
      </c>
      <c r="E443">
        <v>77800</v>
      </c>
      <c r="F443" t="b">
        <f>OR(geo_data[[#This Row],[Median Family Income in Local Area]]&lt;$J$15,geo_data[[#This Row],[Median Family Income in Local Area]]&gt;$J$16)</f>
        <v>0</v>
      </c>
    </row>
    <row r="444" spans="1:6" x14ac:dyDescent="0.25">
      <c r="A444">
        <v>441</v>
      </c>
      <c r="B444">
        <v>24</v>
      </c>
      <c r="C444">
        <v>10.5</v>
      </c>
      <c r="D444" t="b">
        <f>OR(geo_data[[#This Row],[% Minority in Local Area]]&lt;$I$15,geo_data[[#This Row],[% Minority in Local Area]]&gt;$I$16)</f>
        <v>0</v>
      </c>
      <c r="E444">
        <v>74400</v>
      </c>
      <c r="F444" t="b">
        <f>OR(geo_data[[#This Row],[Median Family Income in Local Area]]&lt;$J$15,geo_data[[#This Row],[Median Family Income in Local Area]]&gt;$J$16)</f>
        <v>0</v>
      </c>
    </row>
    <row r="445" spans="1:6" x14ac:dyDescent="0.25">
      <c r="A445">
        <v>442</v>
      </c>
      <c r="B445">
        <v>29</v>
      </c>
      <c r="C445">
        <v>13.47</v>
      </c>
      <c r="D445" t="b">
        <f>OR(geo_data[[#This Row],[% Minority in Local Area]]&lt;$I$15,geo_data[[#This Row],[% Minority in Local Area]]&gt;$I$16)</f>
        <v>0</v>
      </c>
      <c r="E445">
        <v>82600</v>
      </c>
      <c r="F445" t="b">
        <f>OR(geo_data[[#This Row],[Median Family Income in Local Area]]&lt;$J$15,geo_data[[#This Row],[Median Family Income in Local Area]]&gt;$J$16)</f>
        <v>0</v>
      </c>
    </row>
    <row r="446" spans="1:6" x14ac:dyDescent="0.25">
      <c r="A446">
        <v>443</v>
      </c>
      <c r="B446">
        <v>41</v>
      </c>
      <c r="C446">
        <v>13.57</v>
      </c>
      <c r="D446" t="b">
        <f>OR(geo_data[[#This Row],[% Minority in Local Area]]&lt;$I$15,geo_data[[#This Row],[% Minority in Local Area]]&gt;$I$16)</f>
        <v>0</v>
      </c>
      <c r="E446">
        <v>65100</v>
      </c>
      <c r="F446" t="b">
        <f>OR(geo_data[[#This Row],[Median Family Income in Local Area]]&lt;$J$15,geo_data[[#This Row],[Median Family Income in Local Area]]&gt;$J$16)</f>
        <v>0</v>
      </c>
    </row>
    <row r="447" spans="1:6" x14ac:dyDescent="0.25">
      <c r="A447">
        <v>444</v>
      </c>
      <c r="B447">
        <v>42</v>
      </c>
      <c r="C447">
        <v>53.19</v>
      </c>
      <c r="D447" t="b">
        <f>OR(geo_data[[#This Row],[% Minority in Local Area]]&lt;$I$15,geo_data[[#This Row],[% Minority in Local Area]]&gt;$I$16)</f>
        <v>0</v>
      </c>
      <c r="E447">
        <v>96600</v>
      </c>
      <c r="F447" t="b">
        <f>OR(geo_data[[#This Row],[Median Family Income in Local Area]]&lt;$J$15,geo_data[[#This Row],[Median Family Income in Local Area]]&gt;$J$16)</f>
        <v>0</v>
      </c>
    </row>
    <row r="448" spans="1:6" x14ac:dyDescent="0.25">
      <c r="A448">
        <v>445</v>
      </c>
      <c r="B448">
        <v>46</v>
      </c>
      <c r="C448">
        <v>4.79</v>
      </c>
      <c r="D448" t="b">
        <f>OR(geo_data[[#This Row],[% Minority in Local Area]]&lt;$I$15,geo_data[[#This Row],[% Minority in Local Area]]&gt;$I$16)</f>
        <v>0</v>
      </c>
      <c r="E448">
        <v>73100</v>
      </c>
      <c r="F448" t="b">
        <f>OR(geo_data[[#This Row],[Median Family Income in Local Area]]&lt;$J$15,geo_data[[#This Row],[Median Family Income in Local Area]]&gt;$J$16)</f>
        <v>0</v>
      </c>
    </row>
    <row r="449" spans="1:6" x14ac:dyDescent="0.25">
      <c r="A449">
        <v>446</v>
      </c>
      <c r="B449">
        <v>12</v>
      </c>
      <c r="C449">
        <v>39.6</v>
      </c>
      <c r="D449" t="b">
        <f>OR(geo_data[[#This Row],[% Minority in Local Area]]&lt;$I$15,geo_data[[#This Row],[% Minority in Local Area]]&gt;$I$16)</f>
        <v>0</v>
      </c>
      <c r="E449">
        <v>65000</v>
      </c>
      <c r="F449" t="b">
        <f>OR(geo_data[[#This Row],[Median Family Income in Local Area]]&lt;$J$15,geo_data[[#This Row],[Median Family Income in Local Area]]&gt;$J$16)</f>
        <v>0</v>
      </c>
    </row>
    <row r="450" spans="1:6" x14ac:dyDescent="0.25">
      <c r="A450">
        <v>447</v>
      </c>
      <c r="B450">
        <v>17</v>
      </c>
      <c r="C450">
        <v>20.69</v>
      </c>
      <c r="D450" t="b">
        <f>OR(geo_data[[#This Row],[% Minority in Local Area]]&lt;$I$15,geo_data[[#This Row],[% Minority in Local Area]]&gt;$I$16)</f>
        <v>0</v>
      </c>
      <c r="E450">
        <v>89100</v>
      </c>
      <c r="F450" t="b">
        <f>OR(geo_data[[#This Row],[Median Family Income in Local Area]]&lt;$J$15,geo_data[[#This Row],[Median Family Income in Local Area]]&gt;$J$16)</f>
        <v>0</v>
      </c>
    </row>
    <row r="451" spans="1:6" x14ac:dyDescent="0.25">
      <c r="A451">
        <v>448</v>
      </c>
      <c r="B451">
        <v>47</v>
      </c>
      <c r="C451">
        <v>26.79</v>
      </c>
      <c r="D451" t="b">
        <f>OR(geo_data[[#This Row],[% Minority in Local Area]]&lt;$I$15,geo_data[[#This Row],[% Minority in Local Area]]&gt;$I$16)</f>
        <v>0</v>
      </c>
      <c r="E451">
        <v>66900</v>
      </c>
      <c r="F451" t="b">
        <f>OR(geo_data[[#This Row],[Median Family Income in Local Area]]&lt;$J$15,geo_data[[#This Row],[Median Family Income in Local Area]]&gt;$J$16)</f>
        <v>0</v>
      </c>
    </row>
    <row r="452" spans="1:6" x14ac:dyDescent="0.25">
      <c r="A452">
        <v>449</v>
      </c>
      <c r="B452">
        <v>1</v>
      </c>
      <c r="C452">
        <v>10.96</v>
      </c>
      <c r="D452" t="b">
        <f>OR(geo_data[[#This Row],[% Minority in Local Area]]&lt;$I$15,geo_data[[#This Row],[% Minority in Local Area]]&gt;$I$16)</f>
        <v>0</v>
      </c>
      <c r="E452">
        <v>81000</v>
      </c>
      <c r="F452" t="b">
        <f>OR(geo_data[[#This Row],[Median Family Income in Local Area]]&lt;$J$15,geo_data[[#This Row],[Median Family Income in Local Area]]&gt;$J$16)</f>
        <v>0</v>
      </c>
    </row>
    <row r="453" spans="1:6" x14ac:dyDescent="0.25">
      <c r="A453">
        <v>450</v>
      </c>
      <c r="B453">
        <v>48</v>
      </c>
      <c r="C453">
        <v>48.45</v>
      </c>
      <c r="D453" t="b">
        <f>OR(geo_data[[#This Row],[% Minority in Local Area]]&lt;$I$15,geo_data[[#This Row],[% Minority in Local Area]]&gt;$I$16)</f>
        <v>0</v>
      </c>
      <c r="E453">
        <v>97600</v>
      </c>
      <c r="F453" t="b">
        <f>OR(geo_data[[#This Row],[Median Family Income in Local Area]]&lt;$J$15,geo_data[[#This Row],[Median Family Income in Local Area]]&gt;$J$16)</f>
        <v>0</v>
      </c>
    </row>
    <row r="454" spans="1:6" x14ac:dyDescent="0.25">
      <c r="A454">
        <v>451</v>
      </c>
      <c r="B454">
        <v>26</v>
      </c>
      <c r="C454">
        <v>4.4800000000000004</v>
      </c>
      <c r="D454" t="b">
        <f>OR(geo_data[[#This Row],[% Minority in Local Area]]&lt;$I$15,geo_data[[#This Row],[% Minority in Local Area]]&gt;$I$16)</f>
        <v>0</v>
      </c>
      <c r="E454">
        <v>63900</v>
      </c>
      <c r="F454" t="b">
        <f>OR(geo_data[[#This Row],[Median Family Income in Local Area]]&lt;$J$15,geo_data[[#This Row],[Median Family Income in Local Area]]&gt;$J$16)</f>
        <v>0</v>
      </c>
    </row>
    <row r="455" spans="1:6" x14ac:dyDescent="0.25">
      <c r="A455">
        <v>452</v>
      </c>
      <c r="B455">
        <v>51</v>
      </c>
      <c r="C455">
        <v>17.78</v>
      </c>
      <c r="D455" t="b">
        <f>OR(geo_data[[#This Row],[% Minority in Local Area]]&lt;$I$15,geo_data[[#This Row],[% Minority in Local Area]]&gt;$I$16)</f>
        <v>0</v>
      </c>
      <c r="E455">
        <v>81600</v>
      </c>
      <c r="F455" t="b">
        <f>OR(geo_data[[#This Row],[Median Family Income in Local Area]]&lt;$J$15,geo_data[[#This Row],[Median Family Income in Local Area]]&gt;$J$16)</f>
        <v>0</v>
      </c>
    </row>
    <row r="456" spans="1:6" x14ac:dyDescent="0.25">
      <c r="A456">
        <v>453</v>
      </c>
      <c r="B456">
        <v>6</v>
      </c>
      <c r="C456">
        <v>29.86</v>
      </c>
      <c r="D456" t="b">
        <f>OR(geo_data[[#This Row],[% Minority in Local Area]]&lt;$I$15,geo_data[[#This Row],[% Minority in Local Area]]&gt;$I$16)</f>
        <v>0</v>
      </c>
      <c r="E456">
        <v>83300</v>
      </c>
      <c r="F456" t="b">
        <f>OR(geo_data[[#This Row],[Median Family Income in Local Area]]&lt;$J$15,geo_data[[#This Row],[Median Family Income in Local Area]]&gt;$J$16)</f>
        <v>0</v>
      </c>
    </row>
    <row r="457" spans="1:6" x14ac:dyDescent="0.25">
      <c r="A457">
        <v>454</v>
      </c>
      <c r="B457">
        <v>6</v>
      </c>
      <c r="C457">
        <v>88.48</v>
      </c>
      <c r="D457" t="b">
        <f>OR(geo_data[[#This Row],[% Minority in Local Area]]&lt;$I$15,geo_data[[#This Row],[% Minority in Local Area]]&gt;$I$16)</f>
        <v>1</v>
      </c>
      <c r="E457">
        <v>97800</v>
      </c>
      <c r="F457" t="b">
        <f>OR(geo_data[[#This Row],[Median Family Income in Local Area]]&lt;$J$15,geo_data[[#This Row],[Median Family Income in Local Area]]&gt;$J$16)</f>
        <v>0</v>
      </c>
    </row>
    <row r="458" spans="1:6" x14ac:dyDescent="0.25">
      <c r="A458">
        <v>455</v>
      </c>
      <c r="B458">
        <v>39</v>
      </c>
      <c r="C458">
        <v>44.38</v>
      </c>
      <c r="D458" t="b">
        <f>OR(geo_data[[#This Row],[% Minority in Local Area]]&lt;$I$15,geo_data[[#This Row],[% Minority in Local Area]]&gt;$I$16)</f>
        <v>0</v>
      </c>
      <c r="E458">
        <v>76300</v>
      </c>
      <c r="F458" t="b">
        <f>OR(geo_data[[#This Row],[Median Family Income in Local Area]]&lt;$J$15,geo_data[[#This Row],[Median Family Income in Local Area]]&gt;$J$16)</f>
        <v>0</v>
      </c>
    </row>
    <row r="459" spans="1:6" x14ac:dyDescent="0.25">
      <c r="A459">
        <v>456</v>
      </c>
      <c r="B459">
        <v>53</v>
      </c>
      <c r="C459">
        <v>8.83</v>
      </c>
      <c r="D459" t="b">
        <f>OR(geo_data[[#This Row],[% Minority in Local Area]]&lt;$I$15,geo_data[[#This Row],[% Minority in Local Area]]&gt;$I$16)</f>
        <v>0</v>
      </c>
      <c r="E459">
        <v>74900</v>
      </c>
      <c r="F459" t="b">
        <f>OR(geo_data[[#This Row],[Median Family Income in Local Area]]&lt;$J$15,geo_data[[#This Row],[Median Family Income in Local Area]]&gt;$J$16)</f>
        <v>0</v>
      </c>
    </row>
    <row r="460" spans="1:6" x14ac:dyDescent="0.25">
      <c r="A460">
        <v>457</v>
      </c>
      <c r="B460">
        <v>23</v>
      </c>
      <c r="C460">
        <v>2.13</v>
      </c>
      <c r="D460" t="b">
        <f>OR(geo_data[[#This Row],[% Minority in Local Area]]&lt;$I$15,geo_data[[#This Row],[% Minority in Local Area]]&gt;$I$16)</f>
        <v>0</v>
      </c>
      <c r="E460">
        <v>77700</v>
      </c>
      <c r="F460" t="b">
        <f>OR(geo_data[[#This Row],[Median Family Income in Local Area]]&lt;$J$15,geo_data[[#This Row],[Median Family Income in Local Area]]&gt;$J$16)</f>
        <v>0</v>
      </c>
    </row>
    <row r="461" spans="1:6" x14ac:dyDescent="0.25">
      <c r="A461">
        <v>458</v>
      </c>
      <c r="B461">
        <v>6</v>
      </c>
      <c r="C461">
        <v>28.31</v>
      </c>
      <c r="D461" t="b">
        <f>OR(geo_data[[#This Row],[% Minority in Local Area]]&lt;$I$15,geo_data[[#This Row],[% Minority in Local Area]]&gt;$I$16)</f>
        <v>0</v>
      </c>
      <c r="E461">
        <v>83300</v>
      </c>
      <c r="F461" t="b">
        <f>OR(geo_data[[#This Row],[Median Family Income in Local Area]]&lt;$J$15,geo_data[[#This Row],[Median Family Income in Local Area]]&gt;$J$16)</f>
        <v>0</v>
      </c>
    </row>
    <row r="462" spans="1:6" x14ac:dyDescent="0.25">
      <c r="A462">
        <v>459</v>
      </c>
      <c r="B462">
        <v>26</v>
      </c>
      <c r="C462">
        <v>13.08</v>
      </c>
      <c r="D462" t="b">
        <f>OR(geo_data[[#This Row],[% Minority in Local Area]]&lt;$I$15,geo_data[[#This Row],[% Minority in Local Area]]&gt;$I$16)</f>
        <v>0</v>
      </c>
      <c r="E462">
        <v>79700</v>
      </c>
      <c r="F462" t="b">
        <f>OR(geo_data[[#This Row],[Median Family Income in Local Area]]&lt;$J$15,geo_data[[#This Row],[Median Family Income in Local Area]]&gt;$J$16)</f>
        <v>0</v>
      </c>
    </row>
    <row r="463" spans="1:6" x14ac:dyDescent="0.25">
      <c r="A463">
        <v>460</v>
      </c>
      <c r="B463">
        <v>18</v>
      </c>
      <c r="C463">
        <v>5.86</v>
      </c>
      <c r="D463" t="b">
        <f>OR(geo_data[[#This Row],[% Minority in Local Area]]&lt;$I$15,geo_data[[#This Row],[% Minority in Local Area]]&gt;$I$16)</f>
        <v>0</v>
      </c>
      <c r="E463">
        <v>79600</v>
      </c>
      <c r="F463" t="b">
        <f>OR(geo_data[[#This Row],[Median Family Income in Local Area]]&lt;$J$15,geo_data[[#This Row],[Median Family Income in Local Area]]&gt;$J$16)</f>
        <v>0</v>
      </c>
    </row>
    <row r="464" spans="1:6" x14ac:dyDescent="0.25">
      <c r="A464">
        <v>461</v>
      </c>
      <c r="B464">
        <v>12</v>
      </c>
      <c r="C464">
        <v>32.83</v>
      </c>
      <c r="D464" t="b">
        <f>OR(geo_data[[#This Row],[% Minority in Local Area]]&lt;$I$15,geo_data[[#This Row],[% Minority in Local Area]]&gt;$I$16)</f>
        <v>0</v>
      </c>
      <c r="E464">
        <v>65900</v>
      </c>
      <c r="F464" t="b">
        <f>OR(geo_data[[#This Row],[Median Family Income in Local Area]]&lt;$J$15,geo_data[[#This Row],[Median Family Income in Local Area]]&gt;$J$16)</f>
        <v>0</v>
      </c>
    </row>
    <row r="465" spans="1:6" x14ac:dyDescent="0.25">
      <c r="A465">
        <v>462</v>
      </c>
      <c r="B465">
        <v>17</v>
      </c>
      <c r="C465">
        <v>27.53</v>
      </c>
      <c r="D465" t="b">
        <f>OR(geo_data[[#This Row],[% Minority in Local Area]]&lt;$I$15,geo_data[[#This Row],[% Minority in Local Area]]&gt;$I$16)</f>
        <v>0</v>
      </c>
      <c r="E465">
        <v>89100</v>
      </c>
      <c r="F465" t="b">
        <f>OR(geo_data[[#This Row],[Median Family Income in Local Area]]&lt;$J$15,geo_data[[#This Row],[Median Family Income in Local Area]]&gt;$J$16)</f>
        <v>0</v>
      </c>
    </row>
    <row r="466" spans="1:6" x14ac:dyDescent="0.25">
      <c r="A466">
        <v>463</v>
      </c>
      <c r="B466">
        <v>32</v>
      </c>
      <c r="C466">
        <v>24.92</v>
      </c>
      <c r="D466" t="b">
        <f>OR(geo_data[[#This Row],[% Minority in Local Area]]&lt;$I$15,geo_data[[#This Row],[% Minority in Local Area]]&gt;$I$16)</f>
        <v>0</v>
      </c>
      <c r="E466">
        <v>70800</v>
      </c>
      <c r="F466" t="b">
        <f>OR(geo_data[[#This Row],[Median Family Income in Local Area]]&lt;$J$15,geo_data[[#This Row],[Median Family Income in Local Area]]&gt;$J$16)</f>
        <v>0</v>
      </c>
    </row>
    <row r="467" spans="1:6" x14ac:dyDescent="0.25">
      <c r="A467">
        <v>464</v>
      </c>
      <c r="B467">
        <v>12</v>
      </c>
      <c r="C467">
        <v>16.02</v>
      </c>
      <c r="D467" t="b">
        <f>OR(geo_data[[#This Row],[% Minority in Local Area]]&lt;$I$15,geo_data[[#This Row],[% Minority in Local Area]]&gt;$I$16)</f>
        <v>0</v>
      </c>
      <c r="E467">
        <v>69200</v>
      </c>
      <c r="F467" t="b">
        <f>OR(geo_data[[#This Row],[Median Family Income in Local Area]]&lt;$J$15,geo_data[[#This Row],[Median Family Income in Local Area]]&gt;$J$16)</f>
        <v>0</v>
      </c>
    </row>
    <row r="468" spans="1:6" x14ac:dyDescent="0.25">
      <c r="A468">
        <v>465</v>
      </c>
      <c r="B468">
        <v>6</v>
      </c>
      <c r="C468">
        <v>61.56</v>
      </c>
      <c r="D468" t="b">
        <f>OR(geo_data[[#This Row],[% Minority in Local Area]]&lt;$I$15,geo_data[[#This Row],[% Minority in Local Area]]&gt;$I$16)</f>
        <v>0</v>
      </c>
      <c r="E468">
        <v>83300</v>
      </c>
      <c r="F468" t="b">
        <f>OR(geo_data[[#This Row],[Median Family Income in Local Area]]&lt;$J$15,geo_data[[#This Row],[Median Family Income in Local Area]]&gt;$J$16)</f>
        <v>0</v>
      </c>
    </row>
    <row r="469" spans="1:6" x14ac:dyDescent="0.25">
      <c r="A469">
        <v>466</v>
      </c>
      <c r="B469">
        <v>48</v>
      </c>
      <c r="C469">
        <v>47.77</v>
      </c>
      <c r="D469" t="b">
        <f>OR(geo_data[[#This Row],[% Minority in Local Area]]&lt;$I$15,geo_data[[#This Row],[% Minority in Local Area]]&gt;$I$16)</f>
        <v>0</v>
      </c>
      <c r="E469">
        <v>72200</v>
      </c>
      <c r="F469" t="b">
        <f>OR(geo_data[[#This Row],[Median Family Income in Local Area]]&lt;$J$15,geo_data[[#This Row],[Median Family Income in Local Area]]&gt;$J$16)</f>
        <v>0</v>
      </c>
    </row>
    <row r="470" spans="1:6" x14ac:dyDescent="0.25">
      <c r="A470">
        <v>467</v>
      </c>
      <c r="B470">
        <v>15</v>
      </c>
      <c r="C470">
        <v>79.349999999999994</v>
      </c>
      <c r="D470" t="b">
        <f>OR(geo_data[[#This Row],[% Minority in Local Area]]&lt;$I$15,geo_data[[#This Row],[% Minority in Local Area]]&gt;$I$16)</f>
        <v>0</v>
      </c>
      <c r="E470">
        <v>97500</v>
      </c>
      <c r="F470" t="b">
        <f>OR(geo_data[[#This Row],[Median Family Income in Local Area]]&lt;$J$15,geo_data[[#This Row],[Median Family Income in Local Area]]&gt;$J$16)</f>
        <v>0</v>
      </c>
    </row>
    <row r="471" spans="1:6" x14ac:dyDescent="0.25">
      <c r="A471">
        <v>468</v>
      </c>
      <c r="B471">
        <v>1</v>
      </c>
      <c r="C471">
        <v>6.66</v>
      </c>
      <c r="D471" t="b">
        <f>OR(geo_data[[#This Row],[% Minority in Local Area]]&lt;$I$15,geo_data[[#This Row],[% Minority in Local Area]]&gt;$I$16)</f>
        <v>0</v>
      </c>
      <c r="E471">
        <v>65700</v>
      </c>
      <c r="F471" t="b">
        <f>OR(geo_data[[#This Row],[Median Family Income in Local Area]]&lt;$J$15,geo_data[[#This Row],[Median Family Income in Local Area]]&gt;$J$16)</f>
        <v>0</v>
      </c>
    </row>
    <row r="472" spans="1:6" x14ac:dyDescent="0.25">
      <c r="A472">
        <v>469</v>
      </c>
      <c r="B472">
        <v>26</v>
      </c>
      <c r="C472">
        <v>16.53</v>
      </c>
      <c r="D472" t="b">
        <f>OR(geo_data[[#This Row],[% Minority in Local Area]]&lt;$I$15,geo_data[[#This Row],[% Minority in Local Area]]&gt;$I$16)</f>
        <v>0</v>
      </c>
      <c r="E472">
        <v>79700</v>
      </c>
      <c r="F472" t="b">
        <f>OR(geo_data[[#This Row],[Median Family Income in Local Area]]&lt;$J$15,geo_data[[#This Row],[Median Family Income in Local Area]]&gt;$J$16)</f>
        <v>0</v>
      </c>
    </row>
    <row r="473" spans="1:6" x14ac:dyDescent="0.25">
      <c r="A473">
        <v>470</v>
      </c>
      <c r="B473">
        <v>4</v>
      </c>
      <c r="C473">
        <v>31.37</v>
      </c>
      <c r="D473" t="b">
        <f>OR(geo_data[[#This Row],[% Minority in Local Area]]&lt;$I$15,geo_data[[#This Row],[% Minority in Local Area]]&gt;$I$16)</f>
        <v>0</v>
      </c>
      <c r="E473">
        <v>77800</v>
      </c>
      <c r="F473" t="b">
        <f>OR(geo_data[[#This Row],[Median Family Income in Local Area]]&lt;$J$15,geo_data[[#This Row],[Median Family Income in Local Area]]&gt;$J$16)</f>
        <v>0</v>
      </c>
    </row>
    <row r="474" spans="1:6" x14ac:dyDescent="0.25">
      <c r="A474">
        <v>471</v>
      </c>
      <c r="B474">
        <v>6</v>
      </c>
      <c r="C474">
        <v>58.33</v>
      </c>
      <c r="D474" t="b">
        <f>OR(geo_data[[#This Row],[% Minority in Local Area]]&lt;$I$15,geo_data[[#This Row],[% Minority in Local Area]]&gt;$I$16)</f>
        <v>0</v>
      </c>
      <c r="E474">
        <v>83300</v>
      </c>
      <c r="F474" t="b">
        <f>OR(geo_data[[#This Row],[Median Family Income in Local Area]]&lt;$J$15,geo_data[[#This Row],[Median Family Income in Local Area]]&gt;$J$16)</f>
        <v>0</v>
      </c>
    </row>
    <row r="475" spans="1:6" x14ac:dyDescent="0.25">
      <c r="A475">
        <v>472</v>
      </c>
      <c r="B475">
        <v>9</v>
      </c>
      <c r="C475">
        <v>11.49</v>
      </c>
      <c r="D475" t="b">
        <f>OR(geo_data[[#This Row],[% Minority in Local Area]]&lt;$I$15,geo_data[[#This Row],[% Minority in Local Area]]&gt;$I$16)</f>
        <v>0</v>
      </c>
      <c r="E475">
        <v>91800</v>
      </c>
      <c r="F475" t="b">
        <f>OR(geo_data[[#This Row],[Median Family Income in Local Area]]&lt;$J$15,geo_data[[#This Row],[Median Family Income in Local Area]]&gt;$J$16)</f>
        <v>0</v>
      </c>
    </row>
    <row r="476" spans="1:6" x14ac:dyDescent="0.25">
      <c r="A476">
        <v>473</v>
      </c>
      <c r="B476">
        <v>4</v>
      </c>
      <c r="C476">
        <v>35.979999999999997</v>
      </c>
      <c r="D476" t="b">
        <f>OR(geo_data[[#This Row],[% Minority in Local Area]]&lt;$I$15,geo_data[[#This Row],[% Minority in Local Area]]&gt;$I$16)</f>
        <v>0</v>
      </c>
      <c r="E476">
        <v>77800</v>
      </c>
      <c r="F476" t="b">
        <f>OR(geo_data[[#This Row],[Median Family Income in Local Area]]&lt;$J$15,geo_data[[#This Row],[Median Family Income in Local Area]]&gt;$J$16)</f>
        <v>0</v>
      </c>
    </row>
    <row r="477" spans="1:6" x14ac:dyDescent="0.25">
      <c r="A477">
        <v>474</v>
      </c>
      <c r="B477">
        <v>25</v>
      </c>
      <c r="C477">
        <v>30.74</v>
      </c>
      <c r="D477" t="b">
        <f>OR(geo_data[[#This Row],[% Minority in Local Area]]&lt;$I$15,geo_data[[#This Row],[% Minority in Local Area]]&gt;$I$16)</f>
        <v>0</v>
      </c>
      <c r="E477">
        <v>114000</v>
      </c>
      <c r="F477" t="b">
        <f>OR(geo_data[[#This Row],[Median Family Income in Local Area]]&lt;$J$15,geo_data[[#This Row],[Median Family Income in Local Area]]&gt;$J$16)</f>
        <v>0</v>
      </c>
    </row>
    <row r="478" spans="1:6" x14ac:dyDescent="0.25">
      <c r="A478">
        <v>475</v>
      </c>
      <c r="B478">
        <v>20</v>
      </c>
      <c r="C478">
        <v>7.17</v>
      </c>
      <c r="D478" t="b">
        <f>OR(geo_data[[#This Row],[% Minority in Local Area]]&lt;$I$15,geo_data[[#This Row],[% Minority in Local Area]]&gt;$I$16)</f>
        <v>0</v>
      </c>
      <c r="E478">
        <v>88800</v>
      </c>
      <c r="F478" t="b">
        <f>OR(geo_data[[#This Row],[Median Family Income in Local Area]]&lt;$J$15,geo_data[[#This Row],[Median Family Income in Local Area]]&gt;$J$16)</f>
        <v>0</v>
      </c>
    </row>
    <row r="479" spans="1:6" x14ac:dyDescent="0.25">
      <c r="A479">
        <v>476</v>
      </c>
      <c r="B479">
        <v>36</v>
      </c>
      <c r="C479">
        <v>11.03</v>
      </c>
      <c r="D479" t="b">
        <f>OR(geo_data[[#This Row],[% Minority in Local Area]]&lt;$I$15,geo_data[[#This Row],[% Minority in Local Area]]&gt;$I$16)</f>
        <v>0</v>
      </c>
      <c r="E479">
        <v>96500</v>
      </c>
      <c r="F479" t="b">
        <f>OR(geo_data[[#This Row],[Median Family Income in Local Area]]&lt;$J$15,geo_data[[#This Row],[Median Family Income in Local Area]]&gt;$J$16)</f>
        <v>0</v>
      </c>
    </row>
    <row r="480" spans="1:6" x14ac:dyDescent="0.25">
      <c r="A480">
        <v>477</v>
      </c>
      <c r="B480">
        <v>6</v>
      </c>
      <c r="C480">
        <v>15.81</v>
      </c>
      <c r="D480" t="b">
        <f>OR(geo_data[[#This Row],[% Minority in Local Area]]&lt;$I$15,geo_data[[#This Row],[% Minority in Local Area]]&gt;$I$16)</f>
        <v>0</v>
      </c>
      <c r="E480">
        <v>97300</v>
      </c>
      <c r="F480" t="b">
        <f>OR(geo_data[[#This Row],[Median Family Income in Local Area]]&lt;$J$15,geo_data[[#This Row],[Median Family Income in Local Area]]&gt;$J$16)</f>
        <v>0</v>
      </c>
    </row>
    <row r="481" spans="1:6" x14ac:dyDescent="0.25">
      <c r="A481">
        <v>478</v>
      </c>
      <c r="B481">
        <v>6</v>
      </c>
      <c r="C481">
        <v>10.53</v>
      </c>
      <c r="D481" t="b">
        <f>OR(geo_data[[#This Row],[% Minority in Local Area]]&lt;$I$15,geo_data[[#This Row],[% Minority in Local Area]]&gt;$I$16)</f>
        <v>0</v>
      </c>
      <c r="E481">
        <v>102700</v>
      </c>
      <c r="F481" t="b">
        <f>OR(geo_data[[#This Row],[Median Family Income in Local Area]]&lt;$J$15,geo_data[[#This Row],[Median Family Income in Local Area]]&gt;$J$16)</f>
        <v>0</v>
      </c>
    </row>
    <row r="482" spans="1:6" x14ac:dyDescent="0.25">
      <c r="A482">
        <v>479</v>
      </c>
      <c r="B482">
        <v>6</v>
      </c>
      <c r="C482">
        <v>94.85</v>
      </c>
      <c r="D482" t="b">
        <f>OR(geo_data[[#This Row],[% Minority in Local Area]]&lt;$I$15,geo_data[[#This Row],[% Minority in Local Area]]&gt;$I$16)</f>
        <v>1</v>
      </c>
      <c r="E482">
        <v>83300</v>
      </c>
      <c r="F482" t="b">
        <f>OR(geo_data[[#This Row],[Median Family Income in Local Area]]&lt;$J$15,geo_data[[#This Row],[Median Family Income in Local Area]]&gt;$J$16)</f>
        <v>0</v>
      </c>
    </row>
    <row r="483" spans="1:6" x14ac:dyDescent="0.25">
      <c r="A483">
        <v>480</v>
      </c>
      <c r="B483">
        <v>48</v>
      </c>
      <c r="C483">
        <v>55.38</v>
      </c>
      <c r="D483" t="b">
        <f>OR(geo_data[[#This Row],[% Minority in Local Area]]&lt;$I$15,geo_data[[#This Row],[% Minority in Local Area]]&gt;$I$16)</f>
        <v>0</v>
      </c>
      <c r="E483">
        <v>80000</v>
      </c>
      <c r="F483" t="b">
        <f>OR(geo_data[[#This Row],[Median Family Income in Local Area]]&lt;$J$15,geo_data[[#This Row],[Median Family Income in Local Area]]&gt;$J$16)</f>
        <v>0</v>
      </c>
    </row>
    <row r="484" spans="1:6" x14ac:dyDescent="0.25">
      <c r="A484">
        <v>481</v>
      </c>
      <c r="B484">
        <v>8</v>
      </c>
      <c r="C484">
        <v>23.51</v>
      </c>
      <c r="D484" t="b">
        <f>OR(geo_data[[#This Row],[% Minority in Local Area]]&lt;$I$15,geo_data[[#This Row],[% Minority in Local Area]]&gt;$I$16)</f>
        <v>0</v>
      </c>
      <c r="E484">
        <v>100000</v>
      </c>
      <c r="F484" t="b">
        <f>OR(geo_data[[#This Row],[Median Family Income in Local Area]]&lt;$J$15,geo_data[[#This Row],[Median Family Income in Local Area]]&gt;$J$16)</f>
        <v>0</v>
      </c>
    </row>
    <row r="485" spans="1:6" x14ac:dyDescent="0.25">
      <c r="A485">
        <v>482</v>
      </c>
      <c r="B485">
        <v>26</v>
      </c>
      <c r="C485">
        <v>16.59</v>
      </c>
      <c r="D485" t="b">
        <f>OR(geo_data[[#This Row],[% Minority in Local Area]]&lt;$I$15,geo_data[[#This Row],[% Minority in Local Area]]&gt;$I$16)</f>
        <v>0</v>
      </c>
      <c r="E485">
        <v>79700</v>
      </c>
      <c r="F485" t="b">
        <f>OR(geo_data[[#This Row],[Median Family Income in Local Area]]&lt;$J$15,geo_data[[#This Row],[Median Family Income in Local Area]]&gt;$J$16)</f>
        <v>0</v>
      </c>
    </row>
    <row r="486" spans="1:6" x14ac:dyDescent="0.25">
      <c r="A486">
        <v>483</v>
      </c>
      <c r="B486">
        <v>27</v>
      </c>
      <c r="C486">
        <v>16.829999999999998</v>
      </c>
      <c r="D486" t="b">
        <f>OR(geo_data[[#This Row],[% Minority in Local Area]]&lt;$I$15,geo_data[[#This Row],[% Minority in Local Area]]&gt;$I$16)</f>
        <v>0</v>
      </c>
      <c r="E486">
        <v>102800</v>
      </c>
      <c r="F486" t="b">
        <f>OR(geo_data[[#This Row],[Median Family Income in Local Area]]&lt;$J$15,geo_data[[#This Row],[Median Family Income in Local Area]]&gt;$J$16)</f>
        <v>0</v>
      </c>
    </row>
    <row r="487" spans="1:6" x14ac:dyDescent="0.25">
      <c r="A487">
        <v>484</v>
      </c>
      <c r="B487">
        <v>42</v>
      </c>
      <c r="C487">
        <v>6.82</v>
      </c>
      <c r="D487" t="b">
        <f>OR(geo_data[[#This Row],[% Minority in Local Area]]&lt;$I$15,geo_data[[#This Row],[% Minority in Local Area]]&gt;$I$16)</f>
        <v>0</v>
      </c>
      <c r="E487">
        <v>82300</v>
      </c>
      <c r="F487" t="b">
        <f>OR(geo_data[[#This Row],[Median Family Income in Local Area]]&lt;$J$15,geo_data[[#This Row],[Median Family Income in Local Area]]&gt;$J$16)</f>
        <v>0</v>
      </c>
    </row>
    <row r="488" spans="1:6" x14ac:dyDescent="0.25">
      <c r="A488">
        <v>485</v>
      </c>
      <c r="B488">
        <v>6</v>
      </c>
      <c r="C488">
        <v>83.46</v>
      </c>
      <c r="D488" t="b">
        <f>OR(geo_data[[#This Row],[% Minority in Local Area]]&lt;$I$15,geo_data[[#This Row],[% Minority in Local Area]]&gt;$I$16)</f>
        <v>1</v>
      </c>
      <c r="E488">
        <v>83300</v>
      </c>
      <c r="F488" t="b">
        <f>OR(geo_data[[#This Row],[Median Family Income in Local Area]]&lt;$J$15,geo_data[[#This Row],[Median Family Income in Local Area]]&gt;$J$16)</f>
        <v>0</v>
      </c>
    </row>
    <row r="489" spans="1:6" x14ac:dyDescent="0.25">
      <c r="A489">
        <v>486</v>
      </c>
      <c r="B489">
        <v>6</v>
      </c>
      <c r="C489">
        <v>22.09</v>
      </c>
      <c r="D489" t="b">
        <f>OR(geo_data[[#This Row],[% Minority in Local Area]]&lt;$I$15,geo_data[[#This Row],[% Minority in Local Area]]&gt;$I$16)</f>
        <v>0</v>
      </c>
      <c r="E489">
        <v>66100</v>
      </c>
      <c r="F489" t="b">
        <f>OR(geo_data[[#This Row],[Median Family Income in Local Area]]&lt;$J$15,geo_data[[#This Row],[Median Family Income in Local Area]]&gt;$J$16)</f>
        <v>0</v>
      </c>
    </row>
    <row r="490" spans="1:6" x14ac:dyDescent="0.25">
      <c r="A490">
        <v>487</v>
      </c>
      <c r="B490">
        <v>22</v>
      </c>
      <c r="C490">
        <v>31.96</v>
      </c>
      <c r="D490" t="b">
        <f>OR(geo_data[[#This Row],[% Minority in Local Area]]&lt;$I$15,geo_data[[#This Row],[% Minority in Local Area]]&gt;$I$16)</f>
        <v>0</v>
      </c>
      <c r="E490">
        <v>54400</v>
      </c>
      <c r="F490" t="b">
        <f>OR(geo_data[[#This Row],[Median Family Income in Local Area]]&lt;$J$15,geo_data[[#This Row],[Median Family Income in Local Area]]&gt;$J$16)</f>
        <v>0</v>
      </c>
    </row>
    <row r="491" spans="1:6" x14ac:dyDescent="0.25">
      <c r="A491">
        <v>488</v>
      </c>
      <c r="B491">
        <v>51</v>
      </c>
      <c r="C491">
        <v>27.59</v>
      </c>
      <c r="D491" t="b">
        <f>OR(geo_data[[#This Row],[% Minority in Local Area]]&lt;$I$15,geo_data[[#This Row],[% Minority in Local Area]]&gt;$I$16)</f>
        <v>0</v>
      </c>
      <c r="E491">
        <v>89400</v>
      </c>
      <c r="F491" t="b">
        <f>OR(geo_data[[#This Row],[Median Family Income in Local Area]]&lt;$J$15,geo_data[[#This Row],[Median Family Income in Local Area]]&gt;$J$16)</f>
        <v>0</v>
      </c>
    </row>
    <row r="492" spans="1:6" x14ac:dyDescent="0.25">
      <c r="A492">
        <v>489</v>
      </c>
      <c r="B492">
        <v>53</v>
      </c>
      <c r="C492">
        <v>8.57</v>
      </c>
      <c r="D492" t="b">
        <f>OR(geo_data[[#This Row],[% Minority in Local Area]]&lt;$I$15,geo_data[[#This Row],[% Minority in Local Area]]&gt;$I$16)</f>
        <v>0</v>
      </c>
      <c r="E492">
        <v>106900</v>
      </c>
      <c r="F492" t="b">
        <f>OR(geo_data[[#This Row],[Median Family Income in Local Area]]&lt;$J$15,geo_data[[#This Row],[Median Family Income in Local Area]]&gt;$J$16)</f>
        <v>0</v>
      </c>
    </row>
    <row r="493" spans="1:6" x14ac:dyDescent="0.25">
      <c r="A493">
        <v>490</v>
      </c>
      <c r="B493">
        <v>26</v>
      </c>
      <c r="C493">
        <v>40.65</v>
      </c>
      <c r="D493" t="b">
        <f>OR(geo_data[[#This Row],[% Minority in Local Area]]&lt;$I$15,geo_data[[#This Row],[% Minority in Local Area]]&gt;$I$16)</f>
        <v>0</v>
      </c>
      <c r="E493">
        <v>101500</v>
      </c>
      <c r="F493" t="b">
        <f>OR(geo_data[[#This Row],[Median Family Income in Local Area]]&lt;$J$15,geo_data[[#This Row],[Median Family Income in Local Area]]&gt;$J$16)</f>
        <v>0</v>
      </c>
    </row>
    <row r="494" spans="1:6" x14ac:dyDescent="0.25">
      <c r="A494">
        <v>491</v>
      </c>
      <c r="B494">
        <v>6</v>
      </c>
      <c r="C494">
        <v>17.59</v>
      </c>
      <c r="D494" t="b">
        <f>OR(geo_data[[#This Row],[% Minority in Local Area]]&lt;$I$15,geo_data[[#This Row],[% Minority in Local Area]]&gt;$I$16)</f>
        <v>0</v>
      </c>
      <c r="E494">
        <v>92700</v>
      </c>
      <c r="F494" t="b">
        <f>OR(geo_data[[#This Row],[Median Family Income in Local Area]]&lt;$J$15,geo_data[[#This Row],[Median Family Income in Local Area]]&gt;$J$16)</f>
        <v>0</v>
      </c>
    </row>
    <row r="495" spans="1:6" x14ac:dyDescent="0.25">
      <c r="A495">
        <v>492</v>
      </c>
      <c r="B495">
        <v>37</v>
      </c>
      <c r="C495">
        <v>25.24</v>
      </c>
      <c r="D495" t="b">
        <f>OR(geo_data[[#This Row],[% Minority in Local Area]]&lt;$I$15,geo_data[[#This Row],[% Minority in Local Area]]&gt;$I$16)</f>
        <v>0</v>
      </c>
      <c r="E495">
        <v>94100</v>
      </c>
      <c r="F495" t="b">
        <f>OR(geo_data[[#This Row],[Median Family Income in Local Area]]&lt;$J$15,geo_data[[#This Row],[Median Family Income in Local Area]]&gt;$J$16)</f>
        <v>0</v>
      </c>
    </row>
    <row r="496" spans="1:6" x14ac:dyDescent="0.25">
      <c r="A496">
        <v>493</v>
      </c>
      <c r="B496">
        <v>6</v>
      </c>
      <c r="C496">
        <v>44.8</v>
      </c>
      <c r="D496" t="b">
        <f>OR(geo_data[[#This Row],[% Minority in Local Area]]&lt;$I$15,geo_data[[#This Row],[% Minority in Local Area]]&gt;$I$16)</f>
        <v>0</v>
      </c>
      <c r="E496">
        <v>102700</v>
      </c>
      <c r="F496" t="b">
        <f>OR(geo_data[[#This Row],[Median Family Income in Local Area]]&lt;$J$15,geo_data[[#This Row],[Median Family Income in Local Area]]&gt;$J$16)</f>
        <v>0</v>
      </c>
    </row>
    <row r="497" spans="1:6" x14ac:dyDescent="0.25">
      <c r="A497">
        <v>494</v>
      </c>
      <c r="B497">
        <v>4</v>
      </c>
      <c r="C497">
        <v>17.66</v>
      </c>
      <c r="D497" t="b">
        <f>OR(geo_data[[#This Row],[% Minority in Local Area]]&lt;$I$15,geo_data[[#This Row],[% Minority in Local Area]]&gt;$I$16)</f>
        <v>0</v>
      </c>
      <c r="E497">
        <v>77800</v>
      </c>
      <c r="F497" t="b">
        <f>OR(geo_data[[#This Row],[Median Family Income in Local Area]]&lt;$J$15,geo_data[[#This Row],[Median Family Income in Local Area]]&gt;$J$16)</f>
        <v>0</v>
      </c>
    </row>
    <row r="498" spans="1:6" x14ac:dyDescent="0.25">
      <c r="A498">
        <v>495</v>
      </c>
      <c r="B498">
        <v>8</v>
      </c>
      <c r="C498">
        <v>21.49</v>
      </c>
      <c r="D498" t="b">
        <f>OR(geo_data[[#This Row],[% Minority in Local Area]]&lt;$I$15,geo_data[[#This Row],[% Minority in Local Area]]&gt;$I$16)</f>
        <v>0</v>
      </c>
      <c r="E498">
        <v>100000</v>
      </c>
      <c r="F498" t="b">
        <f>OR(geo_data[[#This Row],[Median Family Income in Local Area]]&lt;$J$15,geo_data[[#This Row],[Median Family Income in Local Area]]&gt;$J$16)</f>
        <v>0</v>
      </c>
    </row>
    <row r="499" spans="1:6" x14ac:dyDescent="0.25">
      <c r="A499">
        <v>496</v>
      </c>
      <c r="B499">
        <v>37</v>
      </c>
      <c r="C499">
        <v>40.28</v>
      </c>
      <c r="D499" t="b">
        <f>OR(geo_data[[#This Row],[% Minority in Local Area]]&lt;$I$15,geo_data[[#This Row],[% Minority in Local Area]]&gt;$I$16)</f>
        <v>0</v>
      </c>
      <c r="E499">
        <v>80100</v>
      </c>
      <c r="F499" t="b">
        <f>OR(geo_data[[#This Row],[Median Family Income in Local Area]]&lt;$J$15,geo_data[[#This Row],[Median Family Income in Local Area]]&gt;$J$16)</f>
        <v>0</v>
      </c>
    </row>
    <row r="500" spans="1:6" x14ac:dyDescent="0.25">
      <c r="A500">
        <v>497</v>
      </c>
      <c r="B500">
        <v>8</v>
      </c>
      <c r="C500">
        <v>14.48</v>
      </c>
      <c r="D500" t="b">
        <f>OR(geo_data[[#This Row],[% Minority in Local Area]]&lt;$I$15,geo_data[[#This Row],[% Minority in Local Area]]&gt;$I$16)</f>
        <v>0</v>
      </c>
      <c r="E500">
        <v>100000</v>
      </c>
      <c r="F500" t="b">
        <f>OR(geo_data[[#This Row],[Median Family Income in Local Area]]&lt;$J$15,geo_data[[#This Row],[Median Family Income in Local Area]]&gt;$J$16)</f>
        <v>0</v>
      </c>
    </row>
    <row r="501" spans="1:6" x14ac:dyDescent="0.25">
      <c r="A501">
        <v>498</v>
      </c>
      <c r="B501">
        <v>17</v>
      </c>
      <c r="C501">
        <v>10.96</v>
      </c>
      <c r="D501" t="b">
        <f>OR(geo_data[[#This Row],[% Minority in Local Area]]&lt;$I$15,geo_data[[#This Row],[% Minority in Local Area]]&gt;$I$16)</f>
        <v>0</v>
      </c>
      <c r="E501">
        <v>69300</v>
      </c>
      <c r="F501" t="b">
        <f>OR(geo_data[[#This Row],[Median Family Income in Local Area]]&lt;$J$15,geo_data[[#This Row],[Median Family Income in Local Area]]&gt;$J$16)</f>
        <v>0</v>
      </c>
    </row>
    <row r="502" spans="1:6" x14ac:dyDescent="0.25">
      <c r="A502">
        <v>499</v>
      </c>
      <c r="B502">
        <v>26</v>
      </c>
      <c r="C502">
        <v>33.82</v>
      </c>
      <c r="D502" t="b">
        <f>OR(geo_data[[#This Row],[% Minority in Local Area]]&lt;$I$15,geo_data[[#This Row],[% Minority in Local Area]]&gt;$I$16)</f>
        <v>0</v>
      </c>
      <c r="E502">
        <v>79700</v>
      </c>
      <c r="F502" t="b">
        <f>OR(geo_data[[#This Row],[Median Family Income in Local Area]]&lt;$J$15,geo_data[[#This Row],[Median Family Income in Local Area]]&gt;$J$16)</f>
        <v>0</v>
      </c>
    </row>
    <row r="503" spans="1:6" x14ac:dyDescent="0.25">
      <c r="A503">
        <v>500</v>
      </c>
      <c r="B503">
        <v>34</v>
      </c>
      <c r="C503">
        <v>22.55</v>
      </c>
      <c r="D503" t="b">
        <f>OR(geo_data[[#This Row],[% Minority in Local Area]]&lt;$I$15,geo_data[[#This Row],[% Minority in Local Area]]&gt;$I$16)</f>
        <v>0</v>
      </c>
      <c r="E503">
        <v>96600</v>
      </c>
      <c r="F503" t="b">
        <f>OR(geo_data[[#This Row],[Median Family Income in Local Area]]&lt;$J$15,geo_data[[#This Row],[Median Family Income in Local Area]]&gt;$J$16)</f>
        <v>0</v>
      </c>
    </row>
    <row r="505" spans="1:6" x14ac:dyDescent="0.25">
      <c r="A505" s="31" t="s">
        <v>47</v>
      </c>
      <c r="D505" s="13">
        <f>COUNTIF(geo_data[% Minority in Local Area outlire],"TRUE")</f>
        <v>23</v>
      </c>
      <c r="F505" s="13">
        <f>COUNTIF(geo_data[Median Family Income in Local Area outlire],"TRUE")</f>
        <v>11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8EF8B-847A-4D6D-B0C2-37586EA55757}">
  <sheetPr>
    <tabColor theme="4"/>
  </sheetPr>
  <dimension ref="A3:N505"/>
  <sheetViews>
    <sheetView topLeftCell="I79" zoomScale="80" zoomScaleNormal="80" workbookViewId="0">
      <selection activeCell="L16" sqref="L16"/>
    </sheetView>
  </sheetViews>
  <sheetFormatPr defaultRowHeight="15" x14ac:dyDescent="0.25"/>
  <cols>
    <col min="1" max="1" width="27.42578125" bestFit="1" customWidth="1"/>
    <col min="2" max="2" width="33" bestFit="1" customWidth="1"/>
    <col min="3" max="3" width="41.140625" bestFit="1" customWidth="1"/>
    <col min="4" max="4" width="31" bestFit="1" customWidth="1"/>
    <col min="5" max="5" width="38.85546875" bestFit="1" customWidth="1"/>
    <col min="6" max="6" width="41.7109375" bestFit="1" customWidth="1"/>
    <col min="7" max="7" width="23.140625" bestFit="1" customWidth="1"/>
    <col min="8" max="8" width="40.140625" bestFit="1" customWidth="1"/>
    <col min="9" max="9" width="48.140625" bestFit="1" customWidth="1"/>
    <col min="11" max="11" width="10.85546875" bestFit="1" customWidth="1"/>
    <col min="12" max="12" width="29.7109375" bestFit="1" customWidth="1"/>
    <col min="13" max="13" width="27.7109375" bestFit="1" customWidth="1"/>
    <col min="14" max="14" width="36.85546875" bestFit="1" customWidth="1"/>
  </cols>
  <sheetData>
    <row r="3" spans="1:14" ht="23.25" customHeight="1" x14ac:dyDescent="0.25">
      <c r="A3" s="1" t="s">
        <v>24</v>
      </c>
      <c r="B3" s="1" t="s">
        <v>3</v>
      </c>
      <c r="C3" s="24" t="s">
        <v>43</v>
      </c>
      <c r="D3" s="1" t="s">
        <v>4</v>
      </c>
      <c r="E3" s="24" t="s">
        <v>42</v>
      </c>
      <c r="F3" s="1" t="s">
        <v>6</v>
      </c>
      <c r="G3" s="1" t="s">
        <v>7</v>
      </c>
      <c r="H3" s="1" t="s">
        <v>11</v>
      </c>
      <c r="I3" s="24" t="s">
        <v>41</v>
      </c>
      <c r="L3" s="11" t="s">
        <v>3</v>
      </c>
      <c r="M3" s="26" t="s">
        <v>4</v>
      </c>
      <c r="N3" s="27" t="s">
        <v>11</v>
      </c>
    </row>
    <row r="4" spans="1:14" x14ac:dyDescent="0.25">
      <c r="A4">
        <v>1</v>
      </c>
      <c r="B4">
        <v>123000</v>
      </c>
      <c r="C4" t="b">
        <f>OR(borrower_data[[#This Row],[Borrower Annual Income]]&gt;$L$16,borrower_data[[#This Row],[Borrower Annual Income]]&lt;$L$15)</f>
        <v>0</v>
      </c>
      <c r="D4">
        <v>1.3412999999999999</v>
      </c>
      <c r="E4" t="b">
        <f>OR(borrower_data[[#This Row],[Borrower Income Ratio]]&gt;$M$16,borrower_data[[#This Row],[Borrower Income Ratio]]&lt;$M$15)</f>
        <v>0</v>
      </c>
      <c r="F4">
        <v>2</v>
      </c>
      <c r="G4" t="s">
        <v>17</v>
      </c>
      <c r="H4">
        <v>10</v>
      </c>
      <c r="I4" t="b">
        <f>OR(borrower_data[[#This Row],[Borrower Debt to Income Ratio]]&gt;$N$16,borrower_data[[#This Row],[Borrower Debt to Income Ratio]]&lt;$N$15)</f>
        <v>0</v>
      </c>
      <c r="J4" s="25">
        <v>0</v>
      </c>
      <c r="K4" s="14" t="s">
        <v>28</v>
      </c>
      <c r="L4">
        <f>_xlfn.QUARTILE.INC(Borrower_Annual_Income,0)</f>
        <v>18000</v>
      </c>
      <c r="M4">
        <f>_xlfn.QUARTILE.INC(Borrower_Income_Ratio,0)</f>
        <v>0.21129999999999999</v>
      </c>
      <c r="N4">
        <f>_xlfn.QUARTILE.INC(Borrower_Debt_to_Income_Ratio,$J4)</f>
        <v>10</v>
      </c>
    </row>
    <row r="5" spans="1:14" x14ac:dyDescent="0.25">
      <c r="A5">
        <v>2</v>
      </c>
      <c r="B5">
        <v>250000</v>
      </c>
      <c r="C5" t="b">
        <f>OR(borrower_data[[#This Row],[Borrower Annual Income]]&gt;$L$16,borrower_data[[#This Row],[Borrower Annual Income]]&lt;$L$15)</f>
        <v>0</v>
      </c>
      <c r="D5">
        <v>3.0011999999999999</v>
      </c>
      <c r="E5" t="b">
        <f>OR(borrower_data[[#This Row],[Borrower Income Ratio]]&gt;$M$16,borrower_data[[#This Row],[Borrower Income Ratio]]&lt;$M$15)</f>
        <v>0</v>
      </c>
      <c r="F5">
        <v>2</v>
      </c>
      <c r="G5" t="s">
        <v>17</v>
      </c>
      <c r="H5">
        <v>30</v>
      </c>
      <c r="I5" t="b">
        <f>OR(borrower_data[[#This Row],[Borrower Debt to Income Ratio]]&gt;$N$16,borrower_data[[#This Row],[Borrower Debt to Income Ratio]]&lt;$N$15)</f>
        <v>0</v>
      </c>
      <c r="J5" s="25">
        <v>1</v>
      </c>
      <c r="K5" s="15" t="s">
        <v>29</v>
      </c>
      <c r="L5">
        <f>_xlfn.QUARTILE.INC(Borrower_Annual_Income,1)</f>
        <v>69750</v>
      </c>
      <c r="M5">
        <f>_xlfn.QUARTILE.INC(Borrower_Income_Ratio,1)</f>
        <v>0.83509999999999995</v>
      </c>
      <c r="N5">
        <f>_xlfn.QUARTILE.INC(Borrower_Debt_to_Income_Ratio,$J5)</f>
        <v>20</v>
      </c>
    </row>
    <row r="6" spans="1:14" x14ac:dyDescent="0.25">
      <c r="A6">
        <v>3</v>
      </c>
      <c r="B6">
        <v>64000</v>
      </c>
      <c r="C6" t="b">
        <f>OR(borrower_data[[#This Row],[Borrower Annual Income]]&gt;$L$16,borrower_data[[#This Row],[Borrower Annual Income]]&lt;$L$15)</f>
        <v>0</v>
      </c>
      <c r="D6">
        <v>0.66320000000000001</v>
      </c>
      <c r="E6" t="b">
        <f>OR(borrower_data[[#This Row],[Borrower Income Ratio]]&gt;$M$16,borrower_data[[#This Row],[Borrower Income Ratio]]&lt;$M$15)</f>
        <v>0</v>
      </c>
      <c r="F6">
        <v>2</v>
      </c>
      <c r="G6" t="s">
        <v>17</v>
      </c>
      <c r="H6">
        <v>43</v>
      </c>
      <c r="I6" t="b">
        <f>OR(borrower_data[[#This Row],[Borrower Debt to Income Ratio]]&gt;$N$16,borrower_data[[#This Row],[Borrower Debt to Income Ratio]]&lt;$N$15)</f>
        <v>0</v>
      </c>
      <c r="J6" s="25">
        <v>2</v>
      </c>
      <c r="K6" s="16" t="s">
        <v>30</v>
      </c>
      <c r="L6">
        <f>_xlfn.QUARTILE.INC(Borrower_Annual_Income,2)</f>
        <v>105500</v>
      </c>
      <c r="M6">
        <f>_xlfn.QUARTILE.INC(Borrower_Income_Ratio,2)</f>
        <v>1.2276500000000001</v>
      </c>
      <c r="N6">
        <f>_xlfn.QUARTILE.INC(Borrower_Debt_to_Income_Ratio,$J6)</f>
        <v>30</v>
      </c>
    </row>
    <row r="7" spans="1:14" x14ac:dyDescent="0.25">
      <c r="A7">
        <v>4</v>
      </c>
      <c r="B7">
        <v>141000</v>
      </c>
      <c r="C7" t="b">
        <f>OR(borrower_data[[#This Row],[Borrower Annual Income]]&gt;$L$16,borrower_data[[#This Row],[Borrower Annual Income]]&lt;$L$15)</f>
        <v>0</v>
      </c>
      <c r="D7">
        <v>1.1289</v>
      </c>
      <c r="E7" t="b">
        <f>OR(borrower_data[[#This Row],[Borrower Income Ratio]]&gt;$M$16,borrower_data[[#This Row],[Borrower Income Ratio]]&lt;$M$15)</f>
        <v>0</v>
      </c>
      <c r="F7">
        <v>2</v>
      </c>
      <c r="G7" t="s">
        <v>17</v>
      </c>
      <c r="H7">
        <v>46</v>
      </c>
      <c r="I7" t="b">
        <f>OR(borrower_data[[#This Row],[Borrower Debt to Income Ratio]]&gt;$N$16,borrower_data[[#This Row],[Borrower Debt to Income Ratio]]&lt;$N$15)</f>
        <v>0</v>
      </c>
      <c r="J7" s="25">
        <v>3</v>
      </c>
      <c r="K7" s="17" t="s">
        <v>31</v>
      </c>
      <c r="L7">
        <f>_xlfn.QUARTILE.INC(Borrower_Annual_Income,3)</f>
        <v>155250</v>
      </c>
      <c r="M7">
        <f>_xlfn.QUARTILE.INC(Borrower_Income_Ratio,3)</f>
        <v>1.8825499999999999</v>
      </c>
      <c r="N7">
        <f>_xlfn.QUARTILE.INC(Borrower_Debt_to_Income_Ratio,$J7)</f>
        <v>41</v>
      </c>
    </row>
    <row r="8" spans="1:14" x14ac:dyDescent="0.25">
      <c r="A8">
        <v>5</v>
      </c>
      <c r="B8">
        <v>109000</v>
      </c>
      <c r="C8" t="b">
        <f>OR(borrower_data[[#This Row],[Borrower Annual Income]]&gt;$L$16,borrower_data[[#This Row],[Borrower Annual Income]]&lt;$L$15)</f>
        <v>0</v>
      </c>
      <c r="D8">
        <v>1.2884</v>
      </c>
      <c r="E8" t="b">
        <f>OR(borrower_data[[#This Row],[Borrower Income Ratio]]&gt;$M$16,borrower_data[[#This Row],[Borrower Income Ratio]]&lt;$M$15)</f>
        <v>0</v>
      </c>
      <c r="F8">
        <v>1</v>
      </c>
      <c r="G8" t="s">
        <v>17</v>
      </c>
      <c r="H8">
        <v>30</v>
      </c>
      <c r="I8" t="b">
        <f>OR(borrower_data[[#This Row],[Borrower Debt to Income Ratio]]&gt;$N$16,borrower_data[[#This Row],[Borrower Debt to Income Ratio]]&lt;$N$15)</f>
        <v>0</v>
      </c>
      <c r="J8" s="25">
        <v>4</v>
      </c>
      <c r="K8" s="18" t="s">
        <v>32</v>
      </c>
      <c r="L8">
        <f>_xlfn.QUARTILE.INC(Borrower_Annual_Income,4)</f>
        <v>1560000</v>
      </c>
      <c r="M8">
        <f>_xlfn.QUARTILE.INC(Borrower_Income_Ratio,4)</f>
        <v>22.065100000000001</v>
      </c>
      <c r="N8">
        <f>_xlfn.QUARTILE.INC(Borrower_Debt_to_Income_Ratio,$J8)</f>
        <v>50</v>
      </c>
    </row>
    <row r="9" spans="1:14" x14ac:dyDescent="0.25">
      <c r="A9">
        <v>6</v>
      </c>
      <c r="B9">
        <v>255000</v>
      </c>
      <c r="C9" t="b">
        <f>OR(borrower_data[[#This Row],[Borrower Annual Income]]&gt;$L$16,borrower_data[[#This Row],[Borrower Annual Income]]&lt;$L$15)</f>
        <v>0</v>
      </c>
      <c r="D9">
        <v>2.0415999999999999</v>
      </c>
      <c r="E9" t="b">
        <f>OR(borrower_data[[#This Row],[Borrower Income Ratio]]&gt;$M$16,borrower_data[[#This Row],[Borrower Income Ratio]]&lt;$M$15)</f>
        <v>0</v>
      </c>
      <c r="F9">
        <v>2</v>
      </c>
      <c r="G9" t="s">
        <v>17</v>
      </c>
      <c r="H9">
        <v>20</v>
      </c>
      <c r="I9" t="b">
        <f>OR(borrower_data[[#This Row],[Borrower Debt to Income Ratio]]&gt;$N$16,borrower_data[[#This Row],[Borrower Debt to Income Ratio]]&lt;$N$15)</f>
        <v>0</v>
      </c>
    </row>
    <row r="10" spans="1:14" x14ac:dyDescent="0.25">
      <c r="A10">
        <v>7</v>
      </c>
      <c r="B10">
        <v>145000</v>
      </c>
      <c r="C10" t="b">
        <f>OR(borrower_data[[#This Row],[Borrower Annual Income]]&gt;$L$16,borrower_data[[#This Row],[Borrower Annual Income]]&lt;$L$15)</f>
        <v>0</v>
      </c>
      <c r="D10">
        <v>1.45</v>
      </c>
      <c r="E10" t="b">
        <f>OR(borrower_data[[#This Row],[Borrower Income Ratio]]&gt;$M$16,borrower_data[[#This Row],[Borrower Income Ratio]]&lt;$M$15)</f>
        <v>0</v>
      </c>
      <c r="F10">
        <v>1</v>
      </c>
      <c r="G10" t="s">
        <v>17</v>
      </c>
      <c r="H10">
        <v>30</v>
      </c>
      <c r="I10" t="b">
        <f>OR(borrower_data[[#This Row],[Borrower Debt to Income Ratio]]&gt;$N$16,borrower_data[[#This Row],[Borrower Debt to Income Ratio]]&lt;$N$15)</f>
        <v>0</v>
      </c>
      <c r="K10" s="19" t="s">
        <v>33</v>
      </c>
      <c r="L10">
        <f>AVERAGE(Borrower_Annual_Income)</f>
        <v>127626</v>
      </c>
      <c r="M10">
        <f>AVERAGE(Borrower_Income_Ratio)</f>
        <v>1.5277572000000004</v>
      </c>
      <c r="N10">
        <f>AVERAGE(Borrower_Debt_to_Income_Ratio)</f>
        <v>30.295999999999999</v>
      </c>
    </row>
    <row r="11" spans="1:14" x14ac:dyDescent="0.25">
      <c r="A11">
        <v>373</v>
      </c>
      <c r="B11">
        <v>1560000</v>
      </c>
      <c r="C11" t="b">
        <f>OR(borrower_data[[#This Row],[Borrower Annual Income]]&gt;$L$16,borrower_data[[#This Row],[Borrower Annual Income]]&lt;$L$15)</f>
        <v>1</v>
      </c>
      <c r="D11">
        <v>22.065100000000001</v>
      </c>
      <c r="E11" t="b">
        <f>OR(borrower_data[[#This Row],[Borrower Income Ratio]]&gt;$M$16,borrower_data[[#This Row],[Borrower Income Ratio]]&lt;$M$15)</f>
        <v>1</v>
      </c>
      <c r="F11">
        <v>2</v>
      </c>
      <c r="G11" t="s">
        <v>21</v>
      </c>
      <c r="H11">
        <v>10</v>
      </c>
      <c r="I11" t="b">
        <f>OR(borrower_data[[#This Row],[Borrower Debt to Income Ratio]]&gt;$N$16,borrower_data[[#This Row],[Borrower Debt to Income Ratio]]&lt;$N$15)</f>
        <v>0</v>
      </c>
      <c r="K11" s="12" t="s">
        <v>34</v>
      </c>
      <c r="L11">
        <f>L8-L4</f>
        <v>1542000</v>
      </c>
      <c r="M11">
        <f t="shared" ref="M11:N11" si="0">M8-M4</f>
        <v>21.8538</v>
      </c>
      <c r="N11">
        <f t="shared" si="0"/>
        <v>40</v>
      </c>
    </row>
    <row r="12" spans="1:14" x14ac:dyDescent="0.25">
      <c r="A12">
        <v>9</v>
      </c>
      <c r="B12">
        <v>58000</v>
      </c>
      <c r="C12" t="b">
        <f>OR(borrower_data[[#This Row],[Borrower Annual Income]]&gt;$L$16,borrower_data[[#This Row],[Borrower Annual Income]]&lt;$L$15)</f>
        <v>0</v>
      </c>
      <c r="D12">
        <v>0.60099999999999998</v>
      </c>
      <c r="E12" t="b">
        <f>OR(borrower_data[[#This Row],[Borrower Income Ratio]]&gt;$M$16,borrower_data[[#This Row],[Borrower Income Ratio]]&lt;$M$15)</f>
        <v>0</v>
      </c>
      <c r="F12">
        <v>2</v>
      </c>
      <c r="G12" t="s">
        <v>17</v>
      </c>
      <c r="H12">
        <v>41</v>
      </c>
      <c r="I12" t="b">
        <f>OR(borrower_data[[#This Row],[Borrower Debt to Income Ratio]]&gt;$N$16,borrower_data[[#This Row],[Borrower Debt to Income Ratio]]&lt;$N$15)</f>
        <v>0</v>
      </c>
    </row>
    <row r="13" spans="1:14" x14ac:dyDescent="0.25">
      <c r="A13">
        <v>10</v>
      </c>
      <c r="B13">
        <v>170000</v>
      </c>
      <c r="C13" t="b">
        <f>OR(borrower_data[[#This Row],[Borrower Annual Income]]&gt;$L$16,borrower_data[[#This Row],[Borrower Annual Income]]&lt;$L$15)</f>
        <v>0</v>
      </c>
      <c r="D13">
        <v>2.125</v>
      </c>
      <c r="E13" t="b">
        <f>OR(borrower_data[[#This Row],[Borrower Income Ratio]]&gt;$M$16,borrower_data[[#This Row],[Borrower Income Ratio]]&lt;$M$15)</f>
        <v>0</v>
      </c>
      <c r="F13">
        <v>2</v>
      </c>
      <c r="G13" t="s">
        <v>17</v>
      </c>
      <c r="H13">
        <v>20</v>
      </c>
      <c r="I13" t="b">
        <f>OR(borrower_data[[#This Row],[Borrower Debt to Income Ratio]]&gt;$N$16,borrower_data[[#This Row],[Borrower Debt to Income Ratio]]&lt;$N$15)</f>
        <v>0</v>
      </c>
      <c r="K13" s="20" t="s">
        <v>35</v>
      </c>
      <c r="L13">
        <f>L7-L5</f>
        <v>85500</v>
      </c>
      <c r="M13">
        <f t="shared" ref="M13:N13" si="1">M7-M5</f>
        <v>1.04745</v>
      </c>
      <c r="N13">
        <f t="shared" si="1"/>
        <v>21</v>
      </c>
    </row>
    <row r="14" spans="1:14" x14ac:dyDescent="0.25">
      <c r="A14">
        <v>11</v>
      </c>
      <c r="B14">
        <v>182000</v>
      </c>
      <c r="C14" t="b">
        <f>OR(borrower_data[[#This Row],[Borrower Annual Income]]&gt;$L$16,borrower_data[[#This Row],[Borrower Annual Income]]&lt;$L$15)</f>
        <v>0</v>
      </c>
      <c r="D14">
        <v>1.8859999999999999</v>
      </c>
      <c r="E14" t="b">
        <f>OR(borrower_data[[#This Row],[Borrower Income Ratio]]&gt;$M$16,borrower_data[[#This Row],[Borrower Income Ratio]]&lt;$M$15)</f>
        <v>0</v>
      </c>
      <c r="F14">
        <v>2</v>
      </c>
      <c r="G14" t="s">
        <v>17</v>
      </c>
      <c r="H14">
        <v>20</v>
      </c>
      <c r="I14" t="b">
        <f>OR(borrower_data[[#This Row],[Borrower Debt to Income Ratio]]&gt;$N$16,borrower_data[[#This Row],[Borrower Debt to Income Ratio]]&lt;$N$15)</f>
        <v>0</v>
      </c>
      <c r="K14" s="21" t="s">
        <v>36</v>
      </c>
      <c r="L14">
        <f>1.5*L13</f>
        <v>128250</v>
      </c>
      <c r="M14">
        <f t="shared" ref="M14:N14" si="2">1.5*M13</f>
        <v>1.571175</v>
      </c>
      <c r="N14">
        <f t="shared" si="2"/>
        <v>31.5</v>
      </c>
    </row>
    <row r="15" spans="1:14" x14ac:dyDescent="0.25">
      <c r="A15">
        <v>12</v>
      </c>
      <c r="B15">
        <v>64000</v>
      </c>
      <c r="C15" t="b">
        <f>OR(borrower_data[[#This Row],[Borrower Annual Income]]&gt;$L$16,borrower_data[[#This Row],[Borrower Annual Income]]&lt;$L$15)</f>
        <v>0</v>
      </c>
      <c r="D15">
        <v>0.56140000000000001</v>
      </c>
      <c r="E15" t="b">
        <f>OR(borrower_data[[#This Row],[Borrower Income Ratio]]&gt;$M$16,borrower_data[[#This Row],[Borrower Income Ratio]]&lt;$M$15)</f>
        <v>0</v>
      </c>
      <c r="F15">
        <v>2</v>
      </c>
      <c r="G15" t="s">
        <v>17</v>
      </c>
      <c r="H15">
        <v>44</v>
      </c>
      <c r="I15" t="b">
        <f>OR(borrower_data[[#This Row],[Borrower Debt to Income Ratio]]&gt;$N$16,borrower_data[[#This Row],[Borrower Debt to Income Ratio]]&lt;$N$15)</f>
        <v>0</v>
      </c>
      <c r="K15" s="22" t="s">
        <v>37</v>
      </c>
      <c r="L15">
        <f>L5-L14</f>
        <v>-58500</v>
      </c>
      <c r="M15">
        <f t="shared" ref="M15:N15" si="3">M5-M14</f>
        <v>-0.73607500000000003</v>
      </c>
      <c r="N15">
        <f t="shared" si="3"/>
        <v>-11.5</v>
      </c>
    </row>
    <row r="16" spans="1:14" x14ac:dyDescent="0.25">
      <c r="A16">
        <v>13</v>
      </c>
      <c r="B16">
        <v>88000</v>
      </c>
      <c r="C16" t="b">
        <f>OR(borrower_data[[#This Row],[Borrower Annual Income]]&gt;$L$16,borrower_data[[#This Row],[Borrower Annual Income]]&lt;$L$15)</f>
        <v>0</v>
      </c>
      <c r="D16">
        <v>0.68799999999999994</v>
      </c>
      <c r="E16" t="b">
        <f>OR(borrower_data[[#This Row],[Borrower Income Ratio]]&gt;$M$16,borrower_data[[#This Row],[Borrower Income Ratio]]&lt;$M$15)</f>
        <v>0</v>
      </c>
      <c r="F16">
        <v>2</v>
      </c>
      <c r="G16" t="s">
        <v>17</v>
      </c>
      <c r="H16">
        <v>38</v>
      </c>
      <c r="I16" t="b">
        <f>OR(borrower_data[[#This Row],[Borrower Debt to Income Ratio]]&gt;$N$16,borrower_data[[#This Row],[Borrower Debt to Income Ratio]]&lt;$N$15)</f>
        <v>0</v>
      </c>
      <c r="K16" s="23" t="s">
        <v>38</v>
      </c>
      <c r="L16">
        <f>L7+L14</f>
        <v>283500</v>
      </c>
      <c r="M16">
        <f t="shared" ref="M16:N16" si="4">M7+M14</f>
        <v>3.4537249999999999</v>
      </c>
      <c r="N16">
        <f t="shared" si="4"/>
        <v>72.5</v>
      </c>
    </row>
    <row r="17" spans="1:9" x14ac:dyDescent="0.25">
      <c r="A17">
        <v>426</v>
      </c>
      <c r="B17">
        <v>700000</v>
      </c>
      <c r="C17" t="b">
        <f>OR(borrower_data[[#This Row],[Borrower Annual Income]]&gt;$L$16,borrower_data[[#This Row],[Borrower Annual Income]]&lt;$L$15)</f>
        <v>1</v>
      </c>
      <c r="D17">
        <v>9.4850999999999992</v>
      </c>
      <c r="E17" t="b">
        <f>OR(borrower_data[[#This Row],[Borrower Income Ratio]]&gt;$M$16,borrower_data[[#This Row],[Borrower Income Ratio]]&lt;$M$15)</f>
        <v>1</v>
      </c>
      <c r="F17">
        <v>2</v>
      </c>
      <c r="G17" t="s">
        <v>22</v>
      </c>
      <c r="H17">
        <v>20</v>
      </c>
      <c r="I17" t="b">
        <f>OR(borrower_data[[#This Row],[Borrower Debt to Income Ratio]]&gt;$N$16,borrower_data[[#This Row],[Borrower Debt to Income Ratio]]&lt;$N$15)</f>
        <v>0</v>
      </c>
    </row>
    <row r="18" spans="1:9" x14ac:dyDescent="0.25">
      <c r="A18">
        <v>436</v>
      </c>
      <c r="B18">
        <v>612000</v>
      </c>
      <c r="C18" t="b">
        <f>OR(borrower_data[[#This Row],[Borrower Annual Income]]&gt;$L$16,borrower_data[[#This Row],[Borrower Annual Income]]&lt;$L$15)</f>
        <v>1</v>
      </c>
      <c r="D18">
        <v>6.4016999999999999</v>
      </c>
      <c r="E18" t="b">
        <f>OR(borrower_data[[#This Row],[Borrower Income Ratio]]&gt;$M$16,borrower_data[[#This Row],[Borrower Income Ratio]]&lt;$M$15)</f>
        <v>1</v>
      </c>
      <c r="F18">
        <v>2</v>
      </c>
      <c r="G18" t="s">
        <v>22</v>
      </c>
      <c r="H18">
        <v>10</v>
      </c>
      <c r="I18" t="b">
        <f>OR(borrower_data[[#This Row],[Borrower Debt to Income Ratio]]&gt;$N$16,borrower_data[[#This Row],[Borrower Debt to Income Ratio]]&lt;$N$15)</f>
        <v>0</v>
      </c>
    </row>
    <row r="19" spans="1:9" x14ac:dyDescent="0.25">
      <c r="A19">
        <v>16</v>
      </c>
      <c r="B19">
        <v>204000</v>
      </c>
      <c r="C19" t="b">
        <f>OR(borrower_data[[#This Row],[Borrower Annual Income]]&gt;$L$16,borrower_data[[#This Row],[Borrower Annual Income]]&lt;$L$15)</f>
        <v>0</v>
      </c>
      <c r="D19">
        <v>1.9615</v>
      </c>
      <c r="E19" t="b">
        <f>OR(borrower_data[[#This Row],[Borrower Income Ratio]]&gt;$M$16,borrower_data[[#This Row],[Borrower Income Ratio]]&lt;$M$15)</f>
        <v>0</v>
      </c>
      <c r="F19">
        <v>2</v>
      </c>
      <c r="G19" t="s">
        <v>17</v>
      </c>
      <c r="H19">
        <v>30</v>
      </c>
      <c r="I19" t="b">
        <f>OR(borrower_data[[#This Row],[Borrower Debt to Income Ratio]]&gt;$N$16,borrower_data[[#This Row],[Borrower Debt to Income Ratio]]&lt;$N$15)</f>
        <v>0</v>
      </c>
    </row>
    <row r="20" spans="1:9" x14ac:dyDescent="0.25">
      <c r="A20">
        <v>17</v>
      </c>
      <c r="B20">
        <v>214000</v>
      </c>
      <c r="C20" t="b">
        <f>OR(borrower_data[[#This Row],[Borrower Annual Income]]&gt;$L$16,borrower_data[[#This Row],[Borrower Annual Income]]&lt;$L$15)</f>
        <v>0</v>
      </c>
      <c r="D20">
        <v>2.4683000000000002</v>
      </c>
      <c r="E20" t="b">
        <f>OR(borrower_data[[#This Row],[Borrower Income Ratio]]&gt;$M$16,borrower_data[[#This Row],[Borrower Income Ratio]]&lt;$M$15)</f>
        <v>0</v>
      </c>
      <c r="F20">
        <v>2</v>
      </c>
      <c r="G20" t="s">
        <v>17</v>
      </c>
      <c r="H20">
        <v>20</v>
      </c>
      <c r="I20" t="b">
        <f>OR(borrower_data[[#This Row],[Borrower Debt to Income Ratio]]&gt;$N$16,borrower_data[[#This Row],[Borrower Debt to Income Ratio]]&lt;$N$15)</f>
        <v>0</v>
      </c>
    </row>
    <row r="21" spans="1:9" x14ac:dyDescent="0.25">
      <c r="A21">
        <v>18</v>
      </c>
      <c r="B21">
        <v>76000</v>
      </c>
      <c r="C21" t="b">
        <f>OR(borrower_data[[#This Row],[Borrower Annual Income]]&gt;$L$16,borrower_data[[#This Row],[Borrower Annual Income]]&lt;$L$15)</f>
        <v>0</v>
      </c>
      <c r="D21">
        <v>1.4503999999999999</v>
      </c>
      <c r="E21" t="b">
        <f>OR(borrower_data[[#This Row],[Borrower Income Ratio]]&gt;$M$16,borrower_data[[#This Row],[Borrower Income Ratio]]&lt;$M$15)</f>
        <v>0</v>
      </c>
      <c r="F21">
        <v>2</v>
      </c>
      <c r="G21" t="s">
        <v>17</v>
      </c>
      <c r="H21">
        <v>42</v>
      </c>
      <c r="I21" t="b">
        <f>OR(borrower_data[[#This Row],[Borrower Debt to Income Ratio]]&gt;$N$16,borrower_data[[#This Row],[Borrower Debt to Income Ratio]]&lt;$N$15)</f>
        <v>0</v>
      </c>
    </row>
    <row r="22" spans="1:9" x14ac:dyDescent="0.25">
      <c r="A22">
        <v>14</v>
      </c>
      <c r="B22">
        <v>593000</v>
      </c>
      <c r="C22" t="b">
        <f>OR(borrower_data[[#This Row],[Borrower Annual Income]]&gt;$L$16,borrower_data[[#This Row],[Borrower Annual Income]]&lt;$L$15)</f>
        <v>1</v>
      </c>
      <c r="D22">
        <v>7.4404000000000003</v>
      </c>
      <c r="E22" t="b">
        <f>OR(borrower_data[[#This Row],[Borrower Income Ratio]]&gt;$M$16,borrower_data[[#This Row],[Borrower Income Ratio]]&lt;$M$15)</f>
        <v>1</v>
      </c>
      <c r="F22">
        <v>2</v>
      </c>
      <c r="G22" t="s">
        <v>17</v>
      </c>
      <c r="H22">
        <v>20</v>
      </c>
      <c r="I22" t="b">
        <f>OR(borrower_data[[#This Row],[Borrower Debt to Income Ratio]]&gt;$N$16,borrower_data[[#This Row],[Borrower Debt to Income Ratio]]&lt;$N$15)</f>
        <v>0</v>
      </c>
    </row>
    <row r="23" spans="1:9" x14ac:dyDescent="0.25">
      <c r="A23">
        <v>354</v>
      </c>
      <c r="B23">
        <v>568000</v>
      </c>
      <c r="C23" t="b">
        <f>OR(borrower_data[[#This Row],[Borrower Annual Income]]&gt;$L$16,borrower_data[[#This Row],[Borrower Annual Income]]&lt;$L$15)</f>
        <v>1</v>
      </c>
      <c r="D23">
        <v>7.867</v>
      </c>
      <c r="E23" t="b">
        <f>OR(borrower_data[[#This Row],[Borrower Income Ratio]]&gt;$M$16,borrower_data[[#This Row],[Borrower Income Ratio]]&lt;$M$15)</f>
        <v>1</v>
      </c>
      <c r="F23">
        <v>2</v>
      </c>
      <c r="G23" t="s">
        <v>21</v>
      </c>
      <c r="H23">
        <v>20</v>
      </c>
      <c r="I23" t="b">
        <f>OR(borrower_data[[#This Row],[Borrower Debt to Income Ratio]]&gt;$N$16,borrower_data[[#This Row],[Borrower Debt to Income Ratio]]&lt;$N$15)</f>
        <v>0</v>
      </c>
    </row>
    <row r="24" spans="1:9" x14ac:dyDescent="0.25">
      <c r="A24">
        <v>21</v>
      </c>
      <c r="B24">
        <v>229000</v>
      </c>
      <c r="C24" t="b">
        <f>OR(borrower_data[[#This Row],[Borrower Annual Income]]&gt;$L$16,borrower_data[[#This Row],[Borrower Annual Income]]&lt;$L$15)</f>
        <v>0</v>
      </c>
      <c r="D24">
        <v>2.7004999999999999</v>
      </c>
      <c r="E24" t="b">
        <f>OR(borrower_data[[#This Row],[Borrower Income Ratio]]&gt;$M$16,borrower_data[[#This Row],[Borrower Income Ratio]]&lt;$M$15)</f>
        <v>0</v>
      </c>
      <c r="F24">
        <v>2</v>
      </c>
      <c r="G24" t="s">
        <v>17</v>
      </c>
      <c r="H24">
        <v>30</v>
      </c>
      <c r="I24" t="b">
        <f>OR(borrower_data[[#This Row],[Borrower Debt to Income Ratio]]&gt;$N$16,borrower_data[[#This Row],[Borrower Debt to Income Ratio]]&lt;$N$15)</f>
        <v>0</v>
      </c>
    </row>
    <row r="25" spans="1:9" x14ac:dyDescent="0.25">
      <c r="A25">
        <v>22</v>
      </c>
      <c r="B25">
        <v>93000</v>
      </c>
      <c r="C25" t="b">
        <f>OR(borrower_data[[#This Row],[Borrower Annual Income]]&gt;$L$16,borrower_data[[#This Row],[Borrower Annual Income]]&lt;$L$15)</f>
        <v>0</v>
      </c>
      <c r="D25">
        <v>1.0903</v>
      </c>
      <c r="E25" t="b">
        <f>OR(borrower_data[[#This Row],[Borrower Income Ratio]]&gt;$M$16,borrower_data[[#This Row],[Borrower Income Ratio]]&lt;$M$15)</f>
        <v>0</v>
      </c>
      <c r="F25">
        <v>2</v>
      </c>
      <c r="G25" t="s">
        <v>17</v>
      </c>
      <c r="H25">
        <v>20</v>
      </c>
      <c r="I25" t="b">
        <f>OR(borrower_data[[#This Row],[Borrower Debt to Income Ratio]]&gt;$N$16,borrower_data[[#This Row],[Borrower Debt to Income Ratio]]&lt;$N$15)</f>
        <v>0</v>
      </c>
    </row>
    <row r="26" spans="1:9" x14ac:dyDescent="0.25">
      <c r="A26">
        <v>23</v>
      </c>
      <c r="B26">
        <v>231000</v>
      </c>
      <c r="C26" t="b">
        <f>OR(borrower_data[[#This Row],[Borrower Annual Income]]&gt;$L$16,borrower_data[[#This Row],[Borrower Annual Income]]&lt;$L$15)</f>
        <v>0</v>
      </c>
      <c r="D26">
        <v>2.1608999999999998</v>
      </c>
      <c r="E26" t="b">
        <f>OR(borrower_data[[#This Row],[Borrower Income Ratio]]&gt;$M$16,borrower_data[[#This Row],[Borrower Income Ratio]]&lt;$M$15)</f>
        <v>0</v>
      </c>
      <c r="F26">
        <v>2</v>
      </c>
      <c r="G26" t="s">
        <v>17</v>
      </c>
      <c r="H26">
        <v>10</v>
      </c>
      <c r="I26" t="b">
        <f>OR(borrower_data[[#This Row],[Borrower Debt to Income Ratio]]&gt;$N$16,borrower_data[[#This Row],[Borrower Debt to Income Ratio]]&lt;$N$15)</f>
        <v>0</v>
      </c>
    </row>
    <row r="27" spans="1:9" x14ac:dyDescent="0.25">
      <c r="A27">
        <v>24</v>
      </c>
      <c r="B27">
        <v>187000</v>
      </c>
      <c r="C27" t="b">
        <f>OR(borrower_data[[#This Row],[Borrower Annual Income]]&gt;$L$16,borrower_data[[#This Row],[Borrower Annual Income]]&lt;$L$15)</f>
        <v>0</v>
      </c>
      <c r="D27">
        <v>2.59</v>
      </c>
      <c r="E27" t="b">
        <f>OR(borrower_data[[#This Row],[Borrower Income Ratio]]&gt;$M$16,borrower_data[[#This Row],[Borrower Income Ratio]]&lt;$M$15)</f>
        <v>0</v>
      </c>
      <c r="F27">
        <v>2</v>
      </c>
      <c r="G27" t="s">
        <v>17</v>
      </c>
      <c r="H27">
        <v>42</v>
      </c>
      <c r="I27" t="b">
        <f>OR(borrower_data[[#This Row],[Borrower Debt to Income Ratio]]&gt;$N$16,borrower_data[[#This Row],[Borrower Debt to Income Ratio]]&lt;$N$15)</f>
        <v>0</v>
      </c>
    </row>
    <row r="28" spans="1:9" x14ac:dyDescent="0.25">
      <c r="A28">
        <v>25</v>
      </c>
      <c r="B28">
        <v>108000</v>
      </c>
      <c r="C28" t="b">
        <f>OR(borrower_data[[#This Row],[Borrower Annual Income]]&gt;$L$16,borrower_data[[#This Row],[Borrower Annual Income]]&lt;$L$15)</f>
        <v>0</v>
      </c>
      <c r="D28">
        <v>1.0865</v>
      </c>
      <c r="E28" t="b">
        <f>OR(borrower_data[[#This Row],[Borrower Income Ratio]]&gt;$M$16,borrower_data[[#This Row],[Borrower Income Ratio]]&lt;$M$15)</f>
        <v>0</v>
      </c>
      <c r="F28">
        <v>2</v>
      </c>
      <c r="G28" t="s">
        <v>17</v>
      </c>
      <c r="H28">
        <v>30</v>
      </c>
      <c r="I28" t="b">
        <f>OR(borrower_data[[#This Row],[Borrower Debt to Income Ratio]]&gt;$N$16,borrower_data[[#This Row],[Borrower Debt to Income Ratio]]&lt;$N$15)</f>
        <v>0</v>
      </c>
    </row>
    <row r="29" spans="1:9" x14ac:dyDescent="0.25">
      <c r="A29">
        <v>26</v>
      </c>
      <c r="B29">
        <v>54000</v>
      </c>
      <c r="C29" t="b">
        <f>OR(borrower_data[[#This Row],[Borrower Annual Income]]&gt;$L$16,borrower_data[[#This Row],[Borrower Annual Income]]&lt;$L$15)</f>
        <v>0</v>
      </c>
      <c r="D29">
        <v>0.6835</v>
      </c>
      <c r="E29" t="b">
        <f>OR(borrower_data[[#This Row],[Borrower Income Ratio]]&gt;$M$16,borrower_data[[#This Row],[Borrower Income Ratio]]&lt;$M$15)</f>
        <v>0</v>
      </c>
      <c r="F29">
        <v>2</v>
      </c>
      <c r="G29" t="s">
        <v>17</v>
      </c>
      <c r="H29">
        <v>43</v>
      </c>
      <c r="I29" t="b">
        <f>OR(borrower_data[[#This Row],[Borrower Debt to Income Ratio]]&gt;$N$16,borrower_data[[#This Row],[Borrower Debt to Income Ratio]]&lt;$N$15)</f>
        <v>0</v>
      </c>
    </row>
    <row r="30" spans="1:9" x14ac:dyDescent="0.25">
      <c r="A30">
        <v>27</v>
      </c>
      <c r="B30">
        <v>26000</v>
      </c>
      <c r="C30" t="b">
        <f>OR(borrower_data[[#This Row],[Borrower Annual Income]]&gt;$L$16,borrower_data[[#This Row],[Borrower Annual Income]]&lt;$L$15)</f>
        <v>0</v>
      </c>
      <c r="D30">
        <v>0.3291</v>
      </c>
      <c r="E30" t="b">
        <f>OR(borrower_data[[#This Row],[Borrower Income Ratio]]&gt;$M$16,borrower_data[[#This Row],[Borrower Income Ratio]]&lt;$M$15)</f>
        <v>0</v>
      </c>
      <c r="F30">
        <v>2</v>
      </c>
      <c r="G30" t="s">
        <v>17</v>
      </c>
      <c r="H30">
        <v>39</v>
      </c>
      <c r="I30" t="b">
        <f>OR(borrower_data[[#This Row],[Borrower Debt to Income Ratio]]&gt;$N$16,borrower_data[[#This Row],[Borrower Debt to Income Ratio]]&lt;$N$15)</f>
        <v>0</v>
      </c>
    </row>
    <row r="31" spans="1:9" x14ac:dyDescent="0.25">
      <c r="A31">
        <v>28</v>
      </c>
      <c r="B31">
        <v>192000</v>
      </c>
      <c r="C31" t="b">
        <f>OR(borrower_data[[#This Row],[Borrower Annual Income]]&gt;$L$16,borrower_data[[#This Row],[Borrower Annual Income]]&lt;$L$15)</f>
        <v>0</v>
      </c>
      <c r="D31">
        <v>1.8676999999999999</v>
      </c>
      <c r="E31" t="b">
        <f>OR(borrower_data[[#This Row],[Borrower Income Ratio]]&gt;$M$16,borrower_data[[#This Row],[Borrower Income Ratio]]&lt;$M$15)</f>
        <v>0</v>
      </c>
      <c r="F31">
        <v>1</v>
      </c>
      <c r="G31" t="s">
        <v>17</v>
      </c>
      <c r="H31">
        <v>20</v>
      </c>
      <c r="I31" t="b">
        <f>OR(borrower_data[[#This Row],[Borrower Debt to Income Ratio]]&gt;$N$16,borrower_data[[#This Row],[Borrower Debt to Income Ratio]]&lt;$N$15)</f>
        <v>0</v>
      </c>
    </row>
    <row r="32" spans="1:9" x14ac:dyDescent="0.25">
      <c r="A32">
        <v>29</v>
      </c>
      <c r="B32">
        <v>103000</v>
      </c>
      <c r="C32" t="b">
        <f>OR(borrower_data[[#This Row],[Borrower Annual Income]]&gt;$L$16,borrower_data[[#This Row],[Borrower Annual Income]]&lt;$L$15)</f>
        <v>0</v>
      </c>
      <c r="D32">
        <v>1.4426000000000001</v>
      </c>
      <c r="E32" t="b">
        <f>OR(borrower_data[[#This Row],[Borrower Income Ratio]]&gt;$M$16,borrower_data[[#This Row],[Borrower Income Ratio]]&lt;$M$15)</f>
        <v>0</v>
      </c>
      <c r="F32">
        <v>2</v>
      </c>
      <c r="G32" t="s">
        <v>17</v>
      </c>
      <c r="H32">
        <v>20</v>
      </c>
      <c r="I32" t="b">
        <f>OR(borrower_data[[#This Row],[Borrower Debt to Income Ratio]]&gt;$N$16,borrower_data[[#This Row],[Borrower Debt to Income Ratio]]&lt;$N$15)</f>
        <v>0</v>
      </c>
    </row>
    <row r="33" spans="1:9" x14ac:dyDescent="0.25">
      <c r="A33">
        <v>30</v>
      </c>
      <c r="B33">
        <v>171000</v>
      </c>
      <c r="C33" t="b">
        <f>OR(borrower_data[[#This Row],[Borrower Annual Income]]&gt;$L$16,borrower_data[[#This Row],[Borrower Annual Income]]&lt;$L$15)</f>
        <v>0</v>
      </c>
      <c r="D33">
        <v>2.3683999999999998</v>
      </c>
      <c r="E33" t="b">
        <f>OR(borrower_data[[#This Row],[Borrower Income Ratio]]&gt;$M$16,borrower_data[[#This Row],[Borrower Income Ratio]]&lt;$M$15)</f>
        <v>0</v>
      </c>
      <c r="F33">
        <v>2</v>
      </c>
      <c r="G33" t="s">
        <v>17</v>
      </c>
      <c r="H33">
        <v>48</v>
      </c>
      <c r="I33" t="b">
        <f>OR(borrower_data[[#This Row],[Borrower Debt to Income Ratio]]&gt;$N$16,borrower_data[[#This Row],[Borrower Debt to Income Ratio]]&lt;$N$15)</f>
        <v>0</v>
      </c>
    </row>
    <row r="34" spans="1:9" x14ac:dyDescent="0.25">
      <c r="A34">
        <v>31</v>
      </c>
      <c r="B34">
        <v>76000</v>
      </c>
      <c r="C34" t="b">
        <f>OR(borrower_data[[#This Row],[Borrower Annual Income]]&gt;$L$16,borrower_data[[#This Row],[Borrower Annual Income]]&lt;$L$15)</f>
        <v>0</v>
      </c>
      <c r="D34">
        <v>0.85389999999999999</v>
      </c>
      <c r="E34" t="b">
        <f>OR(borrower_data[[#This Row],[Borrower Income Ratio]]&gt;$M$16,borrower_data[[#This Row],[Borrower Income Ratio]]&lt;$M$15)</f>
        <v>0</v>
      </c>
      <c r="F34">
        <v>1</v>
      </c>
      <c r="G34" t="s">
        <v>17</v>
      </c>
      <c r="H34">
        <v>37</v>
      </c>
      <c r="I34" t="b">
        <f>OR(borrower_data[[#This Row],[Borrower Debt to Income Ratio]]&gt;$N$16,borrower_data[[#This Row],[Borrower Debt to Income Ratio]]&lt;$N$15)</f>
        <v>0</v>
      </c>
    </row>
    <row r="35" spans="1:9" x14ac:dyDescent="0.25">
      <c r="A35">
        <v>32</v>
      </c>
      <c r="B35">
        <v>122000</v>
      </c>
      <c r="C35" t="b">
        <f>OR(borrower_data[[#This Row],[Borrower Annual Income]]&gt;$L$16,borrower_data[[#This Row],[Borrower Annual Income]]&lt;$L$15)</f>
        <v>0</v>
      </c>
      <c r="D35">
        <v>1.4593</v>
      </c>
      <c r="E35" t="b">
        <f>OR(borrower_data[[#This Row],[Borrower Income Ratio]]&gt;$M$16,borrower_data[[#This Row],[Borrower Income Ratio]]&lt;$M$15)</f>
        <v>0</v>
      </c>
      <c r="F35">
        <v>2</v>
      </c>
      <c r="G35" t="s">
        <v>17</v>
      </c>
      <c r="H35">
        <v>41</v>
      </c>
      <c r="I35" t="b">
        <f>OR(borrower_data[[#This Row],[Borrower Debt to Income Ratio]]&gt;$N$16,borrower_data[[#This Row],[Borrower Debt to Income Ratio]]&lt;$N$15)</f>
        <v>0</v>
      </c>
    </row>
    <row r="36" spans="1:9" x14ac:dyDescent="0.25">
      <c r="A36">
        <v>33</v>
      </c>
      <c r="B36">
        <v>102000</v>
      </c>
      <c r="C36" t="b">
        <f>OR(borrower_data[[#This Row],[Borrower Annual Income]]&gt;$L$16,borrower_data[[#This Row],[Borrower Annual Income]]&lt;$L$15)</f>
        <v>0</v>
      </c>
      <c r="D36">
        <v>1.2484999999999999</v>
      </c>
      <c r="E36" t="b">
        <f>OR(borrower_data[[#This Row],[Borrower Income Ratio]]&gt;$M$16,borrower_data[[#This Row],[Borrower Income Ratio]]&lt;$M$15)</f>
        <v>0</v>
      </c>
      <c r="F36">
        <v>2</v>
      </c>
      <c r="G36" t="s">
        <v>17</v>
      </c>
      <c r="H36">
        <v>30</v>
      </c>
      <c r="I36" t="b">
        <f>OR(borrower_data[[#This Row],[Borrower Debt to Income Ratio]]&gt;$N$16,borrower_data[[#This Row],[Borrower Debt to Income Ratio]]&lt;$N$15)</f>
        <v>0</v>
      </c>
    </row>
    <row r="37" spans="1:9" x14ac:dyDescent="0.25">
      <c r="A37">
        <v>34</v>
      </c>
      <c r="B37">
        <v>196000</v>
      </c>
      <c r="C37" t="b">
        <f>OR(borrower_data[[#This Row],[Borrower Annual Income]]&gt;$L$16,borrower_data[[#This Row],[Borrower Annual Income]]&lt;$L$15)</f>
        <v>0</v>
      </c>
      <c r="D37">
        <v>2.3729</v>
      </c>
      <c r="E37" t="b">
        <f>OR(borrower_data[[#This Row],[Borrower Income Ratio]]&gt;$M$16,borrower_data[[#This Row],[Borrower Income Ratio]]&lt;$M$15)</f>
        <v>0</v>
      </c>
      <c r="F37">
        <v>1</v>
      </c>
      <c r="G37" t="s">
        <v>17</v>
      </c>
      <c r="H37">
        <v>20</v>
      </c>
      <c r="I37" t="b">
        <f>OR(borrower_data[[#This Row],[Borrower Debt to Income Ratio]]&gt;$N$16,borrower_data[[#This Row],[Borrower Debt to Income Ratio]]&lt;$N$15)</f>
        <v>0</v>
      </c>
    </row>
    <row r="38" spans="1:9" x14ac:dyDescent="0.25">
      <c r="A38">
        <v>35</v>
      </c>
      <c r="B38">
        <v>91000</v>
      </c>
      <c r="C38" t="b">
        <f>OR(borrower_data[[#This Row],[Borrower Annual Income]]&gt;$L$16,borrower_data[[#This Row],[Borrower Annual Income]]&lt;$L$15)</f>
        <v>0</v>
      </c>
      <c r="D38">
        <v>0.98170000000000002</v>
      </c>
      <c r="E38" t="b">
        <f>OR(borrower_data[[#This Row],[Borrower Income Ratio]]&gt;$M$16,borrower_data[[#This Row],[Borrower Income Ratio]]&lt;$M$15)</f>
        <v>0</v>
      </c>
      <c r="F38">
        <v>2</v>
      </c>
      <c r="G38" t="s">
        <v>17</v>
      </c>
      <c r="H38">
        <v>41</v>
      </c>
      <c r="I38" t="b">
        <f>OR(borrower_data[[#This Row],[Borrower Debt to Income Ratio]]&gt;$N$16,borrower_data[[#This Row],[Borrower Debt to Income Ratio]]&lt;$N$15)</f>
        <v>0</v>
      </c>
    </row>
    <row r="39" spans="1:9" x14ac:dyDescent="0.25">
      <c r="A39">
        <v>36</v>
      </c>
      <c r="B39">
        <v>72000</v>
      </c>
      <c r="C39" t="b">
        <f>OR(borrower_data[[#This Row],[Borrower Annual Income]]&gt;$L$16,borrower_data[[#This Row],[Borrower Annual Income]]&lt;$L$15)</f>
        <v>0</v>
      </c>
      <c r="D39">
        <v>0.9254</v>
      </c>
      <c r="E39" t="b">
        <f>OR(borrower_data[[#This Row],[Borrower Income Ratio]]&gt;$M$16,borrower_data[[#This Row],[Borrower Income Ratio]]&lt;$M$15)</f>
        <v>0</v>
      </c>
      <c r="F39">
        <v>2</v>
      </c>
      <c r="G39" t="s">
        <v>17</v>
      </c>
      <c r="H39">
        <v>30</v>
      </c>
      <c r="I39" t="b">
        <f>OR(borrower_data[[#This Row],[Borrower Debt to Income Ratio]]&gt;$N$16,borrower_data[[#This Row],[Borrower Debt to Income Ratio]]&lt;$N$15)</f>
        <v>0</v>
      </c>
    </row>
    <row r="40" spans="1:9" x14ac:dyDescent="0.25">
      <c r="A40">
        <v>37</v>
      </c>
      <c r="B40">
        <v>232000</v>
      </c>
      <c r="C40" t="b">
        <f>OR(borrower_data[[#This Row],[Borrower Annual Income]]&gt;$L$16,borrower_data[[#This Row],[Borrower Annual Income]]&lt;$L$15)</f>
        <v>0</v>
      </c>
      <c r="D40">
        <v>2.9</v>
      </c>
      <c r="E40" t="b">
        <f>OR(borrower_data[[#This Row],[Borrower Income Ratio]]&gt;$M$16,borrower_data[[#This Row],[Borrower Income Ratio]]&lt;$M$15)</f>
        <v>0</v>
      </c>
      <c r="F40">
        <v>2</v>
      </c>
      <c r="G40" t="s">
        <v>17</v>
      </c>
      <c r="H40">
        <v>10</v>
      </c>
      <c r="I40" t="b">
        <f>OR(borrower_data[[#This Row],[Borrower Debt to Income Ratio]]&gt;$N$16,borrower_data[[#This Row],[Borrower Debt to Income Ratio]]&lt;$N$15)</f>
        <v>0</v>
      </c>
    </row>
    <row r="41" spans="1:9" x14ac:dyDescent="0.25">
      <c r="A41">
        <v>38</v>
      </c>
      <c r="B41">
        <v>159000</v>
      </c>
      <c r="C41" t="b">
        <f>OR(borrower_data[[#This Row],[Borrower Annual Income]]&gt;$L$16,borrower_data[[#This Row],[Borrower Annual Income]]&lt;$L$15)</f>
        <v>0</v>
      </c>
      <c r="D41">
        <v>1.6459999999999999</v>
      </c>
      <c r="E41" t="b">
        <f>OR(borrower_data[[#This Row],[Borrower Income Ratio]]&gt;$M$16,borrower_data[[#This Row],[Borrower Income Ratio]]&lt;$M$15)</f>
        <v>0</v>
      </c>
      <c r="F41">
        <v>2</v>
      </c>
      <c r="G41" t="s">
        <v>17</v>
      </c>
      <c r="H41">
        <v>42</v>
      </c>
      <c r="I41" t="b">
        <f>OR(borrower_data[[#This Row],[Borrower Debt to Income Ratio]]&gt;$N$16,borrower_data[[#This Row],[Borrower Debt to Income Ratio]]&lt;$N$15)</f>
        <v>0</v>
      </c>
    </row>
    <row r="42" spans="1:9" x14ac:dyDescent="0.25">
      <c r="A42">
        <v>39</v>
      </c>
      <c r="B42">
        <v>197000</v>
      </c>
      <c r="C42" t="b">
        <f>OR(borrower_data[[#This Row],[Borrower Annual Income]]&gt;$L$16,borrower_data[[#This Row],[Borrower Annual Income]]&lt;$L$15)</f>
        <v>0</v>
      </c>
      <c r="D42">
        <v>2.2109999999999999</v>
      </c>
      <c r="E42" t="b">
        <f>OR(borrower_data[[#This Row],[Borrower Income Ratio]]&gt;$M$16,borrower_data[[#This Row],[Borrower Income Ratio]]&lt;$M$15)</f>
        <v>0</v>
      </c>
      <c r="F42">
        <v>2</v>
      </c>
      <c r="G42" t="s">
        <v>17</v>
      </c>
      <c r="H42">
        <v>20</v>
      </c>
      <c r="I42" t="b">
        <f>OR(borrower_data[[#This Row],[Borrower Debt to Income Ratio]]&gt;$N$16,borrower_data[[#This Row],[Borrower Debt to Income Ratio]]&lt;$N$15)</f>
        <v>0</v>
      </c>
    </row>
    <row r="43" spans="1:9" x14ac:dyDescent="0.25">
      <c r="A43">
        <v>40</v>
      </c>
      <c r="B43">
        <v>143000</v>
      </c>
      <c r="C43" t="b">
        <f>OR(borrower_data[[#This Row],[Borrower Annual Income]]&gt;$L$16,borrower_data[[#This Row],[Borrower Annual Income]]&lt;$L$15)</f>
        <v>0</v>
      </c>
      <c r="D43">
        <v>1.1449</v>
      </c>
      <c r="E43" t="b">
        <f>OR(borrower_data[[#This Row],[Borrower Income Ratio]]&gt;$M$16,borrower_data[[#This Row],[Borrower Income Ratio]]&lt;$M$15)</f>
        <v>0</v>
      </c>
      <c r="F43">
        <v>2</v>
      </c>
      <c r="G43" t="s">
        <v>17</v>
      </c>
      <c r="H43">
        <v>44</v>
      </c>
      <c r="I43" t="b">
        <f>OR(borrower_data[[#This Row],[Borrower Debt to Income Ratio]]&gt;$N$16,borrower_data[[#This Row],[Borrower Debt to Income Ratio]]&lt;$N$15)</f>
        <v>0</v>
      </c>
    </row>
    <row r="44" spans="1:9" x14ac:dyDescent="0.25">
      <c r="A44">
        <v>41</v>
      </c>
      <c r="B44">
        <v>158000</v>
      </c>
      <c r="C44" t="b">
        <f>OR(borrower_data[[#This Row],[Borrower Annual Income]]&gt;$L$16,borrower_data[[#This Row],[Borrower Annual Income]]&lt;$L$15)</f>
        <v>0</v>
      </c>
      <c r="D44">
        <v>1.5369999999999999</v>
      </c>
      <c r="E44" t="b">
        <f>OR(borrower_data[[#This Row],[Borrower Income Ratio]]&gt;$M$16,borrower_data[[#This Row],[Borrower Income Ratio]]&lt;$M$15)</f>
        <v>0</v>
      </c>
      <c r="F44">
        <v>2</v>
      </c>
      <c r="G44" t="s">
        <v>17</v>
      </c>
      <c r="H44">
        <v>20</v>
      </c>
      <c r="I44" t="b">
        <f>OR(borrower_data[[#This Row],[Borrower Debt to Income Ratio]]&gt;$N$16,borrower_data[[#This Row],[Borrower Debt to Income Ratio]]&lt;$N$15)</f>
        <v>0</v>
      </c>
    </row>
    <row r="45" spans="1:9" x14ac:dyDescent="0.25">
      <c r="A45">
        <v>42</v>
      </c>
      <c r="B45">
        <v>232000</v>
      </c>
      <c r="C45" t="b">
        <f>OR(borrower_data[[#This Row],[Borrower Annual Income]]&gt;$L$16,borrower_data[[#This Row],[Borrower Annual Income]]&lt;$L$15)</f>
        <v>0</v>
      </c>
      <c r="D45">
        <v>2.3199999999999998</v>
      </c>
      <c r="E45" t="b">
        <f>OR(borrower_data[[#This Row],[Borrower Income Ratio]]&gt;$M$16,borrower_data[[#This Row],[Borrower Income Ratio]]&lt;$M$15)</f>
        <v>0</v>
      </c>
      <c r="F45">
        <v>2</v>
      </c>
      <c r="G45" t="s">
        <v>17</v>
      </c>
      <c r="H45">
        <v>20</v>
      </c>
      <c r="I45" t="b">
        <f>OR(borrower_data[[#This Row],[Borrower Debt to Income Ratio]]&gt;$N$16,borrower_data[[#This Row],[Borrower Debt to Income Ratio]]&lt;$N$15)</f>
        <v>0</v>
      </c>
    </row>
    <row r="46" spans="1:9" x14ac:dyDescent="0.25">
      <c r="A46">
        <v>43</v>
      </c>
      <c r="B46">
        <v>162000</v>
      </c>
      <c r="C46" t="b">
        <f>OR(borrower_data[[#This Row],[Borrower Annual Income]]&gt;$L$16,borrower_data[[#This Row],[Borrower Annual Income]]&lt;$L$15)</f>
        <v>0</v>
      </c>
      <c r="D46">
        <v>1.4075</v>
      </c>
      <c r="E46" t="b">
        <f>OR(borrower_data[[#This Row],[Borrower Income Ratio]]&gt;$M$16,borrower_data[[#This Row],[Borrower Income Ratio]]&lt;$M$15)</f>
        <v>0</v>
      </c>
      <c r="F46">
        <v>2</v>
      </c>
      <c r="G46" t="s">
        <v>17</v>
      </c>
      <c r="H46">
        <v>20</v>
      </c>
      <c r="I46" t="b">
        <f>OR(borrower_data[[#This Row],[Borrower Debt to Income Ratio]]&gt;$N$16,borrower_data[[#This Row],[Borrower Debt to Income Ratio]]&lt;$N$15)</f>
        <v>0</v>
      </c>
    </row>
    <row r="47" spans="1:9" x14ac:dyDescent="0.25">
      <c r="A47">
        <v>44</v>
      </c>
      <c r="B47">
        <v>36000</v>
      </c>
      <c r="C47" t="b">
        <f>OR(borrower_data[[#This Row],[Borrower Annual Income]]&gt;$L$16,borrower_data[[#This Row],[Borrower Annual Income]]&lt;$L$15)</f>
        <v>0</v>
      </c>
      <c r="D47">
        <v>0.39090000000000003</v>
      </c>
      <c r="E47" t="b">
        <f>OR(borrower_data[[#This Row],[Borrower Income Ratio]]&gt;$M$16,borrower_data[[#This Row],[Borrower Income Ratio]]&lt;$M$15)</f>
        <v>0</v>
      </c>
      <c r="F47">
        <v>2</v>
      </c>
      <c r="G47" t="s">
        <v>17</v>
      </c>
      <c r="H47">
        <v>48</v>
      </c>
      <c r="I47" t="b">
        <f>OR(borrower_data[[#This Row],[Borrower Debt to Income Ratio]]&gt;$N$16,borrower_data[[#This Row],[Borrower Debt to Income Ratio]]&lt;$N$15)</f>
        <v>0</v>
      </c>
    </row>
    <row r="48" spans="1:9" x14ac:dyDescent="0.25">
      <c r="A48">
        <v>45</v>
      </c>
      <c r="B48">
        <v>60000</v>
      </c>
      <c r="C48" t="b">
        <f>OR(borrower_data[[#This Row],[Borrower Annual Income]]&gt;$L$16,borrower_data[[#This Row],[Borrower Annual Income]]&lt;$L$15)</f>
        <v>0</v>
      </c>
      <c r="D48">
        <v>0.61350000000000005</v>
      </c>
      <c r="E48" t="b">
        <f>OR(borrower_data[[#This Row],[Borrower Income Ratio]]&gt;$M$16,borrower_data[[#This Row],[Borrower Income Ratio]]&lt;$M$15)</f>
        <v>0</v>
      </c>
      <c r="F48">
        <v>1</v>
      </c>
      <c r="G48" t="s">
        <v>17</v>
      </c>
      <c r="H48">
        <v>20</v>
      </c>
      <c r="I48" t="b">
        <f>OR(borrower_data[[#This Row],[Borrower Debt to Income Ratio]]&gt;$N$16,borrower_data[[#This Row],[Borrower Debt to Income Ratio]]&lt;$N$15)</f>
        <v>0</v>
      </c>
    </row>
    <row r="49" spans="1:9" x14ac:dyDescent="0.25">
      <c r="A49">
        <v>46</v>
      </c>
      <c r="B49">
        <v>138000</v>
      </c>
      <c r="C49" t="b">
        <f>OR(borrower_data[[#This Row],[Borrower Annual Income]]&gt;$L$16,borrower_data[[#This Row],[Borrower Annual Income]]&lt;$L$15)</f>
        <v>0</v>
      </c>
      <c r="D49">
        <v>1.5880000000000001</v>
      </c>
      <c r="E49" t="b">
        <f>OR(borrower_data[[#This Row],[Borrower Income Ratio]]&gt;$M$16,borrower_data[[#This Row],[Borrower Income Ratio]]&lt;$M$15)</f>
        <v>0</v>
      </c>
      <c r="F49">
        <v>2</v>
      </c>
      <c r="G49" t="s">
        <v>17</v>
      </c>
      <c r="H49">
        <v>20</v>
      </c>
      <c r="I49" t="b">
        <f>OR(borrower_data[[#This Row],[Borrower Debt to Income Ratio]]&gt;$N$16,borrower_data[[#This Row],[Borrower Debt to Income Ratio]]&lt;$N$15)</f>
        <v>0</v>
      </c>
    </row>
    <row r="50" spans="1:9" x14ac:dyDescent="0.25">
      <c r="A50">
        <v>47</v>
      </c>
      <c r="B50">
        <v>229000</v>
      </c>
      <c r="C50" t="b">
        <f>OR(borrower_data[[#This Row],[Borrower Annual Income]]&gt;$L$16,borrower_data[[#This Row],[Borrower Annual Income]]&lt;$L$15)</f>
        <v>0</v>
      </c>
      <c r="D50">
        <v>2.3731</v>
      </c>
      <c r="E50" t="b">
        <f>OR(borrower_data[[#This Row],[Borrower Income Ratio]]&gt;$M$16,borrower_data[[#This Row],[Borrower Income Ratio]]&lt;$M$15)</f>
        <v>0</v>
      </c>
      <c r="F50">
        <v>2</v>
      </c>
      <c r="G50" t="s">
        <v>17</v>
      </c>
      <c r="H50">
        <v>30</v>
      </c>
      <c r="I50" t="b">
        <f>OR(borrower_data[[#This Row],[Borrower Debt to Income Ratio]]&gt;$N$16,borrower_data[[#This Row],[Borrower Debt to Income Ratio]]&lt;$N$15)</f>
        <v>0</v>
      </c>
    </row>
    <row r="51" spans="1:9" x14ac:dyDescent="0.25">
      <c r="A51">
        <v>48</v>
      </c>
      <c r="B51">
        <v>173000</v>
      </c>
      <c r="C51" t="b">
        <f>OR(borrower_data[[#This Row],[Borrower Annual Income]]&gt;$L$16,borrower_data[[#This Row],[Borrower Annual Income]]&lt;$L$15)</f>
        <v>0</v>
      </c>
      <c r="D51">
        <v>3.2951999999999999</v>
      </c>
      <c r="E51" t="b">
        <f>OR(borrower_data[[#This Row],[Borrower Income Ratio]]&gt;$M$16,borrower_data[[#This Row],[Borrower Income Ratio]]&lt;$M$15)</f>
        <v>0</v>
      </c>
      <c r="F51">
        <v>2</v>
      </c>
      <c r="G51" t="s">
        <v>18</v>
      </c>
      <c r="H51">
        <v>20</v>
      </c>
      <c r="I51" t="b">
        <f>OR(borrower_data[[#This Row],[Borrower Debt to Income Ratio]]&gt;$N$16,borrower_data[[#This Row],[Borrower Debt to Income Ratio]]&lt;$N$15)</f>
        <v>0</v>
      </c>
    </row>
    <row r="52" spans="1:9" x14ac:dyDescent="0.25">
      <c r="A52">
        <v>49</v>
      </c>
      <c r="B52">
        <v>146000</v>
      </c>
      <c r="C52" t="b">
        <f>OR(borrower_data[[#This Row],[Borrower Annual Income]]&gt;$L$16,borrower_data[[#This Row],[Borrower Annual Income]]&lt;$L$15)</f>
        <v>0</v>
      </c>
      <c r="D52">
        <v>1.901</v>
      </c>
      <c r="E52" t="b">
        <f>OR(borrower_data[[#This Row],[Borrower Income Ratio]]&gt;$M$16,borrower_data[[#This Row],[Borrower Income Ratio]]&lt;$M$15)</f>
        <v>0</v>
      </c>
      <c r="F52">
        <v>2</v>
      </c>
      <c r="G52" t="s">
        <v>18</v>
      </c>
      <c r="H52">
        <v>10</v>
      </c>
      <c r="I52" t="b">
        <f>OR(borrower_data[[#This Row],[Borrower Debt to Income Ratio]]&gt;$N$16,borrower_data[[#This Row],[Borrower Debt to Income Ratio]]&lt;$N$15)</f>
        <v>0</v>
      </c>
    </row>
    <row r="53" spans="1:9" x14ac:dyDescent="0.25">
      <c r="A53">
        <v>50</v>
      </c>
      <c r="B53">
        <v>57000</v>
      </c>
      <c r="C53" t="b">
        <f>OR(borrower_data[[#This Row],[Borrower Annual Income]]&gt;$L$16,borrower_data[[#This Row],[Borrower Annual Income]]&lt;$L$15)</f>
        <v>0</v>
      </c>
      <c r="D53">
        <v>0.70630000000000004</v>
      </c>
      <c r="E53" t="b">
        <f>OR(borrower_data[[#This Row],[Borrower Income Ratio]]&gt;$M$16,borrower_data[[#This Row],[Borrower Income Ratio]]&lt;$M$15)</f>
        <v>0</v>
      </c>
      <c r="F53">
        <v>1</v>
      </c>
      <c r="G53" t="s">
        <v>18</v>
      </c>
      <c r="H53">
        <v>39</v>
      </c>
      <c r="I53" t="b">
        <f>OR(borrower_data[[#This Row],[Borrower Debt to Income Ratio]]&gt;$N$16,borrower_data[[#This Row],[Borrower Debt to Income Ratio]]&lt;$N$15)</f>
        <v>0</v>
      </c>
    </row>
    <row r="54" spans="1:9" x14ac:dyDescent="0.25">
      <c r="A54">
        <v>51</v>
      </c>
      <c r="B54">
        <v>91000</v>
      </c>
      <c r="C54" t="b">
        <f>OR(borrower_data[[#This Row],[Borrower Annual Income]]&gt;$L$16,borrower_data[[#This Row],[Borrower Annual Income]]&lt;$L$15)</f>
        <v>0</v>
      </c>
      <c r="D54">
        <v>0.85129999999999995</v>
      </c>
      <c r="E54" t="b">
        <f>OR(borrower_data[[#This Row],[Borrower Income Ratio]]&gt;$M$16,borrower_data[[#This Row],[Borrower Income Ratio]]&lt;$M$15)</f>
        <v>0</v>
      </c>
      <c r="F54">
        <v>2</v>
      </c>
      <c r="G54" t="s">
        <v>18</v>
      </c>
      <c r="H54">
        <v>30</v>
      </c>
      <c r="I54" t="b">
        <f>OR(borrower_data[[#This Row],[Borrower Debt to Income Ratio]]&gt;$N$16,borrower_data[[#This Row],[Borrower Debt to Income Ratio]]&lt;$N$15)</f>
        <v>0</v>
      </c>
    </row>
    <row r="55" spans="1:9" x14ac:dyDescent="0.25">
      <c r="A55">
        <v>52</v>
      </c>
      <c r="B55">
        <v>123000</v>
      </c>
      <c r="C55" t="b">
        <f>OR(borrower_data[[#This Row],[Borrower Annual Income]]&gt;$L$16,borrower_data[[#This Row],[Borrower Annual Income]]&lt;$L$15)</f>
        <v>0</v>
      </c>
      <c r="D55">
        <v>1.7012</v>
      </c>
      <c r="E55" t="b">
        <f>OR(borrower_data[[#This Row],[Borrower Income Ratio]]&gt;$M$16,borrower_data[[#This Row],[Borrower Income Ratio]]&lt;$M$15)</f>
        <v>0</v>
      </c>
      <c r="F55">
        <v>1</v>
      </c>
      <c r="G55" t="s">
        <v>18</v>
      </c>
      <c r="H55">
        <v>20</v>
      </c>
      <c r="I55" t="b">
        <f>OR(borrower_data[[#This Row],[Borrower Debt to Income Ratio]]&gt;$N$16,borrower_data[[#This Row],[Borrower Debt to Income Ratio]]&lt;$N$15)</f>
        <v>0</v>
      </c>
    </row>
    <row r="56" spans="1:9" x14ac:dyDescent="0.25">
      <c r="A56">
        <v>53</v>
      </c>
      <c r="B56">
        <v>146000</v>
      </c>
      <c r="C56" t="b">
        <f>OR(borrower_data[[#This Row],[Borrower Annual Income]]&gt;$L$16,borrower_data[[#This Row],[Borrower Annual Income]]&lt;$L$15)</f>
        <v>0</v>
      </c>
      <c r="D56">
        <v>1.8814</v>
      </c>
      <c r="E56" t="b">
        <f>OR(borrower_data[[#This Row],[Borrower Income Ratio]]&gt;$M$16,borrower_data[[#This Row],[Borrower Income Ratio]]&lt;$M$15)</f>
        <v>0</v>
      </c>
      <c r="F56">
        <v>2</v>
      </c>
      <c r="G56" t="s">
        <v>18</v>
      </c>
      <c r="H56">
        <v>20</v>
      </c>
      <c r="I56" t="b">
        <f>OR(borrower_data[[#This Row],[Borrower Debt to Income Ratio]]&gt;$N$16,borrower_data[[#This Row],[Borrower Debt to Income Ratio]]&lt;$N$15)</f>
        <v>0</v>
      </c>
    </row>
    <row r="57" spans="1:9" x14ac:dyDescent="0.25">
      <c r="A57">
        <v>54</v>
      </c>
      <c r="B57">
        <v>79000</v>
      </c>
      <c r="C57" t="b">
        <f>OR(borrower_data[[#This Row],[Borrower Annual Income]]&gt;$L$16,borrower_data[[#This Row],[Borrower Annual Income]]&lt;$L$15)</f>
        <v>0</v>
      </c>
      <c r="D57">
        <v>1.4441999999999999</v>
      </c>
      <c r="E57" t="b">
        <f>OR(borrower_data[[#This Row],[Borrower Income Ratio]]&gt;$M$16,borrower_data[[#This Row],[Borrower Income Ratio]]&lt;$M$15)</f>
        <v>0</v>
      </c>
      <c r="F57">
        <v>2</v>
      </c>
      <c r="G57" t="s">
        <v>18</v>
      </c>
      <c r="H57">
        <v>10</v>
      </c>
      <c r="I57" t="b">
        <f>OR(borrower_data[[#This Row],[Borrower Debt to Income Ratio]]&gt;$N$16,borrower_data[[#This Row],[Borrower Debt to Income Ratio]]&lt;$N$15)</f>
        <v>0</v>
      </c>
    </row>
    <row r="58" spans="1:9" x14ac:dyDescent="0.25">
      <c r="A58">
        <v>55</v>
      </c>
      <c r="B58">
        <v>112000</v>
      </c>
      <c r="C58" t="b">
        <f>OR(borrower_data[[#This Row],[Borrower Annual Income]]&gt;$L$16,borrower_data[[#This Row],[Borrower Annual Income]]&lt;$L$15)</f>
        <v>0</v>
      </c>
      <c r="D58">
        <v>1.1752</v>
      </c>
      <c r="E58" t="b">
        <f>OR(borrower_data[[#This Row],[Borrower Income Ratio]]&gt;$M$16,borrower_data[[#This Row],[Borrower Income Ratio]]&lt;$M$15)</f>
        <v>0</v>
      </c>
      <c r="F58">
        <v>2</v>
      </c>
      <c r="G58" t="s">
        <v>18</v>
      </c>
      <c r="H58">
        <v>45</v>
      </c>
      <c r="I58" t="b">
        <f>OR(borrower_data[[#This Row],[Borrower Debt to Income Ratio]]&gt;$N$16,borrower_data[[#This Row],[Borrower Debt to Income Ratio]]&lt;$N$15)</f>
        <v>0</v>
      </c>
    </row>
    <row r="59" spans="1:9" x14ac:dyDescent="0.25">
      <c r="A59">
        <v>56</v>
      </c>
      <c r="B59">
        <v>191000</v>
      </c>
      <c r="C59" t="b">
        <f>OR(borrower_data[[#This Row],[Borrower Annual Income]]&gt;$L$16,borrower_data[[#This Row],[Borrower Annual Income]]&lt;$L$15)</f>
        <v>0</v>
      </c>
      <c r="D59">
        <v>2.6901000000000002</v>
      </c>
      <c r="E59" t="b">
        <f>OR(borrower_data[[#This Row],[Borrower Income Ratio]]&gt;$M$16,borrower_data[[#This Row],[Borrower Income Ratio]]&lt;$M$15)</f>
        <v>0</v>
      </c>
      <c r="F59">
        <v>2</v>
      </c>
      <c r="G59" t="s">
        <v>18</v>
      </c>
      <c r="H59">
        <v>20</v>
      </c>
      <c r="I59" t="b">
        <f>OR(borrower_data[[#This Row],[Borrower Debt to Income Ratio]]&gt;$N$16,borrower_data[[#This Row],[Borrower Debt to Income Ratio]]&lt;$N$15)</f>
        <v>0</v>
      </c>
    </row>
    <row r="60" spans="1:9" x14ac:dyDescent="0.25">
      <c r="A60">
        <v>57</v>
      </c>
      <c r="B60">
        <v>53000</v>
      </c>
      <c r="C60" t="b">
        <f>OR(borrower_data[[#This Row],[Borrower Annual Income]]&gt;$L$16,borrower_data[[#This Row],[Borrower Annual Income]]&lt;$L$15)</f>
        <v>0</v>
      </c>
      <c r="D60">
        <v>0.74229999999999996</v>
      </c>
      <c r="E60" t="b">
        <f>OR(borrower_data[[#This Row],[Borrower Income Ratio]]&gt;$M$16,borrower_data[[#This Row],[Borrower Income Ratio]]&lt;$M$15)</f>
        <v>0</v>
      </c>
      <c r="F60">
        <v>2</v>
      </c>
      <c r="G60" t="s">
        <v>18</v>
      </c>
      <c r="H60">
        <v>39</v>
      </c>
      <c r="I60" t="b">
        <f>OR(borrower_data[[#This Row],[Borrower Debt to Income Ratio]]&gt;$N$16,borrower_data[[#This Row],[Borrower Debt to Income Ratio]]&lt;$N$15)</f>
        <v>0</v>
      </c>
    </row>
    <row r="61" spans="1:9" x14ac:dyDescent="0.25">
      <c r="A61">
        <v>58</v>
      </c>
      <c r="B61">
        <v>102000</v>
      </c>
      <c r="C61" t="b">
        <f>OR(borrower_data[[#This Row],[Borrower Annual Income]]&gt;$L$16,borrower_data[[#This Row],[Borrower Annual Income]]&lt;$L$15)</f>
        <v>0</v>
      </c>
      <c r="D61">
        <v>1.2244999999999999</v>
      </c>
      <c r="E61" t="b">
        <f>OR(borrower_data[[#This Row],[Borrower Income Ratio]]&gt;$M$16,borrower_data[[#This Row],[Borrower Income Ratio]]&lt;$M$15)</f>
        <v>0</v>
      </c>
      <c r="F61">
        <v>2</v>
      </c>
      <c r="G61" t="s">
        <v>18</v>
      </c>
      <c r="H61">
        <v>42</v>
      </c>
      <c r="I61" t="b">
        <f>OR(borrower_data[[#This Row],[Borrower Debt to Income Ratio]]&gt;$N$16,borrower_data[[#This Row],[Borrower Debt to Income Ratio]]&lt;$N$15)</f>
        <v>0</v>
      </c>
    </row>
    <row r="62" spans="1:9" x14ac:dyDescent="0.25">
      <c r="A62">
        <v>59</v>
      </c>
      <c r="B62">
        <v>75000</v>
      </c>
      <c r="C62" t="b">
        <f>OR(borrower_data[[#This Row],[Borrower Annual Income]]&gt;$L$16,borrower_data[[#This Row],[Borrower Annual Income]]&lt;$L$15)</f>
        <v>0</v>
      </c>
      <c r="D62">
        <v>0.81430000000000002</v>
      </c>
      <c r="E62" t="b">
        <f>OR(borrower_data[[#This Row],[Borrower Income Ratio]]&gt;$M$16,borrower_data[[#This Row],[Borrower Income Ratio]]&lt;$M$15)</f>
        <v>0</v>
      </c>
      <c r="F62">
        <v>2</v>
      </c>
      <c r="G62" t="s">
        <v>18</v>
      </c>
      <c r="H62">
        <v>36</v>
      </c>
      <c r="I62" t="b">
        <f>OR(borrower_data[[#This Row],[Borrower Debt to Income Ratio]]&gt;$N$16,borrower_data[[#This Row],[Borrower Debt to Income Ratio]]&lt;$N$15)</f>
        <v>0</v>
      </c>
    </row>
    <row r="63" spans="1:9" x14ac:dyDescent="0.25">
      <c r="A63">
        <v>60</v>
      </c>
      <c r="B63">
        <v>65000</v>
      </c>
      <c r="C63" t="b">
        <f>OR(borrower_data[[#This Row],[Borrower Annual Income]]&gt;$L$16,borrower_data[[#This Row],[Borrower Annual Income]]&lt;$L$15)</f>
        <v>0</v>
      </c>
      <c r="D63">
        <v>0.85529999999999995</v>
      </c>
      <c r="E63" t="b">
        <f>OR(borrower_data[[#This Row],[Borrower Income Ratio]]&gt;$M$16,borrower_data[[#This Row],[Borrower Income Ratio]]&lt;$M$15)</f>
        <v>0</v>
      </c>
      <c r="F63">
        <v>2</v>
      </c>
      <c r="G63" t="s">
        <v>18</v>
      </c>
      <c r="H63">
        <v>20</v>
      </c>
      <c r="I63" t="b">
        <f>OR(borrower_data[[#This Row],[Borrower Debt to Income Ratio]]&gt;$N$16,borrower_data[[#This Row],[Borrower Debt to Income Ratio]]&lt;$N$15)</f>
        <v>0</v>
      </c>
    </row>
    <row r="64" spans="1:9" x14ac:dyDescent="0.25">
      <c r="A64">
        <v>61</v>
      </c>
      <c r="B64">
        <v>62000</v>
      </c>
      <c r="C64" t="b">
        <f>OR(borrower_data[[#This Row],[Borrower Annual Income]]&gt;$L$16,borrower_data[[#This Row],[Borrower Annual Income]]&lt;$L$15)</f>
        <v>0</v>
      </c>
      <c r="D64">
        <v>1.1191</v>
      </c>
      <c r="E64" t="b">
        <f>OR(borrower_data[[#This Row],[Borrower Income Ratio]]&gt;$M$16,borrower_data[[#This Row],[Borrower Income Ratio]]&lt;$M$15)</f>
        <v>0</v>
      </c>
      <c r="F64">
        <v>2</v>
      </c>
      <c r="G64" t="s">
        <v>18</v>
      </c>
      <c r="H64">
        <v>39</v>
      </c>
      <c r="I64" t="b">
        <f>OR(borrower_data[[#This Row],[Borrower Debt to Income Ratio]]&gt;$N$16,borrower_data[[#This Row],[Borrower Debt to Income Ratio]]&lt;$N$15)</f>
        <v>0</v>
      </c>
    </row>
    <row r="65" spans="1:9" x14ac:dyDescent="0.25">
      <c r="A65">
        <v>62</v>
      </c>
      <c r="B65">
        <v>130000</v>
      </c>
      <c r="C65" t="b">
        <f>OR(borrower_data[[#This Row],[Borrower Annual Income]]&gt;$L$16,borrower_data[[#This Row],[Borrower Annual Income]]&lt;$L$15)</f>
        <v>0</v>
      </c>
      <c r="D65">
        <v>1.8207</v>
      </c>
      <c r="E65" t="b">
        <f>OR(borrower_data[[#This Row],[Borrower Income Ratio]]&gt;$M$16,borrower_data[[#This Row],[Borrower Income Ratio]]&lt;$M$15)</f>
        <v>0</v>
      </c>
      <c r="F65">
        <v>2</v>
      </c>
      <c r="G65" t="s">
        <v>18</v>
      </c>
      <c r="H65">
        <v>46</v>
      </c>
      <c r="I65" t="b">
        <f>OR(borrower_data[[#This Row],[Borrower Debt to Income Ratio]]&gt;$N$16,borrower_data[[#This Row],[Borrower Debt to Income Ratio]]&lt;$N$15)</f>
        <v>0</v>
      </c>
    </row>
    <row r="66" spans="1:9" x14ac:dyDescent="0.25">
      <c r="A66">
        <v>63</v>
      </c>
      <c r="B66">
        <v>192000</v>
      </c>
      <c r="C66" t="b">
        <f>OR(borrower_data[[#This Row],[Borrower Annual Income]]&gt;$L$16,borrower_data[[#This Row],[Borrower Annual Income]]&lt;$L$15)</f>
        <v>0</v>
      </c>
      <c r="D66">
        <v>2.3048999999999999</v>
      </c>
      <c r="E66" t="b">
        <f>OR(borrower_data[[#This Row],[Borrower Income Ratio]]&gt;$M$16,borrower_data[[#This Row],[Borrower Income Ratio]]&lt;$M$15)</f>
        <v>0</v>
      </c>
      <c r="F66">
        <v>2</v>
      </c>
      <c r="G66" t="s">
        <v>18</v>
      </c>
      <c r="H66">
        <v>20</v>
      </c>
      <c r="I66" t="b">
        <f>OR(borrower_data[[#This Row],[Borrower Debt to Income Ratio]]&gt;$N$16,borrower_data[[#This Row],[Borrower Debt to Income Ratio]]&lt;$N$15)</f>
        <v>0</v>
      </c>
    </row>
    <row r="67" spans="1:9" x14ac:dyDescent="0.25">
      <c r="A67">
        <v>64</v>
      </c>
      <c r="B67">
        <v>121000</v>
      </c>
      <c r="C67" t="b">
        <f>OR(borrower_data[[#This Row],[Borrower Annual Income]]&gt;$L$16,borrower_data[[#This Row],[Borrower Annual Income]]&lt;$L$15)</f>
        <v>0</v>
      </c>
      <c r="D67">
        <v>1.21</v>
      </c>
      <c r="E67" t="b">
        <f>OR(borrower_data[[#This Row],[Borrower Income Ratio]]&gt;$M$16,borrower_data[[#This Row],[Borrower Income Ratio]]&lt;$M$15)</f>
        <v>0</v>
      </c>
      <c r="F67">
        <v>2</v>
      </c>
      <c r="G67" t="s">
        <v>18</v>
      </c>
      <c r="H67">
        <v>30</v>
      </c>
      <c r="I67" t="b">
        <f>OR(borrower_data[[#This Row],[Borrower Debt to Income Ratio]]&gt;$N$16,borrower_data[[#This Row],[Borrower Debt to Income Ratio]]&lt;$N$15)</f>
        <v>0</v>
      </c>
    </row>
    <row r="68" spans="1:9" x14ac:dyDescent="0.25">
      <c r="A68">
        <v>65</v>
      </c>
      <c r="B68">
        <v>140000</v>
      </c>
      <c r="C68" t="b">
        <f>OR(borrower_data[[#This Row],[Borrower Annual Income]]&gt;$L$16,borrower_data[[#This Row],[Borrower Annual Income]]&lt;$L$15)</f>
        <v>0</v>
      </c>
      <c r="D68">
        <v>1.9608000000000001</v>
      </c>
      <c r="E68" t="b">
        <f>OR(borrower_data[[#This Row],[Borrower Income Ratio]]&gt;$M$16,borrower_data[[#This Row],[Borrower Income Ratio]]&lt;$M$15)</f>
        <v>0</v>
      </c>
      <c r="F68">
        <v>2</v>
      </c>
      <c r="G68" t="s">
        <v>18</v>
      </c>
      <c r="H68">
        <v>30</v>
      </c>
      <c r="I68" t="b">
        <f>OR(borrower_data[[#This Row],[Borrower Debt to Income Ratio]]&gt;$N$16,borrower_data[[#This Row],[Borrower Debt to Income Ratio]]&lt;$N$15)</f>
        <v>0</v>
      </c>
    </row>
    <row r="69" spans="1:9" x14ac:dyDescent="0.25">
      <c r="A69">
        <v>66</v>
      </c>
      <c r="B69">
        <v>203000</v>
      </c>
      <c r="C69" t="b">
        <f>OR(borrower_data[[#This Row],[Borrower Annual Income]]&gt;$L$16,borrower_data[[#This Row],[Borrower Annual Income]]&lt;$L$15)</f>
        <v>0</v>
      </c>
      <c r="D69">
        <v>2.5062000000000002</v>
      </c>
      <c r="E69" t="b">
        <f>OR(borrower_data[[#This Row],[Borrower Income Ratio]]&gt;$M$16,borrower_data[[#This Row],[Borrower Income Ratio]]&lt;$M$15)</f>
        <v>0</v>
      </c>
      <c r="F69">
        <v>2</v>
      </c>
      <c r="G69" t="s">
        <v>18</v>
      </c>
      <c r="H69">
        <v>20</v>
      </c>
      <c r="I69" t="b">
        <f>OR(borrower_data[[#This Row],[Borrower Debt to Income Ratio]]&gt;$N$16,borrower_data[[#This Row],[Borrower Debt to Income Ratio]]&lt;$N$15)</f>
        <v>0</v>
      </c>
    </row>
    <row r="70" spans="1:9" x14ac:dyDescent="0.25">
      <c r="A70">
        <v>67</v>
      </c>
      <c r="B70">
        <v>76000</v>
      </c>
      <c r="C70" t="b">
        <f>OR(borrower_data[[#This Row],[Borrower Annual Income]]&gt;$L$16,borrower_data[[#This Row],[Borrower Annual Income]]&lt;$L$15)</f>
        <v>0</v>
      </c>
      <c r="D70">
        <v>0.95</v>
      </c>
      <c r="E70" t="b">
        <f>OR(borrower_data[[#This Row],[Borrower Income Ratio]]&gt;$M$16,borrower_data[[#This Row],[Borrower Income Ratio]]&lt;$M$15)</f>
        <v>0</v>
      </c>
      <c r="F70">
        <v>2</v>
      </c>
      <c r="G70" t="s">
        <v>18</v>
      </c>
      <c r="H70">
        <v>30</v>
      </c>
      <c r="I70" t="b">
        <f>OR(borrower_data[[#This Row],[Borrower Debt to Income Ratio]]&gt;$N$16,borrower_data[[#This Row],[Borrower Debt to Income Ratio]]&lt;$N$15)</f>
        <v>0</v>
      </c>
    </row>
    <row r="71" spans="1:9" x14ac:dyDescent="0.25">
      <c r="A71">
        <v>96</v>
      </c>
      <c r="B71">
        <v>475000</v>
      </c>
      <c r="C71" t="b">
        <f>OR(borrower_data[[#This Row],[Borrower Annual Income]]&gt;$L$16,borrower_data[[#This Row],[Borrower Annual Income]]&lt;$L$15)</f>
        <v>1</v>
      </c>
      <c r="D71">
        <v>4.8667999999999996</v>
      </c>
      <c r="E71" t="b">
        <f>OR(borrower_data[[#This Row],[Borrower Income Ratio]]&gt;$M$16,borrower_data[[#This Row],[Borrower Income Ratio]]&lt;$M$15)</f>
        <v>1</v>
      </c>
      <c r="F71">
        <v>2</v>
      </c>
      <c r="G71" t="s">
        <v>18</v>
      </c>
      <c r="H71">
        <v>30</v>
      </c>
      <c r="I71" t="b">
        <f>OR(borrower_data[[#This Row],[Borrower Debt to Income Ratio]]&gt;$N$16,borrower_data[[#This Row],[Borrower Debt to Income Ratio]]&lt;$N$15)</f>
        <v>0</v>
      </c>
    </row>
    <row r="72" spans="1:9" x14ac:dyDescent="0.25">
      <c r="A72">
        <v>69</v>
      </c>
      <c r="B72">
        <v>96000</v>
      </c>
      <c r="C72" t="b">
        <f>OR(borrower_data[[#This Row],[Borrower Annual Income]]&gt;$L$16,borrower_data[[#This Row],[Borrower Annual Income]]&lt;$L$15)</f>
        <v>0</v>
      </c>
      <c r="D72">
        <v>1.3026</v>
      </c>
      <c r="E72" t="b">
        <f>OR(borrower_data[[#This Row],[Borrower Income Ratio]]&gt;$M$16,borrower_data[[#This Row],[Borrower Income Ratio]]&lt;$M$15)</f>
        <v>0</v>
      </c>
      <c r="F72">
        <v>1</v>
      </c>
      <c r="G72" t="s">
        <v>18</v>
      </c>
      <c r="H72">
        <v>30</v>
      </c>
      <c r="I72" t="b">
        <f>OR(borrower_data[[#This Row],[Borrower Debt to Income Ratio]]&gt;$N$16,borrower_data[[#This Row],[Borrower Debt to Income Ratio]]&lt;$N$15)</f>
        <v>0</v>
      </c>
    </row>
    <row r="73" spans="1:9" x14ac:dyDescent="0.25">
      <c r="A73">
        <v>70</v>
      </c>
      <c r="B73">
        <v>155000</v>
      </c>
      <c r="C73" t="b">
        <f>OR(borrower_data[[#This Row],[Borrower Annual Income]]&gt;$L$16,borrower_data[[#This Row],[Borrower Annual Income]]&lt;$L$15)</f>
        <v>0</v>
      </c>
      <c r="D73">
        <v>2.1709000000000001</v>
      </c>
      <c r="E73" t="b">
        <f>OR(borrower_data[[#This Row],[Borrower Income Ratio]]&gt;$M$16,borrower_data[[#This Row],[Borrower Income Ratio]]&lt;$M$15)</f>
        <v>0</v>
      </c>
      <c r="F73">
        <v>2</v>
      </c>
      <c r="G73" t="s">
        <v>18</v>
      </c>
      <c r="H73">
        <v>10</v>
      </c>
      <c r="I73" t="b">
        <f>OR(borrower_data[[#This Row],[Borrower Debt to Income Ratio]]&gt;$N$16,borrower_data[[#This Row],[Borrower Debt to Income Ratio]]&lt;$N$15)</f>
        <v>0</v>
      </c>
    </row>
    <row r="74" spans="1:9" x14ac:dyDescent="0.25">
      <c r="A74">
        <v>8</v>
      </c>
      <c r="B74">
        <v>392000</v>
      </c>
      <c r="C74" t="b">
        <f>OR(borrower_data[[#This Row],[Borrower Annual Income]]&gt;$L$16,borrower_data[[#This Row],[Borrower Annual Income]]&lt;$L$15)</f>
        <v>1</v>
      </c>
      <c r="D74">
        <v>5.2546999999999997</v>
      </c>
      <c r="E74" t="b">
        <f>OR(borrower_data[[#This Row],[Borrower Income Ratio]]&gt;$M$16,borrower_data[[#This Row],[Borrower Income Ratio]]&lt;$M$15)</f>
        <v>1</v>
      </c>
      <c r="F74">
        <v>2</v>
      </c>
      <c r="G74" t="s">
        <v>17</v>
      </c>
      <c r="H74">
        <v>20</v>
      </c>
      <c r="I74" t="b">
        <f>OR(borrower_data[[#This Row],[Borrower Debt to Income Ratio]]&gt;$N$16,borrower_data[[#This Row],[Borrower Debt to Income Ratio]]&lt;$N$15)</f>
        <v>0</v>
      </c>
    </row>
    <row r="75" spans="1:9" x14ac:dyDescent="0.25">
      <c r="A75">
        <v>72</v>
      </c>
      <c r="B75">
        <v>197000</v>
      </c>
      <c r="C75" t="b">
        <f>OR(borrower_data[[#This Row],[Borrower Annual Income]]&gt;$L$16,borrower_data[[#This Row],[Borrower Annual Income]]&lt;$L$15)</f>
        <v>0</v>
      </c>
      <c r="D75">
        <v>2.7284999999999999</v>
      </c>
      <c r="E75" t="b">
        <f>OR(borrower_data[[#This Row],[Borrower Income Ratio]]&gt;$M$16,borrower_data[[#This Row],[Borrower Income Ratio]]&lt;$M$15)</f>
        <v>0</v>
      </c>
      <c r="F75">
        <v>2</v>
      </c>
      <c r="G75" t="s">
        <v>18</v>
      </c>
      <c r="H75">
        <v>43</v>
      </c>
      <c r="I75" t="b">
        <f>OR(borrower_data[[#This Row],[Borrower Debt to Income Ratio]]&gt;$N$16,borrower_data[[#This Row],[Borrower Debt to Income Ratio]]&lt;$N$15)</f>
        <v>0</v>
      </c>
    </row>
    <row r="76" spans="1:9" x14ac:dyDescent="0.25">
      <c r="A76">
        <v>73</v>
      </c>
      <c r="B76">
        <v>124000</v>
      </c>
      <c r="C76" t="b">
        <f>OR(borrower_data[[#This Row],[Borrower Annual Income]]&gt;$L$16,borrower_data[[#This Row],[Borrower Annual Income]]&lt;$L$15)</f>
        <v>0</v>
      </c>
      <c r="D76">
        <v>1.1599999999999999</v>
      </c>
      <c r="E76" t="b">
        <f>OR(borrower_data[[#This Row],[Borrower Income Ratio]]&gt;$M$16,borrower_data[[#This Row],[Borrower Income Ratio]]&lt;$M$15)</f>
        <v>0</v>
      </c>
      <c r="F76">
        <v>2</v>
      </c>
      <c r="G76" t="s">
        <v>18</v>
      </c>
      <c r="H76">
        <v>30</v>
      </c>
      <c r="I76" t="b">
        <f>OR(borrower_data[[#This Row],[Borrower Debt to Income Ratio]]&gt;$N$16,borrower_data[[#This Row],[Borrower Debt to Income Ratio]]&lt;$N$15)</f>
        <v>0</v>
      </c>
    </row>
    <row r="77" spans="1:9" x14ac:dyDescent="0.25">
      <c r="A77">
        <v>74</v>
      </c>
      <c r="B77">
        <v>138000</v>
      </c>
      <c r="C77" t="b">
        <f>OR(borrower_data[[#This Row],[Borrower Annual Income]]&gt;$L$16,borrower_data[[#This Row],[Borrower Annual Income]]&lt;$L$15)</f>
        <v>0</v>
      </c>
      <c r="D77">
        <v>1.411</v>
      </c>
      <c r="E77" t="b">
        <f>OR(borrower_data[[#This Row],[Borrower Income Ratio]]&gt;$M$16,borrower_data[[#This Row],[Borrower Income Ratio]]&lt;$M$15)</f>
        <v>0</v>
      </c>
      <c r="F77">
        <v>2</v>
      </c>
      <c r="G77" t="s">
        <v>18</v>
      </c>
      <c r="H77">
        <v>20</v>
      </c>
      <c r="I77" t="b">
        <f>OR(borrower_data[[#This Row],[Borrower Debt to Income Ratio]]&gt;$N$16,borrower_data[[#This Row],[Borrower Debt to Income Ratio]]&lt;$N$15)</f>
        <v>0</v>
      </c>
    </row>
    <row r="78" spans="1:9" x14ac:dyDescent="0.25">
      <c r="A78">
        <v>75</v>
      </c>
      <c r="B78">
        <v>259000</v>
      </c>
      <c r="C78" t="b">
        <f>OR(borrower_data[[#This Row],[Borrower Annual Income]]&gt;$L$16,borrower_data[[#This Row],[Borrower Annual Income]]&lt;$L$15)</f>
        <v>0</v>
      </c>
      <c r="D78">
        <v>2.9068000000000001</v>
      </c>
      <c r="E78" t="b">
        <f>OR(borrower_data[[#This Row],[Borrower Income Ratio]]&gt;$M$16,borrower_data[[#This Row],[Borrower Income Ratio]]&lt;$M$15)</f>
        <v>0</v>
      </c>
      <c r="F78">
        <v>2</v>
      </c>
      <c r="G78" t="s">
        <v>18</v>
      </c>
      <c r="H78">
        <v>20</v>
      </c>
      <c r="I78" t="b">
        <f>OR(borrower_data[[#This Row],[Borrower Debt to Income Ratio]]&gt;$N$16,borrower_data[[#This Row],[Borrower Debt to Income Ratio]]&lt;$N$15)</f>
        <v>0</v>
      </c>
    </row>
    <row r="79" spans="1:9" x14ac:dyDescent="0.25">
      <c r="A79">
        <v>76</v>
      </c>
      <c r="B79">
        <v>106000</v>
      </c>
      <c r="C79" t="b">
        <f>OR(borrower_data[[#This Row],[Borrower Annual Income]]&gt;$L$16,borrower_data[[#This Row],[Borrower Annual Income]]&lt;$L$15)</f>
        <v>0</v>
      </c>
      <c r="D79">
        <v>1.3855999999999999</v>
      </c>
      <c r="E79" t="b">
        <f>OR(borrower_data[[#This Row],[Borrower Income Ratio]]&gt;$M$16,borrower_data[[#This Row],[Borrower Income Ratio]]&lt;$M$15)</f>
        <v>0</v>
      </c>
      <c r="F79">
        <v>2</v>
      </c>
      <c r="G79" t="s">
        <v>18</v>
      </c>
      <c r="H79">
        <v>40</v>
      </c>
      <c r="I79" t="b">
        <f>OR(borrower_data[[#This Row],[Borrower Debt to Income Ratio]]&gt;$N$16,borrower_data[[#This Row],[Borrower Debt to Income Ratio]]&lt;$N$15)</f>
        <v>0</v>
      </c>
    </row>
    <row r="80" spans="1:9" x14ac:dyDescent="0.25">
      <c r="A80">
        <v>77</v>
      </c>
      <c r="B80">
        <v>212000</v>
      </c>
      <c r="C80" t="b">
        <f>OR(borrower_data[[#This Row],[Borrower Annual Income]]&gt;$L$16,borrower_data[[#This Row],[Borrower Annual Income]]&lt;$L$15)</f>
        <v>0</v>
      </c>
      <c r="D80">
        <v>2.5449999999999999</v>
      </c>
      <c r="E80" t="b">
        <f>OR(borrower_data[[#This Row],[Borrower Income Ratio]]&gt;$M$16,borrower_data[[#This Row],[Borrower Income Ratio]]&lt;$M$15)</f>
        <v>0</v>
      </c>
      <c r="F80">
        <v>2</v>
      </c>
      <c r="G80" t="s">
        <v>18</v>
      </c>
      <c r="H80">
        <v>20</v>
      </c>
      <c r="I80" t="b">
        <f>OR(borrower_data[[#This Row],[Borrower Debt to Income Ratio]]&gt;$N$16,borrower_data[[#This Row],[Borrower Debt to Income Ratio]]&lt;$N$15)</f>
        <v>0</v>
      </c>
    </row>
    <row r="81" spans="1:9" x14ac:dyDescent="0.25">
      <c r="A81">
        <v>78</v>
      </c>
      <c r="B81">
        <v>46000</v>
      </c>
      <c r="C81" t="b">
        <f>OR(borrower_data[[#This Row],[Borrower Annual Income]]&gt;$L$16,borrower_data[[#This Row],[Borrower Annual Income]]&lt;$L$15)</f>
        <v>0</v>
      </c>
      <c r="D81">
        <v>0.55959999999999999</v>
      </c>
      <c r="E81" t="b">
        <f>OR(borrower_data[[#This Row],[Borrower Income Ratio]]&gt;$M$16,borrower_data[[#This Row],[Borrower Income Ratio]]&lt;$M$15)</f>
        <v>0</v>
      </c>
      <c r="F81">
        <v>2</v>
      </c>
      <c r="G81" t="s">
        <v>18</v>
      </c>
      <c r="H81">
        <v>44</v>
      </c>
      <c r="I81" t="b">
        <f>OR(borrower_data[[#This Row],[Borrower Debt to Income Ratio]]&gt;$N$16,borrower_data[[#This Row],[Borrower Debt to Income Ratio]]&lt;$N$15)</f>
        <v>0</v>
      </c>
    </row>
    <row r="82" spans="1:9" x14ac:dyDescent="0.25">
      <c r="A82">
        <v>79</v>
      </c>
      <c r="B82">
        <v>115000</v>
      </c>
      <c r="C82" t="b">
        <f>OR(borrower_data[[#This Row],[Borrower Annual Income]]&gt;$L$16,borrower_data[[#This Row],[Borrower Annual Income]]&lt;$L$15)</f>
        <v>0</v>
      </c>
      <c r="D82">
        <v>1.0758000000000001</v>
      </c>
      <c r="E82" t="b">
        <f>OR(borrower_data[[#This Row],[Borrower Income Ratio]]&gt;$M$16,borrower_data[[#This Row],[Borrower Income Ratio]]&lt;$M$15)</f>
        <v>0</v>
      </c>
      <c r="F82">
        <v>2</v>
      </c>
      <c r="G82" t="s">
        <v>18</v>
      </c>
      <c r="H82">
        <v>42</v>
      </c>
      <c r="I82" t="b">
        <f>OR(borrower_data[[#This Row],[Borrower Debt to Income Ratio]]&gt;$N$16,borrower_data[[#This Row],[Borrower Debt to Income Ratio]]&lt;$N$15)</f>
        <v>0</v>
      </c>
    </row>
    <row r="83" spans="1:9" x14ac:dyDescent="0.25">
      <c r="A83">
        <v>80</v>
      </c>
      <c r="B83">
        <v>120000</v>
      </c>
      <c r="C83" t="b">
        <f>OR(borrower_data[[#This Row],[Borrower Annual Income]]&gt;$L$16,borrower_data[[#This Row],[Borrower Annual Income]]&lt;$L$15)</f>
        <v>0</v>
      </c>
      <c r="D83">
        <v>1.5935999999999999</v>
      </c>
      <c r="E83" t="b">
        <f>OR(borrower_data[[#This Row],[Borrower Income Ratio]]&gt;$M$16,borrower_data[[#This Row],[Borrower Income Ratio]]&lt;$M$15)</f>
        <v>0</v>
      </c>
      <c r="F83">
        <v>2</v>
      </c>
      <c r="G83" t="s">
        <v>18</v>
      </c>
      <c r="H83">
        <v>10</v>
      </c>
      <c r="I83" t="b">
        <f>OR(borrower_data[[#This Row],[Borrower Debt to Income Ratio]]&gt;$N$16,borrower_data[[#This Row],[Borrower Debt to Income Ratio]]&lt;$N$15)</f>
        <v>0</v>
      </c>
    </row>
    <row r="84" spans="1:9" x14ac:dyDescent="0.25">
      <c r="A84">
        <v>81</v>
      </c>
      <c r="B84">
        <v>77000</v>
      </c>
      <c r="C84" t="b">
        <f>OR(borrower_data[[#This Row],[Borrower Annual Income]]&gt;$L$16,borrower_data[[#This Row],[Borrower Annual Income]]&lt;$L$15)</f>
        <v>0</v>
      </c>
      <c r="D84">
        <v>0.95420000000000005</v>
      </c>
      <c r="E84" t="b">
        <f>OR(borrower_data[[#This Row],[Borrower Income Ratio]]&gt;$M$16,borrower_data[[#This Row],[Borrower Income Ratio]]&lt;$M$15)</f>
        <v>0</v>
      </c>
      <c r="F84">
        <v>2</v>
      </c>
      <c r="G84" t="s">
        <v>18</v>
      </c>
      <c r="H84">
        <v>42</v>
      </c>
      <c r="I84" t="b">
        <f>OR(borrower_data[[#This Row],[Borrower Debt to Income Ratio]]&gt;$N$16,borrower_data[[#This Row],[Borrower Debt to Income Ratio]]&lt;$N$15)</f>
        <v>0</v>
      </c>
    </row>
    <row r="85" spans="1:9" x14ac:dyDescent="0.25">
      <c r="A85">
        <v>82</v>
      </c>
      <c r="B85">
        <v>74000</v>
      </c>
      <c r="C85" t="b">
        <f>OR(borrower_data[[#This Row],[Borrower Annual Income]]&gt;$L$16,borrower_data[[#This Row],[Borrower Annual Income]]&lt;$L$15)</f>
        <v>0</v>
      </c>
      <c r="D85">
        <v>1.0834999999999999</v>
      </c>
      <c r="E85" t="b">
        <f>OR(borrower_data[[#This Row],[Borrower Income Ratio]]&gt;$M$16,borrower_data[[#This Row],[Borrower Income Ratio]]&lt;$M$15)</f>
        <v>0</v>
      </c>
      <c r="F85">
        <v>2</v>
      </c>
      <c r="G85" t="s">
        <v>18</v>
      </c>
      <c r="H85">
        <v>41</v>
      </c>
      <c r="I85" t="b">
        <f>OR(borrower_data[[#This Row],[Borrower Debt to Income Ratio]]&gt;$N$16,borrower_data[[#This Row],[Borrower Debt to Income Ratio]]&lt;$N$15)</f>
        <v>0</v>
      </c>
    </row>
    <row r="86" spans="1:9" x14ac:dyDescent="0.25">
      <c r="A86">
        <v>83</v>
      </c>
      <c r="B86">
        <v>113000</v>
      </c>
      <c r="C86" t="b">
        <f>OR(borrower_data[[#This Row],[Borrower Annual Income]]&gt;$L$16,borrower_data[[#This Row],[Borrower Annual Income]]&lt;$L$15)</f>
        <v>0</v>
      </c>
      <c r="D86">
        <v>1.6189</v>
      </c>
      <c r="E86" t="b">
        <f>OR(borrower_data[[#This Row],[Borrower Income Ratio]]&gt;$M$16,borrower_data[[#This Row],[Borrower Income Ratio]]&lt;$M$15)</f>
        <v>0</v>
      </c>
      <c r="F86">
        <v>2</v>
      </c>
      <c r="G86" t="s">
        <v>18</v>
      </c>
      <c r="H86">
        <v>30</v>
      </c>
      <c r="I86" t="b">
        <f>OR(borrower_data[[#This Row],[Borrower Debt to Income Ratio]]&gt;$N$16,borrower_data[[#This Row],[Borrower Debt to Income Ratio]]&lt;$N$15)</f>
        <v>0</v>
      </c>
    </row>
    <row r="87" spans="1:9" x14ac:dyDescent="0.25">
      <c r="A87">
        <v>84</v>
      </c>
      <c r="B87">
        <v>74000</v>
      </c>
      <c r="C87" t="b">
        <f>OR(borrower_data[[#This Row],[Borrower Annual Income]]&gt;$L$16,borrower_data[[#This Row],[Borrower Annual Income]]&lt;$L$15)</f>
        <v>0</v>
      </c>
      <c r="D87">
        <v>0.86750000000000005</v>
      </c>
      <c r="E87" t="b">
        <f>OR(borrower_data[[#This Row],[Borrower Income Ratio]]&gt;$M$16,borrower_data[[#This Row],[Borrower Income Ratio]]&lt;$M$15)</f>
        <v>0</v>
      </c>
      <c r="F87">
        <v>2</v>
      </c>
      <c r="G87" t="s">
        <v>18</v>
      </c>
      <c r="H87">
        <v>30</v>
      </c>
      <c r="I87" t="b">
        <f>OR(borrower_data[[#This Row],[Borrower Debt to Income Ratio]]&gt;$N$16,borrower_data[[#This Row],[Borrower Debt to Income Ratio]]&lt;$N$15)</f>
        <v>0</v>
      </c>
    </row>
    <row r="88" spans="1:9" x14ac:dyDescent="0.25">
      <c r="A88">
        <v>85</v>
      </c>
      <c r="B88">
        <v>184000</v>
      </c>
      <c r="C88" t="b">
        <f>OR(borrower_data[[#This Row],[Borrower Annual Income]]&gt;$L$16,borrower_data[[#This Row],[Borrower Annual Income]]&lt;$L$15)</f>
        <v>0</v>
      </c>
      <c r="D88">
        <v>2.2088999999999999</v>
      </c>
      <c r="E88" t="b">
        <f>OR(borrower_data[[#This Row],[Borrower Income Ratio]]&gt;$M$16,borrower_data[[#This Row],[Borrower Income Ratio]]&lt;$M$15)</f>
        <v>0</v>
      </c>
      <c r="F88">
        <v>2</v>
      </c>
      <c r="G88" t="s">
        <v>18</v>
      </c>
      <c r="H88">
        <v>48</v>
      </c>
      <c r="I88" t="b">
        <f>OR(borrower_data[[#This Row],[Borrower Debt to Income Ratio]]&gt;$N$16,borrower_data[[#This Row],[Borrower Debt to Income Ratio]]&lt;$N$15)</f>
        <v>0</v>
      </c>
    </row>
    <row r="89" spans="1:9" x14ac:dyDescent="0.25">
      <c r="A89">
        <v>86</v>
      </c>
      <c r="B89">
        <v>61000</v>
      </c>
      <c r="C89" t="b">
        <f>OR(borrower_data[[#This Row],[Borrower Annual Income]]&gt;$L$16,borrower_data[[#This Row],[Borrower Annual Income]]&lt;$L$15)</f>
        <v>0</v>
      </c>
      <c r="D89">
        <v>0.85919999999999996</v>
      </c>
      <c r="E89" t="b">
        <f>OR(borrower_data[[#This Row],[Borrower Income Ratio]]&gt;$M$16,borrower_data[[#This Row],[Borrower Income Ratio]]&lt;$M$15)</f>
        <v>0</v>
      </c>
      <c r="F89">
        <v>2</v>
      </c>
      <c r="G89" t="s">
        <v>18</v>
      </c>
      <c r="H89">
        <v>44</v>
      </c>
      <c r="I89" t="b">
        <f>OR(borrower_data[[#This Row],[Borrower Debt to Income Ratio]]&gt;$N$16,borrower_data[[#This Row],[Borrower Debt to Income Ratio]]&lt;$N$15)</f>
        <v>0</v>
      </c>
    </row>
    <row r="90" spans="1:9" x14ac:dyDescent="0.25">
      <c r="A90">
        <v>87</v>
      </c>
      <c r="B90">
        <v>130000</v>
      </c>
      <c r="C90" t="b">
        <f>OR(borrower_data[[#This Row],[Borrower Annual Income]]&gt;$L$16,borrower_data[[#This Row],[Borrower Annual Income]]&lt;$L$15)</f>
        <v>0</v>
      </c>
      <c r="D90">
        <v>1.8362000000000001</v>
      </c>
      <c r="E90" t="b">
        <f>OR(borrower_data[[#This Row],[Borrower Income Ratio]]&gt;$M$16,borrower_data[[#This Row],[Borrower Income Ratio]]&lt;$M$15)</f>
        <v>0</v>
      </c>
      <c r="F90">
        <v>2</v>
      </c>
      <c r="G90" t="s">
        <v>18</v>
      </c>
      <c r="H90">
        <v>10</v>
      </c>
      <c r="I90" t="b">
        <f>OR(borrower_data[[#This Row],[Borrower Debt to Income Ratio]]&gt;$N$16,borrower_data[[#This Row],[Borrower Debt to Income Ratio]]&lt;$N$15)</f>
        <v>0</v>
      </c>
    </row>
    <row r="91" spans="1:9" x14ac:dyDescent="0.25">
      <c r="A91">
        <v>88</v>
      </c>
      <c r="B91">
        <v>139000</v>
      </c>
      <c r="C91" t="b">
        <f>OR(borrower_data[[#This Row],[Borrower Annual Income]]&gt;$L$16,borrower_data[[#This Row],[Borrower Annual Income]]&lt;$L$15)</f>
        <v>0</v>
      </c>
      <c r="D91">
        <v>2.3639000000000001</v>
      </c>
      <c r="E91" t="b">
        <f>OR(borrower_data[[#This Row],[Borrower Income Ratio]]&gt;$M$16,borrower_data[[#This Row],[Borrower Income Ratio]]&lt;$M$15)</f>
        <v>0</v>
      </c>
      <c r="F91">
        <v>2</v>
      </c>
      <c r="G91" t="s">
        <v>18</v>
      </c>
      <c r="H91">
        <v>20</v>
      </c>
      <c r="I91" t="b">
        <f>OR(borrower_data[[#This Row],[Borrower Debt to Income Ratio]]&gt;$N$16,borrower_data[[#This Row],[Borrower Debt to Income Ratio]]&lt;$N$15)</f>
        <v>0</v>
      </c>
    </row>
    <row r="92" spans="1:9" x14ac:dyDescent="0.25">
      <c r="A92">
        <v>89</v>
      </c>
      <c r="B92">
        <v>82000</v>
      </c>
      <c r="C92" t="b">
        <f>OR(borrower_data[[#This Row],[Borrower Annual Income]]&gt;$L$16,borrower_data[[#This Row],[Borrower Annual Income]]&lt;$L$15)</f>
        <v>0</v>
      </c>
      <c r="D92">
        <v>0.94579999999999997</v>
      </c>
      <c r="E92" t="b">
        <f>OR(borrower_data[[#This Row],[Borrower Income Ratio]]&gt;$M$16,borrower_data[[#This Row],[Borrower Income Ratio]]&lt;$M$15)</f>
        <v>0</v>
      </c>
      <c r="F92">
        <v>2</v>
      </c>
      <c r="G92" t="s">
        <v>18</v>
      </c>
      <c r="H92">
        <v>48</v>
      </c>
      <c r="I92" t="b">
        <f>OR(borrower_data[[#This Row],[Borrower Debt to Income Ratio]]&gt;$N$16,borrower_data[[#This Row],[Borrower Debt to Income Ratio]]&lt;$N$15)</f>
        <v>0</v>
      </c>
    </row>
    <row r="93" spans="1:9" x14ac:dyDescent="0.25">
      <c r="A93">
        <v>90</v>
      </c>
      <c r="B93">
        <v>148000</v>
      </c>
      <c r="C93" t="b">
        <f>OR(borrower_data[[#This Row],[Borrower Annual Income]]&gt;$L$16,borrower_data[[#This Row],[Borrower Annual Income]]&lt;$L$15)</f>
        <v>0</v>
      </c>
      <c r="D93">
        <v>1.7766999999999999</v>
      </c>
      <c r="E93" t="b">
        <f>OR(borrower_data[[#This Row],[Borrower Income Ratio]]&gt;$M$16,borrower_data[[#This Row],[Borrower Income Ratio]]&lt;$M$15)</f>
        <v>0</v>
      </c>
      <c r="F93">
        <v>2</v>
      </c>
      <c r="G93" t="s">
        <v>18</v>
      </c>
      <c r="H93">
        <v>10</v>
      </c>
      <c r="I93" t="b">
        <f>OR(borrower_data[[#This Row],[Borrower Debt to Income Ratio]]&gt;$N$16,borrower_data[[#This Row],[Borrower Debt to Income Ratio]]&lt;$N$15)</f>
        <v>0</v>
      </c>
    </row>
    <row r="94" spans="1:9" x14ac:dyDescent="0.25">
      <c r="A94">
        <v>91</v>
      </c>
      <c r="B94">
        <v>103000</v>
      </c>
      <c r="C94" t="b">
        <f>OR(borrower_data[[#This Row],[Borrower Annual Income]]&gt;$L$16,borrower_data[[#This Row],[Borrower Annual Income]]&lt;$L$15)</f>
        <v>0</v>
      </c>
      <c r="D94">
        <v>1.0946</v>
      </c>
      <c r="E94" t="b">
        <f>OR(borrower_data[[#This Row],[Borrower Income Ratio]]&gt;$M$16,borrower_data[[#This Row],[Borrower Income Ratio]]&lt;$M$15)</f>
        <v>0</v>
      </c>
      <c r="F94">
        <v>2</v>
      </c>
      <c r="G94" t="s">
        <v>18</v>
      </c>
      <c r="H94">
        <v>47</v>
      </c>
      <c r="I94" t="b">
        <f>OR(borrower_data[[#This Row],[Borrower Debt to Income Ratio]]&gt;$N$16,borrower_data[[#This Row],[Borrower Debt to Income Ratio]]&lt;$N$15)</f>
        <v>0</v>
      </c>
    </row>
    <row r="95" spans="1:9" x14ac:dyDescent="0.25">
      <c r="A95">
        <v>92</v>
      </c>
      <c r="B95">
        <v>218000</v>
      </c>
      <c r="C95" t="b">
        <f>OR(borrower_data[[#This Row],[Borrower Annual Income]]&gt;$L$16,borrower_data[[#This Row],[Borrower Annual Income]]&lt;$L$15)</f>
        <v>0</v>
      </c>
      <c r="D95">
        <v>2.4384999999999999</v>
      </c>
      <c r="E95" t="b">
        <f>OR(borrower_data[[#This Row],[Borrower Income Ratio]]&gt;$M$16,borrower_data[[#This Row],[Borrower Income Ratio]]&lt;$M$15)</f>
        <v>0</v>
      </c>
      <c r="F95">
        <v>2</v>
      </c>
      <c r="G95" t="s">
        <v>18</v>
      </c>
      <c r="H95">
        <v>10</v>
      </c>
      <c r="I95" t="b">
        <f>OR(borrower_data[[#This Row],[Borrower Debt to Income Ratio]]&gt;$N$16,borrower_data[[#This Row],[Borrower Debt to Income Ratio]]&lt;$N$15)</f>
        <v>0</v>
      </c>
    </row>
    <row r="96" spans="1:9" x14ac:dyDescent="0.25">
      <c r="A96">
        <v>93</v>
      </c>
      <c r="B96">
        <v>164000</v>
      </c>
      <c r="C96" t="b">
        <f>OR(borrower_data[[#This Row],[Borrower Annual Income]]&gt;$L$16,borrower_data[[#This Row],[Borrower Annual Income]]&lt;$L$15)</f>
        <v>0</v>
      </c>
      <c r="D96">
        <v>2.5387</v>
      </c>
      <c r="E96" t="b">
        <f>OR(borrower_data[[#This Row],[Borrower Income Ratio]]&gt;$M$16,borrower_data[[#This Row],[Borrower Income Ratio]]&lt;$M$15)</f>
        <v>0</v>
      </c>
      <c r="F96">
        <v>2</v>
      </c>
      <c r="G96" t="s">
        <v>18</v>
      </c>
      <c r="H96">
        <v>36</v>
      </c>
      <c r="I96" t="b">
        <f>OR(borrower_data[[#This Row],[Borrower Debt to Income Ratio]]&gt;$N$16,borrower_data[[#This Row],[Borrower Debt to Income Ratio]]&lt;$N$15)</f>
        <v>0</v>
      </c>
    </row>
    <row r="97" spans="1:9" x14ac:dyDescent="0.25">
      <c r="A97">
        <v>94</v>
      </c>
      <c r="B97">
        <v>244000</v>
      </c>
      <c r="C97" t="b">
        <f>OR(borrower_data[[#This Row],[Borrower Annual Income]]&gt;$L$16,borrower_data[[#This Row],[Borrower Annual Income]]&lt;$L$15)</f>
        <v>0</v>
      </c>
      <c r="D97">
        <v>2.5285000000000002</v>
      </c>
      <c r="E97" t="b">
        <f>OR(borrower_data[[#This Row],[Borrower Income Ratio]]&gt;$M$16,borrower_data[[#This Row],[Borrower Income Ratio]]&lt;$M$15)</f>
        <v>0</v>
      </c>
      <c r="F97">
        <v>2</v>
      </c>
      <c r="G97" t="s">
        <v>18</v>
      </c>
      <c r="H97">
        <v>10</v>
      </c>
      <c r="I97" t="b">
        <f>OR(borrower_data[[#This Row],[Borrower Debt to Income Ratio]]&gt;$N$16,borrower_data[[#This Row],[Borrower Debt to Income Ratio]]&lt;$N$15)</f>
        <v>0</v>
      </c>
    </row>
    <row r="98" spans="1:9" x14ac:dyDescent="0.25">
      <c r="A98">
        <v>95</v>
      </c>
      <c r="B98">
        <v>51000</v>
      </c>
      <c r="C98" t="b">
        <f>OR(borrower_data[[#This Row],[Borrower Annual Income]]&gt;$L$16,borrower_data[[#This Row],[Borrower Annual Income]]&lt;$L$15)</f>
        <v>0</v>
      </c>
      <c r="D98">
        <v>0.65549999999999997</v>
      </c>
      <c r="E98" t="b">
        <f>OR(borrower_data[[#This Row],[Borrower Income Ratio]]&gt;$M$16,borrower_data[[#This Row],[Borrower Income Ratio]]&lt;$M$15)</f>
        <v>0</v>
      </c>
      <c r="F98">
        <v>2</v>
      </c>
      <c r="G98" t="s">
        <v>18</v>
      </c>
      <c r="H98">
        <v>10</v>
      </c>
      <c r="I98" t="b">
        <f>OR(borrower_data[[#This Row],[Borrower Debt to Income Ratio]]&gt;$N$16,borrower_data[[#This Row],[Borrower Debt to Income Ratio]]&lt;$N$15)</f>
        <v>0</v>
      </c>
    </row>
    <row r="99" spans="1:9" x14ac:dyDescent="0.25">
      <c r="A99">
        <v>68</v>
      </c>
      <c r="B99">
        <v>376000</v>
      </c>
      <c r="C99" t="b">
        <f>OR(borrower_data[[#This Row],[Borrower Annual Income]]&gt;$L$16,borrower_data[[#This Row],[Borrower Annual Income]]&lt;$L$15)</f>
        <v>1</v>
      </c>
      <c r="D99">
        <v>4.3822999999999999</v>
      </c>
      <c r="E99" t="b">
        <f>OR(borrower_data[[#This Row],[Borrower Income Ratio]]&gt;$M$16,borrower_data[[#This Row],[Borrower Income Ratio]]&lt;$M$15)</f>
        <v>1</v>
      </c>
      <c r="F99">
        <v>2</v>
      </c>
      <c r="G99" t="s">
        <v>18</v>
      </c>
      <c r="H99">
        <v>20</v>
      </c>
      <c r="I99" t="b">
        <f>OR(borrower_data[[#This Row],[Borrower Debt to Income Ratio]]&gt;$N$16,borrower_data[[#This Row],[Borrower Debt to Income Ratio]]&lt;$N$15)</f>
        <v>0</v>
      </c>
    </row>
    <row r="100" spans="1:9" x14ac:dyDescent="0.25">
      <c r="A100">
        <v>97</v>
      </c>
      <c r="B100">
        <v>80000</v>
      </c>
      <c r="C100" t="b">
        <f>OR(borrower_data[[#This Row],[Borrower Annual Income]]&gt;$L$16,borrower_data[[#This Row],[Borrower Annual Income]]&lt;$L$15)</f>
        <v>0</v>
      </c>
      <c r="D100">
        <v>1.0499000000000001</v>
      </c>
      <c r="E100" t="b">
        <f>OR(borrower_data[[#This Row],[Borrower Income Ratio]]&gt;$M$16,borrower_data[[#This Row],[Borrower Income Ratio]]&lt;$M$15)</f>
        <v>0</v>
      </c>
      <c r="F100">
        <v>2</v>
      </c>
      <c r="G100" t="s">
        <v>18</v>
      </c>
      <c r="H100">
        <v>30</v>
      </c>
      <c r="I100" t="b">
        <f>OR(borrower_data[[#This Row],[Borrower Debt to Income Ratio]]&gt;$N$16,borrower_data[[#This Row],[Borrower Debt to Income Ratio]]&lt;$N$15)</f>
        <v>0</v>
      </c>
    </row>
    <row r="101" spans="1:9" x14ac:dyDescent="0.25">
      <c r="A101">
        <v>98</v>
      </c>
      <c r="B101">
        <v>63000</v>
      </c>
      <c r="C101" t="b">
        <f>OR(borrower_data[[#This Row],[Borrower Annual Income]]&gt;$L$16,borrower_data[[#This Row],[Borrower Annual Income]]&lt;$L$15)</f>
        <v>0</v>
      </c>
      <c r="D101">
        <v>0.61280000000000001</v>
      </c>
      <c r="E101" t="b">
        <f>OR(borrower_data[[#This Row],[Borrower Income Ratio]]&gt;$M$16,borrower_data[[#This Row],[Borrower Income Ratio]]&lt;$M$15)</f>
        <v>0</v>
      </c>
      <c r="F101">
        <v>2</v>
      </c>
      <c r="G101" t="s">
        <v>19</v>
      </c>
      <c r="H101">
        <v>20</v>
      </c>
      <c r="I101" t="b">
        <f>OR(borrower_data[[#This Row],[Borrower Debt to Income Ratio]]&gt;$N$16,borrower_data[[#This Row],[Borrower Debt to Income Ratio]]&lt;$N$15)</f>
        <v>0</v>
      </c>
    </row>
    <row r="102" spans="1:9" x14ac:dyDescent="0.25">
      <c r="A102">
        <v>99</v>
      </c>
      <c r="B102">
        <v>116000</v>
      </c>
      <c r="C102" t="b">
        <f>OR(borrower_data[[#This Row],[Borrower Annual Income]]&gt;$L$16,borrower_data[[#This Row],[Borrower Annual Income]]&lt;$L$15)</f>
        <v>0</v>
      </c>
      <c r="D102">
        <v>1.4628000000000001</v>
      </c>
      <c r="E102" t="b">
        <f>OR(borrower_data[[#This Row],[Borrower Income Ratio]]&gt;$M$16,borrower_data[[#This Row],[Borrower Income Ratio]]&lt;$M$15)</f>
        <v>0</v>
      </c>
      <c r="F102">
        <v>1</v>
      </c>
      <c r="G102" t="s">
        <v>19</v>
      </c>
      <c r="H102">
        <v>38</v>
      </c>
      <c r="I102" t="b">
        <f>OR(borrower_data[[#This Row],[Borrower Debt to Income Ratio]]&gt;$N$16,borrower_data[[#This Row],[Borrower Debt to Income Ratio]]&lt;$N$15)</f>
        <v>0</v>
      </c>
    </row>
    <row r="103" spans="1:9" x14ac:dyDescent="0.25">
      <c r="A103">
        <v>100</v>
      </c>
      <c r="B103">
        <v>88000</v>
      </c>
      <c r="C103" t="b">
        <f>OR(borrower_data[[#This Row],[Borrower Annual Income]]&gt;$L$16,borrower_data[[#This Row],[Borrower Annual Income]]&lt;$L$15)</f>
        <v>0</v>
      </c>
      <c r="D103">
        <v>1.0692999999999999</v>
      </c>
      <c r="E103" t="b">
        <f>OR(borrower_data[[#This Row],[Borrower Income Ratio]]&gt;$M$16,borrower_data[[#This Row],[Borrower Income Ratio]]&lt;$M$15)</f>
        <v>0</v>
      </c>
      <c r="F103">
        <v>1</v>
      </c>
      <c r="G103" t="s">
        <v>19</v>
      </c>
      <c r="H103">
        <v>10</v>
      </c>
      <c r="I103" t="b">
        <f>OR(borrower_data[[#This Row],[Borrower Debt to Income Ratio]]&gt;$N$16,borrower_data[[#This Row],[Borrower Debt to Income Ratio]]&lt;$N$15)</f>
        <v>0</v>
      </c>
    </row>
    <row r="104" spans="1:9" x14ac:dyDescent="0.25">
      <c r="A104">
        <v>101</v>
      </c>
      <c r="B104">
        <v>69000</v>
      </c>
      <c r="C104" t="b">
        <f>OR(borrower_data[[#This Row],[Borrower Annual Income]]&gt;$L$16,borrower_data[[#This Row],[Borrower Annual Income]]&lt;$L$15)</f>
        <v>0</v>
      </c>
      <c r="D104">
        <v>0.71499999999999997</v>
      </c>
      <c r="E104" t="b">
        <f>OR(borrower_data[[#This Row],[Borrower Income Ratio]]&gt;$M$16,borrower_data[[#This Row],[Borrower Income Ratio]]&lt;$M$15)</f>
        <v>0</v>
      </c>
      <c r="F104">
        <v>2</v>
      </c>
      <c r="G104" t="s">
        <v>19</v>
      </c>
      <c r="H104">
        <v>30</v>
      </c>
      <c r="I104" t="b">
        <f>OR(borrower_data[[#This Row],[Borrower Debt to Income Ratio]]&gt;$N$16,borrower_data[[#This Row],[Borrower Debt to Income Ratio]]&lt;$N$15)</f>
        <v>0</v>
      </c>
    </row>
    <row r="105" spans="1:9" x14ac:dyDescent="0.25">
      <c r="A105">
        <v>102</v>
      </c>
      <c r="B105">
        <v>110000</v>
      </c>
      <c r="C105" t="b">
        <f>OR(borrower_data[[#This Row],[Borrower Annual Income]]&gt;$L$16,borrower_data[[#This Row],[Borrower Annual Income]]&lt;$L$15)</f>
        <v>0</v>
      </c>
      <c r="D105">
        <v>1.3580000000000001</v>
      </c>
      <c r="E105" t="b">
        <f>OR(borrower_data[[#This Row],[Borrower Income Ratio]]&gt;$M$16,borrower_data[[#This Row],[Borrower Income Ratio]]&lt;$M$15)</f>
        <v>0</v>
      </c>
      <c r="F105">
        <v>2</v>
      </c>
      <c r="G105" t="s">
        <v>19</v>
      </c>
      <c r="H105">
        <v>30</v>
      </c>
      <c r="I105" t="b">
        <f>OR(borrower_data[[#This Row],[Borrower Debt to Income Ratio]]&gt;$N$16,borrower_data[[#This Row],[Borrower Debt to Income Ratio]]&lt;$N$15)</f>
        <v>0</v>
      </c>
    </row>
    <row r="106" spans="1:9" x14ac:dyDescent="0.25">
      <c r="A106">
        <v>103</v>
      </c>
      <c r="B106">
        <v>82000</v>
      </c>
      <c r="C106" t="b">
        <f>OR(borrower_data[[#This Row],[Borrower Annual Income]]&gt;$L$16,borrower_data[[#This Row],[Borrower Annual Income]]&lt;$L$15)</f>
        <v>0</v>
      </c>
      <c r="D106">
        <v>0.88460000000000005</v>
      </c>
      <c r="E106" t="b">
        <f>OR(borrower_data[[#This Row],[Borrower Income Ratio]]&gt;$M$16,borrower_data[[#This Row],[Borrower Income Ratio]]&lt;$M$15)</f>
        <v>0</v>
      </c>
      <c r="F106">
        <v>2</v>
      </c>
      <c r="G106" t="s">
        <v>19</v>
      </c>
      <c r="H106">
        <v>47</v>
      </c>
      <c r="I106" t="b">
        <f>OR(borrower_data[[#This Row],[Borrower Debt to Income Ratio]]&gt;$N$16,borrower_data[[#This Row],[Borrower Debt to Income Ratio]]&lt;$N$15)</f>
        <v>0</v>
      </c>
    </row>
    <row r="107" spans="1:9" x14ac:dyDescent="0.25">
      <c r="A107">
        <v>104</v>
      </c>
      <c r="B107">
        <v>88000</v>
      </c>
      <c r="C107" t="b">
        <f>OR(borrower_data[[#This Row],[Borrower Annual Income]]&gt;$L$16,borrower_data[[#This Row],[Borrower Annual Income]]&lt;$L$15)</f>
        <v>0</v>
      </c>
      <c r="D107">
        <v>1.2121</v>
      </c>
      <c r="E107" t="b">
        <f>OR(borrower_data[[#This Row],[Borrower Income Ratio]]&gt;$M$16,borrower_data[[#This Row],[Borrower Income Ratio]]&lt;$M$15)</f>
        <v>0</v>
      </c>
      <c r="F107">
        <v>2</v>
      </c>
      <c r="G107" t="s">
        <v>19</v>
      </c>
      <c r="H107">
        <v>43</v>
      </c>
      <c r="I107" t="b">
        <f>OR(borrower_data[[#This Row],[Borrower Debt to Income Ratio]]&gt;$N$16,borrower_data[[#This Row],[Borrower Debt to Income Ratio]]&lt;$N$15)</f>
        <v>0</v>
      </c>
    </row>
    <row r="108" spans="1:9" x14ac:dyDescent="0.25">
      <c r="A108">
        <v>105</v>
      </c>
      <c r="B108">
        <v>30000</v>
      </c>
      <c r="C108" t="b">
        <f>OR(borrower_data[[#This Row],[Borrower Annual Income]]&gt;$L$16,borrower_data[[#This Row],[Borrower Annual Income]]&lt;$L$15)</f>
        <v>0</v>
      </c>
      <c r="D108">
        <v>0.5111</v>
      </c>
      <c r="E108" t="b">
        <f>OR(borrower_data[[#This Row],[Borrower Income Ratio]]&gt;$M$16,borrower_data[[#This Row],[Borrower Income Ratio]]&lt;$M$15)</f>
        <v>0</v>
      </c>
      <c r="F108">
        <v>2</v>
      </c>
      <c r="G108" t="s">
        <v>19</v>
      </c>
      <c r="H108">
        <v>30</v>
      </c>
      <c r="I108" t="b">
        <f>OR(borrower_data[[#This Row],[Borrower Debt to Income Ratio]]&gt;$N$16,borrower_data[[#This Row],[Borrower Debt to Income Ratio]]&lt;$N$15)</f>
        <v>0</v>
      </c>
    </row>
    <row r="109" spans="1:9" x14ac:dyDescent="0.25">
      <c r="A109">
        <v>106</v>
      </c>
      <c r="B109">
        <v>131000</v>
      </c>
      <c r="C109" t="b">
        <f>OR(borrower_data[[#This Row],[Borrower Annual Income]]&gt;$L$16,borrower_data[[#This Row],[Borrower Annual Income]]&lt;$L$15)</f>
        <v>0</v>
      </c>
      <c r="D109">
        <v>1.4685999999999999</v>
      </c>
      <c r="E109" t="b">
        <f>OR(borrower_data[[#This Row],[Borrower Income Ratio]]&gt;$M$16,borrower_data[[#This Row],[Borrower Income Ratio]]&lt;$M$15)</f>
        <v>0</v>
      </c>
      <c r="F109">
        <v>2</v>
      </c>
      <c r="G109" t="s">
        <v>19</v>
      </c>
      <c r="H109">
        <v>20</v>
      </c>
      <c r="I109" t="b">
        <f>OR(borrower_data[[#This Row],[Borrower Debt to Income Ratio]]&gt;$N$16,borrower_data[[#This Row],[Borrower Debt to Income Ratio]]&lt;$N$15)</f>
        <v>0</v>
      </c>
    </row>
    <row r="110" spans="1:9" x14ac:dyDescent="0.25">
      <c r="A110">
        <v>107</v>
      </c>
      <c r="B110">
        <v>82000</v>
      </c>
      <c r="C110" t="b">
        <f>OR(borrower_data[[#This Row],[Borrower Annual Income]]&gt;$L$16,borrower_data[[#This Row],[Borrower Annual Income]]&lt;$L$15)</f>
        <v>0</v>
      </c>
      <c r="D110">
        <v>1.0174000000000001</v>
      </c>
      <c r="E110" t="b">
        <f>OR(borrower_data[[#This Row],[Borrower Income Ratio]]&gt;$M$16,borrower_data[[#This Row],[Borrower Income Ratio]]&lt;$M$15)</f>
        <v>0</v>
      </c>
      <c r="F110">
        <v>2</v>
      </c>
      <c r="G110" t="s">
        <v>19</v>
      </c>
      <c r="H110">
        <v>46</v>
      </c>
      <c r="I110" t="b">
        <f>OR(borrower_data[[#This Row],[Borrower Debt to Income Ratio]]&gt;$N$16,borrower_data[[#This Row],[Borrower Debt to Income Ratio]]&lt;$N$15)</f>
        <v>0</v>
      </c>
    </row>
    <row r="111" spans="1:9" x14ac:dyDescent="0.25">
      <c r="A111">
        <v>108</v>
      </c>
      <c r="B111">
        <v>162000</v>
      </c>
      <c r="C111" t="b">
        <f>OR(borrower_data[[#This Row],[Borrower Annual Income]]&gt;$L$16,borrower_data[[#This Row],[Borrower Annual Income]]&lt;$L$15)</f>
        <v>0</v>
      </c>
      <c r="D111">
        <v>1.7589999999999999</v>
      </c>
      <c r="E111" t="b">
        <f>OR(borrower_data[[#This Row],[Borrower Income Ratio]]&gt;$M$16,borrower_data[[#This Row],[Borrower Income Ratio]]&lt;$M$15)</f>
        <v>0</v>
      </c>
      <c r="F111">
        <v>2</v>
      </c>
      <c r="G111" t="s">
        <v>19</v>
      </c>
      <c r="H111">
        <v>20</v>
      </c>
      <c r="I111" t="b">
        <f>OR(borrower_data[[#This Row],[Borrower Debt to Income Ratio]]&gt;$N$16,borrower_data[[#This Row],[Borrower Debt to Income Ratio]]&lt;$N$15)</f>
        <v>0</v>
      </c>
    </row>
    <row r="112" spans="1:9" x14ac:dyDescent="0.25">
      <c r="A112">
        <v>109</v>
      </c>
      <c r="B112">
        <v>118000</v>
      </c>
      <c r="C112" t="b">
        <f>OR(borrower_data[[#This Row],[Borrower Annual Income]]&gt;$L$16,borrower_data[[#This Row],[Borrower Annual Income]]&lt;$L$15)</f>
        <v>0</v>
      </c>
      <c r="D112">
        <v>1.4286000000000001</v>
      </c>
      <c r="E112" t="b">
        <f>OR(borrower_data[[#This Row],[Borrower Income Ratio]]&gt;$M$16,borrower_data[[#This Row],[Borrower Income Ratio]]&lt;$M$15)</f>
        <v>0</v>
      </c>
      <c r="F112">
        <v>2</v>
      </c>
      <c r="G112" t="s">
        <v>19</v>
      </c>
      <c r="H112">
        <v>30</v>
      </c>
      <c r="I112" t="b">
        <f>OR(borrower_data[[#This Row],[Borrower Debt to Income Ratio]]&gt;$N$16,borrower_data[[#This Row],[Borrower Debt to Income Ratio]]&lt;$N$15)</f>
        <v>0</v>
      </c>
    </row>
    <row r="113" spans="1:9" x14ac:dyDescent="0.25">
      <c r="A113">
        <v>110</v>
      </c>
      <c r="B113">
        <v>37000</v>
      </c>
      <c r="C113" t="b">
        <f>OR(borrower_data[[#This Row],[Borrower Annual Income]]&gt;$L$16,borrower_data[[#This Row],[Borrower Annual Income]]&lt;$L$15)</f>
        <v>0</v>
      </c>
      <c r="D113">
        <v>0.4914</v>
      </c>
      <c r="E113" t="b">
        <f>OR(borrower_data[[#This Row],[Borrower Income Ratio]]&gt;$M$16,borrower_data[[#This Row],[Borrower Income Ratio]]&lt;$M$15)</f>
        <v>0</v>
      </c>
      <c r="F113">
        <v>2</v>
      </c>
      <c r="G113" t="s">
        <v>19</v>
      </c>
      <c r="H113">
        <v>47</v>
      </c>
      <c r="I113" t="b">
        <f>OR(borrower_data[[#This Row],[Borrower Debt to Income Ratio]]&gt;$N$16,borrower_data[[#This Row],[Borrower Debt to Income Ratio]]&lt;$N$15)</f>
        <v>0</v>
      </c>
    </row>
    <row r="114" spans="1:9" x14ac:dyDescent="0.25">
      <c r="A114">
        <v>111</v>
      </c>
      <c r="B114">
        <v>117000</v>
      </c>
      <c r="C114" t="b">
        <f>OR(borrower_data[[#This Row],[Borrower Annual Income]]&gt;$L$16,borrower_data[[#This Row],[Borrower Annual Income]]&lt;$L$15)</f>
        <v>0</v>
      </c>
      <c r="D114">
        <v>1.7181</v>
      </c>
      <c r="E114" t="b">
        <f>OR(borrower_data[[#This Row],[Borrower Income Ratio]]&gt;$M$16,borrower_data[[#This Row],[Borrower Income Ratio]]&lt;$M$15)</f>
        <v>0</v>
      </c>
      <c r="F114">
        <v>2</v>
      </c>
      <c r="G114" t="s">
        <v>19</v>
      </c>
      <c r="H114">
        <v>20</v>
      </c>
      <c r="I114" t="b">
        <f>OR(borrower_data[[#This Row],[Borrower Debt to Income Ratio]]&gt;$N$16,borrower_data[[#This Row],[Borrower Debt to Income Ratio]]&lt;$N$15)</f>
        <v>0</v>
      </c>
    </row>
    <row r="115" spans="1:9" x14ac:dyDescent="0.25">
      <c r="A115">
        <v>112</v>
      </c>
      <c r="B115">
        <v>108000</v>
      </c>
      <c r="C115" t="b">
        <f>OR(borrower_data[[#This Row],[Borrower Annual Income]]&gt;$L$16,borrower_data[[#This Row],[Borrower Annual Income]]&lt;$L$15)</f>
        <v>0</v>
      </c>
      <c r="D115">
        <v>1.3139000000000001</v>
      </c>
      <c r="E115" t="b">
        <f>OR(borrower_data[[#This Row],[Borrower Income Ratio]]&gt;$M$16,borrower_data[[#This Row],[Borrower Income Ratio]]&lt;$M$15)</f>
        <v>0</v>
      </c>
      <c r="F115">
        <v>2</v>
      </c>
      <c r="G115" t="s">
        <v>19</v>
      </c>
      <c r="H115">
        <v>10</v>
      </c>
      <c r="I115" t="b">
        <f>OR(borrower_data[[#This Row],[Borrower Debt to Income Ratio]]&gt;$N$16,borrower_data[[#This Row],[Borrower Debt to Income Ratio]]&lt;$N$15)</f>
        <v>0</v>
      </c>
    </row>
    <row r="116" spans="1:9" x14ac:dyDescent="0.25">
      <c r="A116">
        <v>113</v>
      </c>
      <c r="B116">
        <v>37000</v>
      </c>
      <c r="C116" t="b">
        <f>OR(borrower_data[[#This Row],[Borrower Annual Income]]&gt;$L$16,borrower_data[[#This Row],[Borrower Annual Income]]&lt;$L$15)</f>
        <v>0</v>
      </c>
      <c r="D116">
        <v>0.4914</v>
      </c>
      <c r="E116" t="b">
        <f>OR(borrower_data[[#This Row],[Borrower Income Ratio]]&gt;$M$16,borrower_data[[#This Row],[Borrower Income Ratio]]&lt;$M$15)</f>
        <v>0</v>
      </c>
      <c r="F116">
        <v>2</v>
      </c>
      <c r="G116" t="s">
        <v>19</v>
      </c>
      <c r="H116">
        <v>41</v>
      </c>
      <c r="I116" t="b">
        <f>OR(borrower_data[[#This Row],[Borrower Debt to Income Ratio]]&gt;$N$16,borrower_data[[#This Row],[Borrower Debt to Income Ratio]]&lt;$N$15)</f>
        <v>0</v>
      </c>
    </row>
    <row r="117" spans="1:9" x14ac:dyDescent="0.25">
      <c r="A117">
        <v>114</v>
      </c>
      <c r="B117">
        <v>160000</v>
      </c>
      <c r="C117" t="b">
        <f>OR(borrower_data[[#This Row],[Borrower Annual Income]]&gt;$L$16,borrower_data[[#This Row],[Borrower Annual Income]]&lt;$L$15)</f>
        <v>0</v>
      </c>
      <c r="D117">
        <v>1.6579999999999999</v>
      </c>
      <c r="E117" t="b">
        <f>OR(borrower_data[[#This Row],[Borrower Income Ratio]]&gt;$M$16,borrower_data[[#This Row],[Borrower Income Ratio]]&lt;$M$15)</f>
        <v>0</v>
      </c>
      <c r="F117">
        <v>2</v>
      </c>
      <c r="G117" t="s">
        <v>19</v>
      </c>
      <c r="H117">
        <v>30</v>
      </c>
      <c r="I117" t="b">
        <f>OR(borrower_data[[#This Row],[Borrower Debt to Income Ratio]]&gt;$N$16,borrower_data[[#This Row],[Borrower Debt to Income Ratio]]&lt;$N$15)</f>
        <v>0</v>
      </c>
    </row>
    <row r="118" spans="1:9" x14ac:dyDescent="0.25">
      <c r="A118">
        <v>115</v>
      </c>
      <c r="B118">
        <v>231000</v>
      </c>
      <c r="C118" t="b">
        <f>OR(borrower_data[[#This Row],[Borrower Annual Income]]&gt;$L$16,borrower_data[[#This Row],[Borrower Annual Income]]&lt;$L$15)</f>
        <v>0</v>
      </c>
      <c r="D118">
        <v>2.5926</v>
      </c>
      <c r="E118" t="b">
        <f>OR(borrower_data[[#This Row],[Borrower Income Ratio]]&gt;$M$16,borrower_data[[#This Row],[Borrower Income Ratio]]&lt;$M$15)</f>
        <v>0</v>
      </c>
      <c r="F118">
        <v>2</v>
      </c>
      <c r="G118" t="s">
        <v>19</v>
      </c>
      <c r="H118">
        <v>20</v>
      </c>
      <c r="I118" t="b">
        <f>OR(borrower_data[[#This Row],[Borrower Debt to Income Ratio]]&gt;$N$16,borrower_data[[#This Row],[Borrower Debt to Income Ratio]]&lt;$N$15)</f>
        <v>0</v>
      </c>
    </row>
    <row r="119" spans="1:9" x14ac:dyDescent="0.25">
      <c r="A119">
        <v>116</v>
      </c>
      <c r="B119">
        <v>130000</v>
      </c>
      <c r="C119" t="b">
        <f>OR(borrower_data[[#This Row],[Borrower Annual Income]]&gt;$L$16,borrower_data[[#This Row],[Borrower Annual Income]]&lt;$L$15)</f>
        <v>0</v>
      </c>
      <c r="D119">
        <v>1.3118000000000001</v>
      </c>
      <c r="E119" t="b">
        <f>OR(borrower_data[[#This Row],[Borrower Income Ratio]]&gt;$M$16,borrower_data[[#This Row],[Borrower Income Ratio]]&lt;$M$15)</f>
        <v>0</v>
      </c>
      <c r="F119">
        <v>2</v>
      </c>
      <c r="G119" t="s">
        <v>19</v>
      </c>
      <c r="H119">
        <v>20</v>
      </c>
      <c r="I119" t="b">
        <f>OR(borrower_data[[#This Row],[Borrower Debt to Income Ratio]]&gt;$N$16,borrower_data[[#This Row],[Borrower Debt to Income Ratio]]&lt;$N$15)</f>
        <v>0</v>
      </c>
    </row>
    <row r="120" spans="1:9" x14ac:dyDescent="0.25">
      <c r="A120">
        <v>117</v>
      </c>
      <c r="B120">
        <v>281000</v>
      </c>
      <c r="C120" t="b">
        <f>OR(borrower_data[[#This Row],[Borrower Annual Income]]&gt;$L$16,borrower_data[[#This Row],[Borrower Annual Income]]&lt;$L$15)</f>
        <v>0</v>
      </c>
      <c r="D120">
        <v>3.3136999999999999</v>
      </c>
      <c r="E120" t="b">
        <f>OR(borrower_data[[#This Row],[Borrower Income Ratio]]&gt;$M$16,borrower_data[[#This Row],[Borrower Income Ratio]]&lt;$M$15)</f>
        <v>0</v>
      </c>
      <c r="F120">
        <v>2</v>
      </c>
      <c r="G120" t="s">
        <v>19</v>
      </c>
      <c r="H120">
        <v>10</v>
      </c>
      <c r="I120" t="b">
        <f>OR(borrower_data[[#This Row],[Borrower Debt to Income Ratio]]&gt;$N$16,borrower_data[[#This Row],[Borrower Debt to Income Ratio]]&lt;$N$15)</f>
        <v>0</v>
      </c>
    </row>
    <row r="121" spans="1:9" x14ac:dyDescent="0.25">
      <c r="A121">
        <v>118</v>
      </c>
      <c r="B121">
        <v>218000</v>
      </c>
      <c r="C121" t="b">
        <f>OR(borrower_data[[#This Row],[Borrower Annual Income]]&gt;$L$16,borrower_data[[#This Row],[Borrower Annual Income]]&lt;$L$15)</f>
        <v>0</v>
      </c>
      <c r="D121">
        <v>2.6682999999999999</v>
      </c>
      <c r="E121" t="b">
        <f>OR(borrower_data[[#This Row],[Borrower Income Ratio]]&gt;$M$16,borrower_data[[#This Row],[Borrower Income Ratio]]&lt;$M$15)</f>
        <v>0</v>
      </c>
      <c r="F121">
        <v>2</v>
      </c>
      <c r="G121" t="s">
        <v>19</v>
      </c>
      <c r="H121">
        <v>20</v>
      </c>
      <c r="I121" t="b">
        <f>OR(borrower_data[[#This Row],[Borrower Debt to Income Ratio]]&gt;$N$16,borrower_data[[#This Row],[Borrower Debt to Income Ratio]]&lt;$N$15)</f>
        <v>0</v>
      </c>
    </row>
    <row r="122" spans="1:9" x14ac:dyDescent="0.25">
      <c r="A122">
        <v>119</v>
      </c>
      <c r="B122">
        <v>85000</v>
      </c>
      <c r="C122" t="b">
        <f>OR(borrower_data[[#This Row],[Borrower Annual Income]]&gt;$L$16,borrower_data[[#This Row],[Borrower Annual Income]]&lt;$L$15)</f>
        <v>0</v>
      </c>
      <c r="D122">
        <v>1.0290999999999999</v>
      </c>
      <c r="E122" t="b">
        <f>OR(borrower_data[[#This Row],[Borrower Income Ratio]]&gt;$M$16,borrower_data[[#This Row],[Borrower Income Ratio]]&lt;$M$15)</f>
        <v>0</v>
      </c>
      <c r="F122">
        <v>2</v>
      </c>
      <c r="G122" t="s">
        <v>19</v>
      </c>
      <c r="H122">
        <v>20</v>
      </c>
      <c r="I122" t="b">
        <f>OR(borrower_data[[#This Row],[Borrower Debt to Income Ratio]]&gt;$N$16,borrower_data[[#This Row],[Borrower Debt to Income Ratio]]&lt;$N$15)</f>
        <v>0</v>
      </c>
    </row>
    <row r="123" spans="1:9" x14ac:dyDescent="0.25">
      <c r="A123">
        <v>120</v>
      </c>
      <c r="B123">
        <v>67000</v>
      </c>
      <c r="C123" t="b">
        <f>OR(borrower_data[[#This Row],[Borrower Annual Income]]&gt;$L$16,borrower_data[[#This Row],[Borrower Annual Income]]&lt;$L$15)</f>
        <v>0</v>
      </c>
      <c r="D123">
        <v>1.0307999999999999</v>
      </c>
      <c r="E123" t="b">
        <f>OR(borrower_data[[#This Row],[Borrower Income Ratio]]&gt;$M$16,borrower_data[[#This Row],[Borrower Income Ratio]]&lt;$M$15)</f>
        <v>0</v>
      </c>
      <c r="F123">
        <v>2</v>
      </c>
      <c r="G123" t="s">
        <v>19</v>
      </c>
      <c r="H123">
        <v>42</v>
      </c>
      <c r="I123" t="b">
        <f>OR(borrower_data[[#This Row],[Borrower Debt to Income Ratio]]&gt;$N$16,borrower_data[[#This Row],[Borrower Debt to Income Ratio]]&lt;$N$15)</f>
        <v>0</v>
      </c>
    </row>
    <row r="124" spans="1:9" x14ac:dyDescent="0.25">
      <c r="A124">
        <v>121</v>
      </c>
      <c r="B124">
        <v>112000</v>
      </c>
      <c r="C124" t="b">
        <f>OR(borrower_data[[#This Row],[Borrower Annual Income]]&gt;$L$16,borrower_data[[#This Row],[Borrower Annual Income]]&lt;$L$15)</f>
        <v>0</v>
      </c>
      <c r="D124">
        <v>1.6397999999999999</v>
      </c>
      <c r="E124" t="b">
        <f>OR(borrower_data[[#This Row],[Borrower Income Ratio]]&gt;$M$16,borrower_data[[#This Row],[Borrower Income Ratio]]&lt;$M$15)</f>
        <v>0</v>
      </c>
      <c r="F124">
        <v>1</v>
      </c>
      <c r="G124" t="s">
        <v>19</v>
      </c>
      <c r="H124">
        <v>39</v>
      </c>
      <c r="I124" t="b">
        <f>OR(borrower_data[[#This Row],[Borrower Debt to Income Ratio]]&gt;$N$16,borrower_data[[#This Row],[Borrower Debt to Income Ratio]]&lt;$N$15)</f>
        <v>0</v>
      </c>
    </row>
    <row r="125" spans="1:9" x14ac:dyDescent="0.25">
      <c r="A125">
        <v>122</v>
      </c>
      <c r="B125">
        <v>175000</v>
      </c>
      <c r="C125" t="b">
        <f>OR(borrower_data[[#This Row],[Borrower Annual Income]]&gt;$L$16,borrower_data[[#This Row],[Borrower Annual Income]]&lt;$L$15)</f>
        <v>0</v>
      </c>
      <c r="D125">
        <v>2.2494000000000001</v>
      </c>
      <c r="E125" t="b">
        <f>OR(borrower_data[[#This Row],[Borrower Income Ratio]]&gt;$M$16,borrower_data[[#This Row],[Borrower Income Ratio]]&lt;$M$15)</f>
        <v>0</v>
      </c>
      <c r="F125">
        <v>2</v>
      </c>
      <c r="G125" t="s">
        <v>19</v>
      </c>
      <c r="H125">
        <v>10</v>
      </c>
      <c r="I125" t="b">
        <f>OR(borrower_data[[#This Row],[Borrower Debt to Income Ratio]]&gt;$N$16,borrower_data[[#This Row],[Borrower Debt to Income Ratio]]&lt;$N$15)</f>
        <v>0</v>
      </c>
    </row>
    <row r="126" spans="1:9" x14ac:dyDescent="0.25">
      <c r="A126">
        <v>123</v>
      </c>
      <c r="B126">
        <v>91000</v>
      </c>
      <c r="C126" t="b">
        <f>OR(borrower_data[[#This Row],[Borrower Annual Income]]&gt;$L$16,borrower_data[[#This Row],[Borrower Annual Income]]&lt;$L$15)</f>
        <v>0</v>
      </c>
      <c r="D126">
        <v>0.98170000000000002</v>
      </c>
      <c r="E126" t="b">
        <f>OR(borrower_data[[#This Row],[Borrower Income Ratio]]&gt;$M$16,borrower_data[[#This Row],[Borrower Income Ratio]]&lt;$M$15)</f>
        <v>0</v>
      </c>
      <c r="F126">
        <v>2</v>
      </c>
      <c r="G126" t="s">
        <v>19</v>
      </c>
      <c r="H126">
        <v>37</v>
      </c>
      <c r="I126" t="b">
        <f>OR(borrower_data[[#This Row],[Borrower Debt to Income Ratio]]&gt;$N$16,borrower_data[[#This Row],[Borrower Debt to Income Ratio]]&lt;$N$15)</f>
        <v>0</v>
      </c>
    </row>
    <row r="127" spans="1:9" x14ac:dyDescent="0.25">
      <c r="A127">
        <v>124</v>
      </c>
      <c r="B127">
        <v>85000</v>
      </c>
      <c r="C127" t="b">
        <f>OR(borrower_data[[#This Row],[Borrower Annual Income]]&gt;$L$16,borrower_data[[#This Row],[Borrower Annual Income]]&lt;$L$15)</f>
        <v>0</v>
      </c>
      <c r="D127">
        <v>0.99770000000000003</v>
      </c>
      <c r="E127" t="b">
        <f>OR(borrower_data[[#This Row],[Borrower Income Ratio]]&gt;$M$16,borrower_data[[#This Row],[Borrower Income Ratio]]&lt;$M$15)</f>
        <v>0</v>
      </c>
      <c r="F127">
        <v>2</v>
      </c>
      <c r="G127" t="s">
        <v>19</v>
      </c>
      <c r="H127">
        <v>43</v>
      </c>
      <c r="I127" t="b">
        <f>OR(borrower_data[[#This Row],[Borrower Debt to Income Ratio]]&gt;$N$16,borrower_data[[#This Row],[Borrower Debt to Income Ratio]]&lt;$N$15)</f>
        <v>0</v>
      </c>
    </row>
    <row r="128" spans="1:9" x14ac:dyDescent="0.25">
      <c r="A128">
        <v>125</v>
      </c>
      <c r="B128">
        <v>126000</v>
      </c>
      <c r="C128" t="b">
        <f>OR(borrower_data[[#This Row],[Borrower Annual Income]]&gt;$L$16,borrower_data[[#This Row],[Borrower Annual Income]]&lt;$L$15)</f>
        <v>0</v>
      </c>
      <c r="D128">
        <v>1.7027000000000001</v>
      </c>
      <c r="E128" t="b">
        <f>OR(borrower_data[[#This Row],[Borrower Income Ratio]]&gt;$M$16,borrower_data[[#This Row],[Borrower Income Ratio]]&lt;$M$15)</f>
        <v>0</v>
      </c>
      <c r="F128">
        <v>2</v>
      </c>
      <c r="G128" t="s">
        <v>19</v>
      </c>
      <c r="H128">
        <v>30</v>
      </c>
      <c r="I128" t="b">
        <f>OR(borrower_data[[#This Row],[Borrower Debt to Income Ratio]]&gt;$N$16,borrower_data[[#This Row],[Borrower Debt to Income Ratio]]&lt;$N$15)</f>
        <v>0</v>
      </c>
    </row>
    <row r="129" spans="1:9" x14ac:dyDescent="0.25">
      <c r="A129">
        <v>126</v>
      </c>
      <c r="B129">
        <v>62000</v>
      </c>
      <c r="C129" t="b">
        <f>OR(borrower_data[[#This Row],[Borrower Annual Income]]&gt;$L$16,borrower_data[[#This Row],[Borrower Annual Income]]&lt;$L$15)</f>
        <v>0</v>
      </c>
      <c r="D129">
        <v>0.87690000000000001</v>
      </c>
      <c r="E129" t="b">
        <f>OR(borrower_data[[#This Row],[Borrower Income Ratio]]&gt;$M$16,borrower_data[[#This Row],[Borrower Income Ratio]]&lt;$M$15)</f>
        <v>0</v>
      </c>
      <c r="F129">
        <v>1</v>
      </c>
      <c r="G129" t="s">
        <v>19</v>
      </c>
      <c r="H129">
        <v>20</v>
      </c>
      <c r="I129" t="b">
        <f>OR(borrower_data[[#This Row],[Borrower Debt to Income Ratio]]&gt;$N$16,borrower_data[[#This Row],[Borrower Debt to Income Ratio]]&lt;$N$15)</f>
        <v>0</v>
      </c>
    </row>
    <row r="130" spans="1:9" x14ac:dyDescent="0.25">
      <c r="A130">
        <v>127</v>
      </c>
      <c r="B130">
        <v>56000</v>
      </c>
      <c r="C130" t="b">
        <f>OR(borrower_data[[#This Row],[Borrower Annual Income]]&gt;$L$16,borrower_data[[#This Row],[Borrower Annual Income]]&lt;$L$15)</f>
        <v>0</v>
      </c>
      <c r="D130">
        <v>0.7026</v>
      </c>
      <c r="E130" t="b">
        <f>OR(borrower_data[[#This Row],[Borrower Income Ratio]]&gt;$M$16,borrower_data[[#This Row],[Borrower Income Ratio]]&lt;$M$15)</f>
        <v>0</v>
      </c>
      <c r="F130">
        <v>2</v>
      </c>
      <c r="G130" t="s">
        <v>19</v>
      </c>
      <c r="H130">
        <v>39</v>
      </c>
      <c r="I130" t="b">
        <f>OR(borrower_data[[#This Row],[Borrower Debt to Income Ratio]]&gt;$N$16,borrower_data[[#This Row],[Borrower Debt to Income Ratio]]&lt;$N$15)</f>
        <v>0</v>
      </c>
    </row>
    <row r="131" spans="1:9" x14ac:dyDescent="0.25">
      <c r="A131">
        <v>128</v>
      </c>
      <c r="B131">
        <v>67000</v>
      </c>
      <c r="C131" t="b">
        <f>OR(borrower_data[[#This Row],[Borrower Annual Income]]&gt;$L$16,borrower_data[[#This Row],[Borrower Annual Income]]&lt;$L$15)</f>
        <v>0</v>
      </c>
      <c r="D131">
        <v>0.77639999999999998</v>
      </c>
      <c r="E131" t="b">
        <f>OR(borrower_data[[#This Row],[Borrower Income Ratio]]&gt;$M$16,borrower_data[[#This Row],[Borrower Income Ratio]]&lt;$M$15)</f>
        <v>0</v>
      </c>
      <c r="F131">
        <v>2</v>
      </c>
      <c r="G131" t="s">
        <v>19</v>
      </c>
      <c r="H131">
        <v>44</v>
      </c>
      <c r="I131" t="b">
        <f>OR(borrower_data[[#This Row],[Borrower Debt to Income Ratio]]&gt;$N$16,borrower_data[[#This Row],[Borrower Debt to Income Ratio]]&lt;$N$15)</f>
        <v>0</v>
      </c>
    </row>
    <row r="132" spans="1:9" x14ac:dyDescent="0.25">
      <c r="A132">
        <v>129</v>
      </c>
      <c r="B132">
        <v>69000</v>
      </c>
      <c r="C132" t="b">
        <f>OR(borrower_data[[#This Row],[Borrower Annual Income]]&gt;$L$16,borrower_data[[#This Row],[Borrower Annual Income]]&lt;$L$15)</f>
        <v>0</v>
      </c>
      <c r="D132">
        <v>0.64549999999999996</v>
      </c>
      <c r="E132" t="b">
        <f>OR(borrower_data[[#This Row],[Borrower Income Ratio]]&gt;$M$16,borrower_data[[#This Row],[Borrower Income Ratio]]&lt;$M$15)</f>
        <v>0</v>
      </c>
      <c r="F132">
        <v>2</v>
      </c>
      <c r="G132" t="s">
        <v>19</v>
      </c>
      <c r="H132">
        <v>45</v>
      </c>
      <c r="I132" t="b">
        <f>OR(borrower_data[[#This Row],[Borrower Debt to Income Ratio]]&gt;$N$16,borrower_data[[#This Row],[Borrower Debt to Income Ratio]]&lt;$N$15)</f>
        <v>0</v>
      </c>
    </row>
    <row r="133" spans="1:9" x14ac:dyDescent="0.25">
      <c r="A133">
        <v>262</v>
      </c>
      <c r="B133">
        <v>375000</v>
      </c>
      <c r="C133" t="b">
        <f>OR(borrower_data[[#This Row],[Borrower Annual Income]]&gt;$L$16,borrower_data[[#This Row],[Borrower Annual Income]]&lt;$L$15)</f>
        <v>1</v>
      </c>
      <c r="D133">
        <v>4.4325999999999999</v>
      </c>
      <c r="E133" t="b">
        <f>OR(borrower_data[[#This Row],[Borrower Income Ratio]]&gt;$M$16,borrower_data[[#This Row],[Borrower Income Ratio]]&lt;$M$15)</f>
        <v>1</v>
      </c>
      <c r="F133">
        <v>2</v>
      </c>
      <c r="G133" t="s">
        <v>20</v>
      </c>
      <c r="H133">
        <v>37</v>
      </c>
      <c r="I133" t="b">
        <f>OR(borrower_data[[#This Row],[Borrower Debt to Income Ratio]]&gt;$N$16,borrower_data[[#This Row],[Borrower Debt to Income Ratio]]&lt;$N$15)</f>
        <v>0</v>
      </c>
    </row>
    <row r="134" spans="1:9" x14ac:dyDescent="0.25">
      <c r="A134">
        <v>130</v>
      </c>
      <c r="B134">
        <v>374000</v>
      </c>
      <c r="C134" t="b">
        <f>OR(borrower_data[[#This Row],[Borrower Annual Income]]&gt;$L$16,borrower_data[[#This Row],[Borrower Annual Income]]&lt;$L$15)</f>
        <v>1</v>
      </c>
      <c r="D134">
        <v>4.7103000000000002</v>
      </c>
      <c r="E134" t="b">
        <f>OR(borrower_data[[#This Row],[Borrower Income Ratio]]&gt;$M$16,borrower_data[[#This Row],[Borrower Income Ratio]]&lt;$M$15)</f>
        <v>1</v>
      </c>
      <c r="F134">
        <v>1</v>
      </c>
      <c r="G134" t="s">
        <v>19</v>
      </c>
      <c r="H134">
        <v>30</v>
      </c>
      <c r="I134" t="b">
        <f>OR(borrower_data[[#This Row],[Borrower Debt to Income Ratio]]&gt;$N$16,borrower_data[[#This Row],[Borrower Debt to Income Ratio]]&lt;$N$15)</f>
        <v>0</v>
      </c>
    </row>
    <row r="135" spans="1:9" x14ac:dyDescent="0.25">
      <c r="A135">
        <v>132</v>
      </c>
      <c r="B135">
        <v>222000</v>
      </c>
      <c r="C135" t="b">
        <f>OR(borrower_data[[#This Row],[Borrower Annual Income]]&gt;$L$16,borrower_data[[#This Row],[Borrower Annual Income]]&lt;$L$15)</f>
        <v>0</v>
      </c>
      <c r="D135">
        <v>2.2698999999999998</v>
      </c>
      <c r="E135" t="b">
        <f>OR(borrower_data[[#This Row],[Borrower Income Ratio]]&gt;$M$16,borrower_data[[#This Row],[Borrower Income Ratio]]&lt;$M$15)</f>
        <v>0</v>
      </c>
      <c r="F135">
        <v>1</v>
      </c>
      <c r="G135" t="s">
        <v>19</v>
      </c>
      <c r="H135">
        <v>20</v>
      </c>
      <c r="I135" t="b">
        <f>OR(borrower_data[[#This Row],[Borrower Debt to Income Ratio]]&gt;$N$16,borrower_data[[#This Row],[Borrower Debt to Income Ratio]]&lt;$N$15)</f>
        <v>0</v>
      </c>
    </row>
    <row r="136" spans="1:9" x14ac:dyDescent="0.25">
      <c r="A136">
        <v>133</v>
      </c>
      <c r="B136">
        <v>162000</v>
      </c>
      <c r="C136" t="b">
        <f>OR(borrower_data[[#This Row],[Borrower Annual Income]]&gt;$L$16,borrower_data[[#This Row],[Borrower Annual Income]]&lt;$L$15)</f>
        <v>0</v>
      </c>
      <c r="D136">
        <v>2.1892</v>
      </c>
      <c r="E136" t="b">
        <f>OR(borrower_data[[#This Row],[Borrower Income Ratio]]&gt;$M$16,borrower_data[[#This Row],[Borrower Income Ratio]]&lt;$M$15)</f>
        <v>0</v>
      </c>
      <c r="F136">
        <v>2</v>
      </c>
      <c r="G136" t="s">
        <v>19</v>
      </c>
      <c r="H136">
        <v>20</v>
      </c>
      <c r="I136" t="b">
        <f>OR(borrower_data[[#This Row],[Borrower Debt to Income Ratio]]&gt;$N$16,borrower_data[[#This Row],[Borrower Debt to Income Ratio]]&lt;$N$15)</f>
        <v>0</v>
      </c>
    </row>
    <row r="137" spans="1:9" x14ac:dyDescent="0.25">
      <c r="A137">
        <v>134</v>
      </c>
      <c r="B137">
        <v>27000</v>
      </c>
      <c r="C137" t="b">
        <f>OR(borrower_data[[#This Row],[Borrower Annual Income]]&gt;$L$16,borrower_data[[#This Row],[Borrower Annual Income]]&lt;$L$15)</f>
        <v>0</v>
      </c>
      <c r="D137">
        <v>0.2626</v>
      </c>
      <c r="E137" t="b">
        <f>OR(borrower_data[[#This Row],[Borrower Income Ratio]]&gt;$M$16,borrower_data[[#This Row],[Borrower Income Ratio]]&lt;$M$15)</f>
        <v>0</v>
      </c>
      <c r="F137">
        <v>2</v>
      </c>
      <c r="G137" t="s">
        <v>19</v>
      </c>
      <c r="H137">
        <v>43</v>
      </c>
      <c r="I137" t="b">
        <f>OR(borrower_data[[#This Row],[Borrower Debt to Income Ratio]]&gt;$N$16,borrower_data[[#This Row],[Borrower Debt to Income Ratio]]&lt;$N$15)</f>
        <v>0</v>
      </c>
    </row>
    <row r="138" spans="1:9" x14ac:dyDescent="0.25">
      <c r="A138">
        <v>135</v>
      </c>
      <c r="B138">
        <v>277000</v>
      </c>
      <c r="C138" t="b">
        <f>OR(borrower_data[[#This Row],[Borrower Annual Income]]&gt;$L$16,borrower_data[[#This Row],[Borrower Annual Income]]&lt;$L$15)</f>
        <v>0</v>
      </c>
      <c r="D138">
        <v>3.8795999999999999</v>
      </c>
      <c r="E138" t="b">
        <f>OR(borrower_data[[#This Row],[Borrower Income Ratio]]&gt;$M$16,borrower_data[[#This Row],[Borrower Income Ratio]]&lt;$M$15)</f>
        <v>1</v>
      </c>
      <c r="F138">
        <v>2</v>
      </c>
      <c r="G138" t="s">
        <v>19</v>
      </c>
      <c r="H138">
        <v>10</v>
      </c>
      <c r="I138" t="b">
        <f>OR(borrower_data[[#This Row],[Borrower Debt to Income Ratio]]&gt;$N$16,borrower_data[[#This Row],[Borrower Debt to Income Ratio]]&lt;$N$15)</f>
        <v>0</v>
      </c>
    </row>
    <row r="139" spans="1:9" x14ac:dyDescent="0.25">
      <c r="A139">
        <v>136</v>
      </c>
      <c r="B139">
        <v>94000</v>
      </c>
      <c r="C139" t="b">
        <f>OR(borrower_data[[#This Row],[Borrower Annual Income]]&gt;$L$16,borrower_data[[#This Row],[Borrower Annual Income]]&lt;$L$15)</f>
        <v>0</v>
      </c>
      <c r="D139">
        <v>0.75260000000000005</v>
      </c>
      <c r="E139" t="b">
        <f>OR(borrower_data[[#This Row],[Borrower Income Ratio]]&gt;$M$16,borrower_data[[#This Row],[Borrower Income Ratio]]&lt;$M$15)</f>
        <v>0</v>
      </c>
      <c r="F139">
        <v>2</v>
      </c>
      <c r="G139" t="s">
        <v>19</v>
      </c>
      <c r="H139">
        <v>39</v>
      </c>
      <c r="I139" t="b">
        <f>OR(borrower_data[[#This Row],[Borrower Debt to Income Ratio]]&gt;$N$16,borrower_data[[#This Row],[Borrower Debt to Income Ratio]]&lt;$N$15)</f>
        <v>0</v>
      </c>
    </row>
    <row r="140" spans="1:9" x14ac:dyDescent="0.25">
      <c r="A140">
        <v>137</v>
      </c>
      <c r="B140">
        <v>55000</v>
      </c>
      <c r="C140" t="b">
        <f>OR(borrower_data[[#This Row],[Borrower Annual Income]]&gt;$L$16,borrower_data[[#This Row],[Borrower Annual Income]]&lt;$L$15)</f>
        <v>0</v>
      </c>
      <c r="D140">
        <v>0.69099999999999995</v>
      </c>
      <c r="E140" t="b">
        <f>OR(borrower_data[[#This Row],[Borrower Income Ratio]]&gt;$M$16,borrower_data[[#This Row],[Borrower Income Ratio]]&lt;$M$15)</f>
        <v>0</v>
      </c>
      <c r="F140">
        <v>2</v>
      </c>
      <c r="G140" t="s">
        <v>19</v>
      </c>
      <c r="H140">
        <v>20</v>
      </c>
      <c r="I140" t="b">
        <f>OR(borrower_data[[#This Row],[Borrower Debt to Income Ratio]]&gt;$N$16,borrower_data[[#This Row],[Borrower Debt to Income Ratio]]&lt;$N$15)</f>
        <v>0</v>
      </c>
    </row>
    <row r="141" spans="1:9" x14ac:dyDescent="0.25">
      <c r="A141">
        <v>138</v>
      </c>
      <c r="B141">
        <v>143000</v>
      </c>
      <c r="C141" t="b">
        <f>OR(borrower_data[[#This Row],[Borrower Annual Income]]&gt;$L$16,borrower_data[[#This Row],[Borrower Annual Income]]&lt;$L$15)</f>
        <v>0</v>
      </c>
      <c r="D141">
        <v>1.7145999999999999</v>
      </c>
      <c r="E141" t="b">
        <f>OR(borrower_data[[#This Row],[Borrower Income Ratio]]&gt;$M$16,borrower_data[[#This Row],[Borrower Income Ratio]]&lt;$M$15)</f>
        <v>0</v>
      </c>
      <c r="F141">
        <v>2</v>
      </c>
      <c r="G141" t="s">
        <v>19</v>
      </c>
      <c r="H141">
        <v>37</v>
      </c>
      <c r="I141" t="b">
        <f>OR(borrower_data[[#This Row],[Borrower Debt to Income Ratio]]&gt;$N$16,borrower_data[[#This Row],[Borrower Debt to Income Ratio]]&lt;$N$15)</f>
        <v>0</v>
      </c>
    </row>
    <row r="142" spans="1:9" x14ac:dyDescent="0.25">
      <c r="A142">
        <v>139</v>
      </c>
      <c r="B142">
        <v>83000</v>
      </c>
      <c r="C142" t="b">
        <f>OR(borrower_data[[#This Row],[Borrower Annual Income]]&gt;$L$16,borrower_data[[#This Row],[Borrower Annual Income]]&lt;$L$15)</f>
        <v>0</v>
      </c>
      <c r="D142">
        <v>0.99160000000000004</v>
      </c>
      <c r="E142" t="b">
        <f>OR(borrower_data[[#This Row],[Borrower Income Ratio]]&gt;$M$16,borrower_data[[#This Row],[Borrower Income Ratio]]&lt;$M$15)</f>
        <v>0</v>
      </c>
      <c r="F142">
        <v>2</v>
      </c>
      <c r="G142" t="s">
        <v>19</v>
      </c>
      <c r="H142">
        <v>39</v>
      </c>
      <c r="I142" t="b">
        <f>OR(borrower_data[[#This Row],[Borrower Debt to Income Ratio]]&gt;$N$16,borrower_data[[#This Row],[Borrower Debt to Income Ratio]]&lt;$N$15)</f>
        <v>0</v>
      </c>
    </row>
    <row r="143" spans="1:9" x14ac:dyDescent="0.25">
      <c r="A143">
        <v>140</v>
      </c>
      <c r="B143">
        <v>115000</v>
      </c>
      <c r="C143" t="b">
        <f>OR(borrower_data[[#This Row],[Borrower Annual Income]]&gt;$L$16,borrower_data[[#This Row],[Borrower Annual Income]]&lt;$L$15)</f>
        <v>0</v>
      </c>
      <c r="D143">
        <v>1.1187</v>
      </c>
      <c r="E143" t="b">
        <f>OR(borrower_data[[#This Row],[Borrower Income Ratio]]&gt;$M$16,borrower_data[[#This Row],[Borrower Income Ratio]]&lt;$M$15)</f>
        <v>0</v>
      </c>
      <c r="F143">
        <v>2</v>
      </c>
      <c r="G143" t="s">
        <v>19</v>
      </c>
      <c r="H143">
        <v>30</v>
      </c>
      <c r="I143" t="b">
        <f>OR(borrower_data[[#This Row],[Borrower Debt to Income Ratio]]&gt;$N$16,borrower_data[[#This Row],[Borrower Debt to Income Ratio]]&lt;$N$15)</f>
        <v>0</v>
      </c>
    </row>
    <row r="144" spans="1:9" x14ac:dyDescent="0.25">
      <c r="A144">
        <v>141</v>
      </c>
      <c r="B144">
        <v>111000</v>
      </c>
      <c r="C144" t="b">
        <f>OR(borrower_data[[#This Row],[Borrower Annual Income]]&gt;$L$16,borrower_data[[#This Row],[Borrower Annual Income]]&lt;$L$15)</f>
        <v>0</v>
      </c>
      <c r="D144">
        <v>1.1503000000000001</v>
      </c>
      <c r="E144" t="b">
        <f>OR(borrower_data[[#This Row],[Borrower Income Ratio]]&gt;$M$16,borrower_data[[#This Row],[Borrower Income Ratio]]&lt;$M$15)</f>
        <v>0</v>
      </c>
      <c r="F144">
        <v>2</v>
      </c>
      <c r="G144" t="s">
        <v>19</v>
      </c>
      <c r="H144">
        <v>41</v>
      </c>
      <c r="I144" t="b">
        <f>OR(borrower_data[[#This Row],[Borrower Debt to Income Ratio]]&gt;$N$16,borrower_data[[#This Row],[Borrower Debt to Income Ratio]]&lt;$N$15)</f>
        <v>0</v>
      </c>
    </row>
    <row r="145" spans="1:9" x14ac:dyDescent="0.25">
      <c r="A145">
        <v>142</v>
      </c>
      <c r="B145">
        <v>199000</v>
      </c>
      <c r="C145" t="b">
        <f>OR(borrower_data[[#This Row],[Borrower Annual Income]]&gt;$L$16,borrower_data[[#This Row],[Borrower Annual Income]]&lt;$L$15)</f>
        <v>0</v>
      </c>
      <c r="D145">
        <v>1.5559000000000001</v>
      </c>
      <c r="E145" t="b">
        <f>OR(borrower_data[[#This Row],[Borrower Income Ratio]]&gt;$M$16,borrower_data[[#This Row],[Borrower Income Ratio]]&lt;$M$15)</f>
        <v>0</v>
      </c>
      <c r="F145">
        <v>2</v>
      </c>
      <c r="G145" t="s">
        <v>19</v>
      </c>
      <c r="H145">
        <v>30</v>
      </c>
      <c r="I145" t="b">
        <f>OR(borrower_data[[#This Row],[Borrower Debt to Income Ratio]]&gt;$N$16,borrower_data[[#This Row],[Borrower Debt to Income Ratio]]&lt;$N$15)</f>
        <v>0</v>
      </c>
    </row>
    <row r="146" spans="1:9" x14ac:dyDescent="0.25">
      <c r="A146">
        <v>143</v>
      </c>
      <c r="B146">
        <v>123000</v>
      </c>
      <c r="C146" t="b">
        <f>OR(borrower_data[[#This Row],[Borrower Annual Income]]&gt;$L$16,borrower_data[[#This Row],[Borrower Annual Income]]&lt;$L$15)</f>
        <v>0</v>
      </c>
      <c r="D146">
        <v>1.0789</v>
      </c>
      <c r="E146" t="b">
        <f>OR(borrower_data[[#This Row],[Borrower Income Ratio]]&gt;$M$16,borrower_data[[#This Row],[Borrower Income Ratio]]&lt;$M$15)</f>
        <v>0</v>
      </c>
      <c r="F146">
        <v>2</v>
      </c>
      <c r="G146" t="s">
        <v>19</v>
      </c>
      <c r="H146">
        <v>37</v>
      </c>
      <c r="I146" t="b">
        <f>OR(borrower_data[[#This Row],[Borrower Debt to Income Ratio]]&gt;$N$16,borrower_data[[#This Row],[Borrower Debt to Income Ratio]]&lt;$N$15)</f>
        <v>0</v>
      </c>
    </row>
    <row r="147" spans="1:9" x14ac:dyDescent="0.25">
      <c r="A147">
        <v>144</v>
      </c>
      <c r="B147">
        <v>87000</v>
      </c>
      <c r="C147" t="b">
        <f>OR(borrower_data[[#This Row],[Borrower Annual Income]]&gt;$L$16,borrower_data[[#This Row],[Borrower Annual Income]]&lt;$L$15)</f>
        <v>0</v>
      </c>
      <c r="D147">
        <v>0.99429999999999996</v>
      </c>
      <c r="E147" t="b">
        <f>OR(borrower_data[[#This Row],[Borrower Income Ratio]]&gt;$M$16,borrower_data[[#This Row],[Borrower Income Ratio]]&lt;$M$15)</f>
        <v>0</v>
      </c>
      <c r="F147">
        <v>2</v>
      </c>
      <c r="G147" t="s">
        <v>19</v>
      </c>
      <c r="H147">
        <v>30</v>
      </c>
      <c r="I147" t="b">
        <f>OR(borrower_data[[#This Row],[Borrower Debt to Income Ratio]]&gt;$N$16,borrower_data[[#This Row],[Borrower Debt to Income Ratio]]&lt;$N$15)</f>
        <v>0</v>
      </c>
    </row>
    <row r="148" spans="1:9" x14ac:dyDescent="0.25">
      <c r="A148">
        <v>145</v>
      </c>
      <c r="B148">
        <v>95000</v>
      </c>
      <c r="C148" t="b">
        <f>OR(borrower_data[[#This Row],[Borrower Annual Income]]&gt;$L$16,borrower_data[[#This Row],[Borrower Annual Income]]&lt;$L$15)</f>
        <v>0</v>
      </c>
      <c r="D148">
        <v>1.1685000000000001</v>
      </c>
      <c r="E148" t="b">
        <f>OR(borrower_data[[#This Row],[Borrower Income Ratio]]&gt;$M$16,borrower_data[[#This Row],[Borrower Income Ratio]]&lt;$M$15)</f>
        <v>0</v>
      </c>
      <c r="F148">
        <v>2</v>
      </c>
      <c r="G148" t="s">
        <v>19</v>
      </c>
      <c r="H148">
        <v>10</v>
      </c>
      <c r="I148" t="b">
        <f>OR(borrower_data[[#This Row],[Borrower Debt to Income Ratio]]&gt;$N$16,borrower_data[[#This Row],[Borrower Debt to Income Ratio]]&lt;$N$15)</f>
        <v>0</v>
      </c>
    </row>
    <row r="149" spans="1:9" x14ac:dyDescent="0.25">
      <c r="A149">
        <v>146</v>
      </c>
      <c r="B149">
        <v>127000</v>
      </c>
      <c r="C149" t="b">
        <f>OR(borrower_data[[#This Row],[Borrower Annual Income]]&gt;$L$16,borrower_data[[#This Row],[Borrower Annual Income]]&lt;$L$15)</f>
        <v>0</v>
      </c>
      <c r="D149">
        <v>1.5246</v>
      </c>
      <c r="E149" t="b">
        <f>OR(borrower_data[[#This Row],[Borrower Income Ratio]]&gt;$M$16,borrower_data[[#This Row],[Borrower Income Ratio]]&lt;$M$15)</f>
        <v>0</v>
      </c>
      <c r="F149">
        <v>2</v>
      </c>
      <c r="G149" t="s">
        <v>19</v>
      </c>
      <c r="H149">
        <v>20</v>
      </c>
      <c r="I149" t="b">
        <f>OR(borrower_data[[#This Row],[Borrower Debt to Income Ratio]]&gt;$N$16,borrower_data[[#This Row],[Borrower Debt to Income Ratio]]&lt;$N$15)</f>
        <v>0</v>
      </c>
    </row>
    <row r="150" spans="1:9" x14ac:dyDescent="0.25">
      <c r="A150">
        <v>147</v>
      </c>
      <c r="B150">
        <v>101000</v>
      </c>
      <c r="C150" t="b">
        <f>OR(borrower_data[[#This Row],[Borrower Annual Income]]&gt;$L$16,borrower_data[[#This Row],[Borrower Annual Income]]&lt;$L$15)</f>
        <v>0</v>
      </c>
      <c r="D150">
        <v>1.4787999999999999</v>
      </c>
      <c r="E150" t="b">
        <f>OR(borrower_data[[#This Row],[Borrower Income Ratio]]&gt;$M$16,borrower_data[[#This Row],[Borrower Income Ratio]]&lt;$M$15)</f>
        <v>0</v>
      </c>
      <c r="F150">
        <v>2</v>
      </c>
      <c r="G150" t="s">
        <v>19</v>
      </c>
      <c r="H150">
        <v>44</v>
      </c>
      <c r="I150" t="b">
        <f>OR(borrower_data[[#This Row],[Borrower Debt to Income Ratio]]&gt;$N$16,borrower_data[[#This Row],[Borrower Debt to Income Ratio]]&lt;$N$15)</f>
        <v>0</v>
      </c>
    </row>
    <row r="151" spans="1:9" x14ac:dyDescent="0.25">
      <c r="A151">
        <v>148</v>
      </c>
      <c r="B151">
        <v>179000</v>
      </c>
      <c r="C151" t="b">
        <f>OR(borrower_data[[#This Row],[Borrower Annual Income]]&gt;$L$16,borrower_data[[#This Row],[Borrower Annual Income]]&lt;$L$15)</f>
        <v>0</v>
      </c>
      <c r="D151">
        <v>2.0646</v>
      </c>
      <c r="E151" t="b">
        <f>OR(borrower_data[[#This Row],[Borrower Income Ratio]]&gt;$M$16,borrower_data[[#This Row],[Borrower Income Ratio]]&lt;$M$15)</f>
        <v>0</v>
      </c>
      <c r="F151">
        <v>2</v>
      </c>
      <c r="G151" t="s">
        <v>19</v>
      </c>
      <c r="H151">
        <v>10</v>
      </c>
      <c r="I151" t="b">
        <f>OR(borrower_data[[#This Row],[Borrower Debt to Income Ratio]]&gt;$N$16,borrower_data[[#This Row],[Borrower Debt to Income Ratio]]&lt;$N$15)</f>
        <v>0</v>
      </c>
    </row>
    <row r="152" spans="1:9" x14ac:dyDescent="0.25">
      <c r="A152">
        <v>149</v>
      </c>
      <c r="B152">
        <v>180000</v>
      </c>
      <c r="C152" t="b">
        <f>OR(borrower_data[[#This Row],[Borrower Annual Income]]&gt;$L$16,borrower_data[[#This Row],[Borrower Annual Income]]&lt;$L$15)</f>
        <v>0</v>
      </c>
      <c r="D152">
        <v>1.8</v>
      </c>
      <c r="E152" t="b">
        <f>OR(borrower_data[[#This Row],[Borrower Income Ratio]]&gt;$M$16,borrower_data[[#This Row],[Borrower Income Ratio]]&lt;$M$15)</f>
        <v>0</v>
      </c>
      <c r="F152">
        <v>2</v>
      </c>
      <c r="G152" t="s">
        <v>19</v>
      </c>
      <c r="H152">
        <v>30</v>
      </c>
      <c r="I152" t="b">
        <f>OR(borrower_data[[#This Row],[Borrower Debt to Income Ratio]]&gt;$N$16,borrower_data[[#This Row],[Borrower Debt to Income Ratio]]&lt;$N$15)</f>
        <v>0</v>
      </c>
    </row>
    <row r="153" spans="1:9" x14ac:dyDescent="0.25">
      <c r="A153">
        <v>150</v>
      </c>
      <c r="B153">
        <v>50000</v>
      </c>
      <c r="C153" t="b">
        <f>OR(borrower_data[[#This Row],[Borrower Annual Income]]&gt;$L$16,borrower_data[[#This Row],[Borrower Annual Income]]&lt;$L$15)</f>
        <v>0</v>
      </c>
      <c r="D153">
        <v>0.4864</v>
      </c>
      <c r="E153" t="b">
        <f>OR(borrower_data[[#This Row],[Borrower Income Ratio]]&gt;$M$16,borrower_data[[#This Row],[Borrower Income Ratio]]&lt;$M$15)</f>
        <v>0</v>
      </c>
      <c r="F153">
        <v>2</v>
      </c>
      <c r="G153" t="s">
        <v>19</v>
      </c>
      <c r="H153">
        <v>45</v>
      </c>
      <c r="I153" t="b">
        <f>OR(borrower_data[[#This Row],[Borrower Debt to Income Ratio]]&gt;$N$16,borrower_data[[#This Row],[Borrower Debt to Income Ratio]]&lt;$N$15)</f>
        <v>0</v>
      </c>
    </row>
    <row r="154" spans="1:9" x14ac:dyDescent="0.25">
      <c r="A154">
        <v>151</v>
      </c>
      <c r="B154">
        <v>174000</v>
      </c>
      <c r="C154" t="b">
        <f>OR(borrower_data[[#This Row],[Borrower Annual Income]]&gt;$L$16,borrower_data[[#This Row],[Borrower Annual Income]]&lt;$L$15)</f>
        <v>0</v>
      </c>
      <c r="D154">
        <v>1.9529000000000001</v>
      </c>
      <c r="E154" t="b">
        <f>OR(borrower_data[[#This Row],[Borrower Income Ratio]]&gt;$M$16,borrower_data[[#This Row],[Borrower Income Ratio]]&lt;$M$15)</f>
        <v>0</v>
      </c>
      <c r="F154">
        <v>2</v>
      </c>
      <c r="G154" t="s">
        <v>19</v>
      </c>
      <c r="H154">
        <v>20</v>
      </c>
      <c r="I154" t="b">
        <f>OR(borrower_data[[#This Row],[Borrower Debt to Income Ratio]]&gt;$N$16,borrower_data[[#This Row],[Borrower Debt to Income Ratio]]&lt;$N$15)</f>
        <v>0</v>
      </c>
    </row>
    <row r="155" spans="1:9" x14ac:dyDescent="0.25">
      <c r="A155">
        <v>359</v>
      </c>
      <c r="B155">
        <v>371000</v>
      </c>
      <c r="C155" t="b">
        <f>OR(borrower_data[[#This Row],[Borrower Annual Income]]&gt;$L$16,borrower_data[[#This Row],[Borrower Annual Income]]&lt;$L$15)</f>
        <v>1</v>
      </c>
      <c r="D155">
        <v>4.0022000000000002</v>
      </c>
      <c r="E155" t="b">
        <f>OR(borrower_data[[#This Row],[Borrower Income Ratio]]&gt;$M$16,borrower_data[[#This Row],[Borrower Income Ratio]]&lt;$M$15)</f>
        <v>1</v>
      </c>
      <c r="F155">
        <v>2</v>
      </c>
      <c r="G155" t="s">
        <v>21</v>
      </c>
      <c r="H155">
        <v>42</v>
      </c>
      <c r="I155" t="b">
        <f>OR(borrower_data[[#This Row],[Borrower Debt to Income Ratio]]&gt;$N$16,borrower_data[[#This Row],[Borrower Debt to Income Ratio]]&lt;$N$15)</f>
        <v>0</v>
      </c>
    </row>
    <row r="156" spans="1:9" x14ac:dyDescent="0.25">
      <c r="A156">
        <v>153</v>
      </c>
      <c r="B156">
        <v>56000</v>
      </c>
      <c r="C156" t="b">
        <f>OR(borrower_data[[#This Row],[Borrower Annual Income]]&gt;$L$16,borrower_data[[#This Row],[Borrower Annual Income]]&lt;$L$15)</f>
        <v>0</v>
      </c>
      <c r="D156">
        <v>0.79659999999999997</v>
      </c>
      <c r="E156" t="b">
        <f>OR(borrower_data[[#This Row],[Borrower Income Ratio]]&gt;$M$16,borrower_data[[#This Row],[Borrower Income Ratio]]&lt;$M$15)</f>
        <v>0</v>
      </c>
      <c r="F156">
        <v>2</v>
      </c>
      <c r="G156" t="s">
        <v>19</v>
      </c>
      <c r="H156">
        <v>30</v>
      </c>
      <c r="I156" t="b">
        <f>OR(borrower_data[[#This Row],[Borrower Debt to Income Ratio]]&gt;$N$16,borrower_data[[#This Row],[Borrower Debt to Income Ratio]]&lt;$N$15)</f>
        <v>0</v>
      </c>
    </row>
    <row r="157" spans="1:9" x14ac:dyDescent="0.25">
      <c r="A157">
        <v>154</v>
      </c>
      <c r="B157">
        <v>127000</v>
      </c>
      <c r="C157" t="b">
        <f>OR(borrower_data[[#This Row],[Borrower Annual Income]]&gt;$L$16,borrower_data[[#This Row],[Borrower Annual Income]]&lt;$L$15)</f>
        <v>0</v>
      </c>
      <c r="D157">
        <v>1.6755</v>
      </c>
      <c r="E157" t="b">
        <f>OR(borrower_data[[#This Row],[Borrower Income Ratio]]&gt;$M$16,borrower_data[[#This Row],[Borrower Income Ratio]]&lt;$M$15)</f>
        <v>0</v>
      </c>
      <c r="F157">
        <v>1</v>
      </c>
      <c r="G157" t="s">
        <v>19</v>
      </c>
      <c r="H157">
        <v>41</v>
      </c>
      <c r="I157" t="b">
        <f>OR(borrower_data[[#This Row],[Borrower Debt to Income Ratio]]&gt;$N$16,borrower_data[[#This Row],[Borrower Debt to Income Ratio]]&lt;$N$15)</f>
        <v>0</v>
      </c>
    </row>
    <row r="158" spans="1:9" x14ac:dyDescent="0.25">
      <c r="A158">
        <v>155</v>
      </c>
      <c r="B158">
        <v>119000</v>
      </c>
      <c r="C158" t="b">
        <f>OR(borrower_data[[#This Row],[Borrower Annual Income]]&gt;$L$16,borrower_data[[#This Row],[Borrower Annual Income]]&lt;$L$15)</f>
        <v>0</v>
      </c>
      <c r="D158">
        <v>1.8224</v>
      </c>
      <c r="E158" t="b">
        <f>OR(borrower_data[[#This Row],[Borrower Income Ratio]]&gt;$M$16,borrower_data[[#This Row],[Borrower Income Ratio]]&lt;$M$15)</f>
        <v>0</v>
      </c>
      <c r="F158">
        <v>2</v>
      </c>
      <c r="G158" t="s">
        <v>19</v>
      </c>
      <c r="H158">
        <v>39</v>
      </c>
      <c r="I158" t="b">
        <f>OR(borrower_data[[#This Row],[Borrower Debt to Income Ratio]]&gt;$N$16,borrower_data[[#This Row],[Borrower Debt to Income Ratio]]&lt;$N$15)</f>
        <v>0</v>
      </c>
    </row>
    <row r="159" spans="1:9" x14ac:dyDescent="0.25">
      <c r="A159">
        <v>156</v>
      </c>
      <c r="B159">
        <v>115000</v>
      </c>
      <c r="C159" t="b">
        <f>OR(borrower_data[[#This Row],[Borrower Annual Income]]&gt;$L$16,borrower_data[[#This Row],[Borrower Annual Income]]&lt;$L$15)</f>
        <v>0</v>
      </c>
      <c r="D159">
        <v>1.6039000000000001</v>
      </c>
      <c r="E159" t="b">
        <f>OR(borrower_data[[#This Row],[Borrower Income Ratio]]&gt;$M$16,borrower_data[[#This Row],[Borrower Income Ratio]]&lt;$M$15)</f>
        <v>0</v>
      </c>
      <c r="F159">
        <v>2</v>
      </c>
      <c r="G159" t="s">
        <v>19</v>
      </c>
      <c r="H159">
        <v>20</v>
      </c>
      <c r="I159" t="b">
        <f>OR(borrower_data[[#This Row],[Borrower Debt to Income Ratio]]&gt;$N$16,borrower_data[[#This Row],[Borrower Debt to Income Ratio]]&lt;$N$15)</f>
        <v>0</v>
      </c>
    </row>
    <row r="160" spans="1:9" x14ac:dyDescent="0.25">
      <c r="A160">
        <v>157</v>
      </c>
      <c r="B160">
        <v>139000</v>
      </c>
      <c r="C160" t="b">
        <f>OR(borrower_data[[#This Row],[Borrower Annual Income]]&gt;$L$16,borrower_data[[#This Row],[Borrower Annual Income]]&lt;$L$15)</f>
        <v>0</v>
      </c>
      <c r="D160">
        <v>2.6577000000000002</v>
      </c>
      <c r="E160" t="b">
        <f>OR(borrower_data[[#This Row],[Borrower Income Ratio]]&gt;$M$16,borrower_data[[#This Row],[Borrower Income Ratio]]&lt;$M$15)</f>
        <v>0</v>
      </c>
      <c r="F160">
        <v>2</v>
      </c>
      <c r="G160" t="s">
        <v>19</v>
      </c>
      <c r="H160">
        <v>20</v>
      </c>
      <c r="I160" t="b">
        <f>OR(borrower_data[[#This Row],[Borrower Debt to Income Ratio]]&gt;$N$16,borrower_data[[#This Row],[Borrower Debt to Income Ratio]]&lt;$N$15)</f>
        <v>0</v>
      </c>
    </row>
    <row r="161" spans="1:9" x14ac:dyDescent="0.25">
      <c r="A161">
        <v>158</v>
      </c>
      <c r="B161">
        <v>132000</v>
      </c>
      <c r="C161" t="b">
        <f>OR(borrower_data[[#This Row],[Borrower Annual Income]]&gt;$L$16,borrower_data[[#This Row],[Borrower Annual Income]]&lt;$L$15)</f>
        <v>0</v>
      </c>
      <c r="D161">
        <v>1.284</v>
      </c>
      <c r="E161" t="b">
        <f>OR(borrower_data[[#This Row],[Borrower Income Ratio]]&gt;$M$16,borrower_data[[#This Row],[Borrower Income Ratio]]&lt;$M$15)</f>
        <v>0</v>
      </c>
      <c r="F161">
        <v>2</v>
      </c>
      <c r="G161" t="s">
        <v>19</v>
      </c>
      <c r="H161">
        <v>47</v>
      </c>
      <c r="I161" t="b">
        <f>OR(borrower_data[[#This Row],[Borrower Debt to Income Ratio]]&gt;$N$16,borrower_data[[#This Row],[Borrower Debt to Income Ratio]]&lt;$N$15)</f>
        <v>0</v>
      </c>
    </row>
    <row r="162" spans="1:9" x14ac:dyDescent="0.25">
      <c r="A162">
        <v>159</v>
      </c>
      <c r="B162">
        <v>48000</v>
      </c>
      <c r="C162" t="b">
        <f>OR(borrower_data[[#This Row],[Borrower Annual Income]]&gt;$L$16,borrower_data[[#This Row],[Borrower Annual Income]]&lt;$L$15)</f>
        <v>0</v>
      </c>
      <c r="D162">
        <v>0.90739999999999998</v>
      </c>
      <c r="E162" t="b">
        <f>OR(borrower_data[[#This Row],[Borrower Income Ratio]]&gt;$M$16,borrower_data[[#This Row],[Borrower Income Ratio]]&lt;$M$15)</f>
        <v>0</v>
      </c>
      <c r="F162">
        <v>2</v>
      </c>
      <c r="G162" t="s">
        <v>19</v>
      </c>
      <c r="H162">
        <v>50</v>
      </c>
      <c r="I162" t="b">
        <f>OR(borrower_data[[#This Row],[Borrower Debt to Income Ratio]]&gt;$N$16,borrower_data[[#This Row],[Borrower Debt to Income Ratio]]&lt;$N$15)</f>
        <v>0</v>
      </c>
    </row>
    <row r="163" spans="1:9" x14ac:dyDescent="0.25">
      <c r="A163">
        <v>160</v>
      </c>
      <c r="B163">
        <v>190000</v>
      </c>
      <c r="C163" t="b">
        <f>OR(borrower_data[[#This Row],[Borrower Annual Income]]&gt;$L$16,borrower_data[[#This Row],[Borrower Annual Income]]&lt;$L$15)</f>
        <v>0</v>
      </c>
      <c r="D163">
        <v>1.9115</v>
      </c>
      <c r="E163" t="b">
        <f>OR(borrower_data[[#This Row],[Borrower Income Ratio]]&gt;$M$16,borrower_data[[#This Row],[Borrower Income Ratio]]&lt;$M$15)</f>
        <v>0</v>
      </c>
      <c r="F163">
        <v>2</v>
      </c>
      <c r="G163" t="s">
        <v>19</v>
      </c>
      <c r="H163">
        <v>10</v>
      </c>
      <c r="I163" t="b">
        <f>OR(borrower_data[[#This Row],[Borrower Debt to Income Ratio]]&gt;$N$16,borrower_data[[#This Row],[Borrower Debt to Income Ratio]]&lt;$N$15)</f>
        <v>0</v>
      </c>
    </row>
    <row r="164" spans="1:9" x14ac:dyDescent="0.25">
      <c r="A164">
        <v>161</v>
      </c>
      <c r="B164">
        <v>78000</v>
      </c>
      <c r="C164" t="b">
        <f>OR(borrower_data[[#This Row],[Borrower Annual Income]]&gt;$L$16,borrower_data[[#This Row],[Borrower Annual Income]]&lt;$L$15)</f>
        <v>0</v>
      </c>
      <c r="D164">
        <v>0.91549999999999998</v>
      </c>
      <c r="E164" t="b">
        <f>OR(borrower_data[[#This Row],[Borrower Income Ratio]]&gt;$M$16,borrower_data[[#This Row],[Borrower Income Ratio]]&lt;$M$15)</f>
        <v>0</v>
      </c>
      <c r="F164">
        <v>2</v>
      </c>
      <c r="G164" t="s">
        <v>19</v>
      </c>
      <c r="H164">
        <v>20</v>
      </c>
      <c r="I164" t="b">
        <f>OR(borrower_data[[#This Row],[Borrower Debt to Income Ratio]]&gt;$N$16,borrower_data[[#This Row],[Borrower Debt to Income Ratio]]&lt;$N$15)</f>
        <v>0</v>
      </c>
    </row>
    <row r="165" spans="1:9" x14ac:dyDescent="0.25">
      <c r="A165">
        <v>162</v>
      </c>
      <c r="B165">
        <v>96000</v>
      </c>
      <c r="C165" t="b">
        <f>OR(borrower_data[[#This Row],[Borrower Annual Income]]&gt;$L$16,borrower_data[[#This Row],[Borrower Annual Income]]&lt;$L$15)</f>
        <v>0</v>
      </c>
      <c r="D165">
        <v>1.0773999999999999</v>
      </c>
      <c r="E165" t="b">
        <f>OR(borrower_data[[#This Row],[Borrower Income Ratio]]&gt;$M$16,borrower_data[[#This Row],[Borrower Income Ratio]]&lt;$M$15)</f>
        <v>0</v>
      </c>
      <c r="F165">
        <v>2</v>
      </c>
      <c r="G165" t="s">
        <v>19</v>
      </c>
      <c r="H165">
        <v>30</v>
      </c>
      <c r="I165" t="b">
        <f>OR(borrower_data[[#This Row],[Borrower Debt to Income Ratio]]&gt;$N$16,borrower_data[[#This Row],[Borrower Debt to Income Ratio]]&lt;$N$15)</f>
        <v>0</v>
      </c>
    </row>
    <row r="166" spans="1:9" x14ac:dyDescent="0.25">
      <c r="A166">
        <v>163</v>
      </c>
      <c r="B166">
        <v>82000</v>
      </c>
      <c r="C166" t="b">
        <f>OR(borrower_data[[#This Row],[Borrower Annual Income]]&gt;$L$16,borrower_data[[#This Row],[Borrower Annual Income]]&lt;$L$15)</f>
        <v>0</v>
      </c>
      <c r="D166">
        <v>0.6411</v>
      </c>
      <c r="E166" t="b">
        <f>OR(borrower_data[[#This Row],[Borrower Income Ratio]]&gt;$M$16,borrower_data[[#This Row],[Borrower Income Ratio]]&lt;$M$15)</f>
        <v>0</v>
      </c>
      <c r="F166">
        <v>2</v>
      </c>
      <c r="G166" t="s">
        <v>19</v>
      </c>
      <c r="H166">
        <v>20</v>
      </c>
      <c r="I166" t="b">
        <f>OR(borrower_data[[#This Row],[Borrower Debt to Income Ratio]]&gt;$N$16,borrower_data[[#This Row],[Borrower Debt to Income Ratio]]&lt;$N$15)</f>
        <v>0</v>
      </c>
    </row>
    <row r="167" spans="1:9" x14ac:dyDescent="0.25">
      <c r="A167">
        <v>164</v>
      </c>
      <c r="B167">
        <v>112000</v>
      </c>
      <c r="C167" t="b">
        <f>OR(borrower_data[[#This Row],[Borrower Annual Income]]&gt;$L$16,borrower_data[[#This Row],[Borrower Annual Income]]&lt;$L$15)</f>
        <v>0</v>
      </c>
      <c r="D167">
        <v>1.3445</v>
      </c>
      <c r="E167" t="b">
        <f>OR(borrower_data[[#This Row],[Borrower Income Ratio]]&gt;$M$16,borrower_data[[#This Row],[Borrower Income Ratio]]&lt;$M$15)</f>
        <v>0</v>
      </c>
      <c r="F167">
        <v>2</v>
      </c>
      <c r="G167" t="s">
        <v>19</v>
      </c>
      <c r="H167">
        <v>30</v>
      </c>
      <c r="I167" t="b">
        <f>OR(borrower_data[[#This Row],[Borrower Debt to Income Ratio]]&gt;$N$16,borrower_data[[#This Row],[Borrower Debt to Income Ratio]]&lt;$N$15)</f>
        <v>0</v>
      </c>
    </row>
    <row r="168" spans="1:9" x14ac:dyDescent="0.25">
      <c r="A168">
        <v>165</v>
      </c>
      <c r="B168">
        <v>177000</v>
      </c>
      <c r="C168" t="b">
        <f>OR(borrower_data[[#This Row],[Borrower Annual Income]]&gt;$L$16,borrower_data[[#This Row],[Borrower Annual Income]]&lt;$L$15)</f>
        <v>0</v>
      </c>
      <c r="D168">
        <v>2.5991</v>
      </c>
      <c r="E168" t="b">
        <f>OR(borrower_data[[#This Row],[Borrower Income Ratio]]&gt;$M$16,borrower_data[[#This Row],[Borrower Income Ratio]]&lt;$M$15)</f>
        <v>0</v>
      </c>
      <c r="F168">
        <v>2</v>
      </c>
      <c r="G168" t="s">
        <v>19</v>
      </c>
      <c r="H168">
        <v>30</v>
      </c>
      <c r="I168" t="b">
        <f>OR(borrower_data[[#This Row],[Borrower Debt to Income Ratio]]&gt;$N$16,borrower_data[[#This Row],[Borrower Debt to Income Ratio]]&lt;$N$15)</f>
        <v>0</v>
      </c>
    </row>
    <row r="169" spans="1:9" x14ac:dyDescent="0.25">
      <c r="A169">
        <v>166</v>
      </c>
      <c r="B169">
        <v>96000</v>
      </c>
      <c r="C169" t="b">
        <f>OR(borrower_data[[#This Row],[Borrower Annual Income]]&gt;$L$16,borrower_data[[#This Row],[Borrower Annual Income]]&lt;$L$15)</f>
        <v>0</v>
      </c>
      <c r="D169">
        <v>1.3597999999999999</v>
      </c>
      <c r="E169" t="b">
        <f>OR(borrower_data[[#This Row],[Borrower Income Ratio]]&gt;$M$16,borrower_data[[#This Row],[Borrower Income Ratio]]&lt;$M$15)</f>
        <v>0</v>
      </c>
      <c r="F169">
        <v>2</v>
      </c>
      <c r="G169" t="s">
        <v>19</v>
      </c>
      <c r="H169">
        <v>36</v>
      </c>
      <c r="I169" t="b">
        <f>OR(borrower_data[[#This Row],[Borrower Debt to Income Ratio]]&gt;$N$16,borrower_data[[#This Row],[Borrower Debt to Income Ratio]]&lt;$N$15)</f>
        <v>0</v>
      </c>
    </row>
    <row r="170" spans="1:9" x14ac:dyDescent="0.25">
      <c r="A170">
        <v>167</v>
      </c>
      <c r="B170">
        <v>34000</v>
      </c>
      <c r="C170" t="b">
        <f>OR(borrower_data[[#This Row],[Borrower Annual Income]]&gt;$L$16,borrower_data[[#This Row],[Borrower Annual Income]]&lt;$L$15)</f>
        <v>0</v>
      </c>
      <c r="D170">
        <v>0.60609999999999997</v>
      </c>
      <c r="E170" t="b">
        <f>OR(borrower_data[[#This Row],[Borrower Income Ratio]]&gt;$M$16,borrower_data[[#This Row],[Borrower Income Ratio]]&lt;$M$15)</f>
        <v>0</v>
      </c>
      <c r="F170">
        <v>1</v>
      </c>
      <c r="G170" t="s">
        <v>19</v>
      </c>
      <c r="H170">
        <v>42</v>
      </c>
      <c r="I170" t="b">
        <f>OR(borrower_data[[#This Row],[Borrower Debt to Income Ratio]]&gt;$N$16,borrower_data[[#This Row],[Borrower Debt to Income Ratio]]&lt;$N$15)</f>
        <v>0</v>
      </c>
    </row>
    <row r="171" spans="1:9" x14ac:dyDescent="0.25">
      <c r="A171">
        <v>168</v>
      </c>
      <c r="B171">
        <v>240000</v>
      </c>
      <c r="C171" t="b">
        <f>OR(borrower_data[[#This Row],[Borrower Annual Income]]&gt;$L$16,borrower_data[[#This Row],[Borrower Annual Income]]&lt;$L$15)</f>
        <v>0</v>
      </c>
      <c r="D171">
        <v>2.3346</v>
      </c>
      <c r="E171" t="b">
        <f>OR(borrower_data[[#This Row],[Borrower Income Ratio]]&gt;$M$16,borrower_data[[#This Row],[Borrower Income Ratio]]&lt;$M$15)</f>
        <v>0</v>
      </c>
      <c r="F171">
        <v>2</v>
      </c>
      <c r="G171" t="s">
        <v>19</v>
      </c>
      <c r="H171">
        <v>10</v>
      </c>
      <c r="I171" t="b">
        <f>OR(borrower_data[[#This Row],[Borrower Debt to Income Ratio]]&gt;$N$16,borrower_data[[#This Row],[Borrower Debt to Income Ratio]]&lt;$N$15)</f>
        <v>0</v>
      </c>
    </row>
    <row r="172" spans="1:9" x14ac:dyDescent="0.25">
      <c r="A172">
        <v>169</v>
      </c>
      <c r="B172">
        <v>77000</v>
      </c>
      <c r="C172" t="b">
        <f>OR(borrower_data[[#This Row],[Borrower Annual Income]]&gt;$L$16,borrower_data[[#This Row],[Borrower Annual Income]]&lt;$L$15)</f>
        <v>0</v>
      </c>
      <c r="D172">
        <v>0.95530000000000004</v>
      </c>
      <c r="E172" t="b">
        <f>OR(borrower_data[[#This Row],[Borrower Income Ratio]]&gt;$M$16,borrower_data[[#This Row],[Borrower Income Ratio]]&lt;$M$15)</f>
        <v>0</v>
      </c>
      <c r="F172">
        <v>2</v>
      </c>
      <c r="G172" t="s">
        <v>19</v>
      </c>
      <c r="H172">
        <v>39</v>
      </c>
      <c r="I172" t="b">
        <f>OR(borrower_data[[#This Row],[Borrower Debt to Income Ratio]]&gt;$N$16,borrower_data[[#This Row],[Borrower Debt to Income Ratio]]&lt;$N$15)</f>
        <v>0</v>
      </c>
    </row>
    <row r="173" spans="1:9" x14ac:dyDescent="0.25">
      <c r="A173">
        <v>170</v>
      </c>
      <c r="B173">
        <v>71000</v>
      </c>
      <c r="C173" t="b">
        <f>OR(borrower_data[[#This Row],[Borrower Annual Income]]&gt;$L$16,borrower_data[[#This Row],[Borrower Annual Income]]&lt;$L$15)</f>
        <v>0</v>
      </c>
      <c r="D173">
        <v>1.0245</v>
      </c>
      <c r="E173" t="b">
        <f>OR(borrower_data[[#This Row],[Borrower Income Ratio]]&gt;$M$16,borrower_data[[#This Row],[Borrower Income Ratio]]&lt;$M$15)</f>
        <v>0</v>
      </c>
      <c r="F173">
        <v>2</v>
      </c>
      <c r="G173" t="s">
        <v>19</v>
      </c>
      <c r="H173">
        <v>49</v>
      </c>
      <c r="I173" t="b">
        <f>OR(borrower_data[[#This Row],[Borrower Debt to Income Ratio]]&gt;$N$16,borrower_data[[#This Row],[Borrower Debt to Income Ratio]]&lt;$N$15)</f>
        <v>0</v>
      </c>
    </row>
    <row r="174" spans="1:9" x14ac:dyDescent="0.25">
      <c r="A174">
        <v>171</v>
      </c>
      <c r="B174">
        <v>108000</v>
      </c>
      <c r="C174" t="b">
        <f>OR(borrower_data[[#This Row],[Borrower Annual Income]]&gt;$L$16,borrower_data[[#This Row],[Borrower Annual Income]]&lt;$L$15)</f>
        <v>0</v>
      </c>
      <c r="D174">
        <v>1.1192</v>
      </c>
      <c r="E174" t="b">
        <f>OR(borrower_data[[#This Row],[Borrower Income Ratio]]&gt;$M$16,borrower_data[[#This Row],[Borrower Income Ratio]]&lt;$M$15)</f>
        <v>0</v>
      </c>
      <c r="F174">
        <v>2</v>
      </c>
      <c r="G174" t="s">
        <v>19</v>
      </c>
      <c r="H174">
        <v>30</v>
      </c>
      <c r="I174" t="b">
        <f>OR(borrower_data[[#This Row],[Borrower Debt to Income Ratio]]&gt;$N$16,borrower_data[[#This Row],[Borrower Debt to Income Ratio]]&lt;$N$15)</f>
        <v>0</v>
      </c>
    </row>
    <row r="175" spans="1:9" x14ac:dyDescent="0.25">
      <c r="A175">
        <v>172</v>
      </c>
      <c r="B175">
        <v>233000</v>
      </c>
      <c r="C175" t="b">
        <f>OR(borrower_data[[#This Row],[Borrower Annual Income]]&gt;$L$16,borrower_data[[#This Row],[Borrower Annual Income]]&lt;$L$15)</f>
        <v>0</v>
      </c>
      <c r="D175">
        <v>2.6812</v>
      </c>
      <c r="E175" t="b">
        <f>OR(borrower_data[[#This Row],[Borrower Income Ratio]]&gt;$M$16,borrower_data[[#This Row],[Borrower Income Ratio]]&lt;$M$15)</f>
        <v>0</v>
      </c>
      <c r="F175">
        <v>2</v>
      </c>
      <c r="G175" t="s">
        <v>19</v>
      </c>
      <c r="H175">
        <v>40</v>
      </c>
      <c r="I175" t="b">
        <f>OR(borrower_data[[#This Row],[Borrower Debt to Income Ratio]]&gt;$N$16,borrower_data[[#This Row],[Borrower Debt to Income Ratio]]&lt;$N$15)</f>
        <v>0</v>
      </c>
    </row>
    <row r="176" spans="1:9" x14ac:dyDescent="0.25">
      <c r="A176">
        <v>173</v>
      </c>
      <c r="B176">
        <v>176000</v>
      </c>
      <c r="C176" t="b">
        <f>OR(borrower_data[[#This Row],[Borrower Annual Income]]&gt;$L$16,borrower_data[[#This Row],[Borrower Annual Income]]&lt;$L$15)</f>
        <v>0</v>
      </c>
      <c r="D176">
        <v>1.9753000000000001</v>
      </c>
      <c r="E176" t="b">
        <f>OR(borrower_data[[#This Row],[Borrower Income Ratio]]&gt;$M$16,borrower_data[[#This Row],[Borrower Income Ratio]]&lt;$M$15)</f>
        <v>0</v>
      </c>
      <c r="F176">
        <v>1</v>
      </c>
      <c r="G176" t="s">
        <v>19</v>
      </c>
      <c r="H176">
        <v>20</v>
      </c>
      <c r="I176" t="b">
        <f>OR(borrower_data[[#This Row],[Borrower Debt to Income Ratio]]&gt;$N$16,borrower_data[[#This Row],[Borrower Debt to Income Ratio]]&lt;$N$15)</f>
        <v>0</v>
      </c>
    </row>
    <row r="177" spans="1:9" x14ac:dyDescent="0.25">
      <c r="A177">
        <v>174</v>
      </c>
      <c r="B177">
        <v>120000</v>
      </c>
      <c r="C177" t="b">
        <f>OR(borrower_data[[#This Row],[Borrower Annual Income]]&gt;$L$16,borrower_data[[#This Row],[Borrower Annual Income]]&lt;$L$15)</f>
        <v>0</v>
      </c>
      <c r="D177">
        <v>1.4151</v>
      </c>
      <c r="E177" t="b">
        <f>OR(borrower_data[[#This Row],[Borrower Income Ratio]]&gt;$M$16,borrower_data[[#This Row],[Borrower Income Ratio]]&lt;$M$15)</f>
        <v>0</v>
      </c>
      <c r="F177">
        <v>2</v>
      </c>
      <c r="G177" t="s">
        <v>19</v>
      </c>
      <c r="H177">
        <v>42</v>
      </c>
      <c r="I177" t="b">
        <f>OR(borrower_data[[#This Row],[Borrower Debt to Income Ratio]]&gt;$N$16,borrower_data[[#This Row],[Borrower Debt to Income Ratio]]&lt;$N$15)</f>
        <v>0</v>
      </c>
    </row>
    <row r="178" spans="1:9" x14ac:dyDescent="0.25">
      <c r="A178">
        <v>175</v>
      </c>
      <c r="B178">
        <v>200000</v>
      </c>
      <c r="C178" t="b">
        <f>OR(borrower_data[[#This Row],[Borrower Annual Income]]&gt;$L$16,borrower_data[[#This Row],[Borrower Annual Income]]&lt;$L$15)</f>
        <v>0</v>
      </c>
      <c r="D178">
        <v>2.0491999999999999</v>
      </c>
      <c r="E178" t="b">
        <f>OR(borrower_data[[#This Row],[Borrower Income Ratio]]&gt;$M$16,borrower_data[[#This Row],[Borrower Income Ratio]]&lt;$M$15)</f>
        <v>0</v>
      </c>
      <c r="F178">
        <v>2</v>
      </c>
      <c r="G178" t="s">
        <v>19</v>
      </c>
      <c r="H178">
        <v>44</v>
      </c>
      <c r="I178" t="b">
        <f>OR(borrower_data[[#This Row],[Borrower Debt to Income Ratio]]&gt;$N$16,borrower_data[[#This Row],[Borrower Debt to Income Ratio]]&lt;$N$15)</f>
        <v>0</v>
      </c>
    </row>
    <row r="179" spans="1:9" x14ac:dyDescent="0.25">
      <c r="A179">
        <v>176</v>
      </c>
      <c r="B179">
        <v>115000</v>
      </c>
      <c r="C179" t="b">
        <f>OR(borrower_data[[#This Row],[Borrower Annual Income]]&gt;$L$16,borrower_data[[#This Row],[Borrower Annual Income]]&lt;$L$15)</f>
        <v>0</v>
      </c>
      <c r="D179">
        <v>1.3642000000000001</v>
      </c>
      <c r="E179" t="b">
        <f>OR(borrower_data[[#This Row],[Borrower Income Ratio]]&gt;$M$16,borrower_data[[#This Row],[Borrower Income Ratio]]&lt;$M$15)</f>
        <v>0</v>
      </c>
      <c r="F179">
        <v>1</v>
      </c>
      <c r="G179" t="s">
        <v>19</v>
      </c>
      <c r="H179">
        <v>20</v>
      </c>
      <c r="I179" t="b">
        <f>OR(borrower_data[[#This Row],[Borrower Debt to Income Ratio]]&gt;$N$16,borrower_data[[#This Row],[Borrower Debt to Income Ratio]]&lt;$N$15)</f>
        <v>0</v>
      </c>
    </row>
    <row r="180" spans="1:9" x14ac:dyDescent="0.25">
      <c r="A180">
        <v>177</v>
      </c>
      <c r="B180">
        <v>179000</v>
      </c>
      <c r="C180" t="b">
        <f>OR(borrower_data[[#This Row],[Borrower Annual Income]]&gt;$L$16,borrower_data[[#This Row],[Borrower Annual Income]]&lt;$L$15)</f>
        <v>0</v>
      </c>
      <c r="D180">
        <v>2.5</v>
      </c>
      <c r="E180" t="b">
        <f>OR(borrower_data[[#This Row],[Borrower Income Ratio]]&gt;$M$16,borrower_data[[#This Row],[Borrower Income Ratio]]&lt;$M$15)</f>
        <v>0</v>
      </c>
      <c r="F180">
        <v>2</v>
      </c>
      <c r="G180" t="s">
        <v>19</v>
      </c>
      <c r="H180">
        <v>49</v>
      </c>
      <c r="I180" t="b">
        <f>OR(borrower_data[[#This Row],[Borrower Debt to Income Ratio]]&gt;$N$16,borrower_data[[#This Row],[Borrower Debt to Income Ratio]]&lt;$N$15)</f>
        <v>0</v>
      </c>
    </row>
    <row r="181" spans="1:9" x14ac:dyDescent="0.25">
      <c r="A181">
        <v>178</v>
      </c>
      <c r="B181">
        <v>132000</v>
      </c>
      <c r="C181" t="b">
        <f>OR(borrower_data[[#This Row],[Borrower Annual Income]]&gt;$L$16,borrower_data[[#This Row],[Borrower Annual Income]]&lt;$L$15)</f>
        <v>0</v>
      </c>
      <c r="D181">
        <v>1.5313000000000001</v>
      </c>
      <c r="E181" t="b">
        <f>OR(borrower_data[[#This Row],[Borrower Income Ratio]]&gt;$M$16,borrower_data[[#This Row],[Borrower Income Ratio]]&lt;$M$15)</f>
        <v>0</v>
      </c>
      <c r="F181">
        <v>2</v>
      </c>
      <c r="G181" t="s">
        <v>19</v>
      </c>
      <c r="H181">
        <v>44</v>
      </c>
      <c r="I181" t="b">
        <f>OR(borrower_data[[#This Row],[Borrower Debt to Income Ratio]]&gt;$N$16,borrower_data[[#This Row],[Borrower Debt to Income Ratio]]&lt;$N$15)</f>
        <v>0</v>
      </c>
    </row>
    <row r="182" spans="1:9" x14ac:dyDescent="0.25">
      <c r="A182">
        <v>279</v>
      </c>
      <c r="B182">
        <v>358000</v>
      </c>
      <c r="C182" t="b">
        <f>OR(borrower_data[[#This Row],[Borrower Annual Income]]&gt;$L$16,borrower_data[[#This Row],[Borrower Annual Income]]&lt;$L$15)</f>
        <v>1</v>
      </c>
      <c r="D182">
        <v>3.3489</v>
      </c>
      <c r="E182" t="b">
        <f>OR(borrower_data[[#This Row],[Borrower Income Ratio]]&gt;$M$16,borrower_data[[#This Row],[Borrower Income Ratio]]&lt;$M$15)</f>
        <v>0</v>
      </c>
      <c r="F182">
        <v>2</v>
      </c>
      <c r="G182" t="s">
        <v>20</v>
      </c>
      <c r="H182">
        <v>10</v>
      </c>
      <c r="I182" t="b">
        <f>OR(borrower_data[[#This Row],[Borrower Debt to Income Ratio]]&gt;$N$16,borrower_data[[#This Row],[Borrower Debt to Income Ratio]]&lt;$N$15)</f>
        <v>0</v>
      </c>
    </row>
    <row r="183" spans="1:9" x14ac:dyDescent="0.25">
      <c r="A183">
        <v>180</v>
      </c>
      <c r="B183">
        <v>143000</v>
      </c>
      <c r="C183" t="b">
        <f>OR(borrower_data[[#This Row],[Borrower Annual Income]]&gt;$L$16,borrower_data[[#This Row],[Borrower Annual Income]]&lt;$L$15)</f>
        <v>0</v>
      </c>
      <c r="D183">
        <v>1.8766</v>
      </c>
      <c r="E183" t="b">
        <f>OR(borrower_data[[#This Row],[Borrower Income Ratio]]&gt;$M$16,borrower_data[[#This Row],[Borrower Income Ratio]]&lt;$M$15)</f>
        <v>0</v>
      </c>
      <c r="F183">
        <v>2</v>
      </c>
      <c r="G183" t="s">
        <v>19</v>
      </c>
      <c r="H183">
        <v>39</v>
      </c>
      <c r="I183" t="b">
        <f>OR(borrower_data[[#This Row],[Borrower Debt to Income Ratio]]&gt;$N$16,borrower_data[[#This Row],[Borrower Debt to Income Ratio]]&lt;$N$15)</f>
        <v>0</v>
      </c>
    </row>
    <row r="184" spans="1:9" x14ac:dyDescent="0.25">
      <c r="A184">
        <v>181</v>
      </c>
      <c r="B184">
        <v>73000</v>
      </c>
      <c r="C184" t="b">
        <f>OR(borrower_data[[#This Row],[Borrower Annual Income]]&gt;$L$16,borrower_data[[#This Row],[Borrower Annual Income]]&lt;$L$15)</f>
        <v>0</v>
      </c>
      <c r="D184">
        <v>0.93830000000000002</v>
      </c>
      <c r="E184" t="b">
        <f>OR(borrower_data[[#This Row],[Borrower Income Ratio]]&gt;$M$16,borrower_data[[#This Row],[Borrower Income Ratio]]&lt;$M$15)</f>
        <v>0</v>
      </c>
      <c r="F184">
        <v>2</v>
      </c>
      <c r="G184" t="s">
        <v>19</v>
      </c>
      <c r="H184">
        <v>44</v>
      </c>
      <c r="I184" t="b">
        <f>OR(borrower_data[[#This Row],[Borrower Debt to Income Ratio]]&gt;$N$16,borrower_data[[#This Row],[Borrower Debt to Income Ratio]]&lt;$N$15)</f>
        <v>0</v>
      </c>
    </row>
    <row r="185" spans="1:9" x14ac:dyDescent="0.25">
      <c r="A185">
        <v>182</v>
      </c>
      <c r="B185">
        <v>125000</v>
      </c>
      <c r="C185" t="b">
        <f>OR(borrower_data[[#This Row],[Borrower Annual Income]]&gt;$L$16,borrower_data[[#This Row],[Borrower Annual Income]]&lt;$L$15)</f>
        <v>0</v>
      </c>
      <c r="D185">
        <v>1.1693</v>
      </c>
      <c r="E185" t="b">
        <f>OR(borrower_data[[#This Row],[Borrower Income Ratio]]&gt;$M$16,borrower_data[[#This Row],[Borrower Income Ratio]]&lt;$M$15)</f>
        <v>0</v>
      </c>
      <c r="F185">
        <v>2</v>
      </c>
      <c r="G185" t="s">
        <v>19</v>
      </c>
      <c r="H185">
        <v>30</v>
      </c>
      <c r="I185" t="b">
        <f>OR(borrower_data[[#This Row],[Borrower Debt to Income Ratio]]&gt;$N$16,borrower_data[[#This Row],[Borrower Debt to Income Ratio]]&lt;$N$15)</f>
        <v>0</v>
      </c>
    </row>
    <row r="186" spans="1:9" x14ac:dyDescent="0.25">
      <c r="A186">
        <v>183</v>
      </c>
      <c r="B186">
        <v>47000</v>
      </c>
      <c r="C186" t="b">
        <f>OR(borrower_data[[#This Row],[Borrower Annual Income]]&gt;$L$16,borrower_data[[#This Row],[Borrower Annual Income]]&lt;$L$15)</f>
        <v>0</v>
      </c>
      <c r="D186">
        <v>0.60409999999999997</v>
      </c>
      <c r="E186" t="b">
        <f>OR(borrower_data[[#This Row],[Borrower Income Ratio]]&gt;$M$16,borrower_data[[#This Row],[Borrower Income Ratio]]&lt;$M$15)</f>
        <v>0</v>
      </c>
      <c r="F186">
        <v>2</v>
      </c>
      <c r="G186" t="s">
        <v>19</v>
      </c>
      <c r="H186">
        <v>30</v>
      </c>
      <c r="I186" t="b">
        <f>OR(borrower_data[[#This Row],[Borrower Debt to Income Ratio]]&gt;$N$16,borrower_data[[#This Row],[Borrower Debt to Income Ratio]]&lt;$N$15)</f>
        <v>0</v>
      </c>
    </row>
    <row r="187" spans="1:9" x14ac:dyDescent="0.25">
      <c r="A187">
        <v>184</v>
      </c>
      <c r="B187">
        <v>83000</v>
      </c>
      <c r="C187" t="b">
        <f>OR(borrower_data[[#This Row],[Borrower Annual Income]]&gt;$L$16,borrower_data[[#This Row],[Borrower Annual Income]]&lt;$L$15)</f>
        <v>0</v>
      </c>
      <c r="D187">
        <v>1.1592</v>
      </c>
      <c r="E187" t="b">
        <f>OR(borrower_data[[#This Row],[Borrower Income Ratio]]&gt;$M$16,borrower_data[[#This Row],[Borrower Income Ratio]]&lt;$M$15)</f>
        <v>0</v>
      </c>
      <c r="F187">
        <v>2</v>
      </c>
      <c r="G187" t="s">
        <v>19</v>
      </c>
      <c r="H187">
        <v>41</v>
      </c>
      <c r="I187" t="b">
        <f>OR(borrower_data[[#This Row],[Borrower Debt to Income Ratio]]&gt;$N$16,borrower_data[[#This Row],[Borrower Debt to Income Ratio]]&lt;$N$15)</f>
        <v>0</v>
      </c>
    </row>
    <row r="188" spans="1:9" x14ac:dyDescent="0.25">
      <c r="A188">
        <v>185</v>
      </c>
      <c r="B188">
        <v>106000</v>
      </c>
      <c r="C188" t="b">
        <f>OR(borrower_data[[#This Row],[Borrower Annual Income]]&gt;$L$16,borrower_data[[#This Row],[Borrower Annual Income]]&lt;$L$15)</f>
        <v>0</v>
      </c>
      <c r="D188">
        <v>1.1817</v>
      </c>
      <c r="E188" t="b">
        <f>OR(borrower_data[[#This Row],[Borrower Income Ratio]]&gt;$M$16,borrower_data[[#This Row],[Borrower Income Ratio]]&lt;$M$15)</f>
        <v>0</v>
      </c>
      <c r="F188">
        <v>2</v>
      </c>
      <c r="G188" t="s">
        <v>19</v>
      </c>
      <c r="H188">
        <v>30</v>
      </c>
      <c r="I188" t="b">
        <f>OR(borrower_data[[#This Row],[Borrower Debt to Income Ratio]]&gt;$N$16,borrower_data[[#This Row],[Borrower Debt to Income Ratio]]&lt;$N$15)</f>
        <v>0</v>
      </c>
    </row>
    <row r="189" spans="1:9" x14ac:dyDescent="0.25">
      <c r="A189">
        <v>186</v>
      </c>
      <c r="B189">
        <v>138000</v>
      </c>
      <c r="C189" t="b">
        <f>OR(borrower_data[[#This Row],[Borrower Annual Income]]&gt;$L$16,borrower_data[[#This Row],[Borrower Annual Income]]&lt;$L$15)</f>
        <v>0</v>
      </c>
      <c r="D189">
        <v>1.4664999999999999</v>
      </c>
      <c r="E189" t="b">
        <f>OR(borrower_data[[#This Row],[Borrower Income Ratio]]&gt;$M$16,borrower_data[[#This Row],[Borrower Income Ratio]]&lt;$M$15)</f>
        <v>0</v>
      </c>
      <c r="F189">
        <v>2</v>
      </c>
      <c r="G189" t="s">
        <v>19</v>
      </c>
      <c r="H189">
        <v>30</v>
      </c>
      <c r="I189" t="b">
        <f>OR(borrower_data[[#This Row],[Borrower Debt to Income Ratio]]&gt;$N$16,borrower_data[[#This Row],[Borrower Debt to Income Ratio]]&lt;$N$15)</f>
        <v>0</v>
      </c>
    </row>
    <row r="190" spans="1:9" x14ac:dyDescent="0.25">
      <c r="A190">
        <v>187</v>
      </c>
      <c r="B190">
        <v>82000</v>
      </c>
      <c r="C190" t="b">
        <f>OR(borrower_data[[#This Row],[Borrower Annual Income]]&gt;$L$16,borrower_data[[#This Row],[Borrower Annual Income]]&lt;$L$15)</f>
        <v>0</v>
      </c>
      <c r="D190">
        <v>1.1850000000000001</v>
      </c>
      <c r="E190" t="b">
        <f>OR(borrower_data[[#This Row],[Borrower Income Ratio]]&gt;$M$16,borrower_data[[#This Row],[Borrower Income Ratio]]&lt;$M$15)</f>
        <v>0</v>
      </c>
      <c r="F190">
        <v>2</v>
      </c>
      <c r="G190" t="s">
        <v>19</v>
      </c>
      <c r="H190">
        <v>38</v>
      </c>
      <c r="I190" t="b">
        <f>OR(borrower_data[[#This Row],[Borrower Debt to Income Ratio]]&gt;$N$16,borrower_data[[#This Row],[Borrower Debt to Income Ratio]]&lt;$N$15)</f>
        <v>0</v>
      </c>
    </row>
    <row r="191" spans="1:9" x14ac:dyDescent="0.25">
      <c r="A191">
        <v>188</v>
      </c>
      <c r="B191">
        <v>148000</v>
      </c>
      <c r="C191" t="b">
        <f>OR(borrower_data[[#This Row],[Borrower Annual Income]]&gt;$L$16,borrower_data[[#This Row],[Borrower Annual Income]]&lt;$L$15)</f>
        <v>0</v>
      </c>
      <c r="D191">
        <v>1.7896000000000001</v>
      </c>
      <c r="E191" t="b">
        <f>OR(borrower_data[[#This Row],[Borrower Income Ratio]]&gt;$M$16,borrower_data[[#This Row],[Borrower Income Ratio]]&lt;$M$15)</f>
        <v>0</v>
      </c>
      <c r="F191">
        <v>2</v>
      </c>
      <c r="G191" t="s">
        <v>19</v>
      </c>
      <c r="H191">
        <v>30</v>
      </c>
      <c r="I191" t="b">
        <f>OR(borrower_data[[#This Row],[Borrower Debt to Income Ratio]]&gt;$N$16,borrower_data[[#This Row],[Borrower Debt to Income Ratio]]&lt;$N$15)</f>
        <v>0</v>
      </c>
    </row>
    <row r="192" spans="1:9" x14ac:dyDescent="0.25">
      <c r="A192">
        <v>189</v>
      </c>
      <c r="B192">
        <v>115000</v>
      </c>
      <c r="C192" t="b">
        <f>OR(borrower_data[[#This Row],[Borrower Annual Income]]&gt;$L$16,borrower_data[[#This Row],[Borrower Annual Income]]&lt;$L$15)</f>
        <v>0</v>
      </c>
      <c r="D192">
        <v>1.2485999999999999</v>
      </c>
      <c r="E192" t="b">
        <f>OR(borrower_data[[#This Row],[Borrower Income Ratio]]&gt;$M$16,borrower_data[[#This Row],[Borrower Income Ratio]]&lt;$M$15)</f>
        <v>0</v>
      </c>
      <c r="F192">
        <v>2</v>
      </c>
      <c r="G192" t="s">
        <v>19</v>
      </c>
      <c r="H192">
        <v>20</v>
      </c>
      <c r="I192" t="b">
        <f>OR(borrower_data[[#This Row],[Borrower Debt to Income Ratio]]&gt;$N$16,borrower_data[[#This Row],[Borrower Debt to Income Ratio]]&lt;$N$15)</f>
        <v>0</v>
      </c>
    </row>
    <row r="193" spans="1:9" x14ac:dyDescent="0.25">
      <c r="A193">
        <v>190</v>
      </c>
      <c r="B193">
        <v>117000</v>
      </c>
      <c r="C193" t="b">
        <f>OR(borrower_data[[#This Row],[Borrower Annual Income]]&gt;$L$16,borrower_data[[#This Row],[Borrower Annual Income]]&lt;$L$15)</f>
        <v>0</v>
      </c>
      <c r="D193">
        <v>2.1627000000000001</v>
      </c>
      <c r="E193" t="b">
        <f>OR(borrower_data[[#This Row],[Borrower Income Ratio]]&gt;$M$16,borrower_data[[#This Row],[Borrower Income Ratio]]&lt;$M$15)</f>
        <v>0</v>
      </c>
      <c r="F193">
        <v>2</v>
      </c>
      <c r="G193" t="s">
        <v>19</v>
      </c>
      <c r="H193">
        <v>20</v>
      </c>
      <c r="I193" t="b">
        <f>OR(borrower_data[[#This Row],[Borrower Debt to Income Ratio]]&gt;$N$16,borrower_data[[#This Row],[Borrower Debt to Income Ratio]]&lt;$N$15)</f>
        <v>0</v>
      </c>
    </row>
    <row r="194" spans="1:9" x14ac:dyDescent="0.25">
      <c r="A194">
        <v>191</v>
      </c>
      <c r="B194">
        <v>94000</v>
      </c>
      <c r="C194" t="b">
        <f>OR(borrower_data[[#This Row],[Borrower Annual Income]]&gt;$L$16,borrower_data[[#This Row],[Borrower Annual Income]]&lt;$L$15)</f>
        <v>0</v>
      </c>
      <c r="D194">
        <v>0.91439999999999999</v>
      </c>
      <c r="E194" t="b">
        <f>OR(borrower_data[[#This Row],[Borrower Income Ratio]]&gt;$M$16,borrower_data[[#This Row],[Borrower Income Ratio]]&lt;$M$15)</f>
        <v>0</v>
      </c>
      <c r="F194">
        <v>1</v>
      </c>
      <c r="G194" t="s">
        <v>19</v>
      </c>
      <c r="H194">
        <v>20</v>
      </c>
      <c r="I194" t="b">
        <f>OR(borrower_data[[#This Row],[Borrower Debt to Income Ratio]]&gt;$N$16,borrower_data[[#This Row],[Borrower Debt to Income Ratio]]&lt;$N$15)</f>
        <v>0</v>
      </c>
    </row>
    <row r="195" spans="1:9" x14ac:dyDescent="0.25">
      <c r="A195">
        <v>192</v>
      </c>
      <c r="B195">
        <v>60000</v>
      </c>
      <c r="C195" t="b">
        <f>OR(borrower_data[[#This Row],[Borrower Annual Income]]&gt;$L$16,borrower_data[[#This Row],[Borrower Annual Income]]&lt;$L$15)</f>
        <v>0</v>
      </c>
      <c r="D195">
        <v>0.7117</v>
      </c>
      <c r="E195" t="b">
        <f>OR(borrower_data[[#This Row],[Borrower Income Ratio]]&gt;$M$16,borrower_data[[#This Row],[Borrower Income Ratio]]&lt;$M$15)</f>
        <v>0</v>
      </c>
      <c r="F195">
        <v>2</v>
      </c>
      <c r="G195" t="s">
        <v>19</v>
      </c>
      <c r="H195">
        <v>10</v>
      </c>
      <c r="I195" t="b">
        <f>OR(borrower_data[[#This Row],[Borrower Debt to Income Ratio]]&gt;$N$16,borrower_data[[#This Row],[Borrower Debt to Income Ratio]]&lt;$N$15)</f>
        <v>0</v>
      </c>
    </row>
    <row r="196" spans="1:9" x14ac:dyDescent="0.25">
      <c r="A196">
        <v>193</v>
      </c>
      <c r="B196">
        <v>126000</v>
      </c>
      <c r="C196" t="b">
        <f>OR(borrower_data[[#This Row],[Borrower Annual Income]]&gt;$L$16,borrower_data[[#This Row],[Borrower Annual Income]]&lt;$L$15)</f>
        <v>0</v>
      </c>
      <c r="D196">
        <v>1.1052999999999999</v>
      </c>
      <c r="E196" t="b">
        <f>OR(borrower_data[[#This Row],[Borrower Income Ratio]]&gt;$M$16,borrower_data[[#This Row],[Borrower Income Ratio]]&lt;$M$15)</f>
        <v>0</v>
      </c>
      <c r="F196">
        <v>2</v>
      </c>
      <c r="G196" t="s">
        <v>19</v>
      </c>
      <c r="H196">
        <v>50</v>
      </c>
      <c r="I196" t="b">
        <f>OR(borrower_data[[#This Row],[Borrower Debt to Income Ratio]]&gt;$N$16,borrower_data[[#This Row],[Borrower Debt to Income Ratio]]&lt;$N$15)</f>
        <v>0</v>
      </c>
    </row>
    <row r="197" spans="1:9" x14ac:dyDescent="0.25">
      <c r="A197">
        <v>194</v>
      </c>
      <c r="B197">
        <v>170000</v>
      </c>
      <c r="C197" t="b">
        <f>OR(borrower_data[[#This Row],[Borrower Annual Income]]&gt;$L$16,borrower_data[[#This Row],[Borrower Annual Income]]&lt;$L$15)</f>
        <v>0</v>
      </c>
      <c r="D197">
        <v>2.4601999999999999</v>
      </c>
      <c r="E197" t="b">
        <f>OR(borrower_data[[#This Row],[Borrower Income Ratio]]&gt;$M$16,borrower_data[[#This Row],[Borrower Income Ratio]]&lt;$M$15)</f>
        <v>0</v>
      </c>
      <c r="F197">
        <v>2</v>
      </c>
      <c r="G197" t="s">
        <v>19</v>
      </c>
      <c r="H197">
        <v>10</v>
      </c>
      <c r="I197" t="b">
        <f>OR(borrower_data[[#This Row],[Borrower Debt to Income Ratio]]&gt;$N$16,borrower_data[[#This Row],[Borrower Debt to Income Ratio]]&lt;$N$15)</f>
        <v>0</v>
      </c>
    </row>
    <row r="198" spans="1:9" x14ac:dyDescent="0.25">
      <c r="A198">
        <v>195</v>
      </c>
      <c r="B198">
        <v>137000</v>
      </c>
      <c r="C198" t="b">
        <f>OR(borrower_data[[#This Row],[Borrower Annual Income]]&gt;$L$16,borrower_data[[#This Row],[Borrower Annual Income]]&lt;$L$15)</f>
        <v>0</v>
      </c>
      <c r="D198">
        <v>1.8975</v>
      </c>
      <c r="E198" t="b">
        <f>OR(borrower_data[[#This Row],[Borrower Income Ratio]]&gt;$M$16,borrower_data[[#This Row],[Borrower Income Ratio]]&lt;$M$15)</f>
        <v>0</v>
      </c>
      <c r="F198">
        <v>2</v>
      </c>
      <c r="G198" t="s">
        <v>19</v>
      </c>
      <c r="H198">
        <v>38</v>
      </c>
      <c r="I198" t="b">
        <f>OR(borrower_data[[#This Row],[Borrower Debt to Income Ratio]]&gt;$N$16,borrower_data[[#This Row],[Borrower Debt to Income Ratio]]&lt;$N$15)</f>
        <v>0</v>
      </c>
    </row>
    <row r="199" spans="1:9" x14ac:dyDescent="0.25">
      <c r="A199">
        <v>196</v>
      </c>
      <c r="B199">
        <v>41000</v>
      </c>
      <c r="C199" t="b">
        <f>OR(borrower_data[[#This Row],[Borrower Annual Income]]&gt;$L$16,borrower_data[[#This Row],[Borrower Annual Income]]&lt;$L$15)</f>
        <v>0</v>
      </c>
      <c r="D199">
        <v>0.56710000000000005</v>
      </c>
      <c r="E199" t="b">
        <f>OR(borrower_data[[#This Row],[Borrower Income Ratio]]&gt;$M$16,borrower_data[[#This Row],[Borrower Income Ratio]]&lt;$M$15)</f>
        <v>0</v>
      </c>
      <c r="F199">
        <v>2</v>
      </c>
      <c r="G199" t="s">
        <v>19</v>
      </c>
      <c r="H199">
        <v>47</v>
      </c>
      <c r="I199" t="b">
        <f>OR(borrower_data[[#This Row],[Borrower Debt to Income Ratio]]&gt;$N$16,borrower_data[[#This Row],[Borrower Debt to Income Ratio]]&lt;$N$15)</f>
        <v>0</v>
      </c>
    </row>
    <row r="200" spans="1:9" x14ac:dyDescent="0.25">
      <c r="A200">
        <v>197</v>
      </c>
      <c r="B200">
        <v>183000</v>
      </c>
      <c r="C200" t="b">
        <f>OR(borrower_data[[#This Row],[Borrower Annual Income]]&gt;$L$16,borrower_data[[#This Row],[Borrower Annual Income]]&lt;$L$15)</f>
        <v>0</v>
      </c>
      <c r="D200">
        <v>2.0516000000000001</v>
      </c>
      <c r="E200" t="b">
        <f>OR(borrower_data[[#This Row],[Borrower Income Ratio]]&gt;$M$16,borrower_data[[#This Row],[Borrower Income Ratio]]&lt;$M$15)</f>
        <v>0</v>
      </c>
      <c r="F200">
        <v>2</v>
      </c>
      <c r="G200" t="s">
        <v>19</v>
      </c>
      <c r="H200">
        <v>10</v>
      </c>
      <c r="I200" t="b">
        <f>OR(borrower_data[[#This Row],[Borrower Debt to Income Ratio]]&gt;$N$16,borrower_data[[#This Row],[Borrower Debt to Income Ratio]]&lt;$N$15)</f>
        <v>0</v>
      </c>
    </row>
    <row r="201" spans="1:9" x14ac:dyDescent="0.25">
      <c r="A201">
        <v>198</v>
      </c>
      <c r="B201">
        <v>110000</v>
      </c>
      <c r="C201" t="b">
        <f>OR(borrower_data[[#This Row],[Borrower Annual Income]]&gt;$L$16,borrower_data[[#This Row],[Borrower Annual Income]]&lt;$L$15)</f>
        <v>0</v>
      </c>
      <c r="D201">
        <v>1.0289999999999999</v>
      </c>
      <c r="E201" t="b">
        <f>OR(borrower_data[[#This Row],[Borrower Income Ratio]]&gt;$M$16,borrower_data[[#This Row],[Borrower Income Ratio]]&lt;$M$15)</f>
        <v>0</v>
      </c>
      <c r="F201">
        <v>2</v>
      </c>
      <c r="G201" t="s">
        <v>19</v>
      </c>
      <c r="H201">
        <v>44</v>
      </c>
      <c r="I201" t="b">
        <f>OR(borrower_data[[#This Row],[Borrower Debt to Income Ratio]]&gt;$N$16,borrower_data[[#This Row],[Borrower Debt to Income Ratio]]&lt;$N$15)</f>
        <v>0</v>
      </c>
    </row>
    <row r="202" spans="1:9" x14ac:dyDescent="0.25">
      <c r="A202">
        <v>199</v>
      </c>
      <c r="B202">
        <v>93000</v>
      </c>
      <c r="C202" t="b">
        <f>OR(borrower_data[[#This Row],[Borrower Annual Income]]&gt;$L$16,borrower_data[[#This Row],[Borrower Annual Income]]&lt;$L$15)</f>
        <v>0</v>
      </c>
      <c r="D202">
        <v>0.74460000000000004</v>
      </c>
      <c r="E202" t="b">
        <f>OR(borrower_data[[#This Row],[Borrower Income Ratio]]&gt;$M$16,borrower_data[[#This Row],[Borrower Income Ratio]]&lt;$M$15)</f>
        <v>0</v>
      </c>
      <c r="F202">
        <v>2</v>
      </c>
      <c r="G202" t="s">
        <v>19</v>
      </c>
      <c r="H202">
        <v>40</v>
      </c>
      <c r="I202" t="b">
        <f>OR(borrower_data[[#This Row],[Borrower Debt to Income Ratio]]&gt;$N$16,borrower_data[[#This Row],[Borrower Debt to Income Ratio]]&lt;$N$15)</f>
        <v>0</v>
      </c>
    </row>
    <row r="203" spans="1:9" x14ac:dyDescent="0.25">
      <c r="A203">
        <v>200</v>
      </c>
      <c r="B203">
        <v>166000</v>
      </c>
      <c r="C203" t="b">
        <f>OR(borrower_data[[#This Row],[Borrower Annual Income]]&gt;$L$16,borrower_data[[#This Row],[Borrower Annual Income]]&lt;$L$15)</f>
        <v>0</v>
      </c>
      <c r="D203">
        <v>2.2252000000000001</v>
      </c>
      <c r="E203" t="b">
        <f>OR(borrower_data[[#This Row],[Borrower Income Ratio]]&gt;$M$16,borrower_data[[#This Row],[Borrower Income Ratio]]&lt;$M$15)</f>
        <v>0</v>
      </c>
      <c r="F203">
        <v>2</v>
      </c>
      <c r="G203" t="s">
        <v>19</v>
      </c>
      <c r="H203">
        <v>20</v>
      </c>
      <c r="I203" t="b">
        <f>OR(borrower_data[[#This Row],[Borrower Debt to Income Ratio]]&gt;$N$16,borrower_data[[#This Row],[Borrower Debt to Income Ratio]]&lt;$N$15)</f>
        <v>0</v>
      </c>
    </row>
    <row r="204" spans="1:9" x14ac:dyDescent="0.25">
      <c r="A204">
        <v>201</v>
      </c>
      <c r="B204">
        <v>55000</v>
      </c>
      <c r="C204" t="b">
        <f>OR(borrower_data[[#This Row],[Borrower Annual Income]]&gt;$L$16,borrower_data[[#This Row],[Borrower Annual Income]]&lt;$L$15)</f>
        <v>0</v>
      </c>
      <c r="D204">
        <v>0.70689999999999997</v>
      </c>
      <c r="E204" t="b">
        <f>OR(borrower_data[[#This Row],[Borrower Income Ratio]]&gt;$M$16,borrower_data[[#This Row],[Borrower Income Ratio]]&lt;$M$15)</f>
        <v>0</v>
      </c>
      <c r="F204">
        <v>2</v>
      </c>
      <c r="G204" t="s">
        <v>19</v>
      </c>
      <c r="H204">
        <v>44</v>
      </c>
      <c r="I204" t="b">
        <f>OR(borrower_data[[#This Row],[Borrower Debt to Income Ratio]]&gt;$N$16,borrower_data[[#This Row],[Borrower Debt to Income Ratio]]&lt;$N$15)</f>
        <v>0</v>
      </c>
    </row>
    <row r="205" spans="1:9" x14ac:dyDescent="0.25">
      <c r="A205">
        <v>202</v>
      </c>
      <c r="B205">
        <v>75000</v>
      </c>
      <c r="C205" t="b">
        <f>OR(borrower_data[[#This Row],[Borrower Annual Income]]&gt;$L$16,borrower_data[[#This Row],[Borrower Annual Income]]&lt;$L$15)</f>
        <v>0</v>
      </c>
      <c r="D205">
        <v>1.1537999999999999</v>
      </c>
      <c r="E205" t="b">
        <f>OR(borrower_data[[#This Row],[Borrower Income Ratio]]&gt;$M$16,borrower_data[[#This Row],[Borrower Income Ratio]]&lt;$M$15)</f>
        <v>0</v>
      </c>
      <c r="F205">
        <v>2</v>
      </c>
      <c r="G205" t="s">
        <v>19</v>
      </c>
      <c r="H205">
        <v>42</v>
      </c>
      <c r="I205" t="b">
        <f>OR(borrower_data[[#This Row],[Borrower Debt to Income Ratio]]&gt;$N$16,borrower_data[[#This Row],[Borrower Debt to Income Ratio]]&lt;$N$15)</f>
        <v>0</v>
      </c>
    </row>
    <row r="206" spans="1:9" x14ac:dyDescent="0.25">
      <c r="A206">
        <v>203</v>
      </c>
      <c r="B206">
        <v>106000</v>
      </c>
      <c r="C206" t="b">
        <f>OR(borrower_data[[#This Row],[Borrower Annual Income]]&gt;$L$16,borrower_data[[#This Row],[Borrower Annual Income]]&lt;$L$15)</f>
        <v>0</v>
      </c>
      <c r="D206">
        <v>1.2297</v>
      </c>
      <c r="E206" t="b">
        <f>OR(borrower_data[[#This Row],[Borrower Income Ratio]]&gt;$M$16,borrower_data[[#This Row],[Borrower Income Ratio]]&lt;$M$15)</f>
        <v>0</v>
      </c>
      <c r="F206">
        <v>2</v>
      </c>
      <c r="G206" t="s">
        <v>19</v>
      </c>
      <c r="H206">
        <v>10</v>
      </c>
      <c r="I206" t="b">
        <f>OR(borrower_data[[#This Row],[Borrower Debt to Income Ratio]]&gt;$N$16,borrower_data[[#This Row],[Borrower Debt to Income Ratio]]&lt;$N$15)</f>
        <v>0</v>
      </c>
    </row>
    <row r="207" spans="1:9" x14ac:dyDescent="0.25">
      <c r="A207">
        <v>204</v>
      </c>
      <c r="B207">
        <v>107000</v>
      </c>
      <c r="C207" t="b">
        <f>OR(borrower_data[[#This Row],[Borrower Annual Income]]&gt;$L$16,borrower_data[[#This Row],[Borrower Annual Income]]&lt;$L$15)</f>
        <v>0</v>
      </c>
      <c r="D207">
        <v>1.2021999999999999</v>
      </c>
      <c r="E207" t="b">
        <f>OR(borrower_data[[#This Row],[Borrower Income Ratio]]&gt;$M$16,borrower_data[[#This Row],[Borrower Income Ratio]]&lt;$M$15)</f>
        <v>0</v>
      </c>
      <c r="F207">
        <v>2</v>
      </c>
      <c r="G207" t="s">
        <v>19</v>
      </c>
      <c r="H207">
        <v>20</v>
      </c>
      <c r="I207" t="b">
        <f>OR(borrower_data[[#This Row],[Borrower Debt to Income Ratio]]&gt;$N$16,borrower_data[[#This Row],[Borrower Debt to Income Ratio]]&lt;$N$15)</f>
        <v>0</v>
      </c>
    </row>
    <row r="208" spans="1:9" x14ac:dyDescent="0.25">
      <c r="A208">
        <v>205</v>
      </c>
      <c r="B208">
        <v>41000</v>
      </c>
      <c r="C208" t="b">
        <f>OR(borrower_data[[#This Row],[Borrower Annual Income]]&gt;$L$16,borrower_data[[#This Row],[Borrower Annual Income]]&lt;$L$15)</f>
        <v>0</v>
      </c>
      <c r="D208">
        <v>0.39419999999999999</v>
      </c>
      <c r="E208" t="b">
        <f>OR(borrower_data[[#This Row],[Borrower Income Ratio]]&gt;$M$16,borrower_data[[#This Row],[Borrower Income Ratio]]&lt;$M$15)</f>
        <v>0</v>
      </c>
      <c r="F208">
        <v>2</v>
      </c>
      <c r="G208" t="s">
        <v>19</v>
      </c>
      <c r="H208">
        <v>49</v>
      </c>
      <c r="I208" t="b">
        <f>OR(borrower_data[[#This Row],[Borrower Debt to Income Ratio]]&gt;$N$16,borrower_data[[#This Row],[Borrower Debt to Income Ratio]]&lt;$N$15)</f>
        <v>0</v>
      </c>
    </row>
    <row r="209" spans="1:9" x14ac:dyDescent="0.25">
      <c r="A209">
        <v>206</v>
      </c>
      <c r="B209">
        <v>105000</v>
      </c>
      <c r="C209" t="b">
        <f>OR(borrower_data[[#This Row],[Borrower Annual Income]]&gt;$L$16,borrower_data[[#This Row],[Borrower Annual Income]]&lt;$L$15)</f>
        <v>0</v>
      </c>
      <c r="D209">
        <v>1.6080000000000001</v>
      </c>
      <c r="E209" t="b">
        <f>OR(borrower_data[[#This Row],[Borrower Income Ratio]]&gt;$M$16,borrower_data[[#This Row],[Borrower Income Ratio]]&lt;$M$15)</f>
        <v>0</v>
      </c>
      <c r="F209">
        <v>2</v>
      </c>
      <c r="G209" t="s">
        <v>19</v>
      </c>
      <c r="H209">
        <v>20</v>
      </c>
      <c r="I209" t="b">
        <f>OR(borrower_data[[#This Row],[Borrower Debt to Income Ratio]]&gt;$N$16,borrower_data[[#This Row],[Borrower Debt to Income Ratio]]&lt;$N$15)</f>
        <v>0</v>
      </c>
    </row>
    <row r="210" spans="1:9" x14ac:dyDescent="0.25">
      <c r="A210">
        <v>207</v>
      </c>
      <c r="B210">
        <v>152000</v>
      </c>
      <c r="C210" t="b">
        <f>OR(borrower_data[[#This Row],[Borrower Annual Income]]&gt;$L$16,borrower_data[[#This Row],[Borrower Annual Income]]&lt;$L$15)</f>
        <v>0</v>
      </c>
      <c r="D210">
        <v>2.2254999999999998</v>
      </c>
      <c r="E210" t="b">
        <f>OR(borrower_data[[#This Row],[Borrower Income Ratio]]&gt;$M$16,borrower_data[[#This Row],[Borrower Income Ratio]]&lt;$M$15)</f>
        <v>0</v>
      </c>
      <c r="F210">
        <v>1</v>
      </c>
      <c r="G210" t="s">
        <v>19</v>
      </c>
      <c r="H210">
        <v>37</v>
      </c>
      <c r="I210" t="b">
        <f>OR(borrower_data[[#This Row],[Borrower Debt to Income Ratio]]&gt;$N$16,borrower_data[[#This Row],[Borrower Debt to Income Ratio]]&lt;$N$15)</f>
        <v>0</v>
      </c>
    </row>
    <row r="211" spans="1:9" x14ac:dyDescent="0.25">
      <c r="A211">
        <v>208</v>
      </c>
      <c r="B211">
        <v>165000</v>
      </c>
      <c r="C211" t="b">
        <f>OR(borrower_data[[#This Row],[Borrower Annual Income]]&gt;$L$16,borrower_data[[#This Row],[Borrower Annual Income]]&lt;$L$15)</f>
        <v>0</v>
      </c>
      <c r="D211">
        <v>1.65</v>
      </c>
      <c r="E211" t="b">
        <f>OR(borrower_data[[#This Row],[Borrower Income Ratio]]&gt;$M$16,borrower_data[[#This Row],[Borrower Income Ratio]]&lt;$M$15)</f>
        <v>0</v>
      </c>
      <c r="F211">
        <v>2</v>
      </c>
      <c r="G211" t="s">
        <v>19</v>
      </c>
      <c r="H211">
        <v>20</v>
      </c>
      <c r="I211" t="b">
        <f>OR(borrower_data[[#This Row],[Borrower Debt to Income Ratio]]&gt;$N$16,borrower_data[[#This Row],[Borrower Debt to Income Ratio]]&lt;$N$15)</f>
        <v>0</v>
      </c>
    </row>
    <row r="212" spans="1:9" x14ac:dyDescent="0.25">
      <c r="A212">
        <v>209</v>
      </c>
      <c r="B212">
        <v>122000</v>
      </c>
      <c r="C212" t="b">
        <f>OR(borrower_data[[#This Row],[Borrower Annual Income]]&gt;$L$16,borrower_data[[#This Row],[Borrower Annual Income]]&lt;$L$15)</f>
        <v>0</v>
      </c>
      <c r="D212">
        <v>1.4387000000000001</v>
      </c>
      <c r="E212" t="b">
        <f>OR(borrower_data[[#This Row],[Borrower Income Ratio]]&gt;$M$16,borrower_data[[#This Row],[Borrower Income Ratio]]&lt;$M$15)</f>
        <v>0</v>
      </c>
      <c r="F212">
        <v>2</v>
      </c>
      <c r="G212" t="s">
        <v>19</v>
      </c>
      <c r="H212">
        <v>39</v>
      </c>
      <c r="I212" t="b">
        <f>OR(borrower_data[[#This Row],[Borrower Debt to Income Ratio]]&gt;$N$16,borrower_data[[#This Row],[Borrower Debt to Income Ratio]]&lt;$N$15)</f>
        <v>0</v>
      </c>
    </row>
    <row r="213" spans="1:9" x14ac:dyDescent="0.25">
      <c r="A213">
        <v>210</v>
      </c>
      <c r="B213">
        <v>72000</v>
      </c>
      <c r="C213" t="b">
        <f>OR(borrower_data[[#This Row],[Borrower Annual Income]]&gt;$L$16,borrower_data[[#This Row],[Borrower Annual Income]]&lt;$L$15)</f>
        <v>0</v>
      </c>
      <c r="D213">
        <v>0.63160000000000005</v>
      </c>
      <c r="E213" t="b">
        <f>OR(borrower_data[[#This Row],[Borrower Income Ratio]]&gt;$M$16,borrower_data[[#This Row],[Borrower Income Ratio]]&lt;$M$15)</f>
        <v>0</v>
      </c>
      <c r="F213">
        <v>2</v>
      </c>
      <c r="G213" t="s">
        <v>19</v>
      </c>
      <c r="H213">
        <v>44</v>
      </c>
      <c r="I213" t="b">
        <f>OR(borrower_data[[#This Row],[Borrower Debt to Income Ratio]]&gt;$N$16,borrower_data[[#This Row],[Borrower Debt to Income Ratio]]&lt;$N$15)</f>
        <v>0</v>
      </c>
    </row>
    <row r="214" spans="1:9" x14ac:dyDescent="0.25">
      <c r="A214">
        <v>211</v>
      </c>
      <c r="B214">
        <v>70000</v>
      </c>
      <c r="C214" t="b">
        <f>OR(borrower_data[[#This Row],[Borrower Annual Income]]&gt;$L$16,borrower_data[[#This Row],[Borrower Annual Income]]&lt;$L$15)</f>
        <v>0</v>
      </c>
      <c r="D214">
        <v>0.60819999999999996</v>
      </c>
      <c r="E214" t="b">
        <f>OR(borrower_data[[#This Row],[Borrower Income Ratio]]&gt;$M$16,borrower_data[[#This Row],[Borrower Income Ratio]]&lt;$M$15)</f>
        <v>0</v>
      </c>
      <c r="F214">
        <v>2</v>
      </c>
      <c r="G214" t="s">
        <v>19</v>
      </c>
      <c r="H214">
        <v>37</v>
      </c>
      <c r="I214" t="b">
        <f>OR(borrower_data[[#This Row],[Borrower Debt to Income Ratio]]&gt;$N$16,borrower_data[[#This Row],[Borrower Debt to Income Ratio]]&lt;$N$15)</f>
        <v>0</v>
      </c>
    </row>
    <row r="215" spans="1:9" x14ac:dyDescent="0.25">
      <c r="A215">
        <v>212</v>
      </c>
      <c r="B215">
        <v>120000</v>
      </c>
      <c r="C215" t="b">
        <f>OR(borrower_data[[#This Row],[Borrower Annual Income]]&gt;$L$16,borrower_data[[#This Row],[Borrower Annual Income]]&lt;$L$15)</f>
        <v>0</v>
      </c>
      <c r="D215">
        <v>1.6949000000000001</v>
      </c>
      <c r="E215" t="b">
        <f>OR(borrower_data[[#This Row],[Borrower Income Ratio]]&gt;$M$16,borrower_data[[#This Row],[Borrower Income Ratio]]&lt;$M$15)</f>
        <v>0</v>
      </c>
      <c r="F215">
        <v>1</v>
      </c>
      <c r="G215" t="s">
        <v>19</v>
      </c>
      <c r="H215">
        <v>20</v>
      </c>
      <c r="I215" t="b">
        <f>OR(borrower_data[[#This Row],[Borrower Debt to Income Ratio]]&gt;$N$16,borrower_data[[#This Row],[Borrower Debt to Income Ratio]]&lt;$N$15)</f>
        <v>0</v>
      </c>
    </row>
    <row r="216" spans="1:9" x14ac:dyDescent="0.25">
      <c r="A216">
        <v>213</v>
      </c>
      <c r="B216">
        <v>241000</v>
      </c>
      <c r="C216" t="b">
        <f>OR(borrower_data[[#This Row],[Borrower Annual Income]]&gt;$L$16,borrower_data[[#This Row],[Borrower Annual Income]]&lt;$L$15)</f>
        <v>0</v>
      </c>
      <c r="D216">
        <v>2.8420000000000001</v>
      </c>
      <c r="E216" t="b">
        <f>OR(borrower_data[[#This Row],[Borrower Income Ratio]]&gt;$M$16,borrower_data[[#This Row],[Borrower Income Ratio]]&lt;$M$15)</f>
        <v>0</v>
      </c>
      <c r="F216">
        <v>2</v>
      </c>
      <c r="G216" t="s">
        <v>19</v>
      </c>
      <c r="H216">
        <v>20</v>
      </c>
      <c r="I216" t="b">
        <f>OR(borrower_data[[#This Row],[Borrower Debt to Income Ratio]]&gt;$N$16,borrower_data[[#This Row],[Borrower Debt to Income Ratio]]&lt;$N$15)</f>
        <v>0</v>
      </c>
    </row>
    <row r="217" spans="1:9" x14ac:dyDescent="0.25">
      <c r="A217">
        <v>214</v>
      </c>
      <c r="B217">
        <v>69000</v>
      </c>
      <c r="C217" t="b">
        <f>OR(borrower_data[[#This Row],[Borrower Annual Income]]&gt;$L$16,borrower_data[[#This Row],[Borrower Annual Income]]&lt;$L$15)</f>
        <v>0</v>
      </c>
      <c r="D217">
        <v>1.2730999999999999</v>
      </c>
      <c r="E217" t="b">
        <f>OR(borrower_data[[#This Row],[Borrower Income Ratio]]&gt;$M$16,borrower_data[[#This Row],[Borrower Income Ratio]]&lt;$M$15)</f>
        <v>0</v>
      </c>
      <c r="F217">
        <v>2</v>
      </c>
      <c r="G217" t="s">
        <v>19</v>
      </c>
      <c r="H217">
        <v>38</v>
      </c>
      <c r="I217" t="b">
        <f>OR(borrower_data[[#This Row],[Borrower Debt to Income Ratio]]&gt;$N$16,borrower_data[[#This Row],[Borrower Debt to Income Ratio]]&lt;$N$15)</f>
        <v>0</v>
      </c>
    </row>
    <row r="218" spans="1:9" x14ac:dyDescent="0.25">
      <c r="A218">
        <v>215</v>
      </c>
      <c r="B218">
        <v>192000</v>
      </c>
      <c r="C218" t="b">
        <f>OR(borrower_data[[#This Row],[Borrower Annual Income]]&gt;$L$16,borrower_data[[#This Row],[Borrower Annual Income]]&lt;$L$15)</f>
        <v>0</v>
      </c>
      <c r="D218">
        <v>2.4089999999999998</v>
      </c>
      <c r="E218" t="b">
        <f>OR(borrower_data[[#This Row],[Borrower Income Ratio]]&gt;$M$16,borrower_data[[#This Row],[Borrower Income Ratio]]&lt;$M$15)</f>
        <v>0</v>
      </c>
      <c r="F218">
        <v>2</v>
      </c>
      <c r="G218" t="s">
        <v>19</v>
      </c>
      <c r="H218">
        <v>20</v>
      </c>
      <c r="I218" t="b">
        <f>OR(borrower_data[[#This Row],[Borrower Debt to Income Ratio]]&gt;$N$16,borrower_data[[#This Row],[Borrower Debt to Income Ratio]]&lt;$N$15)</f>
        <v>0</v>
      </c>
    </row>
    <row r="219" spans="1:9" x14ac:dyDescent="0.25">
      <c r="A219">
        <v>216</v>
      </c>
      <c r="B219">
        <v>187000</v>
      </c>
      <c r="C219" t="b">
        <f>OR(borrower_data[[#This Row],[Borrower Annual Income]]&gt;$L$16,borrower_data[[#This Row],[Borrower Annual Income]]&lt;$L$15)</f>
        <v>0</v>
      </c>
      <c r="D219">
        <v>2.3374999999999999</v>
      </c>
      <c r="E219" t="b">
        <f>OR(borrower_data[[#This Row],[Borrower Income Ratio]]&gt;$M$16,borrower_data[[#This Row],[Borrower Income Ratio]]&lt;$M$15)</f>
        <v>0</v>
      </c>
      <c r="F219">
        <v>2</v>
      </c>
      <c r="G219" t="s">
        <v>19</v>
      </c>
      <c r="H219">
        <v>20</v>
      </c>
      <c r="I219" t="b">
        <f>OR(borrower_data[[#This Row],[Borrower Debt to Income Ratio]]&gt;$N$16,borrower_data[[#This Row],[Borrower Debt to Income Ratio]]&lt;$N$15)</f>
        <v>0</v>
      </c>
    </row>
    <row r="220" spans="1:9" x14ac:dyDescent="0.25">
      <c r="A220">
        <v>217</v>
      </c>
      <c r="B220">
        <v>251000</v>
      </c>
      <c r="C220" t="b">
        <f>OR(borrower_data[[#This Row],[Borrower Annual Income]]&gt;$L$16,borrower_data[[#This Row],[Borrower Annual Income]]&lt;$L$15)</f>
        <v>0</v>
      </c>
      <c r="D220">
        <v>1.9624999999999999</v>
      </c>
      <c r="E220" t="b">
        <f>OR(borrower_data[[#This Row],[Borrower Income Ratio]]&gt;$M$16,borrower_data[[#This Row],[Borrower Income Ratio]]&lt;$M$15)</f>
        <v>0</v>
      </c>
      <c r="F220">
        <v>2</v>
      </c>
      <c r="G220" t="s">
        <v>19</v>
      </c>
      <c r="H220">
        <v>36</v>
      </c>
      <c r="I220" t="b">
        <f>OR(borrower_data[[#This Row],[Borrower Debt to Income Ratio]]&gt;$N$16,borrower_data[[#This Row],[Borrower Debt to Income Ratio]]&lt;$N$15)</f>
        <v>0</v>
      </c>
    </row>
    <row r="221" spans="1:9" x14ac:dyDescent="0.25">
      <c r="A221">
        <v>218</v>
      </c>
      <c r="B221">
        <v>76000</v>
      </c>
      <c r="C221" t="b">
        <f>OR(borrower_data[[#This Row],[Borrower Annual Income]]&gt;$L$16,borrower_data[[#This Row],[Borrower Annual Income]]&lt;$L$15)</f>
        <v>0</v>
      </c>
      <c r="D221">
        <v>0.91239999999999999</v>
      </c>
      <c r="E221" t="b">
        <f>OR(borrower_data[[#This Row],[Borrower Income Ratio]]&gt;$M$16,borrower_data[[#This Row],[Borrower Income Ratio]]&lt;$M$15)</f>
        <v>0</v>
      </c>
      <c r="F221">
        <v>2</v>
      </c>
      <c r="G221" t="s">
        <v>19</v>
      </c>
      <c r="H221">
        <v>37</v>
      </c>
      <c r="I221" t="b">
        <f>OR(borrower_data[[#This Row],[Borrower Debt to Income Ratio]]&gt;$N$16,borrower_data[[#This Row],[Borrower Debt to Income Ratio]]&lt;$N$15)</f>
        <v>0</v>
      </c>
    </row>
    <row r="222" spans="1:9" x14ac:dyDescent="0.25">
      <c r="A222">
        <v>219</v>
      </c>
      <c r="B222">
        <v>201000</v>
      </c>
      <c r="C222" t="b">
        <f>OR(borrower_data[[#This Row],[Borrower Annual Income]]&gt;$L$16,borrower_data[[#This Row],[Borrower Annual Income]]&lt;$L$15)</f>
        <v>0</v>
      </c>
      <c r="D222">
        <v>1.9327000000000001</v>
      </c>
      <c r="E222" t="b">
        <f>OR(borrower_data[[#This Row],[Borrower Income Ratio]]&gt;$M$16,borrower_data[[#This Row],[Borrower Income Ratio]]&lt;$M$15)</f>
        <v>0</v>
      </c>
      <c r="F222">
        <v>2</v>
      </c>
      <c r="G222" t="s">
        <v>19</v>
      </c>
      <c r="H222">
        <v>40</v>
      </c>
      <c r="I222" t="b">
        <f>OR(borrower_data[[#This Row],[Borrower Debt to Income Ratio]]&gt;$N$16,borrower_data[[#This Row],[Borrower Debt to Income Ratio]]&lt;$N$15)</f>
        <v>0</v>
      </c>
    </row>
    <row r="223" spans="1:9" x14ac:dyDescent="0.25">
      <c r="A223">
        <v>220</v>
      </c>
      <c r="B223">
        <v>231000</v>
      </c>
      <c r="C223" t="b">
        <f>OR(borrower_data[[#This Row],[Borrower Annual Income]]&gt;$L$16,borrower_data[[#This Row],[Borrower Annual Income]]&lt;$L$15)</f>
        <v>0</v>
      </c>
      <c r="D223">
        <v>2.9020000000000001</v>
      </c>
      <c r="E223" t="b">
        <f>OR(borrower_data[[#This Row],[Borrower Income Ratio]]&gt;$M$16,borrower_data[[#This Row],[Borrower Income Ratio]]&lt;$M$15)</f>
        <v>0</v>
      </c>
      <c r="F223">
        <v>2</v>
      </c>
      <c r="G223" t="s">
        <v>19</v>
      </c>
      <c r="H223">
        <v>20</v>
      </c>
      <c r="I223" t="b">
        <f>OR(borrower_data[[#This Row],[Borrower Debt to Income Ratio]]&gt;$N$16,borrower_data[[#This Row],[Borrower Debt to Income Ratio]]&lt;$N$15)</f>
        <v>0</v>
      </c>
    </row>
    <row r="224" spans="1:9" x14ac:dyDescent="0.25">
      <c r="A224">
        <v>221</v>
      </c>
      <c r="B224">
        <v>51000</v>
      </c>
      <c r="C224" t="b">
        <f>OR(borrower_data[[#This Row],[Borrower Annual Income]]&gt;$L$16,borrower_data[[#This Row],[Borrower Annual Income]]&lt;$L$15)</f>
        <v>0</v>
      </c>
      <c r="D224">
        <v>0.46920000000000001</v>
      </c>
      <c r="E224" t="b">
        <f>OR(borrower_data[[#This Row],[Borrower Income Ratio]]&gt;$M$16,borrower_data[[#This Row],[Borrower Income Ratio]]&lt;$M$15)</f>
        <v>0</v>
      </c>
      <c r="F224">
        <v>2</v>
      </c>
      <c r="G224" t="s">
        <v>19</v>
      </c>
      <c r="H224">
        <v>50</v>
      </c>
      <c r="I224" t="b">
        <f>OR(borrower_data[[#This Row],[Borrower Debt to Income Ratio]]&gt;$N$16,borrower_data[[#This Row],[Borrower Debt to Income Ratio]]&lt;$N$15)</f>
        <v>0</v>
      </c>
    </row>
    <row r="225" spans="1:9" x14ac:dyDescent="0.25">
      <c r="A225">
        <v>222</v>
      </c>
      <c r="B225">
        <v>86000</v>
      </c>
      <c r="C225" t="b">
        <f>OR(borrower_data[[#This Row],[Borrower Annual Income]]&gt;$L$16,borrower_data[[#This Row],[Borrower Annual Income]]&lt;$L$15)</f>
        <v>0</v>
      </c>
      <c r="D225">
        <v>1.2482</v>
      </c>
      <c r="E225" t="b">
        <f>OR(borrower_data[[#This Row],[Borrower Income Ratio]]&gt;$M$16,borrower_data[[#This Row],[Borrower Income Ratio]]&lt;$M$15)</f>
        <v>0</v>
      </c>
      <c r="F225">
        <v>2</v>
      </c>
      <c r="G225" t="s">
        <v>19</v>
      </c>
      <c r="H225">
        <v>41</v>
      </c>
      <c r="I225" t="b">
        <f>OR(borrower_data[[#This Row],[Borrower Debt to Income Ratio]]&gt;$N$16,borrower_data[[#This Row],[Borrower Debt to Income Ratio]]&lt;$N$15)</f>
        <v>0</v>
      </c>
    </row>
    <row r="226" spans="1:9" x14ac:dyDescent="0.25">
      <c r="A226">
        <v>223</v>
      </c>
      <c r="B226">
        <v>138000</v>
      </c>
      <c r="C226" t="b">
        <f>OR(borrower_data[[#This Row],[Borrower Annual Income]]&gt;$L$16,borrower_data[[#This Row],[Borrower Annual Income]]&lt;$L$15)</f>
        <v>0</v>
      </c>
      <c r="D226">
        <v>1.1548</v>
      </c>
      <c r="E226" t="b">
        <f>OR(borrower_data[[#This Row],[Borrower Income Ratio]]&gt;$M$16,borrower_data[[#This Row],[Borrower Income Ratio]]&lt;$M$15)</f>
        <v>0</v>
      </c>
      <c r="F226">
        <v>2</v>
      </c>
      <c r="G226" t="s">
        <v>19</v>
      </c>
      <c r="H226">
        <v>20</v>
      </c>
      <c r="I226" t="b">
        <f>OR(borrower_data[[#This Row],[Borrower Debt to Income Ratio]]&gt;$N$16,borrower_data[[#This Row],[Borrower Debt to Income Ratio]]&lt;$N$15)</f>
        <v>0</v>
      </c>
    </row>
    <row r="227" spans="1:9" x14ac:dyDescent="0.25">
      <c r="A227">
        <v>224</v>
      </c>
      <c r="B227">
        <v>90000</v>
      </c>
      <c r="C227" t="b">
        <f>OR(borrower_data[[#This Row],[Borrower Annual Income]]&gt;$L$16,borrower_data[[#This Row],[Borrower Annual Income]]&lt;$L$15)</f>
        <v>0</v>
      </c>
      <c r="D227">
        <v>1.3677999999999999</v>
      </c>
      <c r="E227" t="b">
        <f>OR(borrower_data[[#This Row],[Borrower Income Ratio]]&gt;$M$16,borrower_data[[#This Row],[Borrower Income Ratio]]&lt;$M$15)</f>
        <v>0</v>
      </c>
      <c r="F227">
        <v>2</v>
      </c>
      <c r="G227" t="s">
        <v>19</v>
      </c>
      <c r="H227">
        <v>20</v>
      </c>
      <c r="I227" t="b">
        <f>OR(borrower_data[[#This Row],[Borrower Debt to Income Ratio]]&gt;$N$16,borrower_data[[#This Row],[Borrower Debt to Income Ratio]]&lt;$N$15)</f>
        <v>0</v>
      </c>
    </row>
    <row r="228" spans="1:9" x14ac:dyDescent="0.25">
      <c r="A228">
        <v>225</v>
      </c>
      <c r="B228">
        <v>56000</v>
      </c>
      <c r="C228" t="b">
        <f>OR(borrower_data[[#This Row],[Borrower Annual Income]]&gt;$L$16,borrower_data[[#This Row],[Borrower Annual Income]]&lt;$L$15)</f>
        <v>0</v>
      </c>
      <c r="D228">
        <v>0.64590000000000003</v>
      </c>
      <c r="E228" t="b">
        <f>OR(borrower_data[[#This Row],[Borrower Income Ratio]]&gt;$M$16,borrower_data[[#This Row],[Borrower Income Ratio]]&lt;$M$15)</f>
        <v>0</v>
      </c>
      <c r="F228">
        <v>1</v>
      </c>
      <c r="G228" t="s">
        <v>19</v>
      </c>
      <c r="H228">
        <v>42</v>
      </c>
      <c r="I228" t="b">
        <f>OR(borrower_data[[#This Row],[Borrower Debt to Income Ratio]]&gt;$N$16,borrower_data[[#This Row],[Borrower Debt to Income Ratio]]&lt;$N$15)</f>
        <v>0</v>
      </c>
    </row>
    <row r="229" spans="1:9" x14ac:dyDescent="0.25">
      <c r="A229">
        <v>226</v>
      </c>
      <c r="B229">
        <v>113000</v>
      </c>
      <c r="C229" t="b">
        <f>OR(borrower_data[[#This Row],[Borrower Annual Income]]&gt;$L$16,borrower_data[[#This Row],[Borrower Annual Income]]&lt;$L$15)</f>
        <v>0</v>
      </c>
      <c r="D229">
        <v>1.3565</v>
      </c>
      <c r="E229" t="b">
        <f>OR(borrower_data[[#This Row],[Borrower Income Ratio]]&gt;$M$16,borrower_data[[#This Row],[Borrower Income Ratio]]&lt;$M$15)</f>
        <v>0</v>
      </c>
      <c r="F229">
        <v>2</v>
      </c>
      <c r="G229" t="s">
        <v>19</v>
      </c>
      <c r="H229">
        <v>42</v>
      </c>
      <c r="I229" t="b">
        <f>OR(borrower_data[[#This Row],[Borrower Debt to Income Ratio]]&gt;$N$16,borrower_data[[#This Row],[Borrower Debt to Income Ratio]]&lt;$N$15)</f>
        <v>0</v>
      </c>
    </row>
    <row r="230" spans="1:9" x14ac:dyDescent="0.25">
      <c r="A230">
        <v>227</v>
      </c>
      <c r="B230">
        <v>278000</v>
      </c>
      <c r="C230" t="b">
        <f>OR(borrower_data[[#This Row],[Borrower Annual Income]]&gt;$L$16,borrower_data[[#This Row],[Borrower Annual Income]]&lt;$L$15)</f>
        <v>0</v>
      </c>
      <c r="D230">
        <v>2.8807999999999998</v>
      </c>
      <c r="E230" t="b">
        <f>OR(borrower_data[[#This Row],[Borrower Income Ratio]]&gt;$M$16,borrower_data[[#This Row],[Borrower Income Ratio]]&lt;$M$15)</f>
        <v>0</v>
      </c>
      <c r="F230">
        <v>2</v>
      </c>
      <c r="G230" t="s">
        <v>19</v>
      </c>
      <c r="H230">
        <v>20</v>
      </c>
      <c r="I230" t="b">
        <f>OR(borrower_data[[#This Row],[Borrower Debt to Income Ratio]]&gt;$N$16,borrower_data[[#This Row],[Borrower Debt to Income Ratio]]&lt;$N$15)</f>
        <v>0</v>
      </c>
    </row>
    <row r="231" spans="1:9" x14ac:dyDescent="0.25">
      <c r="A231">
        <v>228</v>
      </c>
      <c r="B231">
        <v>138000</v>
      </c>
      <c r="C231" t="b">
        <f>OR(borrower_data[[#This Row],[Borrower Annual Income]]&gt;$L$16,borrower_data[[#This Row],[Borrower Annual Income]]&lt;$L$15)</f>
        <v>0</v>
      </c>
      <c r="D231">
        <v>1.6274</v>
      </c>
      <c r="E231" t="b">
        <f>OR(borrower_data[[#This Row],[Borrower Income Ratio]]&gt;$M$16,borrower_data[[#This Row],[Borrower Income Ratio]]&lt;$M$15)</f>
        <v>0</v>
      </c>
      <c r="F231">
        <v>2</v>
      </c>
      <c r="G231" t="s">
        <v>19</v>
      </c>
      <c r="H231">
        <v>30</v>
      </c>
      <c r="I231" t="b">
        <f>OR(borrower_data[[#This Row],[Borrower Debt to Income Ratio]]&gt;$N$16,borrower_data[[#This Row],[Borrower Debt to Income Ratio]]&lt;$N$15)</f>
        <v>0</v>
      </c>
    </row>
    <row r="232" spans="1:9" x14ac:dyDescent="0.25">
      <c r="A232">
        <v>229</v>
      </c>
      <c r="B232">
        <v>144000</v>
      </c>
      <c r="C232" t="b">
        <f>OR(borrower_data[[#This Row],[Borrower Annual Income]]&gt;$L$16,borrower_data[[#This Row],[Borrower Annual Income]]&lt;$L$15)</f>
        <v>0</v>
      </c>
      <c r="D232">
        <v>2.0339</v>
      </c>
      <c r="E232" t="b">
        <f>OR(borrower_data[[#This Row],[Borrower Income Ratio]]&gt;$M$16,borrower_data[[#This Row],[Borrower Income Ratio]]&lt;$M$15)</f>
        <v>0</v>
      </c>
      <c r="F232">
        <v>2</v>
      </c>
      <c r="G232" t="s">
        <v>19</v>
      </c>
      <c r="H232">
        <v>20</v>
      </c>
      <c r="I232" t="b">
        <f>OR(borrower_data[[#This Row],[Borrower Debt to Income Ratio]]&gt;$N$16,borrower_data[[#This Row],[Borrower Debt to Income Ratio]]&lt;$N$15)</f>
        <v>0</v>
      </c>
    </row>
    <row r="233" spans="1:9" x14ac:dyDescent="0.25">
      <c r="A233">
        <v>230</v>
      </c>
      <c r="B233">
        <v>92000</v>
      </c>
      <c r="C233" t="b">
        <f>OR(borrower_data[[#This Row],[Borrower Annual Income]]&gt;$L$16,borrower_data[[#This Row],[Borrower Annual Income]]&lt;$L$15)</f>
        <v>0</v>
      </c>
      <c r="D233">
        <v>0.71930000000000005</v>
      </c>
      <c r="E233" t="b">
        <f>OR(borrower_data[[#This Row],[Borrower Income Ratio]]&gt;$M$16,borrower_data[[#This Row],[Borrower Income Ratio]]&lt;$M$15)</f>
        <v>0</v>
      </c>
      <c r="F233">
        <v>2</v>
      </c>
      <c r="G233" t="s">
        <v>19</v>
      </c>
      <c r="H233">
        <v>30</v>
      </c>
      <c r="I233" t="b">
        <f>OR(borrower_data[[#This Row],[Borrower Debt to Income Ratio]]&gt;$N$16,borrower_data[[#This Row],[Borrower Debt to Income Ratio]]&lt;$N$15)</f>
        <v>0</v>
      </c>
    </row>
    <row r="234" spans="1:9" x14ac:dyDescent="0.25">
      <c r="A234">
        <v>20</v>
      </c>
      <c r="B234">
        <v>352000</v>
      </c>
      <c r="C234" t="b">
        <f>OR(borrower_data[[#This Row],[Borrower Annual Income]]&gt;$L$16,borrower_data[[#This Row],[Borrower Annual Income]]&lt;$L$15)</f>
        <v>1</v>
      </c>
      <c r="D234">
        <v>4.6932999999999998</v>
      </c>
      <c r="E234" t="b">
        <f>OR(borrower_data[[#This Row],[Borrower Income Ratio]]&gt;$M$16,borrower_data[[#This Row],[Borrower Income Ratio]]&lt;$M$15)</f>
        <v>1</v>
      </c>
      <c r="F234">
        <v>2</v>
      </c>
      <c r="G234" t="s">
        <v>17</v>
      </c>
      <c r="H234">
        <v>30</v>
      </c>
      <c r="I234" t="b">
        <f>OR(borrower_data[[#This Row],[Borrower Debt to Income Ratio]]&gt;$N$16,borrower_data[[#This Row],[Borrower Debt to Income Ratio]]&lt;$N$15)</f>
        <v>0</v>
      </c>
    </row>
    <row r="235" spans="1:9" x14ac:dyDescent="0.25">
      <c r="A235">
        <v>232</v>
      </c>
      <c r="B235">
        <v>328000</v>
      </c>
      <c r="C235" t="b">
        <f>OR(borrower_data[[#This Row],[Borrower Annual Income]]&gt;$L$16,borrower_data[[#This Row],[Borrower Annual Income]]&lt;$L$15)</f>
        <v>1</v>
      </c>
      <c r="D235">
        <v>2.5644999999999998</v>
      </c>
      <c r="E235" t="b">
        <f>OR(borrower_data[[#This Row],[Borrower Income Ratio]]&gt;$M$16,borrower_data[[#This Row],[Borrower Income Ratio]]&lt;$M$15)</f>
        <v>0</v>
      </c>
      <c r="F235">
        <v>2</v>
      </c>
      <c r="G235" t="s">
        <v>19</v>
      </c>
      <c r="H235">
        <v>20</v>
      </c>
      <c r="I235" t="b">
        <f>OR(borrower_data[[#This Row],[Borrower Debt to Income Ratio]]&gt;$N$16,borrower_data[[#This Row],[Borrower Debt to Income Ratio]]&lt;$N$15)</f>
        <v>0</v>
      </c>
    </row>
    <row r="236" spans="1:9" x14ac:dyDescent="0.25">
      <c r="A236">
        <v>233</v>
      </c>
      <c r="B236">
        <v>143000</v>
      </c>
      <c r="C236" t="b">
        <f>OR(borrower_data[[#This Row],[Borrower Annual Income]]&gt;$L$16,borrower_data[[#This Row],[Borrower Annual Income]]&lt;$L$15)</f>
        <v>0</v>
      </c>
      <c r="D236">
        <v>1.371</v>
      </c>
      <c r="E236" t="b">
        <f>OR(borrower_data[[#This Row],[Borrower Income Ratio]]&gt;$M$16,borrower_data[[#This Row],[Borrower Income Ratio]]&lt;$M$15)</f>
        <v>0</v>
      </c>
      <c r="F236">
        <v>2</v>
      </c>
      <c r="G236" t="s">
        <v>19</v>
      </c>
      <c r="H236">
        <v>20</v>
      </c>
      <c r="I236" t="b">
        <f>OR(borrower_data[[#This Row],[Borrower Debt to Income Ratio]]&gt;$N$16,borrower_data[[#This Row],[Borrower Debt to Income Ratio]]&lt;$N$15)</f>
        <v>0</v>
      </c>
    </row>
    <row r="237" spans="1:9" x14ac:dyDescent="0.25">
      <c r="A237">
        <v>234</v>
      </c>
      <c r="B237">
        <v>94000</v>
      </c>
      <c r="C237" t="b">
        <f>OR(borrower_data[[#This Row],[Borrower Annual Income]]&gt;$L$16,borrower_data[[#This Row],[Borrower Annual Income]]&lt;$L$15)</f>
        <v>0</v>
      </c>
      <c r="D237">
        <v>1.2256</v>
      </c>
      <c r="E237" t="b">
        <f>OR(borrower_data[[#This Row],[Borrower Income Ratio]]&gt;$M$16,borrower_data[[#This Row],[Borrower Income Ratio]]&lt;$M$15)</f>
        <v>0</v>
      </c>
      <c r="F237">
        <v>2</v>
      </c>
      <c r="G237" t="s">
        <v>19</v>
      </c>
      <c r="H237">
        <v>30</v>
      </c>
      <c r="I237" t="b">
        <f>OR(borrower_data[[#This Row],[Borrower Debt to Income Ratio]]&gt;$N$16,borrower_data[[#This Row],[Borrower Debt to Income Ratio]]&lt;$N$15)</f>
        <v>0</v>
      </c>
    </row>
    <row r="238" spans="1:9" x14ac:dyDescent="0.25">
      <c r="A238">
        <v>235</v>
      </c>
      <c r="B238">
        <v>86000</v>
      </c>
      <c r="C238" t="b">
        <f>OR(borrower_data[[#This Row],[Borrower Annual Income]]&gt;$L$16,borrower_data[[#This Row],[Borrower Annual Income]]&lt;$L$15)</f>
        <v>0</v>
      </c>
      <c r="D238">
        <v>0.88109999999999999</v>
      </c>
      <c r="E238" t="b">
        <f>OR(borrower_data[[#This Row],[Borrower Income Ratio]]&gt;$M$16,borrower_data[[#This Row],[Borrower Income Ratio]]&lt;$M$15)</f>
        <v>0</v>
      </c>
      <c r="F238">
        <v>2</v>
      </c>
      <c r="G238" t="s">
        <v>19</v>
      </c>
      <c r="H238">
        <v>43</v>
      </c>
      <c r="I238" t="b">
        <f>OR(borrower_data[[#This Row],[Borrower Debt to Income Ratio]]&gt;$N$16,borrower_data[[#This Row],[Borrower Debt to Income Ratio]]&lt;$N$15)</f>
        <v>0</v>
      </c>
    </row>
    <row r="239" spans="1:9" x14ac:dyDescent="0.25">
      <c r="A239">
        <v>236</v>
      </c>
      <c r="B239">
        <v>251000</v>
      </c>
      <c r="C239" t="b">
        <f>OR(borrower_data[[#This Row],[Borrower Annual Income]]&gt;$L$16,borrower_data[[#This Row],[Borrower Annual Income]]&lt;$L$15)</f>
        <v>0</v>
      </c>
      <c r="D239">
        <v>3.1103000000000001</v>
      </c>
      <c r="E239" t="b">
        <f>OR(borrower_data[[#This Row],[Borrower Income Ratio]]&gt;$M$16,borrower_data[[#This Row],[Borrower Income Ratio]]&lt;$M$15)</f>
        <v>0</v>
      </c>
      <c r="F239">
        <v>2</v>
      </c>
      <c r="G239" t="s">
        <v>19</v>
      </c>
      <c r="H239">
        <v>10</v>
      </c>
      <c r="I239" t="b">
        <f>OR(borrower_data[[#This Row],[Borrower Debt to Income Ratio]]&gt;$N$16,borrower_data[[#This Row],[Borrower Debt to Income Ratio]]&lt;$N$15)</f>
        <v>0</v>
      </c>
    </row>
    <row r="240" spans="1:9" x14ac:dyDescent="0.25">
      <c r="A240">
        <v>237</v>
      </c>
      <c r="B240">
        <v>156000</v>
      </c>
      <c r="C240" t="b">
        <f>OR(borrower_data[[#This Row],[Borrower Annual Income]]&gt;$L$16,borrower_data[[#This Row],[Borrower Annual Income]]&lt;$L$15)</f>
        <v>0</v>
      </c>
      <c r="D240">
        <v>2.3816999999999999</v>
      </c>
      <c r="E240" t="b">
        <f>OR(borrower_data[[#This Row],[Borrower Income Ratio]]&gt;$M$16,borrower_data[[#This Row],[Borrower Income Ratio]]&lt;$M$15)</f>
        <v>0</v>
      </c>
      <c r="F240">
        <v>2</v>
      </c>
      <c r="G240" t="s">
        <v>20</v>
      </c>
      <c r="H240">
        <v>10</v>
      </c>
      <c r="I240" t="b">
        <f>OR(borrower_data[[#This Row],[Borrower Debt to Income Ratio]]&gt;$N$16,borrower_data[[#This Row],[Borrower Debt to Income Ratio]]&lt;$N$15)</f>
        <v>0</v>
      </c>
    </row>
    <row r="241" spans="1:9" x14ac:dyDescent="0.25">
      <c r="A241">
        <v>238</v>
      </c>
      <c r="B241">
        <v>170000</v>
      </c>
      <c r="C241" t="b">
        <f>OR(borrower_data[[#This Row],[Borrower Annual Income]]&gt;$L$16,borrower_data[[#This Row],[Borrower Annual Income]]&lt;$L$15)</f>
        <v>0</v>
      </c>
      <c r="D241">
        <v>1.8339000000000001</v>
      </c>
      <c r="E241" t="b">
        <f>OR(borrower_data[[#This Row],[Borrower Income Ratio]]&gt;$M$16,borrower_data[[#This Row],[Borrower Income Ratio]]&lt;$M$15)</f>
        <v>0</v>
      </c>
      <c r="F241">
        <v>2</v>
      </c>
      <c r="G241" t="s">
        <v>20</v>
      </c>
      <c r="H241">
        <v>10</v>
      </c>
      <c r="I241" t="b">
        <f>OR(borrower_data[[#This Row],[Borrower Debt to Income Ratio]]&gt;$N$16,borrower_data[[#This Row],[Borrower Debt to Income Ratio]]&lt;$N$15)</f>
        <v>0</v>
      </c>
    </row>
    <row r="242" spans="1:9" x14ac:dyDescent="0.25">
      <c r="A242">
        <v>239</v>
      </c>
      <c r="B242">
        <v>111000</v>
      </c>
      <c r="C242" t="b">
        <f>OR(borrower_data[[#This Row],[Borrower Annual Income]]&gt;$L$16,borrower_data[[#This Row],[Borrower Annual Income]]&lt;$L$15)</f>
        <v>0</v>
      </c>
      <c r="D242">
        <v>1.3325</v>
      </c>
      <c r="E242" t="b">
        <f>OR(borrower_data[[#This Row],[Borrower Income Ratio]]&gt;$M$16,borrower_data[[#This Row],[Borrower Income Ratio]]&lt;$M$15)</f>
        <v>0</v>
      </c>
      <c r="F242">
        <v>2</v>
      </c>
      <c r="G242" t="s">
        <v>20</v>
      </c>
      <c r="H242">
        <v>39</v>
      </c>
      <c r="I242" t="b">
        <f>OR(borrower_data[[#This Row],[Borrower Debt to Income Ratio]]&gt;$N$16,borrower_data[[#This Row],[Borrower Debt to Income Ratio]]&lt;$N$15)</f>
        <v>0</v>
      </c>
    </row>
    <row r="243" spans="1:9" x14ac:dyDescent="0.25">
      <c r="A243">
        <v>179</v>
      </c>
      <c r="B243">
        <v>320000</v>
      </c>
      <c r="C243" t="b">
        <f>OR(borrower_data[[#This Row],[Borrower Annual Income]]&gt;$L$16,borrower_data[[#This Row],[Borrower Annual Income]]&lt;$L$15)</f>
        <v>1</v>
      </c>
      <c r="D243">
        <v>3.4857999999999998</v>
      </c>
      <c r="E243" t="b">
        <f>OR(borrower_data[[#This Row],[Borrower Income Ratio]]&gt;$M$16,borrower_data[[#This Row],[Borrower Income Ratio]]&lt;$M$15)</f>
        <v>1</v>
      </c>
      <c r="F243">
        <v>2</v>
      </c>
      <c r="G243" t="s">
        <v>19</v>
      </c>
      <c r="H243">
        <v>20</v>
      </c>
      <c r="I243" t="b">
        <f>OR(borrower_data[[#This Row],[Borrower Debt to Income Ratio]]&gt;$N$16,borrower_data[[#This Row],[Borrower Debt to Income Ratio]]&lt;$N$15)</f>
        <v>0</v>
      </c>
    </row>
    <row r="244" spans="1:9" x14ac:dyDescent="0.25">
      <c r="A244">
        <v>241</v>
      </c>
      <c r="B244">
        <v>55000</v>
      </c>
      <c r="C244" t="b">
        <f>OR(borrower_data[[#This Row],[Borrower Annual Income]]&gt;$L$16,borrower_data[[#This Row],[Borrower Annual Income]]&lt;$L$15)</f>
        <v>0</v>
      </c>
      <c r="D244">
        <v>0.79479999999999995</v>
      </c>
      <c r="E244" t="b">
        <f>OR(borrower_data[[#This Row],[Borrower Income Ratio]]&gt;$M$16,borrower_data[[#This Row],[Borrower Income Ratio]]&lt;$M$15)</f>
        <v>0</v>
      </c>
      <c r="F244">
        <v>1</v>
      </c>
      <c r="G244" t="s">
        <v>20</v>
      </c>
      <c r="H244">
        <v>30</v>
      </c>
      <c r="I244" t="b">
        <f>OR(borrower_data[[#This Row],[Borrower Debt to Income Ratio]]&gt;$N$16,borrower_data[[#This Row],[Borrower Debt to Income Ratio]]&lt;$N$15)</f>
        <v>0</v>
      </c>
    </row>
    <row r="245" spans="1:9" x14ac:dyDescent="0.25">
      <c r="A245">
        <v>242</v>
      </c>
      <c r="B245">
        <v>157000</v>
      </c>
      <c r="C245" t="b">
        <f>OR(borrower_data[[#This Row],[Borrower Annual Income]]&gt;$L$16,borrower_data[[#This Row],[Borrower Annual Income]]&lt;$L$15)</f>
        <v>0</v>
      </c>
      <c r="D245">
        <v>2.0026000000000002</v>
      </c>
      <c r="E245" t="b">
        <f>OR(borrower_data[[#This Row],[Borrower Income Ratio]]&gt;$M$16,borrower_data[[#This Row],[Borrower Income Ratio]]&lt;$M$15)</f>
        <v>0</v>
      </c>
      <c r="F245">
        <v>2</v>
      </c>
      <c r="G245" t="s">
        <v>20</v>
      </c>
      <c r="H245">
        <v>30</v>
      </c>
      <c r="I245" t="b">
        <f>OR(borrower_data[[#This Row],[Borrower Debt to Income Ratio]]&gt;$N$16,borrower_data[[#This Row],[Borrower Debt to Income Ratio]]&lt;$N$15)</f>
        <v>0</v>
      </c>
    </row>
    <row r="246" spans="1:9" x14ac:dyDescent="0.25">
      <c r="A246">
        <v>243</v>
      </c>
      <c r="B246">
        <v>278000</v>
      </c>
      <c r="C246" t="b">
        <f>OR(borrower_data[[#This Row],[Borrower Annual Income]]&gt;$L$16,borrower_data[[#This Row],[Borrower Annual Income]]&lt;$L$15)</f>
        <v>0</v>
      </c>
      <c r="D246">
        <v>2.8807999999999998</v>
      </c>
      <c r="E246" t="b">
        <f>OR(borrower_data[[#This Row],[Borrower Income Ratio]]&gt;$M$16,borrower_data[[#This Row],[Borrower Income Ratio]]&lt;$M$15)</f>
        <v>0</v>
      </c>
      <c r="F246">
        <v>2</v>
      </c>
      <c r="G246" t="s">
        <v>20</v>
      </c>
      <c r="H246">
        <v>30</v>
      </c>
      <c r="I246" t="b">
        <f>OR(borrower_data[[#This Row],[Borrower Debt to Income Ratio]]&gt;$N$16,borrower_data[[#This Row],[Borrower Debt to Income Ratio]]&lt;$N$15)</f>
        <v>0</v>
      </c>
    </row>
    <row r="247" spans="1:9" x14ac:dyDescent="0.25">
      <c r="A247">
        <v>244</v>
      </c>
      <c r="B247">
        <v>60000</v>
      </c>
      <c r="C247" t="b">
        <f>OR(borrower_data[[#This Row],[Borrower Annual Income]]&gt;$L$16,borrower_data[[#This Row],[Borrower Annual Income]]&lt;$L$15)</f>
        <v>0</v>
      </c>
      <c r="D247">
        <v>0.8357</v>
      </c>
      <c r="E247" t="b">
        <f>OR(borrower_data[[#This Row],[Borrower Income Ratio]]&gt;$M$16,borrower_data[[#This Row],[Borrower Income Ratio]]&lt;$M$15)</f>
        <v>0</v>
      </c>
      <c r="F247">
        <v>2</v>
      </c>
      <c r="G247" t="s">
        <v>20</v>
      </c>
      <c r="H247">
        <v>20</v>
      </c>
      <c r="I247" t="b">
        <f>OR(borrower_data[[#This Row],[Borrower Debt to Income Ratio]]&gt;$N$16,borrower_data[[#This Row],[Borrower Debt to Income Ratio]]&lt;$N$15)</f>
        <v>0</v>
      </c>
    </row>
    <row r="248" spans="1:9" x14ac:dyDescent="0.25">
      <c r="A248">
        <v>245</v>
      </c>
      <c r="B248">
        <v>69000</v>
      </c>
      <c r="C248" t="b">
        <f>OR(borrower_data[[#This Row],[Borrower Annual Income]]&gt;$L$16,borrower_data[[#This Row],[Borrower Annual Income]]&lt;$L$15)</f>
        <v>0</v>
      </c>
      <c r="D248">
        <v>0.67120000000000002</v>
      </c>
      <c r="E248" t="b">
        <f>OR(borrower_data[[#This Row],[Borrower Income Ratio]]&gt;$M$16,borrower_data[[#This Row],[Borrower Income Ratio]]&lt;$M$15)</f>
        <v>0</v>
      </c>
      <c r="F248">
        <v>2</v>
      </c>
      <c r="G248" t="s">
        <v>20</v>
      </c>
      <c r="H248">
        <v>30</v>
      </c>
      <c r="I248" t="b">
        <f>OR(borrower_data[[#This Row],[Borrower Debt to Income Ratio]]&gt;$N$16,borrower_data[[#This Row],[Borrower Debt to Income Ratio]]&lt;$N$15)</f>
        <v>0</v>
      </c>
    </row>
    <row r="249" spans="1:9" x14ac:dyDescent="0.25">
      <c r="A249">
        <v>246</v>
      </c>
      <c r="B249">
        <v>85000</v>
      </c>
      <c r="C249" t="b">
        <f>OR(borrower_data[[#This Row],[Borrower Annual Income]]&gt;$L$16,borrower_data[[#This Row],[Borrower Annual Income]]&lt;$L$15)</f>
        <v>0</v>
      </c>
      <c r="D249">
        <v>0.98040000000000005</v>
      </c>
      <c r="E249" t="b">
        <f>OR(borrower_data[[#This Row],[Borrower Income Ratio]]&gt;$M$16,borrower_data[[#This Row],[Borrower Income Ratio]]&lt;$M$15)</f>
        <v>0</v>
      </c>
      <c r="F249">
        <v>2</v>
      </c>
      <c r="G249" t="s">
        <v>20</v>
      </c>
      <c r="H249">
        <v>30</v>
      </c>
      <c r="I249" t="b">
        <f>OR(borrower_data[[#This Row],[Borrower Debt to Income Ratio]]&gt;$N$16,borrower_data[[#This Row],[Borrower Debt to Income Ratio]]&lt;$N$15)</f>
        <v>0</v>
      </c>
    </row>
    <row r="250" spans="1:9" x14ac:dyDescent="0.25">
      <c r="A250">
        <v>247</v>
      </c>
      <c r="B250">
        <v>75000</v>
      </c>
      <c r="C250" t="b">
        <f>OR(borrower_data[[#This Row],[Borrower Annual Income]]&gt;$L$16,borrower_data[[#This Row],[Borrower Annual Income]]&lt;$L$15)</f>
        <v>0</v>
      </c>
      <c r="D250">
        <v>0.88649999999999995</v>
      </c>
      <c r="E250" t="b">
        <f>OR(borrower_data[[#This Row],[Borrower Income Ratio]]&gt;$M$16,borrower_data[[#This Row],[Borrower Income Ratio]]&lt;$M$15)</f>
        <v>0</v>
      </c>
      <c r="F250">
        <v>2</v>
      </c>
      <c r="G250" t="s">
        <v>20</v>
      </c>
      <c r="H250">
        <v>10</v>
      </c>
      <c r="I250" t="b">
        <f>OR(borrower_data[[#This Row],[Borrower Debt to Income Ratio]]&gt;$N$16,borrower_data[[#This Row],[Borrower Debt to Income Ratio]]&lt;$N$15)</f>
        <v>0</v>
      </c>
    </row>
    <row r="251" spans="1:9" x14ac:dyDescent="0.25">
      <c r="A251">
        <v>248</v>
      </c>
      <c r="B251">
        <v>190000</v>
      </c>
      <c r="C251" t="b">
        <f>OR(borrower_data[[#This Row],[Borrower Annual Income]]&gt;$L$16,borrower_data[[#This Row],[Borrower Annual Income]]&lt;$L$15)</f>
        <v>0</v>
      </c>
      <c r="D251">
        <v>1.6667000000000001</v>
      </c>
      <c r="E251" t="b">
        <f>OR(borrower_data[[#This Row],[Borrower Income Ratio]]&gt;$M$16,borrower_data[[#This Row],[Borrower Income Ratio]]&lt;$M$15)</f>
        <v>0</v>
      </c>
      <c r="F251">
        <v>2</v>
      </c>
      <c r="G251" t="s">
        <v>20</v>
      </c>
      <c r="H251">
        <v>41</v>
      </c>
      <c r="I251" t="b">
        <f>OR(borrower_data[[#This Row],[Borrower Debt to Income Ratio]]&gt;$N$16,borrower_data[[#This Row],[Borrower Debt to Income Ratio]]&lt;$N$15)</f>
        <v>0</v>
      </c>
    </row>
    <row r="252" spans="1:9" x14ac:dyDescent="0.25">
      <c r="A252">
        <v>249</v>
      </c>
      <c r="B252">
        <v>76000</v>
      </c>
      <c r="C252" t="b">
        <f>OR(borrower_data[[#This Row],[Borrower Annual Income]]&gt;$L$16,borrower_data[[#This Row],[Borrower Annual Income]]&lt;$L$15)</f>
        <v>0</v>
      </c>
      <c r="D252">
        <v>0.60850000000000004</v>
      </c>
      <c r="E252" t="b">
        <f>OR(borrower_data[[#This Row],[Borrower Income Ratio]]&gt;$M$16,borrower_data[[#This Row],[Borrower Income Ratio]]&lt;$M$15)</f>
        <v>0</v>
      </c>
      <c r="F252">
        <v>2</v>
      </c>
      <c r="G252" t="s">
        <v>20</v>
      </c>
      <c r="H252">
        <v>20</v>
      </c>
      <c r="I252" t="b">
        <f>OR(borrower_data[[#This Row],[Borrower Debt to Income Ratio]]&gt;$N$16,borrower_data[[#This Row],[Borrower Debt to Income Ratio]]&lt;$N$15)</f>
        <v>0</v>
      </c>
    </row>
    <row r="253" spans="1:9" x14ac:dyDescent="0.25">
      <c r="A253">
        <v>250</v>
      </c>
      <c r="B253">
        <v>256000</v>
      </c>
      <c r="C253" t="b">
        <f>OR(borrower_data[[#This Row],[Borrower Annual Income]]&gt;$L$16,borrower_data[[#This Row],[Borrower Annual Income]]&lt;$L$15)</f>
        <v>0</v>
      </c>
      <c r="D253">
        <v>3.7482000000000002</v>
      </c>
      <c r="E253" t="b">
        <f>OR(borrower_data[[#This Row],[Borrower Income Ratio]]&gt;$M$16,borrower_data[[#This Row],[Borrower Income Ratio]]&lt;$M$15)</f>
        <v>1</v>
      </c>
      <c r="F253">
        <v>2</v>
      </c>
      <c r="G253" t="s">
        <v>20</v>
      </c>
      <c r="H253">
        <v>20</v>
      </c>
      <c r="I253" t="b">
        <f>OR(borrower_data[[#This Row],[Borrower Debt to Income Ratio]]&gt;$N$16,borrower_data[[#This Row],[Borrower Debt to Income Ratio]]&lt;$N$15)</f>
        <v>0</v>
      </c>
    </row>
    <row r="254" spans="1:9" x14ac:dyDescent="0.25">
      <c r="A254">
        <v>251</v>
      </c>
      <c r="B254">
        <v>115000</v>
      </c>
      <c r="C254" t="b">
        <f>OR(borrower_data[[#This Row],[Borrower Annual Income]]&gt;$L$16,borrower_data[[#This Row],[Borrower Annual Income]]&lt;$L$15)</f>
        <v>0</v>
      </c>
      <c r="D254">
        <v>1.399</v>
      </c>
      <c r="E254" t="b">
        <f>OR(borrower_data[[#This Row],[Borrower Income Ratio]]&gt;$M$16,borrower_data[[#This Row],[Borrower Income Ratio]]&lt;$M$15)</f>
        <v>0</v>
      </c>
      <c r="F254">
        <v>2</v>
      </c>
      <c r="G254" t="s">
        <v>20</v>
      </c>
      <c r="H254">
        <v>10</v>
      </c>
      <c r="I254" t="b">
        <f>OR(borrower_data[[#This Row],[Borrower Debt to Income Ratio]]&gt;$N$16,borrower_data[[#This Row],[Borrower Debt to Income Ratio]]&lt;$N$15)</f>
        <v>0</v>
      </c>
    </row>
    <row r="255" spans="1:9" x14ac:dyDescent="0.25">
      <c r="A255">
        <v>252</v>
      </c>
      <c r="B255">
        <v>68000</v>
      </c>
      <c r="C255" t="b">
        <f>OR(borrower_data[[#This Row],[Borrower Annual Income]]&gt;$L$16,borrower_data[[#This Row],[Borrower Annual Income]]&lt;$L$15)</f>
        <v>0</v>
      </c>
      <c r="D255">
        <v>0.97419999999999995</v>
      </c>
      <c r="E255" t="b">
        <f>OR(borrower_data[[#This Row],[Borrower Income Ratio]]&gt;$M$16,borrower_data[[#This Row],[Borrower Income Ratio]]&lt;$M$15)</f>
        <v>0</v>
      </c>
      <c r="F255">
        <v>2</v>
      </c>
      <c r="G255" t="s">
        <v>20</v>
      </c>
      <c r="H255">
        <v>30</v>
      </c>
      <c r="I255" t="b">
        <f>OR(borrower_data[[#This Row],[Borrower Debt to Income Ratio]]&gt;$N$16,borrower_data[[#This Row],[Borrower Debt to Income Ratio]]&lt;$N$15)</f>
        <v>0</v>
      </c>
    </row>
    <row r="256" spans="1:9" x14ac:dyDescent="0.25">
      <c r="A256">
        <v>253</v>
      </c>
      <c r="B256">
        <v>201000</v>
      </c>
      <c r="C256" t="b">
        <f>OR(borrower_data[[#This Row],[Borrower Annual Income]]&gt;$L$16,borrower_data[[#This Row],[Borrower Annual Income]]&lt;$L$15)</f>
        <v>0</v>
      </c>
      <c r="D256">
        <v>2.4333999999999998</v>
      </c>
      <c r="E256" t="b">
        <f>OR(borrower_data[[#This Row],[Borrower Income Ratio]]&gt;$M$16,borrower_data[[#This Row],[Borrower Income Ratio]]&lt;$M$15)</f>
        <v>0</v>
      </c>
      <c r="F256">
        <v>2</v>
      </c>
      <c r="G256" t="s">
        <v>20</v>
      </c>
      <c r="H256">
        <v>20</v>
      </c>
      <c r="I256" t="b">
        <f>OR(borrower_data[[#This Row],[Borrower Debt to Income Ratio]]&gt;$N$16,borrower_data[[#This Row],[Borrower Debt to Income Ratio]]&lt;$N$15)</f>
        <v>0</v>
      </c>
    </row>
    <row r="257" spans="1:9" x14ac:dyDescent="0.25">
      <c r="A257">
        <v>254</v>
      </c>
      <c r="B257">
        <v>88000</v>
      </c>
      <c r="C257" t="b">
        <f>OR(borrower_data[[#This Row],[Borrower Annual Income]]&gt;$L$16,borrower_data[[#This Row],[Borrower Annual Income]]&lt;$L$15)</f>
        <v>0</v>
      </c>
      <c r="D257">
        <v>0.95550000000000002</v>
      </c>
      <c r="E257" t="b">
        <f>OR(borrower_data[[#This Row],[Borrower Income Ratio]]&gt;$M$16,borrower_data[[#This Row],[Borrower Income Ratio]]&lt;$M$15)</f>
        <v>0</v>
      </c>
      <c r="F257">
        <v>2</v>
      </c>
      <c r="G257" t="s">
        <v>20</v>
      </c>
      <c r="H257">
        <v>40</v>
      </c>
      <c r="I257" t="b">
        <f>OR(borrower_data[[#This Row],[Borrower Debt to Income Ratio]]&gt;$N$16,borrower_data[[#This Row],[Borrower Debt to Income Ratio]]&lt;$N$15)</f>
        <v>0</v>
      </c>
    </row>
    <row r="258" spans="1:9" x14ac:dyDescent="0.25">
      <c r="A258">
        <v>255</v>
      </c>
      <c r="B258">
        <v>110000</v>
      </c>
      <c r="C258" t="b">
        <f>OR(borrower_data[[#This Row],[Borrower Annual Income]]&gt;$L$16,borrower_data[[#This Row],[Borrower Annual Income]]&lt;$L$15)</f>
        <v>0</v>
      </c>
      <c r="D258">
        <v>1.4589000000000001</v>
      </c>
      <c r="E258" t="b">
        <f>OR(borrower_data[[#This Row],[Borrower Income Ratio]]&gt;$M$16,borrower_data[[#This Row],[Borrower Income Ratio]]&lt;$M$15)</f>
        <v>0</v>
      </c>
      <c r="F258">
        <v>2</v>
      </c>
      <c r="G258" t="s">
        <v>20</v>
      </c>
      <c r="H258">
        <v>40</v>
      </c>
      <c r="I258" t="b">
        <f>OR(borrower_data[[#This Row],[Borrower Debt to Income Ratio]]&gt;$N$16,borrower_data[[#This Row],[Borrower Debt to Income Ratio]]&lt;$N$15)</f>
        <v>0</v>
      </c>
    </row>
    <row r="259" spans="1:9" x14ac:dyDescent="0.25">
      <c r="A259">
        <v>256</v>
      </c>
      <c r="B259">
        <v>87000</v>
      </c>
      <c r="C259" t="b">
        <f>OR(borrower_data[[#This Row],[Borrower Annual Income]]&gt;$L$16,borrower_data[[#This Row],[Borrower Annual Income]]&lt;$L$15)</f>
        <v>0</v>
      </c>
      <c r="D259">
        <v>1.0584</v>
      </c>
      <c r="E259" t="b">
        <f>OR(borrower_data[[#This Row],[Borrower Income Ratio]]&gt;$M$16,borrower_data[[#This Row],[Borrower Income Ratio]]&lt;$M$15)</f>
        <v>0</v>
      </c>
      <c r="F259">
        <v>2</v>
      </c>
      <c r="G259" t="s">
        <v>20</v>
      </c>
      <c r="H259">
        <v>49</v>
      </c>
      <c r="I259" t="b">
        <f>OR(borrower_data[[#This Row],[Borrower Debt to Income Ratio]]&gt;$N$16,borrower_data[[#This Row],[Borrower Debt to Income Ratio]]&lt;$N$15)</f>
        <v>0</v>
      </c>
    </row>
    <row r="260" spans="1:9" x14ac:dyDescent="0.25">
      <c r="A260">
        <v>257</v>
      </c>
      <c r="B260">
        <v>88000</v>
      </c>
      <c r="C260" t="b">
        <f>OR(borrower_data[[#This Row],[Borrower Annual Income]]&gt;$L$16,borrower_data[[#This Row],[Borrower Annual Income]]&lt;$L$15)</f>
        <v>0</v>
      </c>
      <c r="D260">
        <v>1.0864</v>
      </c>
      <c r="E260" t="b">
        <f>OR(borrower_data[[#This Row],[Borrower Income Ratio]]&gt;$M$16,borrower_data[[#This Row],[Borrower Income Ratio]]&lt;$M$15)</f>
        <v>0</v>
      </c>
      <c r="F260">
        <v>2</v>
      </c>
      <c r="G260" t="s">
        <v>20</v>
      </c>
      <c r="H260">
        <v>40</v>
      </c>
      <c r="I260" t="b">
        <f>OR(borrower_data[[#This Row],[Borrower Debt to Income Ratio]]&gt;$N$16,borrower_data[[#This Row],[Borrower Debt to Income Ratio]]&lt;$N$15)</f>
        <v>0</v>
      </c>
    </row>
    <row r="261" spans="1:9" x14ac:dyDescent="0.25">
      <c r="A261">
        <v>258</v>
      </c>
      <c r="B261">
        <v>52000</v>
      </c>
      <c r="C261" t="b">
        <f>OR(borrower_data[[#This Row],[Borrower Annual Income]]&gt;$L$16,borrower_data[[#This Row],[Borrower Annual Income]]&lt;$L$15)</f>
        <v>0</v>
      </c>
      <c r="D261">
        <v>0.82150000000000001</v>
      </c>
      <c r="E261" t="b">
        <f>OR(borrower_data[[#This Row],[Borrower Income Ratio]]&gt;$M$16,borrower_data[[#This Row],[Borrower Income Ratio]]&lt;$M$15)</f>
        <v>0</v>
      </c>
      <c r="F261">
        <v>2</v>
      </c>
      <c r="G261" t="s">
        <v>20</v>
      </c>
      <c r="H261">
        <v>30</v>
      </c>
      <c r="I261" t="b">
        <f>OR(borrower_data[[#This Row],[Borrower Debt to Income Ratio]]&gt;$N$16,borrower_data[[#This Row],[Borrower Debt to Income Ratio]]&lt;$N$15)</f>
        <v>0</v>
      </c>
    </row>
    <row r="262" spans="1:9" x14ac:dyDescent="0.25">
      <c r="A262">
        <v>259</v>
      </c>
      <c r="B262">
        <v>18000</v>
      </c>
      <c r="C262" t="b">
        <f>OR(borrower_data[[#This Row],[Borrower Annual Income]]&gt;$L$16,borrower_data[[#This Row],[Borrower Annual Income]]&lt;$L$15)</f>
        <v>0</v>
      </c>
      <c r="D262">
        <v>0.21129999999999999</v>
      </c>
      <c r="E262" t="b">
        <f>OR(borrower_data[[#This Row],[Borrower Income Ratio]]&gt;$M$16,borrower_data[[#This Row],[Borrower Income Ratio]]&lt;$M$15)</f>
        <v>0</v>
      </c>
      <c r="F262">
        <v>2</v>
      </c>
      <c r="G262" t="s">
        <v>20</v>
      </c>
      <c r="H262">
        <v>47</v>
      </c>
      <c r="I262" t="b">
        <f>OR(borrower_data[[#This Row],[Borrower Debt to Income Ratio]]&gt;$N$16,borrower_data[[#This Row],[Borrower Debt to Income Ratio]]&lt;$N$15)</f>
        <v>0</v>
      </c>
    </row>
    <row r="263" spans="1:9" x14ac:dyDescent="0.25">
      <c r="A263">
        <v>260</v>
      </c>
      <c r="B263">
        <v>82000</v>
      </c>
      <c r="C263" t="b">
        <f>OR(borrower_data[[#This Row],[Borrower Annual Income]]&gt;$L$16,borrower_data[[#This Row],[Borrower Annual Income]]&lt;$L$15)</f>
        <v>0</v>
      </c>
      <c r="D263">
        <v>0.99760000000000004</v>
      </c>
      <c r="E263" t="b">
        <f>OR(borrower_data[[#This Row],[Borrower Income Ratio]]&gt;$M$16,borrower_data[[#This Row],[Borrower Income Ratio]]&lt;$M$15)</f>
        <v>0</v>
      </c>
      <c r="F263">
        <v>2</v>
      </c>
      <c r="G263" t="s">
        <v>20</v>
      </c>
      <c r="H263">
        <v>36</v>
      </c>
      <c r="I263" t="b">
        <f>OR(borrower_data[[#This Row],[Borrower Debt to Income Ratio]]&gt;$N$16,borrower_data[[#This Row],[Borrower Debt to Income Ratio]]&lt;$N$15)</f>
        <v>0</v>
      </c>
    </row>
    <row r="264" spans="1:9" x14ac:dyDescent="0.25">
      <c r="A264">
        <v>261</v>
      </c>
      <c r="B264">
        <v>100000</v>
      </c>
      <c r="C264" t="b">
        <f>OR(borrower_data[[#This Row],[Borrower Annual Income]]&gt;$L$16,borrower_data[[#This Row],[Borrower Annual Income]]&lt;$L$15)</f>
        <v>0</v>
      </c>
      <c r="D264">
        <v>0.9728</v>
      </c>
      <c r="E264" t="b">
        <f>OR(borrower_data[[#This Row],[Borrower Income Ratio]]&gt;$M$16,borrower_data[[#This Row],[Borrower Income Ratio]]&lt;$M$15)</f>
        <v>0</v>
      </c>
      <c r="F264">
        <v>2</v>
      </c>
      <c r="G264" t="s">
        <v>20</v>
      </c>
      <c r="H264">
        <v>40</v>
      </c>
      <c r="I264" t="b">
        <f>OR(borrower_data[[#This Row],[Borrower Debt to Income Ratio]]&gt;$N$16,borrower_data[[#This Row],[Borrower Debt to Income Ratio]]&lt;$N$15)</f>
        <v>0</v>
      </c>
    </row>
    <row r="265" spans="1:9" x14ac:dyDescent="0.25">
      <c r="A265">
        <v>468</v>
      </c>
      <c r="B265">
        <v>317000</v>
      </c>
      <c r="C265" t="b">
        <f>OR(borrower_data[[#This Row],[Borrower Annual Income]]&gt;$L$16,borrower_data[[#This Row],[Borrower Annual Income]]&lt;$L$15)</f>
        <v>1</v>
      </c>
      <c r="D265">
        <v>4.8250000000000002</v>
      </c>
      <c r="E265" t="b">
        <f>OR(borrower_data[[#This Row],[Borrower Income Ratio]]&gt;$M$16,borrower_data[[#This Row],[Borrower Income Ratio]]&lt;$M$15)</f>
        <v>1</v>
      </c>
      <c r="F265">
        <v>2</v>
      </c>
      <c r="G265" t="s">
        <v>22</v>
      </c>
      <c r="H265">
        <v>37</v>
      </c>
      <c r="I265" t="b">
        <f>OR(borrower_data[[#This Row],[Borrower Debt to Income Ratio]]&gt;$N$16,borrower_data[[#This Row],[Borrower Debt to Income Ratio]]&lt;$N$15)</f>
        <v>0</v>
      </c>
    </row>
    <row r="266" spans="1:9" x14ac:dyDescent="0.25">
      <c r="A266">
        <v>263</v>
      </c>
      <c r="B266">
        <v>62000</v>
      </c>
      <c r="C266" t="b">
        <f>OR(borrower_data[[#This Row],[Borrower Annual Income]]&gt;$L$16,borrower_data[[#This Row],[Borrower Annual Income]]&lt;$L$15)</f>
        <v>0</v>
      </c>
      <c r="D266">
        <v>0.86470000000000002</v>
      </c>
      <c r="E266" t="b">
        <f>OR(borrower_data[[#This Row],[Borrower Income Ratio]]&gt;$M$16,borrower_data[[#This Row],[Borrower Income Ratio]]&lt;$M$15)</f>
        <v>0</v>
      </c>
      <c r="F266">
        <v>2</v>
      </c>
      <c r="G266" t="s">
        <v>20</v>
      </c>
      <c r="H266">
        <v>30</v>
      </c>
      <c r="I266" t="b">
        <f>OR(borrower_data[[#This Row],[Borrower Debt to Income Ratio]]&gt;$N$16,borrower_data[[#This Row],[Borrower Debt to Income Ratio]]&lt;$N$15)</f>
        <v>0</v>
      </c>
    </row>
    <row r="267" spans="1:9" x14ac:dyDescent="0.25">
      <c r="A267">
        <v>264</v>
      </c>
      <c r="B267">
        <v>72000</v>
      </c>
      <c r="C267" t="b">
        <f>OR(borrower_data[[#This Row],[Borrower Annual Income]]&gt;$L$16,borrower_data[[#This Row],[Borrower Annual Income]]&lt;$L$15)</f>
        <v>0</v>
      </c>
      <c r="D267">
        <v>1.0286</v>
      </c>
      <c r="E267" t="b">
        <f>OR(borrower_data[[#This Row],[Borrower Income Ratio]]&gt;$M$16,borrower_data[[#This Row],[Borrower Income Ratio]]&lt;$M$15)</f>
        <v>0</v>
      </c>
      <c r="F267">
        <v>2</v>
      </c>
      <c r="G267" t="s">
        <v>20</v>
      </c>
      <c r="H267">
        <v>43</v>
      </c>
      <c r="I267" t="b">
        <f>OR(borrower_data[[#This Row],[Borrower Debt to Income Ratio]]&gt;$N$16,borrower_data[[#This Row],[Borrower Debt to Income Ratio]]&lt;$N$15)</f>
        <v>0</v>
      </c>
    </row>
    <row r="268" spans="1:9" x14ac:dyDescent="0.25">
      <c r="A268">
        <v>265</v>
      </c>
      <c r="B268">
        <v>83000</v>
      </c>
      <c r="C268" t="b">
        <f>OR(borrower_data[[#This Row],[Borrower Annual Income]]&gt;$L$16,borrower_data[[#This Row],[Borrower Annual Income]]&lt;$L$15)</f>
        <v>0</v>
      </c>
      <c r="D268">
        <v>0.72809999999999997</v>
      </c>
      <c r="E268" t="b">
        <f>OR(borrower_data[[#This Row],[Borrower Income Ratio]]&gt;$M$16,borrower_data[[#This Row],[Borrower Income Ratio]]&lt;$M$15)</f>
        <v>0</v>
      </c>
      <c r="F268">
        <v>2</v>
      </c>
      <c r="G268" t="s">
        <v>20</v>
      </c>
      <c r="H268">
        <v>50</v>
      </c>
      <c r="I268" t="b">
        <f>OR(borrower_data[[#This Row],[Borrower Debt to Income Ratio]]&gt;$N$16,borrower_data[[#This Row],[Borrower Debt to Income Ratio]]&lt;$N$15)</f>
        <v>0</v>
      </c>
    </row>
    <row r="269" spans="1:9" x14ac:dyDescent="0.25">
      <c r="A269">
        <v>266</v>
      </c>
      <c r="B269">
        <v>147000</v>
      </c>
      <c r="C269" t="b">
        <f>OR(borrower_data[[#This Row],[Borrower Annual Income]]&gt;$L$16,borrower_data[[#This Row],[Borrower Annual Income]]&lt;$L$15)</f>
        <v>0</v>
      </c>
      <c r="D269">
        <v>1.8015000000000001</v>
      </c>
      <c r="E269" t="b">
        <f>OR(borrower_data[[#This Row],[Borrower Income Ratio]]&gt;$M$16,borrower_data[[#This Row],[Borrower Income Ratio]]&lt;$M$15)</f>
        <v>0</v>
      </c>
      <c r="F269">
        <v>2</v>
      </c>
      <c r="G269" t="s">
        <v>20</v>
      </c>
      <c r="H269">
        <v>49</v>
      </c>
      <c r="I269" t="b">
        <f>OR(borrower_data[[#This Row],[Borrower Debt to Income Ratio]]&gt;$N$16,borrower_data[[#This Row],[Borrower Debt to Income Ratio]]&lt;$N$15)</f>
        <v>0</v>
      </c>
    </row>
    <row r="270" spans="1:9" x14ac:dyDescent="0.25">
      <c r="A270">
        <v>267</v>
      </c>
      <c r="B270">
        <v>88000</v>
      </c>
      <c r="C270" t="b">
        <f>OR(borrower_data[[#This Row],[Borrower Annual Income]]&gt;$L$16,borrower_data[[#This Row],[Borrower Annual Income]]&lt;$L$15)</f>
        <v>0</v>
      </c>
      <c r="D270">
        <v>1.2188000000000001</v>
      </c>
      <c r="E270" t="b">
        <f>OR(borrower_data[[#This Row],[Borrower Income Ratio]]&gt;$M$16,borrower_data[[#This Row],[Borrower Income Ratio]]&lt;$M$15)</f>
        <v>0</v>
      </c>
      <c r="F270">
        <v>2</v>
      </c>
      <c r="G270" t="s">
        <v>20</v>
      </c>
      <c r="H270">
        <v>49</v>
      </c>
      <c r="I270" t="b">
        <f>OR(borrower_data[[#This Row],[Borrower Debt to Income Ratio]]&gt;$N$16,borrower_data[[#This Row],[Borrower Debt to Income Ratio]]&lt;$N$15)</f>
        <v>0</v>
      </c>
    </row>
    <row r="271" spans="1:9" x14ac:dyDescent="0.25">
      <c r="A271">
        <v>268</v>
      </c>
      <c r="B271">
        <v>123000</v>
      </c>
      <c r="C271" t="b">
        <f>OR(borrower_data[[#This Row],[Borrower Annual Income]]&gt;$L$16,borrower_data[[#This Row],[Borrower Annual Income]]&lt;$L$15)</f>
        <v>0</v>
      </c>
      <c r="D271">
        <v>1.3805000000000001</v>
      </c>
      <c r="E271" t="b">
        <f>OR(borrower_data[[#This Row],[Borrower Income Ratio]]&gt;$M$16,borrower_data[[#This Row],[Borrower Income Ratio]]&lt;$M$15)</f>
        <v>0</v>
      </c>
      <c r="F271">
        <v>2</v>
      </c>
      <c r="G271" t="s">
        <v>20</v>
      </c>
      <c r="H271">
        <v>20</v>
      </c>
      <c r="I271" t="b">
        <f>OR(borrower_data[[#This Row],[Borrower Debt to Income Ratio]]&gt;$N$16,borrower_data[[#This Row],[Borrower Debt to Income Ratio]]&lt;$N$15)</f>
        <v>0</v>
      </c>
    </row>
    <row r="272" spans="1:9" x14ac:dyDescent="0.25">
      <c r="A272">
        <v>269</v>
      </c>
      <c r="B272">
        <v>39000</v>
      </c>
      <c r="C272" t="b">
        <f>OR(borrower_data[[#This Row],[Borrower Annual Income]]&gt;$L$16,borrower_data[[#This Row],[Borrower Annual Income]]&lt;$L$15)</f>
        <v>0</v>
      </c>
      <c r="D272">
        <v>0.31219999999999998</v>
      </c>
      <c r="E272" t="b">
        <f>OR(borrower_data[[#This Row],[Borrower Income Ratio]]&gt;$M$16,borrower_data[[#This Row],[Borrower Income Ratio]]&lt;$M$15)</f>
        <v>0</v>
      </c>
      <c r="F272">
        <v>2</v>
      </c>
      <c r="G272" t="s">
        <v>20</v>
      </c>
      <c r="H272">
        <v>47</v>
      </c>
      <c r="I272" t="b">
        <f>OR(borrower_data[[#This Row],[Borrower Debt to Income Ratio]]&gt;$N$16,borrower_data[[#This Row],[Borrower Debt to Income Ratio]]&lt;$N$15)</f>
        <v>0</v>
      </c>
    </row>
    <row r="273" spans="1:9" x14ac:dyDescent="0.25">
      <c r="A273">
        <v>270</v>
      </c>
      <c r="B273">
        <v>148000</v>
      </c>
      <c r="C273" t="b">
        <f>OR(borrower_data[[#This Row],[Borrower Annual Income]]&gt;$L$16,borrower_data[[#This Row],[Borrower Annual Income]]&lt;$L$15)</f>
        <v>0</v>
      </c>
      <c r="D273">
        <v>1.5321</v>
      </c>
      <c r="E273" t="b">
        <f>OR(borrower_data[[#This Row],[Borrower Income Ratio]]&gt;$M$16,borrower_data[[#This Row],[Borrower Income Ratio]]&lt;$M$15)</f>
        <v>0</v>
      </c>
      <c r="F273">
        <v>2</v>
      </c>
      <c r="G273" t="s">
        <v>20</v>
      </c>
      <c r="H273">
        <v>10</v>
      </c>
      <c r="I273" t="b">
        <f>OR(borrower_data[[#This Row],[Borrower Debt to Income Ratio]]&gt;$N$16,borrower_data[[#This Row],[Borrower Debt to Income Ratio]]&lt;$N$15)</f>
        <v>0</v>
      </c>
    </row>
    <row r="274" spans="1:9" x14ac:dyDescent="0.25">
      <c r="A274">
        <v>271</v>
      </c>
      <c r="B274">
        <v>120000</v>
      </c>
      <c r="C274" t="b">
        <f>OR(borrower_data[[#This Row],[Borrower Annual Income]]&gt;$L$16,borrower_data[[#This Row],[Borrower Annual Income]]&lt;$L$15)</f>
        <v>0</v>
      </c>
      <c r="D274">
        <v>1.3028999999999999</v>
      </c>
      <c r="E274" t="b">
        <f>OR(borrower_data[[#This Row],[Borrower Income Ratio]]&gt;$M$16,borrower_data[[#This Row],[Borrower Income Ratio]]&lt;$M$15)</f>
        <v>0</v>
      </c>
      <c r="F274">
        <v>2</v>
      </c>
      <c r="G274" t="s">
        <v>20</v>
      </c>
      <c r="H274">
        <v>30</v>
      </c>
      <c r="I274" t="b">
        <f>OR(borrower_data[[#This Row],[Borrower Debt to Income Ratio]]&gt;$N$16,borrower_data[[#This Row],[Borrower Debt to Income Ratio]]&lt;$N$15)</f>
        <v>0</v>
      </c>
    </row>
    <row r="275" spans="1:9" x14ac:dyDescent="0.25">
      <c r="A275">
        <v>272</v>
      </c>
      <c r="B275">
        <v>61000</v>
      </c>
      <c r="C275" t="b">
        <f>OR(borrower_data[[#This Row],[Borrower Annual Income]]&gt;$L$16,borrower_data[[#This Row],[Borrower Annual Income]]&lt;$L$15)</f>
        <v>0</v>
      </c>
      <c r="D275">
        <v>0.72189999999999999</v>
      </c>
      <c r="E275" t="b">
        <f>OR(borrower_data[[#This Row],[Borrower Income Ratio]]&gt;$M$16,borrower_data[[#This Row],[Borrower Income Ratio]]&lt;$M$15)</f>
        <v>0</v>
      </c>
      <c r="F275">
        <v>2</v>
      </c>
      <c r="G275" t="s">
        <v>20</v>
      </c>
      <c r="H275">
        <v>44</v>
      </c>
      <c r="I275" t="b">
        <f>OR(borrower_data[[#This Row],[Borrower Debt to Income Ratio]]&gt;$N$16,borrower_data[[#This Row],[Borrower Debt to Income Ratio]]&lt;$N$15)</f>
        <v>0</v>
      </c>
    </row>
    <row r="276" spans="1:9" x14ac:dyDescent="0.25">
      <c r="A276">
        <v>273</v>
      </c>
      <c r="B276">
        <v>58000</v>
      </c>
      <c r="C276" t="b">
        <f>OR(borrower_data[[#This Row],[Borrower Annual Income]]&gt;$L$16,borrower_data[[#This Row],[Borrower Annual Income]]&lt;$L$15)</f>
        <v>0</v>
      </c>
      <c r="D276">
        <v>0.63180000000000003</v>
      </c>
      <c r="E276" t="b">
        <f>OR(borrower_data[[#This Row],[Borrower Income Ratio]]&gt;$M$16,borrower_data[[#This Row],[Borrower Income Ratio]]&lt;$M$15)</f>
        <v>0</v>
      </c>
      <c r="F276">
        <v>2</v>
      </c>
      <c r="G276" t="s">
        <v>20</v>
      </c>
      <c r="H276">
        <v>39</v>
      </c>
      <c r="I276" t="b">
        <f>OR(borrower_data[[#This Row],[Borrower Debt to Income Ratio]]&gt;$N$16,borrower_data[[#This Row],[Borrower Debt to Income Ratio]]&lt;$N$15)</f>
        <v>0</v>
      </c>
    </row>
    <row r="277" spans="1:9" x14ac:dyDescent="0.25">
      <c r="A277">
        <v>274</v>
      </c>
      <c r="B277">
        <v>56000</v>
      </c>
      <c r="C277" t="b">
        <f>OR(borrower_data[[#This Row],[Borrower Annual Income]]&gt;$L$16,borrower_data[[#This Row],[Borrower Annual Income]]&lt;$L$15)</f>
        <v>0</v>
      </c>
      <c r="D277">
        <v>0.57969999999999999</v>
      </c>
      <c r="E277" t="b">
        <f>OR(borrower_data[[#This Row],[Borrower Income Ratio]]&gt;$M$16,borrower_data[[#This Row],[Borrower Income Ratio]]&lt;$M$15)</f>
        <v>0</v>
      </c>
      <c r="F277">
        <v>2</v>
      </c>
      <c r="G277" t="s">
        <v>20</v>
      </c>
      <c r="H277">
        <v>40</v>
      </c>
      <c r="I277" t="b">
        <f>OR(borrower_data[[#This Row],[Borrower Debt to Income Ratio]]&gt;$N$16,borrower_data[[#This Row],[Borrower Debt to Income Ratio]]&lt;$N$15)</f>
        <v>0</v>
      </c>
    </row>
    <row r="278" spans="1:9" x14ac:dyDescent="0.25">
      <c r="A278">
        <v>275</v>
      </c>
      <c r="B278">
        <v>133000</v>
      </c>
      <c r="C278" t="b">
        <f>OR(borrower_data[[#This Row],[Borrower Annual Income]]&gt;$L$16,borrower_data[[#This Row],[Borrower Annual Income]]&lt;$L$15)</f>
        <v>0</v>
      </c>
      <c r="D278">
        <v>1.3940999999999999</v>
      </c>
      <c r="E278" t="b">
        <f>OR(borrower_data[[#This Row],[Borrower Income Ratio]]&gt;$M$16,borrower_data[[#This Row],[Borrower Income Ratio]]&lt;$M$15)</f>
        <v>0</v>
      </c>
      <c r="F278">
        <v>2</v>
      </c>
      <c r="G278" t="s">
        <v>20</v>
      </c>
      <c r="H278">
        <v>45</v>
      </c>
      <c r="I278" t="b">
        <f>OR(borrower_data[[#This Row],[Borrower Debt to Income Ratio]]&gt;$N$16,borrower_data[[#This Row],[Borrower Debt to Income Ratio]]&lt;$N$15)</f>
        <v>0</v>
      </c>
    </row>
    <row r="279" spans="1:9" x14ac:dyDescent="0.25">
      <c r="A279">
        <v>276</v>
      </c>
      <c r="B279">
        <v>58000</v>
      </c>
      <c r="C279" t="b">
        <f>OR(borrower_data[[#This Row],[Borrower Annual Income]]&gt;$L$16,borrower_data[[#This Row],[Borrower Annual Income]]&lt;$L$15)</f>
        <v>0</v>
      </c>
      <c r="D279">
        <v>0.65100000000000002</v>
      </c>
      <c r="E279" t="b">
        <f>OR(borrower_data[[#This Row],[Borrower Income Ratio]]&gt;$M$16,borrower_data[[#This Row],[Borrower Income Ratio]]&lt;$M$15)</f>
        <v>0</v>
      </c>
      <c r="F279">
        <v>1</v>
      </c>
      <c r="G279" t="s">
        <v>20</v>
      </c>
      <c r="H279">
        <v>43</v>
      </c>
      <c r="I279" t="b">
        <f>OR(borrower_data[[#This Row],[Borrower Debt to Income Ratio]]&gt;$N$16,borrower_data[[#This Row],[Borrower Debt to Income Ratio]]&lt;$N$15)</f>
        <v>0</v>
      </c>
    </row>
    <row r="280" spans="1:9" x14ac:dyDescent="0.25">
      <c r="A280">
        <v>277</v>
      </c>
      <c r="B280">
        <v>213000</v>
      </c>
      <c r="C280" t="b">
        <f>OR(borrower_data[[#This Row],[Borrower Annual Income]]&gt;$L$16,borrower_data[[#This Row],[Borrower Annual Income]]&lt;$L$15)</f>
        <v>0</v>
      </c>
      <c r="D280">
        <v>2.0720000000000001</v>
      </c>
      <c r="E280" t="b">
        <f>OR(borrower_data[[#This Row],[Borrower Income Ratio]]&gt;$M$16,borrower_data[[#This Row],[Borrower Income Ratio]]&lt;$M$15)</f>
        <v>0</v>
      </c>
      <c r="F280">
        <v>2</v>
      </c>
      <c r="G280" t="s">
        <v>20</v>
      </c>
      <c r="H280">
        <v>39</v>
      </c>
      <c r="I280" t="b">
        <f>OR(borrower_data[[#This Row],[Borrower Debt to Income Ratio]]&gt;$N$16,borrower_data[[#This Row],[Borrower Debt to Income Ratio]]&lt;$N$15)</f>
        <v>0</v>
      </c>
    </row>
    <row r="281" spans="1:9" x14ac:dyDescent="0.25">
      <c r="A281">
        <v>278</v>
      </c>
      <c r="B281">
        <v>110000</v>
      </c>
      <c r="C281" t="b">
        <f>OR(borrower_data[[#This Row],[Borrower Annual Income]]&gt;$L$16,borrower_data[[#This Row],[Borrower Annual Income]]&lt;$L$15)</f>
        <v>0</v>
      </c>
      <c r="D281">
        <v>1.0289999999999999</v>
      </c>
      <c r="E281" t="b">
        <f>OR(borrower_data[[#This Row],[Borrower Income Ratio]]&gt;$M$16,borrower_data[[#This Row],[Borrower Income Ratio]]&lt;$M$15)</f>
        <v>0</v>
      </c>
      <c r="F281">
        <v>2</v>
      </c>
      <c r="G281" t="s">
        <v>20</v>
      </c>
      <c r="H281">
        <v>30</v>
      </c>
      <c r="I281" t="b">
        <f>OR(borrower_data[[#This Row],[Borrower Debt to Income Ratio]]&gt;$N$16,borrower_data[[#This Row],[Borrower Debt to Income Ratio]]&lt;$N$15)</f>
        <v>0</v>
      </c>
    </row>
    <row r="282" spans="1:9" x14ac:dyDescent="0.25">
      <c r="A282">
        <v>152</v>
      </c>
      <c r="B282">
        <v>310000</v>
      </c>
      <c r="C282" t="b">
        <f>OR(borrower_data[[#This Row],[Borrower Annual Income]]&gt;$L$16,borrower_data[[#This Row],[Borrower Annual Income]]&lt;$L$15)</f>
        <v>1</v>
      </c>
      <c r="D282">
        <v>3.2324999999999999</v>
      </c>
      <c r="E282" t="b">
        <f>OR(borrower_data[[#This Row],[Borrower Income Ratio]]&gt;$M$16,borrower_data[[#This Row],[Borrower Income Ratio]]&lt;$M$15)</f>
        <v>0</v>
      </c>
      <c r="F282">
        <v>2</v>
      </c>
      <c r="G282" t="s">
        <v>19</v>
      </c>
      <c r="H282">
        <v>30</v>
      </c>
      <c r="I282" t="b">
        <f>OR(borrower_data[[#This Row],[Borrower Debt to Income Ratio]]&gt;$N$16,borrower_data[[#This Row],[Borrower Debt to Income Ratio]]&lt;$N$15)</f>
        <v>0</v>
      </c>
    </row>
    <row r="283" spans="1:9" x14ac:dyDescent="0.25">
      <c r="A283">
        <v>280</v>
      </c>
      <c r="B283">
        <v>127000</v>
      </c>
      <c r="C283" t="b">
        <f>OR(borrower_data[[#This Row],[Borrower Annual Income]]&gt;$L$16,borrower_data[[#This Row],[Borrower Annual Income]]&lt;$L$15)</f>
        <v>0</v>
      </c>
      <c r="D283">
        <v>1.5874999999999999</v>
      </c>
      <c r="E283" t="b">
        <f>OR(borrower_data[[#This Row],[Borrower Income Ratio]]&gt;$M$16,borrower_data[[#This Row],[Borrower Income Ratio]]&lt;$M$15)</f>
        <v>0</v>
      </c>
      <c r="F283">
        <v>1</v>
      </c>
      <c r="G283" t="s">
        <v>20</v>
      </c>
      <c r="H283">
        <v>10</v>
      </c>
      <c r="I283" t="b">
        <f>OR(borrower_data[[#This Row],[Borrower Debt to Income Ratio]]&gt;$N$16,borrower_data[[#This Row],[Borrower Debt to Income Ratio]]&lt;$N$15)</f>
        <v>0</v>
      </c>
    </row>
    <row r="284" spans="1:9" x14ac:dyDescent="0.25">
      <c r="A284">
        <v>281</v>
      </c>
      <c r="B284">
        <v>26000</v>
      </c>
      <c r="C284" t="b">
        <f>OR(borrower_data[[#This Row],[Borrower Annual Income]]&gt;$L$16,borrower_data[[#This Row],[Borrower Annual Income]]&lt;$L$15)</f>
        <v>0</v>
      </c>
      <c r="D284">
        <v>0.43990000000000001</v>
      </c>
      <c r="E284" t="b">
        <f>OR(borrower_data[[#This Row],[Borrower Income Ratio]]&gt;$M$16,borrower_data[[#This Row],[Borrower Income Ratio]]&lt;$M$15)</f>
        <v>0</v>
      </c>
      <c r="F284">
        <v>2</v>
      </c>
      <c r="G284" t="s">
        <v>20</v>
      </c>
      <c r="H284">
        <v>42</v>
      </c>
      <c r="I284" t="b">
        <f>OR(borrower_data[[#This Row],[Borrower Debt to Income Ratio]]&gt;$N$16,borrower_data[[#This Row],[Borrower Debt to Income Ratio]]&lt;$N$15)</f>
        <v>0</v>
      </c>
    </row>
    <row r="285" spans="1:9" x14ac:dyDescent="0.25">
      <c r="A285">
        <v>282</v>
      </c>
      <c r="B285">
        <v>117000</v>
      </c>
      <c r="C285" t="b">
        <f>OR(borrower_data[[#This Row],[Borrower Annual Income]]&gt;$L$16,borrower_data[[#This Row],[Borrower Annual Income]]&lt;$L$15)</f>
        <v>0</v>
      </c>
      <c r="D285">
        <v>1.125</v>
      </c>
      <c r="E285" t="b">
        <f>OR(borrower_data[[#This Row],[Borrower Income Ratio]]&gt;$M$16,borrower_data[[#This Row],[Borrower Income Ratio]]&lt;$M$15)</f>
        <v>0</v>
      </c>
      <c r="F285">
        <v>2</v>
      </c>
      <c r="G285" t="s">
        <v>20</v>
      </c>
      <c r="H285">
        <v>36</v>
      </c>
      <c r="I285" t="b">
        <f>OR(borrower_data[[#This Row],[Borrower Debt to Income Ratio]]&gt;$N$16,borrower_data[[#This Row],[Borrower Debt to Income Ratio]]&lt;$N$15)</f>
        <v>0</v>
      </c>
    </row>
    <row r="286" spans="1:9" x14ac:dyDescent="0.25">
      <c r="A286">
        <v>283</v>
      </c>
      <c r="B286">
        <v>96000</v>
      </c>
      <c r="C286" t="b">
        <f>OR(borrower_data[[#This Row],[Borrower Annual Income]]&gt;$L$16,borrower_data[[#This Row],[Borrower Annual Income]]&lt;$L$15)</f>
        <v>0</v>
      </c>
      <c r="D286">
        <v>1.1268</v>
      </c>
      <c r="E286" t="b">
        <f>OR(borrower_data[[#This Row],[Borrower Income Ratio]]&gt;$M$16,borrower_data[[#This Row],[Borrower Income Ratio]]&lt;$M$15)</f>
        <v>0</v>
      </c>
      <c r="F286">
        <v>2</v>
      </c>
      <c r="G286" t="s">
        <v>20</v>
      </c>
      <c r="H286">
        <v>46</v>
      </c>
      <c r="I286" t="b">
        <f>OR(borrower_data[[#This Row],[Borrower Debt to Income Ratio]]&gt;$N$16,borrower_data[[#This Row],[Borrower Debt to Income Ratio]]&lt;$N$15)</f>
        <v>0</v>
      </c>
    </row>
    <row r="287" spans="1:9" x14ac:dyDescent="0.25">
      <c r="A287">
        <v>284</v>
      </c>
      <c r="B287">
        <v>104000</v>
      </c>
      <c r="C287" t="b">
        <f>OR(borrower_data[[#This Row],[Borrower Annual Income]]&gt;$L$16,borrower_data[[#This Row],[Borrower Annual Income]]&lt;$L$15)</f>
        <v>0</v>
      </c>
      <c r="D287">
        <v>1.1672</v>
      </c>
      <c r="E287" t="b">
        <f>OR(borrower_data[[#This Row],[Borrower Income Ratio]]&gt;$M$16,borrower_data[[#This Row],[Borrower Income Ratio]]&lt;$M$15)</f>
        <v>0</v>
      </c>
      <c r="F287">
        <v>2</v>
      </c>
      <c r="G287" t="s">
        <v>20</v>
      </c>
      <c r="H287">
        <v>20</v>
      </c>
      <c r="I287" t="b">
        <f>OR(borrower_data[[#This Row],[Borrower Debt to Income Ratio]]&gt;$N$16,borrower_data[[#This Row],[Borrower Debt to Income Ratio]]&lt;$N$15)</f>
        <v>0</v>
      </c>
    </row>
    <row r="288" spans="1:9" x14ac:dyDescent="0.25">
      <c r="A288">
        <v>285</v>
      </c>
      <c r="B288">
        <v>40000</v>
      </c>
      <c r="C288" t="b">
        <f>OR(borrower_data[[#This Row],[Borrower Annual Income]]&gt;$L$16,borrower_data[[#This Row],[Borrower Annual Income]]&lt;$L$15)</f>
        <v>0</v>
      </c>
      <c r="D288">
        <v>0.63690000000000002</v>
      </c>
      <c r="E288" t="b">
        <f>OR(borrower_data[[#This Row],[Borrower Income Ratio]]&gt;$M$16,borrower_data[[#This Row],[Borrower Income Ratio]]&lt;$M$15)</f>
        <v>0</v>
      </c>
      <c r="F288">
        <v>1</v>
      </c>
      <c r="G288" t="s">
        <v>20</v>
      </c>
      <c r="H288">
        <v>20</v>
      </c>
      <c r="I288" t="b">
        <f>OR(borrower_data[[#This Row],[Borrower Debt to Income Ratio]]&gt;$N$16,borrower_data[[#This Row],[Borrower Debt to Income Ratio]]&lt;$N$15)</f>
        <v>0</v>
      </c>
    </row>
    <row r="289" spans="1:9" x14ac:dyDescent="0.25">
      <c r="A289">
        <v>286</v>
      </c>
      <c r="B289">
        <v>43000</v>
      </c>
      <c r="C289" t="b">
        <f>OR(borrower_data[[#This Row],[Borrower Annual Income]]&gt;$L$16,borrower_data[[#This Row],[Borrower Annual Income]]&lt;$L$15)</f>
        <v>0</v>
      </c>
      <c r="D289">
        <v>0.62229999999999996</v>
      </c>
      <c r="E289" t="b">
        <f>OR(borrower_data[[#This Row],[Borrower Income Ratio]]&gt;$M$16,borrower_data[[#This Row],[Borrower Income Ratio]]&lt;$M$15)</f>
        <v>0</v>
      </c>
      <c r="F289">
        <v>2</v>
      </c>
      <c r="G289" t="s">
        <v>20</v>
      </c>
      <c r="H289">
        <v>44</v>
      </c>
      <c r="I289" t="b">
        <f>OR(borrower_data[[#This Row],[Borrower Debt to Income Ratio]]&gt;$N$16,borrower_data[[#This Row],[Borrower Debt to Income Ratio]]&lt;$N$15)</f>
        <v>0</v>
      </c>
    </row>
    <row r="290" spans="1:9" x14ac:dyDescent="0.25">
      <c r="A290">
        <v>287</v>
      </c>
      <c r="B290">
        <v>95000</v>
      </c>
      <c r="C290" t="b">
        <f>OR(borrower_data[[#This Row],[Borrower Annual Income]]&gt;$L$16,borrower_data[[#This Row],[Borrower Annual Income]]&lt;$L$15)</f>
        <v>0</v>
      </c>
      <c r="D290">
        <v>1.0662</v>
      </c>
      <c r="E290" t="b">
        <f>OR(borrower_data[[#This Row],[Borrower Income Ratio]]&gt;$M$16,borrower_data[[#This Row],[Borrower Income Ratio]]&lt;$M$15)</f>
        <v>0</v>
      </c>
      <c r="F290">
        <v>2</v>
      </c>
      <c r="G290" t="s">
        <v>20</v>
      </c>
      <c r="H290">
        <v>45</v>
      </c>
      <c r="I290" t="b">
        <f>OR(borrower_data[[#This Row],[Borrower Debt to Income Ratio]]&gt;$N$16,borrower_data[[#This Row],[Borrower Debt to Income Ratio]]&lt;$N$15)</f>
        <v>0</v>
      </c>
    </row>
    <row r="291" spans="1:9" x14ac:dyDescent="0.25">
      <c r="A291">
        <v>288</v>
      </c>
      <c r="B291">
        <v>76000</v>
      </c>
      <c r="C291" t="b">
        <f>OR(borrower_data[[#This Row],[Borrower Annual Income]]&gt;$L$16,borrower_data[[#This Row],[Borrower Annual Income]]&lt;$L$15)</f>
        <v>0</v>
      </c>
      <c r="D291">
        <v>0.86860000000000004</v>
      </c>
      <c r="E291" t="b">
        <f>OR(borrower_data[[#This Row],[Borrower Income Ratio]]&gt;$M$16,borrower_data[[#This Row],[Borrower Income Ratio]]&lt;$M$15)</f>
        <v>0</v>
      </c>
      <c r="F291">
        <v>2</v>
      </c>
      <c r="G291" t="s">
        <v>20</v>
      </c>
      <c r="H291">
        <v>30</v>
      </c>
      <c r="I291" t="b">
        <f>OR(borrower_data[[#This Row],[Borrower Debt to Income Ratio]]&gt;$N$16,borrower_data[[#This Row],[Borrower Debt to Income Ratio]]&lt;$N$15)</f>
        <v>0</v>
      </c>
    </row>
    <row r="292" spans="1:9" x14ac:dyDescent="0.25">
      <c r="A292">
        <v>289</v>
      </c>
      <c r="B292">
        <v>266000</v>
      </c>
      <c r="C292" t="b">
        <f>OR(borrower_data[[#This Row],[Borrower Annual Income]]&gt;$L$16,borrower_data[[#This Row],[Borrower Annual Income]]&lt;$L$15)</f>
        <v>0</v>
      </c>
      <c r="D292">
        <v>3.9060000000000001</v>
      </c>
      <c r="E292" t="b">
        <f>OR(borrower_data[[#This Row],[Borrower Income Ratio]]&gt;$M$16,borrower_data[[#This Row],[Borrower Income Ratio]]&lt;$M$15)</f>
        <v>1</v>
      </c>
      <c r="F292">
        <v>2</v>
      </c>
      <c r="G292" t="s">
        <v>20</v>
      </c>
      <c r="H292">
        <v>30</v>
      </c>
      <c r="I292" t="b">
        <f>OR(borrower_data[[#This Row],[Borrower Debt to Income Ratio]]&gt;$N$16,borrower_data[[#This Row],[Borrower Debt to Income Ratio]]&lt;$N$15)</f>
        <v>0</v>
      </c>
    </row>
    <row r="293" spans="1:9" x14ac:dyDescent="0.25">
      <c r="A293">
        <v>290</v>
      </c>
      <c r="B293">
        <v>78000</v>
      </c>
      <c r="C293" t="b">
        <f>OR(borrower_data[[#This Row],[Borrower Annual Income]]&gt;$L$16,borrower_data[[#This Row],[Borrower Annual Income]]&lt;$L$15)</f>
        <v>0</v>
      </c>
      <c r="D293">
        <v>0.84689999999999999</v>
      </c>
      <c r="E293" t="b">
        <f>OR(borrower_data[[#This Row],[Borrower Income Ratio]]&gt;$M$16,borrower_data[[#This Row],[Borrower Income Ratio]]&lt;$M$15)</f>
        <v>0</v>
      </c>
      <c r="F293">
        <v>2</v>
      </c>
      <c r="G293" t="s">
        <v>20</v>
      </c>
      <c r="H293">
        <v>20</v>
      </c>
      <c r="I293" t="b">
        <f>OR(borrower_data[[#This Row],[Borrower Debt to Income Ratio]]&gt;$N$16,borrower_data[[#This Row],[Borrower Debt to Income Ratio]]&lt;$N$15)</f>
        <v>0</v>
      </c>
    </row>
    <row r="294" spans="1:9" x14ac:dyDescent="0.25">
      <c r="A294">
        <v>291</v>
      </c>
      <c r="B294">
        <v>120000</v>
      </c>
      <c r="C294" t="b">
        <f>OR(borrower_data[[#This Row],[Borrower Annual Income]]&gt;$L$16,borrower_data[[#This Row],[Borrower Annual Income]]&lt;$L$15)</f>
        <v>0</v>
      </c>
      <c r="D294">
        <v>1.5935999999999999</v>
      </c>
      <c r="E294" t="b">
        <f>OR(borrower_data[[#This Row],[Borrower Income Ratio]]&gt;$M$16,borrower_data[[#This Row],[Borrower Income Ratio]]&lt;$M$15)</f>
        <v>0</v>
      </c>
      <c r="F294">
        <v>2</v>
      </c>
      <c r="G294" t="s">
        <v>20</v>
      </c>
      <c r="H294">
        <v>20</v>
      </c>
      <c r="I294" t="b">
        <f>OR(borrower_data[[#This Row],[Borrower Debt to Income Ratio]]&gt;$N$16,borrower_data[[#This Row],[Borrower Debt to Income Ratio]]&lt;$N$15)</f>
        <v>0</v>
      </c>
    </row>
    <row r="295" spans="1:9" x14ac:dyDescent="0.25">
      <c r="A295">
        <v>292</v>
      </c>
      <c r="B295">
        <v>41000</v>
      </c>
      <c r="C295" t="b">
        <f>OR(borrower_data[[#This Row],[Borrower Annual Income]]&gt;$L$16,borrower_data[[#This Row],[Borrower Annual Income]]&lt;$L$15)</f>
        <v>0</v>
      </c>
      <c r="D295">
        <v>0.57669999999999999</v>
      </c>
      <c r="E295" t="b">
        <f>OR(borrower_data[[#This Row],[Borrower Income Ratio]]&gt;$M$16,borrower_data[[#This Row],[Borrower Income Ratio]]&lt;$M$15)</f>
        <v>0</v>
      </c>
      <c r="F295">
        <v>1</v>
      </c>
      <c r="G295" t="s">
        <v>20</v>
      </c>
      <c r="H295">
        <v>30</v>
      </c>
      <c r="I295" t="b">
        <f>OR(borrower_data[[#This Row],[Borrower Debt to Income Ratio]]&gt;$N$16,borrower_data[[#This Row],[Borrower Debt to Income Ratio]]&lt;$N$15)</f>
        <v>0</v>
      </c>
    </row>
    <row r="296" spans="1:9" x14ac:dyDescent="0.25">
      <c r="A296">
        <v>293</v>
      </c>
      <c r="B296">
        <v>155000</v>
      </c>
      <c r="C296" t="b">
        <f>OR(borrower_data[[#This Row],[Borrower Annual Income]]&gt;$L$16,borrower_data[[#This Row],[Borrower Annual Income]]&lt;$L$15)</f>
        <v>0</v>
      </c>
      <c r="D296">
        <v>2.2660999999999998</v>
      </c>
      <c r="E296" t="b">
        <f>OR(borrower_data[[#This Row],[Borrower Income Ratio]]&gt;$M$16,borrower_data[[#This Row],[Borrower Income Ratio]]&lt;$M$15)</f>
        <v>0</v>
      </c>
      <c r="F296">
        <v>2</v>
      </c>
      <c r="G296" t="s">
        <v>20</v>
      </c>
      <c r="H296">
        <v>10</v>
      </c>
      <c r="I296" t="b">
        <f>OR(borrower_data[[#This Row],[Borrower Debt to Income Ratio]]&gt;$N$16,borrower_data[[#This Row],[Borrower Debt to Income Ratio]]&lt;$N$15)</f>
        <v>0</v>
      </c>
    </row>
    <row r="297" spans="1:9" x14ac:dyDescent="0.25">
      <c r="A297">
        <v>294</v>
      </c>
      <c r="B297">
        <v>52000</v>
      </c>
      <c r="C297" t="b">
        <f>OR(borrower_data[[#This Row],[Borrower Annual Income]]&gt;$L$16,borrower_data[[#This Row],[Borrower Annual Income]]&lt;$L$15)</f>
        <v>0</v>
      </c>
      <c r="D297">
        <v>0.58169999999999999</v>
      </c>
      <c r="E297" t="b">
        <f>OR(borrower_data[[#This Row],[Borrower Income Ratio]]&gt;$M$16,borrower_data[[#This Row],[Borrower Income Ratio]]&lt;$M$15)</f>
        <v>0</v>
      </c>
      <c r="F297">
        <v>2</v>
      </c>
      <c r="G297" t="s">
        <v>20</v>
      </c>
      <c r="H297">
        <v>30</v>
      </c>
      <c r="I297" t="b">
        <f>OR(borrower_data[[#This Row],[Borrower Debt to Income Ratio]]&gt;$N$16,borrower_data[[#This Row],[Borrower Debt to Income Ratio]]&lt;$N$15)</f>
        <v>0</v>
      </c>
    </row>
    <row r="298" spans="1:9" x14ac:dyDescent="0.25">
      <c r="A298">
        <v>295</v>
      </c>
      <c r="B298">
        <v>72000</v>
      </c>
      <c r="C298" t="b">
        <f>OR(borrower_data[[#This Row],[Borrower Annual Income]]&gt;$L$16,borrower_data[[#This Row],[Borrower Annual Income]]&lt;$L$15)</f>
        <v>0</v>
      </c>
      <c r="D298">
        <v>0.74609999999999999</v>
      </c>
      <c r="E298" t="b">
        <f>OR(borrower_data[[#This Row],[Borrower Income Ratio]]&gt;$M$16,borrower_data[[#This Row],[Borrower Income Ratio]]&lt;$M$15)</f>
        <v>0</v>
      </c>
      <c r="F298">
        <v>2</v>
      </c>
      <c r="G298" t="s">
        <v>20</v>
      </c>
      <c r="H298">
        <v>43</v>
      </c>
      <c r="I298" t="b">
        <f>OR(borrower_data[[#This Row],[Borrower Debt to Income Ratio]]&gt;$N$16,borrower_data[[#This Row],[Borrower Debt to Income Ratio]]&lt;$N$15)</f>
        <v>0</v>
      </c>
    </row>
    <row r="299" spans="1:9" x14ac:dyDescent="0.25">
      <c r="A299">
        <v>296</v>
      </c>
      <c r="B299">
        <v>134000</v>
      </c>
      <c r="C299" t="b">
        <f>OR(borrower_data[[#This Row],[Borrower Annual Income]]&gt;$L$16,borrower_data[[#This Row],[Borrower Annual Income]]&lt;$L$15)</f>
        <v>0</v>
      </c>
      <c r="D299">
        <v>2.5427</v>
      </c>
      <c r="E299" t="b">
        <f>OR(borrower_data[[#This Row],[Borrower Income Ratio]]&gt;$M$16,borrower_data[[#This Row],[Borrower Income Ratio]]&lt;$M$15)</f>
        <v>0</v>
      </c>
      <c r="F299">
        <v>2</v>
      </c>
      <c r="G299" t="s">
        <v>20</v>
      </c>
      <c r="H299">
        <v>37</v>
      </c>
      <c r="I299" t="b">
        <f>OR(borrower_data[[#This Row],[Borrower Debt to Income Ratio]]&gt;$N$16,borrower_data[[#This Row],[Borrower Debt to Income Ratio]]&lt;$N$15)</f>
        <v>0</v>
      </c>
    </row>
    <row r="300" spans="1:9" x14ac:dyDescent="0.25">
      <c r="A300">
        <v>297</v>
      </c>
      <c r="B300">
        <v>80000</v>
      </c>
      <c r="C300" t="b">
        <f>OR(borrower_data[[#This Row],[Borrower Annual Income]]&gt;$L$16,borrower_data[[#This Row],[Borrower Annual Income]]&lt;$L$15)</f>
        <v>0</v>
      </c>
      <c r="D300">
        <v>0.82820000000000005</v>
      </c>
      <c r="E300" t="b">
        <f>OR(borrower_data[[#This Row],[Borrower Income Ratio]]&gt;$M$16,borrower_data[[#This Row],[Borrower Income Ratio]]&lt;$M$15)</f>
        <v>0</v>
      </c>
      <c r="F300">
        <v>1</v>
      </c>
      <c r="G300" t="s">
        <v>20</v>
      </c>
      <c r="H300">
        <v>40</v>
      </c>
      <c r="I300" t="b">
        <f>OR(borrower_data[[#This Row],[Borrower Debt to Income Ratio]]&gt;$N$16,borrower_data[[#This Row],[Borrower Debt to Income Ratio]]&lt;$N$15)</f>
        <v>0</v>
      </c>
    </row>
    <row r="301" spans="1:9" x14ac:dyDescent="0.25">
      <c r="A301">
        <v>298</v>
      </c>
      <c r="B301">
        <v>132000</v>
      </c>
      <c r="C301" t="b">
        <f>OR(borrower_data[[#This Row],[Borrower Annual Income]]&gt;$L$16,borrower_data[[#This Row],[Borrower Annual Income]]&lt;$L$15)</f>
        <v>0</v>
      </c>
      <c r="D301">
        <v>2.5047000000000001</v>
      </c>
      <c r="E301" t="b">
        <f>OR(borrower_data[[#This Row],[Borrower Income Ratio]]&gt;$M$16,borrower_data[[#This Row],[Borrower Income Ratio]]&lt;$M$15)</f>
        <v>0</v>
      </c>
      <c r="F301">
        <v>2</v>
      </c>
      <c r="G301" t="s">
        <v>20</v>
      </c>
      <c r="H301">
        <v>10</v>
      </c>
      <c r="I301" t="b">
        <f>OR(borrower_data[[#This Row],[Borrower Debt to Income Ratio]]&gt;$N$16,borrower_data[[#This Row],[Borrower Debt to Income Ratio]]&lt;$N$15)</f>
        <v>0</v>
      </c>
    </row>
    <row r="302" spans="1:9" x14ac:dyDescent="0.25">
      <c r="A302">
        <v>299</v>
      </c>
      <c r="B302">
        <v>82000</v>
      </c>
      <c r="C302" t="b">
        <f>OR(borrower_data[[#This Row],[Borrower Annual Income]]&gt;$L$16,borrower_data[[#This Row],[Borrower Annual Income]]&lt;$L$15)</f>
        <v>0</v>
      </c>
      <c r="D302">
        <v>0.98440000000000005</v>
      </c>
      <c r="E302" t="b">
        <f>OR(borrower_data[[#This Row],[Borrower Income Ratio]]&gt;$M$16,borrower_data[[#This Row],[Borrower Income Ratio]]&lt;$M$15)</f>
        <v>0</v>
      </c>
      <c r="F302">
        <v>2</v>
      </c>
      <c r="G302" t="s">
        <v>20</v>
      </c>
      <c r="H302">
        <v>38</v>
      </c>
      <c r="I302" t="b">
        <f>OR(borrower_data[[#This Row],[Borrower Debt to Income Ratio]]&gt;$N$16,borrower_data[[#This Row],[Borrower Debt to Income Ratio]]&lt;$N$15)</f>
        <v>0</v>
      </c>
    </row>
    <row r="303" spans="1:9" x14ac:dyDescent="0.25">
      <c r="A303">
        <v>300</v>
      </c>
      <c r="B303">
        <v>76000</v>
      </c>
      <c r="C303" t="b">
        <f>OR(borrower_data[[#This Row],[Borrower Annual Income]]&gt;$L$16,borrower_data[[#This Row],[Borrower Annual Income]]&lt;$L$15)</f>
        <v>0</v>
      </c>
      <c r="D303">
        <v>1.0269999999999999</v>
      </c>
      <c r="E303" t="b">
        <f>OR(borrower_data[[#This Row],[Borrower Income Ratio]]&gt;$M$16,borrower_data[[#This Row],[Borrower Income Ratio]]&lt;$M$15)</f>
        <v>0</v>
      </c>
      <c r="F303">
        <v>1</v>
      </c>
      <c r="G303" t="s">
        <v>20</v>
      </c>
      <c r="H303">
        <v>20</v>
      </c>
      <c r="I303" t="b">
        <f>OR(borrower_data[[#This Row],[Borrower Debt to Income Ratio]]&gt;$N$16,borrower_data[[#This Row],[Borrower Debt to Income Ratio]]&lt;$N$15)</f>
        <v>0</v>
      </c>
    </row>
    <row r="304" spans="1:9" x14ac:dyDescent="0.25">
      <c r="A304">
        <v>301</v>
      </c>
      <c r="B304">
        <v>94000</v>
      </c>
      <c r="C304" t="b">
        <f>OR(borrower_data[[#This Row],[Borrower Annual Income]]&gt;$L$16,borrower_data[[#This Row],[Borrower Annual Income]]&lt;$L$15)</f>
        <v>0</v>
      </c>
      <c r="D304">
        <v>1.3584000000000001</v>
      </c>
      <c r="E304" t="b">
        <f>OR(borrower_data[[#This Row],[Borrower Income Ratio]]&gt;$M$16,borrower_data[[#This Row],[Borrower Income Ratio]]&lt;$M$15)</f>
        <v>0</v>
      </c>
      <c r="F304">
        <v>2</v>
      </c>
      <c r="G304" t="s">
        <v>20</v>
      </c>
      <c r="H304">
        <v>45</v>
      </c>
      <c r="I304" t="b">
        <f>OR(borrower_data[[#This Row],[Borrower Debt to Income Ratio]]&gt;$N$16,borrower_data[[#This Row],[Borrower Debt to Income Ratio]]&lt;$N$15)</f>
        <v>0</v>
      </c>
    </row>
    <row r="305" spans="1:9" x14ac:dyDescent="0.25">
      <c r="A305">
        <v>302</v>
      </c>
      <c r="B305">
        <v>83000</v>
      </c>
      <c r="C305" t="b">
        <f>OR(borrower_data[[#This Row],[Borrower Annual Income]]&gt;$L$16,borrower_data[[#This Row],[Borrower Annual Income]]&lt;$L$15)</f>
        <v>0</v>
      </c>
      <c r="D305">
        <v>0.9012</v>
      </c>
      <c r="E305" t="b">
        <f>OR(borrower_data[[#This Row],[Borrower Income Ratio]]&gt;$M$16,borrower_data[[#This Row],[Borrower Income Ratio]]&lt;$M$15)</f>
        <v>0</v>
      </c>
      <c r="F305">
        <v>2</v>
      </c>
      <c r="G305" t="s">
        <v>20</v>
      </c>
      <c r="H305">
        <v>20</v>
      </c>
      <c r="I305" t="b">
        <f>OR(borrower_data[[#This Row],[Borrower Debt to Income Ratio]]&gt;$N$16,borrower_data[[#This Row],[Borrower Debt to Income Ratio]]&lt;$N$15)</f>
        <v>0</v>
      </c>
    </row>
    <row r="306" spans="1:9" x14ac:dyDescent="0.25">
      <c r="A306">
        <v>303</v>
      </c>
      <c r="B306">
        <v>226000</v>
      </c>
      <c r="C306" t="b">
        <f>OR(borrower_data[[#This Row],[Borrower Annual Income]]&gt;$L$16,borrower_data[[#This Row],[Borrower Annual Income]]&lt;$L$15)</f>
        <v>0</v>
      </c>
      <c r="D306">
        <v>3.5202</v>
      </c>
      <c r="E306" t="b">
        <f>OR(borrower_data[[#This Row],[Borrower Income Ratio]]&gt;$M$16,borrower_data[[#This Row],[Borrower Income Ratio]]&lt;$M$15)</f>
        <v>1</v>
      </c>
      <c r="F306">
        <v>2</v>
      </c>
      <c r="G306" t="s">
        <v>20</v>
      </c>
      <c r="H306">
        <v>10</v>
      </c>
      <c r="I306" t="b">
        <f>OR(borrower_data[[#This Row],[Borrower Debt to Income Ratio]]&gt;$N$16,borrower_data[[#This Row],[Borrower Debt to Income Ratio]]&lt;$N$15)</f>
        <v>0</v>
      </c>
    </row>
    <row r="307" spans="1:9" x14ac:dyDescent="0.25">
      <c r="A307">
        <v>304</v>
      </c>
      <c r="B307">
        <v>152000</v>
      </c>
      <c r="C307" t="b">
        <f>OR(borrower_data[[#This Row],[Borrower Annual Income]]&gt;$L$16,borrower_data[[#This Row],[Borrower Annual Income]]&lt;$L$15)</f>
        <v>0</v>
      </c>
      <c r="D307">
        <v>1.8491</v>
      </c>
      <c r="E307" t="b">
        <f>OR(borrower_data[[#This Row],[Borrower Income Ratio]]&gt;$M$16,borrower_data[[#This Row],[Borrower Income Ratio]]&lt;$M$15)</f>
        <v>0</v>
      </c>
      <c r="F307">
        <v>2</v>
      </c>
      <c r="G307" t="s">
        <v>20</v>
      </c>
      <c r="H307">
        <v>10</v>
      </c>
      <c r="I307" t="b">
        <f>OR(borrower_data[[#This Row],[Borrower Debt to Income Ratio]]&gt;$N$16,borrower_data[[#This Row],[Borrower Debt to Income Ratio]]&lt;$N$15)</f>
        <v>0</v>
      </c>
    </row>
    <row r="308" spans="1:9" x14ac:dyDescent="0.25">
      <c r="A308">
        <v>305</v>
      </c>
      <c r="B308">
        <v>109000</v>
      </c>
      <c r="C308" t="b">
        <f>OR(borrower_data[[#This Row],[Borrower Annual Income]]&gt;$L$16,borrower_data[[#This Row],[Borrower Annual Income]]&lt;$L$15)</f>
        <v>0</v>
      </c>
      <c r="D308">
        <v>1.4730000000000001</v>
      </c>
      <c r="E308" t="b">
        <f>OR(borrower_data[[#This Row],[Borrower Income Ratio]]&gt;$M$16,borrower_data[[#This Row],[Borrower Income Ratio]]&lt;$M$15)</f>
        <v>0</v>
      </c>
      <c r="F308">
        <v>2</v>
      </c>
      <c r="G308" t="s">
        <v>20</v>
      </c>
      <c r="H308">
        <v>42</v>
      </c>
      <c r="I308" t="b">
        <f>OR(borrower_data[[#This Row],[Borrower Debt to Income Ratio]]&gt;$N$16,borrower_data[[#This Row],[Borrower Debt to Income Ratio]]&lt;$N$15)</f>
        <v>0</v>
      </c>
    </row>
    <row r="309" spans="1:9" x14ac:dyDescent="0.25">
      <c r="A309">
        <v>306</v>
      </c>
      <c r="B309">
        <v>68000</v>
      </c>
      <c r="C309" t="b">
        <f>OR(borrower_data[[#This Row],[Borrower Annual Income]]&gt;$L$16,borrower_data[[#This Row],[Borrower Annual Income]]&lt;$L$15)</f>
        <v>0</v>
      </c>
      <c r="D309">
        <v>0.85</v>
      </c>
      <c r="E309" t="b">
        <f>OR(borrower_data[[#This Row],[Borrower Income Ratio]]&gt;$M$16,borrower_data[[#This Row],[Borrower Income Ratio]]&lt;$M$15)</f>
        <v>0</v>
      </c>
      <c r="F309">
        <v>1</v>
      </c>
      <c r="G309" t="s">
        <v>20</v>
      </c>
      <c r="H309">
        <v>49</v>
      </c>
      <c r="I309" t="b">
        <f>OR(borrower_data[[#This Row],[Borrower Debt to Income Ratio]]&gt;$N$16,borrower_data[[#This Row],[Borrower Debt to Income Ratio]]&lt;$N$15)</f>
        <v>0</v>
      </c>
    </row>
    <row r="310" spans="1:9" x14ac:dyDescent="0.25">
      <c r="A310">
        <v>307</v>
      </c>
      <c r="B310">
        <v>35000</v>
      </c>
      <c r="C310" t="b">
        <f>OR(borrower_data[[#This Row],[Borrower Annual Income]]&gt;$L$16,borrower_data[[#This Row],[Borrower Annual Income]]&lt;$L$15)</f>
        <v>0</v>
      </c>
      <c r="D310">
        <v>0.42020000000000002</v>
      </c>
      <c r="E310" t="b">
        <f>OR(borrower_data[[#This Row],[Borrower Income Ratio]]&gt;$M$16,borrower_data[[#This Row],[Borrower Income Ratio]]&lt;$M$15)</f>
        <v>0</v>
      </c>
      <c r="F310">
        <v>2</v>
      </c>
      <c r="G310" t="s">
        <v>20</v>
      </c>
      <c r="H310">
        <v>49</v>
      </c>
      <c r="I310" t="b">
        <f>OR(borrower_data[[#This Row],[Borrower Debt to Income Ratio]]&gt;$N$16,borrower_data[[#This Row],[Borrower Debt to Income Ratio]]&lt;$N$15)</f>
        <v>0</v>
      </c>
    </row>
    <row r="311" spans="1:9" x14ac:dyDescent="0.25">
      <c r="A311">
        <v>308</v>
      </c>
      <c r="B311">
        <v>107000</v>
      </c>
      <c r="C311" t="b">
        <f>OR(borrower_data[[#This Row],[Borrower Annual Income]]&gt;$L$16,borrower_data[[#This Row],[Borrower Annual Income]]&lt;$L$15)</f>
        <v>0</v>
      </c>
      <c r="D311">
        <v>1.7892999999999999</v>
      </c>
      <c r="E311" t="b">
        <f>OR(borrower_data[[#This Row],[Borrower Income Ratio]]&gt;$M$16,borrower_data[[#This Row],[Borrower Income Ratio]]&lt;$M$15)</f>
        <v>0</v>
      </c>
      <c r="F311">
        <v>2</v>
      </c>
      <c r="G311" t="s">
        <v>20</v>
      </c>
      <c r="H311">
        <v>39</v>
      </c>
      <c r="I311" t="b">
        <f>OR(borrower_data[[#This Row],[Borrower Debt to Income Ratio]]&gt;$N$16,borrower_data[[#This Row],[Borrower Debt to Income Ratio]]&lt;$N$15)</f>
        <v>0</v>
      </c>
    </row>
    <row r="312" spans="1:9" x14ac:dyDescent="0.25">
      <c r="A312">
        <v>309</v>
      </c>
      <c r="B312">
        <v>108000</v>
      </c>
      <c r="C312" t="b">
        <f>OR(borrower_data[[#This Row],[Borrower Annual Income]]&gt;$L$16,borrower_data[[#This Row],[Borrower Annual Income]]&lt;$L$15)</f>
        <v>0</v>
      </c>
      <c r="D312">
        <v>1.2573000000000001</v>
      </c>
      <c r="E312" t="b">
        <f>OR(borrower_data[[#This Row],[Borrower Income Ratio]]&gt;$M$16,borrower_data[[#This Row],[Borrower Income Ratio]]&lt;$M$15)</f>
        <v>0</v>
      </c>
      <c r="F312">
        <v>2</v>
      </c>
      <c r="G312" t="s">
        <v>20</v>
      </c>
      <c r="H312">
        <v>20</v>
      </c>
      <c r="I312" t="b">
        <f>OR(borrower_data[[#This Row],[Borrower Debt to Income Ratio]]&gt;$N$16,borrower_data[[#This Row],[Borrower Debt to Income Ratio]]&lt;$N$15)</f>
        <v>0</v>
      </c>
    </row>
    <row r="313" spans="1:9" x14ac:dyDescent="0.25">
      <c r="A313">
        <v>310</v>
      </c>
      <c r="B313">
        <v>27000</v>
      </c>
      <c r="C313" t="b">
        <f>OR(borrower_data[[#This Row],[Borrower Annual Income]]&gt;$L$16,borrower_data[[#This Row],[Borrower Annual Income]]&lt;$L$15)</f>
        <v>0</v>
      </c>
      <c r="D313">
        <v>0.3281</v>
      </c>
      <c r="E313" t="b">
        <f>OR(borrower_data[[#This Row],[Borrower Income Ratio]]&gt;$M$16,borrower_data[[#This Row],[Borrower Income Ratio]]&lt;$M$15)</f>
        <v>0</v>
      </c>
      <c r="F313">
        <v>2</v>
      </c>
      <c r="G313" t="s">
        <v>20</v>
      </c>
      <c r="H313">
        <v>37</v>
      </c>
      <c r="I313" t="b">
        <f>OR(borrower_data[[#This Row],[Borrower Debt to Income Ratio]]&gt;$N$16,borrower_data[[#This Row],[Borrower Debt to Income Ratio]]&lt;$N$15)</f>
        <v>0</v>
      </c>
    </row>
    <row r="314" spans="1:9" x14ac:dyDescent="0.25">
      <c r="A314">
        <v>311</v>
      </c>
      <c r="B314">
        <v>82000</v>
      </c>
      <c r="C314" t="b">
        <f>OR(borrower_data[[#This Row],[Borrower Annual Income]]&gt;$L$16,borrower_data[[#This Row],[Borrower Annual Income]]&lt;$L$15)</f>
        <v>0</v>
      </c>
      <c r="D314">
        <v>1.038</v>
      </c>
      <c r="E314" t="b">
        <f>OR(borrower_data[[#This Row],[Borrower Income Ratio]]&gt;$M$16,borrower_data[[#This Row],[Borrower Income Ratio]]&lt;$M$15)</f>
        <v>0</v>
      </c>
      <c r="F314">
        <v>2</v>
      </c>
      <c r="G314" t="s">
        <v>20</v>
      </c>
      <c r="H314">
        <v>10</v>
      </c>
      <c r="I314" t="b">
        <f>OR(borrower_data[[#This Row],[Borrower Debt to Income Ratio]]&gt;$N$16,borrower_data[[#This Row],[Borrower Debt to Income Ratio]]&lt;$N$15)</f>
        <v>0</v>
      </c>
    </row>
    <row r="315" spans="1:9" x14ac:dyDescent="0.25">
      <c r="A315">
        <v>312</v>
      </c>
      <c r="B315">
        <v>129000</v>
      </c>
      <c r="C315" t="b">
        <f>OR(borrower_data[[#This Row],[Borrower Annual Income]]&gt;$L$16,borrower_data[[#This Row],[Borrower Annual Income]]&lt;$L$15)</f>
        <v>0</v>
      </c>
      <c r="D315">
        <v>1.5486</v>
      </c>
      <c r="E315" t="b">
        <f>OR(borrower_data[[#This Row],[Borrower Income Ratio]]&gt;$M$16,borrower_data[[#This Row],[Borrower Income Ratio]]&lt;$M$15)</f>
        <v>0</v>
      </c>
      <c r="F315">
        <v>2</v>
      </c>
      <c r="G315" t="s">
        <v>20</v>
      </c>
      <c r="H315">
        <v>43</v>
      </c>
      <c r="I315" t="b">
        <f>OR(borrower_data[[#This Row],[Borrower Debt to Income Ratio]]&gt;$N$16,borrower_data[[#This Row],[Borrower Debt to Income Ratio]]&lt;$N$15)</f>
        <v>0</v>
      </c>
    </row>
    <row r="316" spans="1:9" x14ac:dyDescent="0.25">
      <c r="A316">
        <v>313</v>
      </c>
      <c r="B316">
        <v>122000</v>
      </c>
      <c r="C316" t="b">
        <f>OR(borrower_data[[#This Row],[Borrower Annual Income]]&gt;$L$16,borrower_data[[#This Row],[Borrower Annual Income]]&lt;$L$15)</f>
        <v>0</v>
      </c>
      <c r="D316">
        <v>1.25</v>
      </c>
      <c r="E316" t="b">
        <f>OR(borrower_data[[#This Row],[Borrower Income Ratio]]&gt;$M$16,borrower_data[[#This Row],[Borrower Income Ratio]]&lt;$M$15)</f>
        <v>0</v>
      </c>
      <c r="F316">
        <v>2</v>
      </c>
      <c r="G316" t="s">
        <v>20</v>
      </c>
      <c r="H316">
        <v>20</v>
      </c>
      <c r="I316" t="b">
        <f>OR(borrower_data[[#This Row],[Borrower Debt to Income Ratio]]&gt;$N$16,borrower_data[[#This Row],[Borrower Debt to Income Ratio]]&lt;$N$15)</f>
        <v>0</v>
      </c>
    </row>
    <row r="317" spans="1:9" x14ac:dyDescent="0.25">
      <c r="A317">
        <v>314</v>
      </c>
      <c r="B317">
        <v>64000</v>
      </c>
      <c r="C317" t="b">
        <f>OR(borrower_data[[#This Row],[Borrower Annual Income]]&gt;$L$16,borrower_data[[#This Row],[Borrower Annual Income]]&lt;$L$15)</f>
        <v>0</v>
      </c>
      <c r="D317">
        <v>0.71830000000000005</v>
      </c>
      <c r="E317" t="b">
        <f>OR(borrower_data[[#This Row],[Borrower Income Ratio]]&gt;$M$16,borrower_data[[#This Row],[Borrower Income Ratio]]&lt;$M$15)</f>
        <v>0</v>
      </c>
      <c r="F317">
        <v>2</v>
      </c>
      <c r="G317" t="s">
        <v>20</v>
      </c>
      <c r="H317">
        <v>20</v>
      </c>
      <c r="I317" t="b">
        <f>OR(borrower_data[[#This Row],[Borrower Debt to Income Ratio]]&gt;$N$16,borrower_data[[#This Row],[Borrower Debt to Income Ratio]]&lt;$N$15)</f>
        <v>0</v>
      </c>
    </row>
    <row r="318" spans="1:9" x14ac:dyDescent="0.25">
      <c r="A318">
        <v>315</v>
      </c>
      <c r="B318">
        <v>65000</v>
      </c>
      <c r="C318" t="b">
        <f>OR(borrower_data[[#This Row],[Borrower Annual Income]]&gt;$L$16,borrower_data[[#This Row],[Borrower Annual Income]]&lt;$L$15)</f>
        <v>0</v>
      </c>
      <c r="D318">
        <v>0.57020000000000004</v>
      </c>
      <c r="E318" t="b">
        <f>OR(borrower_data[[#This Row],[Borrower Income Ratio]]&gt;$M$16,borrower_data[[#This Row],[Borrower Income Ratio]]&lt;$M$15)</f>
        <v>0</v>
      </c>
      <c r="F318">
        <v>1</v>
      </c>
      <c r="G318" t="s">
        <v>20</v>
      </c>
      <c r="H318">
        <v>30</v>
      </c>
      <c r="I318" t="b">
        <f>OR(borrower_data[[#This Row],[Borrower Debt to Income Ratio]]&gt;$N$16,borrower_data[[#This Row],[Borrower Debt to Income Ratio]]&lt;$N$15)</f>
        <v>0</v>
      </c>
    </row>
    <row r="319" spans="1:9" x14ac:dyDescent="0.25">
      <c r="A319">
        <v>316</v>
      </c>
      <c r="B319">
        <v>59000</v>
      </c>
      <c r="C319" t="b">
        <f>OR(borrower_data[[#This Row],[Borrower Annual Income]]&gt;$L$16,borrower_data[[#This Row],[Borrower Annual Income]]&lt;$L$15)</f>
        <v>0</v>
      </c>
      <c r="D319">
        <v>0.64339999999999997</v>
      </c>
      <c r="E319" t="b">
        <f>OR(borrower_data[[#This Row],[Borrower Income Ratio]]&gt;$M$16,borrower_data[[#This Row],[Borrower Income Ratio]]&lt;$M$15)</f>
        <v>0</v>
      </c>
      <c r="F319">
        <v>2</v>
      </c>
      <c r="G319" t="s">
        <v>20</v>
      </c>
      <c r="H319">
        <v>20</v>
      </c>
      <c r="I319" t="b">
        <f>OR(borrower_data[[#This Row],[Borrower Debt to Income Ratio]]&gt;$N$16,borrower_data[[#This Row],[Borrower Debt to Income Ratio]]&lt;$N$15)</f>
        <v>0</v>
      </c>
    </row>
    <row r="320" spans="1:9" x14ac:dyDescent="0.25">
      <c r="A320">
        <v>317</v>
      </c>
      <c r="B320">
        <v>151000</v>
      </c>
      <c r="C320" t="b">
        <f>OR(borrower_data[[#This Row],[Borrower Annual Income]]&gt;$L$16,borrower_data[[#This Row],[Borrower Annual Income]]&lt;$L$15)</f>
        <v>0</v>
      </c>
      <c r="D320">
        <v>1.7806999999999999</v>
      </c>
      <c r="E320" t="b">
        <f>OR(borrower_data[[#This Row],[Borrower Income Ratio]]&gt;$M$16,borrower_data[[#This Row],[Borrower Income Ratio]]&lt;$M$15)</f>
        <v>0</v>
      </c>
      <c r="F320">
        <v>2</v>
      </c>
      <c r="G320" t="s">
        <v>20</v>
      </c>
      <c r="H320">
        <v>30</v>
      </c>
      <c r="I320" t="b">
        <f>OR(borrower_data[[#This Row],[Borrower Debt to Income Ratio]]&gt;$N$16,borrower_data[[#This Row],[Borrower Debt to Income Ratio]]&lt;$N$15)</f>
        <v>0</v>
      </c>
    </row>
    <row r="321" spans="1:9" x14ac:dyDescent="0.25">
      <c r="A321">
        <v>318</v>
      </c>
      <c r="B321">
        <v>68000</v>
      </c>
      <c r="C321" t="b">
        <f>OR(borrower_data[[#This Row],[Borrower Annual Income]]&gt;$L$16,borrower_data[[#This Row],[Borrower Annual Income]]&lt;$L$15)</f>
        <v>0</v>
      </c>
      <c r="D321">
        <v>0.73829999999999996</v>
      </c>
      <c r="E321" t="b">
        <f>OR(borrower_data[[#This Row],[Borrower Income Ratio]]&gt;$M$16,borrower_data[[#This Row],[Borrower Income Ratio]]&lt;$M$15)</f>
        <v>0</v>
      </c>
      <c r="F321">
        <v>1</v>
      </c>
      <c r="G321" t="s">
        <v>20</v>
      </c>
      <c r="H321">
        <v>42</v>
      </c>
      <c r="I321" t="b">
        <f>OR(borrower_data[[#This Row],[Borrower Debt to Income Ratio]]&gt;$N$16,borrower_data[[#This Row],[Borrower Debt to Income Ratio]]&lt;$N$15)</f>
        <v>0</v>
      </c>
    </row>
    <row r="322" spans="1:9" x14ac:dyDescent="0.25">
      <c r="A322">
        <v>319</v>
      </c>
      <c r="B322">
        <v>51000</v>
      </c>
      <c r="C322" t="b">
        <f>OR(borrower_data[[#This Row],[Borrower Annual Income]]&gt;$L$16,borrower_data[[#This Row],[Borrower Annual Income]]&lt;$L$15)</f>
        <v>0</v>
      </c>
      <c r="D322">
        <v>0.6028</v>
      </c>
      <c r="E322" t="b">
        <f>OR(borrower_data[[#This Row],[Borrower Income Ratio]]&gt;$M$16,borrower_data[[#This Row],[Borrower Income Ratio]]&lt;$M$15)</f>
        <v>0</v>
      </c>
      <c r="F322">
        <v>2</v>
      </c>
      <c r="G322" t="s">
        <v>20</v>
      </c>
      <c r="H322">
        <v>20</v>
      </c>
      <c r="I322" t="b">
        <f>OR(borrower_data[[#This Row],[Borrower Debt to Income Ratio]]&gt;$N$16,borrower_data[[#This Row],[Borrower Debt to Income Ratio]]&lt;$N$15)</f>
        <v>0</v>
      </c>
    </row>
    <row r="323" spans="1:9" x14ac:dyDescent="0.25">
      <c r="A323">
        <v>320</v>
      </c>
      <c r="B323">
        <v>65000</v>
      </c>
      <c r="C323" t="b">
        <f>OR(borrower_data[[#This Row],[Borrower Annual Income]]&gt;$L$16,borrower_data[[#This Row],[Borrower Annual Income]]&lt;$L$15)</f>
        <v>0</v>
      </c>
      <c r="D323">
        <v>0.70420000000000005</v>
      </c>
      <c r="E323" t="b">
        <f>OR(borrower_data[[#This Row],[Borrower Income Ratio]]&gt;$M$16,borrower_data[[#This Row],[Borrower Income Ratio]]&lt;$M$15)</f>
        <v>0</v>
      </c>
      <c r="F323">
        <v>2</v>
      </c>
      <c r="G323" t="s">
        <v>20</v>
      </c>
      <c r="H323">
        <v>30</v>
      </c>
      <c r="I323" t="b">
        <f>OR(borrower_data[[#This Row],[Borrower Debt to Income Ratio]]&gt;$N$16,borrower_data[[#This Row],[Borrower Debt to Income Ratio]]&lt;$N$15)</f>
        <v>0</v>
      </c>
    </row>
    <row r="324" spans="1:9" x14ac:dyDescent="0.25">
      <c r="A324">
        <v>321</v>
      </c>
      <c r="B324">
        <v>88000</v>
      </c>
      <c r="C324" t="b">
        <f>OR(borrower_data[[#This Row],[Borrower Annual Income]]&gt;$L$16,borrower_data[[#This Row],[Borrower Annual Income]]&lt;$L$15)</f>
        <v>0</v>
      </c>
      <c r="D324">
        <v>0.98770000000000002</v>
      </c>
      <c r="E324" t="b">
        <f>OR(borrower_data[[#This Row],[Borrower Income Ratio]]&gt;$M$16,borrower_data[[#This Row],[Borrower Income Ratio]]&lt;$M$15)</f>
        <v>0</v>
      </c>
      <c r="F324">
        <v>2</v>
      </c>
      <c r="G324" t="s">
        <v>20</v>
      </c>
      <c r="H324">
        <v>20</v>
      </c>
      <c r="I324" t="b">
        <f>OR(borrower_data[[#This Row],[Borrower Debt to Income Ratio]]&gt;$N$16,borrower_data[[#This Row],[Borrower Debt to Income Ratio]]&lt;$N$15)</f>
        <v>0</v>
      </c>
    </row>
    <row r="325" spans="1:9" x14ac:dyDescent="0.25">
      <c r="A325">
        <v>322</v>
      </c>
      <c r="B325">
        <v>107000</v>
      </c>
      <c r="C325" t="b">
        <f>OR(borrower_data[[#This Row],[Borrower Annual Income]]&gt;$L$16,borrower_data[[#This Row],[Borrower Annual Income]]&lt;$L$15)</f>
        <v>0</v>
      </c>
      <c r="D325">
        <v>1.2559</v>
      </c>
      <c r="E325" t="b">
        <f>OR(borrower_data[[#This Row],[Borrower Income Ratio]]&gt;$M$16,borrower_data[[#This Row],[Borrower Income Ratio]]&lt;$M$15)</f>
        <v>0</v>
      </c>
      <c r="F325">
        <v>2</v>
      </c>
      <c r="G325" t="s">
        <v>20</v>
      </c>
      <c r="H325">
        <v>10</v>
      </c>
      <c r="I325" t="b">
        <f>OR(borrower_data[[#This Row],[Borrower Debt to Income Ratio]]&gt;$N$16,borrower_data[[#This Row],[Borrower Debt to Income Ratio]]&lt;$N$15)</f>
        <v>0</v>
      </c>
    </row>
    <row r="326" spans="1:9" x14ac:dyDescent="0.25">
      <c r="A326">
        <v>323</v>
      </c>
      <c r="B326">
        <v>125000</v>
      </c>
      <c r="C326" t="b">
        <f>OR(borrower_data[[#This Row],[Borrower Annual Income]]&gt;$L$16,borrower_data[[#This Row],[Borrower Annual Income]]&lt;$L$15)</f>
        <v>0</v>
      </c>
      <c r="D326">
        <v>1.9903999999999999</v>
      </c>
      <c r="E326" t="b">
        <f>OR(borrower_data[[#This Row],[Borrower Income Ratio]]&gt;$M$16,borrower_data[[#This Row],[Borrower Income Ratio]]&lt;$M$15)</f>
        <v>0</v>
      </c>
      <c r="F326">
        <v>2</v>
      </c>
      <c r="G326" t="s">
        <v>20</v>
      </c>
      <c r="H326">
        <v>30</v>
      </c>
      <c r="I326" t="b">
        <f>OR(borrower_data[[#This Row],[Borrower Debt to Income Ratio]]&gt;$N$16,borrower_data[[#This Row],[Borrower Debt to Income Ratio]]&lt;$N$15)</f>
        <v>0</v>
      </c>
    </row>
    <row r="327" spans="1:9" x14ac:dyDescent="0.25">
      <c r="A327">
        <v>324</v>
      </c>
      <c r="B327">
        <v>46000</v>
      </c>
      <c r="C327" t="b">
        <f>OR(borrower_data[[#This Row],[Borrower Annual Income]]&gt;$L$16,borrower_data[[#This Row],[Borrower Annual Income]]&lt;$L$15)</f>
        <v>0</v>
      </c>
      <c r="D327">
        <v>0.57210000000000005</v>
      </c>
      <c r="E327" t="b">
        <f>OR(borrower_data[[#This Row],[Borrower Income Ratio]]&gt;$M$16,borrower_data[[#This Row],[Borrower Income Ratio]]&lt;$M$15)</f>
        <v>0</v>
      </c>
      <c r="F327">
        <v>2</v>
      </c>
      <c r="G327" t="s">
        <v>20</v>
      </c>
      <c r="H327">
        <v>39</v>
      </c>
      <c r="I327" t="b">
        <f>OR(borrower_data[[#This Row],[Borrower Debt to Income Ratio]]&gt;$N$16,borrower_data[[#This Row],[Borrower Debt to Income Ratio]]&lt;$N$15)</f>
        <v>0</v>
      </c>
    </row>
    <row r="328" spans="1:9" x14ac:dyDescent="0.25">
      <c r="A328">
        <v>325</v>
      </c>
      <c r="B328">
        <v>130000</v>
      </c>
      <c r="C328" t="b">
        <f>OR(borrower_data[[#This Row],[Borrower Annual Income]]&gt;$L$16,borrower_data[[#This Row],[Borrower Annual Income]]&lt;$L$15)</f>
        <v>0</v>
      </c>
      <c r="D328">
        <v>1.4024000000000001</v>
      </c>
      <c r="E328" t="b">
        <f>OR(borrower_data[[#This Row],[Borrower Income Ratio]]&gt;$M$16,borrower_data[[#This Row],[Borrower Income Ratio]]&lt;$M$15)</f>
        <v>0</v>
      </c>
      <c r="F328">
        <v>1</v>
      </c>
      <c r="G328" t="s">
        <v>20</v>
      </c>
      <c r="H328">
        <v>20</v>
      </c>
      <c r="I328" t="b">
        <f>OR(borrower_data[[#This Row],[Borrower Debt to Income Ratio]]&gt;$N$16,borrower_data[[#This Row],[Borrower Debt to Income Ratio]]&lt;$N$15)</f>
        <v>0</v>
      </c>
    </row>
    <row r="329" spans="1:9" x14ac:dyDescent="0.25">
      <c r="A329">
        <v>326</v>
      </c>
      <c r="B329">
        <v>59000</v>
      </c>
      <c r="C329" t="b">
        <f>OR(borrower_data[[#This Row],[Borrower Annual Income]]&gt;$L$16,borrower_data[[#This Row],[Borrower Annual Income]]&lt;$L$15)</f>
        <v>0</v>
      </c>
      <c r="D329">
        <v>0.74680000000000002</v>
      </c>
      <c r="E329" t="b">
        <f>OR(borrower_data[[#This Row],[Borrower Income Ratio]]&gt;$M$16,borrower_data[[#This Row],[Borrower Income Ratio]]&lt;$M$15)</f>
        <v>0</v>
      </c>
      <c r="F329">
        <v>2</v>
      </c>
      <c r="G329" t="s">
        <v>20</v>
      </c>
      <c r="H329">
        <v>38</v>
      </c>
      <c r="I329" t="b">
        <f>OR(borrower_data[[#This Row],[Borrower Debt to Income Ratio]]&gt;$N$16,borrower_data[[#This Row],[Borrower Debt to Income Ratio]]&lt;$N$15)</f>
        <v>0</v>
      </c>
    </row>
    <row r="330" spans="1:9" x14ac:dyDescent="0.25">
      <c r="A330">
        <v>327</v>
      </c>
      <c r="B330">
        <v>88000</v>
      </c>
      <c r="C330" t="b">
        <f>OR(borrower_data[[#This Row],[Borrower Annual Income]]&gt;$L$16,borrower_data[[#This Row],[Borrower Annual Income]]&lt;$L$15)</f>
        <v>0</v>
      </c>
      <c r="D330">
        <v>1.1311</v>
      </c>
      <c r="E330" t="b">
        <f>OR(borrower_data[[#This Row],[Borrower Income Ratio]]&gt;$M$16,borrower_data[[#This Row],[Borrower Income Ratio]]&lt;$M$15)</f>
        <v>0</v>
      </c>
      <c r="F330">
        <v>2</v>
      </c>
      <c r="G330" t="s">
        <v>20</v>
      </c>
      <c r="H330">
        <v>44</v>
      </c>
      <c r="I330" t="b">
        <f>OR(borrower_data[[#This Row],[Borrower Debt to Income Ratio]]&gt;$N$16,borrower_data[[#This Row],[Borrower Debt to Income Ratio]]&lt;$N$15)</f>
        <v>0</v>
      </c>
    </row>
    <row r="331" spans="1:9" x14ac:dyDescent="0.25">
      <c r="A331">
        <v>328</v>
      </c>
      <c r="B331">
        <v>105000</v>
      </c>
      <c r="C331" t="b">
        <f>OR(borrower_data[[#This Row],[Borrower Annual Income]]&gt;$L$16,borrower_data[[#This Row],[Borrower Annual Income]]&lt;$L$15)</f>
        <v>0</v>
      </c>
      <c r="D331">
        <v>1.6229</v>
      </c>
      <c r="E331" t="b">
        <f>OR(borrower_data[[#This Row],[Borrower Income Ratio]]&gt;$M$16,borrower_data[[#This Row],[Borrower Income Ratio]]&lt;$M$15)</f>
        <v>0</v>
      </c>
      <c r="F331">
        <v>2</v>
      </c>
      <c r="G331" t="s">
        <v>20</v>
      </c>
      <c r="H331">
        <v>47</v>
      </c>
      <c r="I331" t="b">
        <f>OR(borrower_data[[#This Row],[Borrower Debt to Income Ratio]]&gt;$N$16,borrower_data[[#This Row],[Borrower Debt to Income Ratio]]&lt;$N$15)</f>
        <v>0</v>
      </c>
    </row>
    <row r="332" spans="1:9" x14ac:dyDescent="0.25">
      <c r="A332">
        <v>329</v>
      </c>
      <c r="B332">
        <v>222000</v>
      </c>
      <c r="C332" t="b">
        <f>OR(borrower_data[[#This Row],[Borrower Annual Income]]&gt;$L$16,borrower_data[[#This Row],[Borrower Annual Income]]&lt;$L$15)</f>
        <v>0</v>
      </c>
      <c r="D332">
        <v>1.5880000000000001</v>
      </c>
      <c r="E332" t="b">
        <f>OR(borrower_data[[#This Row],[Borrower Income Ratio]]&gt;$M$16,borrower_data[[#This Row],[Borrower Income Ratio]]&lt;$M$15)</f>
        <v>0</v>
      </c>
      <c r="F332">
        <v>2</v>
      </c>
      <c r="G332" t="s">
        <v>20</v>
      </c>
      <c r="H332">
        <v>41</v>
      </c>
      <c r="I332" t="b">
        <f>OR(borrower_data[[#This Row],[Borrower Debt to Income Ratio]]&gt;$N$16,borrower_data[[#This Row],[Borrower Debt to Income Ratio]]&lt;$N$15)</f>
        <v>0</v>
      </c>
    </row>
    <row r="333" spans="1:9" x14ac:dyDescent="0.25">
      <c r="A333">
        <v>330</v>
      </c>
      <c r="B333">
        <v>100000</v>
      </c>
      <c r="C333" t="b">
        <f>OR(borrower_data[[#This Row],[Borrower Annual Income]]&gt;$L$16,borrower_data[[#This Row],[Borrower Annual Income]]&lt;$L$15)</f>
        <v>0</v>
      </c>
      <c r="D333">
        <v>1.4683999999999999</v>
      </c>
      <c r="E333" t="b">
        <f>OR(borrower_data[[#This Row],[Borrower Income Ratio]]&gt;$M$16,borrower_data[[#This Row],[Borrower Income Ratio]]&lt;$M$15)</f>
        <v>0</v>
      </c>
      <c r="F333">
        <v>2</v>
      </c>
      <c r="G333" t="s">
        <v>20</v>
      </c>
      <c r="H333">
        <v>45</v>
      </c>
      <c r="I333" t="b">
        <f>OR(borrower_data[[#This Row],[Borrower Debt to Income Ratio]]&gt;$N$16,borrower_data[[#This Row],[Borrower Debt to Income Ratio]]&lt;$N$15)</f>
        <v>0</v>
      </c>
    </row>
    <row r="334" spans="1:9" x14ac:dyDescent="0.25">
      <c r="A334">
        <v>331</v>
      </c>
      <c r="B334">
        <v>93000</v>
      </c>
      <c r="C334" t="b">
        <f>OR(borrower_data[[#This Row],[Borrower Annual Income]]&gt;$L$16,borrower_data[[#This Row],[Borrower Annual Income]]&lt;$L$15)</f>
        <v>0</v>
      </c>
      <c r="D334">
        <v>0.9637</v>
      </c>
      <c r="E334" t="b">
        <f>OR(borrower_data[[#This Row],[Borrower Income Ratio]]&gt;$M$16,borrower_data[[#This Row],[Borrower Income Ratio]]&lt;$M$15)</f>
        <v>0</v>
      </c>
      <c r="F334">
        <v>2</v>
      </c>
      <c r="G334" t="s">
        <v>20</v>
      </c>
      <c r="H334">
        <v>42</v>
      </c>
      <c r="I334" t="b">
        <f>OR(borrower_data[[#This Row],[Borrower Debt to Income Ratio]]&gt;$N$16,borrower_data[[#This Row],[Borrower Debt to Income Ratio]]&lt;$N$15)</f>
        <v>0</v>
      </c>
    </row>
    <row r="335" spans="1:9" x14ac:dyDescent="0.25">
      <c r="A335">
        <v>332</v>
      </c>
      <c r="B335">
        <v>85000</v>
      </c>
      <c r="C335" t="b">
        <f>OR(borrower_data[[#This Row],[Borrower Annual Income]]&gt;$L$16,borrower_data[[#This Row],[Borrower Annual Income]]&lt;$L$15)</f>
        <v>0</v>
      </c>
      <c r="D335">
        <v>1.1333</v>
      </c>
      <c r="E335" t="b">
        <f>OR(borrower_data[[#This Row],[Borrower Income Ratio]]&gt;$M$16,borrower_data[[#This Row],[Borrower Income Ratio]]&lt;$M$15)</f>
        <v>0</v>
      </c>
      <c r="F335">
        <v>2</v>
      </c>
      <c r="G335" t="s">
        <v>20</v>
      </c>
      <c r="H335">
        <v>20</v>
      </c>
      <c r="I335" t="b">
        <f>OR(borrower_data[[#This Row],[Borrower Debt to Income Ratio]]&gt;$N$16,borrower_data[[#This Row],[Borrower Debt to Income Ratio]]&lt;$N$15)</f>
        <v>0</v>
      </c>
    </row>
    <row r="336" spans="1:9" x14ac:dyDescent="0.25">
      <c r="A336">
        <v>333</v>
      </c>
      <c r="B336">
        <v>49000</v>
      </c>
      <c r="C336" t="b">
        <f>OR(borrower_data[[#This Row],[Borrower Annual Income]]&gt;$L$16,borrower_data[[#This Row],[Borrower Annual Income]]&lt;$L$15)</f>
        <v>0</v>
      </c>
      <c r="D336">
        <v>0.68340000000000001</v>
      </c>
      <c r="E336" t="b">
        <f>OR(borrower_data[[#This Row],[Borrower Income Ratio]]&gt;$M$16,borrower_data[[#This Row],[Borrower Income Ratio]]&lt;$M$15)</f>
        <v>0</v>
      </c>
      <c r="F336">
        <v>2</v>
      </c>
      <c r="G336" t="s">
        <v>20</v>
      </c>
      <c r="H336">
        <v>37</v>
      </c>
      <c r="I336" t="b">
        <f>OR(borrower_data[[#This Row],[Borrower Debt to Income Ratio]]&gt;$N$16,borrower_data[[#This Row],[Borrower Debt to Income Ratio]]&lt;$N$15)</f>
        <v>0</v>
      </c>
    </row>
    <row r="337" spans="1:9" x14ac:dyDescent="0.25">
      <c r="A337">
        <v>334</v>
      </c>
      <c r="B337">
        <v>91000</v>
      </c>
      <c r="C337" t="b">
        <f>OR(borrower_data[[#This Row],[Borrower Annual Income]]&gt;$L$16,borrower_data[[#This Row],[Borrower Annual Income]]&lt;$L$15)</f>
        <v>0</v>
      </c>
      <c r="D337">
        <v>0.94299999999999995</v>
      </c>
      <c r="E337" t="b">
        <f>OR(borrower_data[[#This Row],[Borrower Income Ratio]]&gt;$M$16,borrower_data[[#This Row],[Borrower Income Ratio]]&lt;$M$15)</f>
        <v>0</v>
      </c>
      <c r="F337">
        <v>2</v>
      </c>
      <c r="G337" t="s">
        <v>21</v>
      </c>
      <c r="H337">
        <v>30</v>
      </c>
      <c r="I337" t="b">
        <f>OR(borrower_data[[#This Row],[Borrower Debt to Income Ratio]]&gt;$N$16,borrower_data[[#This Row],[Borrower Debt to Income Ratio]]&lt;$N$15)</f>
        <v>0</v>
      </c>
    </row>
    <row r="338" spans="1:9" x14ac:dyDescent="0.25">
      <c r="A338">
        <v>335</v>
      </c>
      <c r="B338">
        <v>124000</v>
      </c>
      <c r="C338" t="b">
        <f>OR(borrower_data[[#This Row],[Borrower Annual Income]]&gt;$L$16,borrower_data[[#This Row],[Borrower Annual Income]]&lt;$L$15)</f>
        <v>0</v>
      </c>
      <c r="D338">
        <v>1.5481</v>
      </c>
      <c r="E338" t="b">
        <f>OR(borrower_data[[#This Row],[Borrower Income Ratio]]&gt;$M$16,borrower_data[[#This Row],[Borrower Income Ratio]]&lt;$M$15)</f>
        <v>0</v>
      </c>
      <c r="F338">
        <v>2</v>
      </c>
      <c r="G338" t="s">
        <v>21</v>
      </c>
      <c r="H338">
        <v>38</v>
      </c>
      <c r="I338" t="b">
        <f>OR(borrower_data[[#This Row],[Borrower Debt to Income Ratio]]&gt;$N$16,borrower_data[[#This Row],[Borrower Debt to Income Ratio]]&lt;$N$15)</f>
        <v>0</v>
      </c>
    </row>
    <row r="339" spans="1:9" x14ac:dyDescent="0.25">
      <c r="A339">
        <v>336</v>
      </c>
      <c r="B339">
        <v>50000</v>
      </c>
      <c r="C339" t="b">
        <f>OR(borrower_data[[#This Row],[Borrower Annual Income]]&gt;$L$16,borrower_data[[#This Row],[Borrower Annual Income]]&lt;$L$15)</f>
        <v>0</v>
      </c>
      <c r="D339">
        <v>0.89929999999999999</v>
      </c>
      <c r="E339" t="b">
        <f>OR(borrower_data[[#This Row],[Borrower Income Ratio]]&gt;$M$16,borrower_data[[#This Row],[Borrower Income Ratio]]&lt;$M$15)</f>
        <v>0</v>
      </c>
      <c r="F339">
        <v>2</v>
      </c>
      <c r="G339" t="s">
        <v>21</v>
      </c>
      <c r="H339">
        <v>46</v>
      </c>
      <c r="I339" t="b">
        <f>OR(borrower_data[[#This Row],[Borrower Debt to Income Ratio]]&gt;$N$16,borrower_data[[#This Row],[Borrower Debt to Income Ratio]]&lt;$N$15)</f>
        <v>0</v>
      </c>
    </row>
    <row r="340" spans="1:9" x14ac:dyDescent="0.25">
      <c r="A340">
        <v>337</v>
      </c>
      <c r="B340">
        <v>154000</v>
      </c>
      <c r="C340" t="b">
        <f>OR(borrower_data[[#This Row],[Borrower Annual Income]]&gt;$L$16,borrower_data[[#This Row],[Borrower Annual Income]]&lt;$L$15)</f>
        <v>0</v>
      </c>
      <c r="D340">
        <v>1.2330000000000001</v>
      </c>
      <c r="E340" t="b">
        <f>OR(borrower_data[[#This Row],[Borrower Income Ratio]]&gt;$M$16,borrower_data[[#This Row],[Borrower Income Ratio]]&lt;$M$15)</f>
        <v>0</v>
      </c>
      <c r="F340">
        <v>2</v>
      </c>
      <c r="G340" t="s">
        <v>21</v>
      </c>
      <c r="H340">
        <v>30</v>
      </c>
      <c r="I340" t="b">
        <f>OR(borrower_data[[#This Row],[Borrower Debt to Income Ratio]]&gt;$N$16,borrower_data[[#This Row],[Borrower Debt to Income Ratio]]&lt;$N$15)</f>
        <v>0</v>
      </c>
    </row>
    <row r="341" spans="1:9" x14ac:dyDescent="0.25">
      <c r="A341">
        <v>338</v>
      </c>
      <c r="B341">
        <v>66000</v>
      </c>
      <c r="C341" t="b">
        <f>OR(borrower_data[[#This Row],[Borrower Annual Income]]&gt;$L$16,borrower_data[[#This Row],[Borrower Annual Income]]&lt;$L$15)</f>
        <v>0</v>
      </c>
      <c r="D341">
        <v>1.1660999999999999</v>
      </c>
      <c r="E341" t="b">
        <f>OR(borrower_data[[#This Row],[Borrower Income Ratio]]&gt;$M$16,borrower_data[[#This Row],[Borrower Income Ratio]]&lt;$M$15)</f>
        <v>0</v>
      </c>
      <c r="F341">
        <v>2</v>
      </c>
      <c r="G341" t="s">
        <v>21</v>
      </c>
      <c r="H341">
        <v>40</v>
      </c>
      <c r="I341" t="b">
        <f>OR(borrower_data[[#This Row],[Borrower Debt to Income Ratio]]&gt;$N$16,borrower_data[[#This Row],[Borrower Debt to Income Ratio]]&lt;$N$15)</f>
        <v>0</v>
      </c>
    </row>
    <row r="342" spans="1:9" x14ac:dyDescent="0.25">
      <c r="A342">
        <v>339</v>
      </c>
      <c r="B342">
        <v>67000</v>
      </c>
      <c r="C342" t="b">
        <f>OR(borrower_data[[#This Row],[Borrower Annual Income]]&gt;$L$16,borrower_data[[#This Row],[Borrower Annual Income]]&lt;$L$15)</f>
        <v>0</v>
      </c>
      <c r="D342">
        <v>0.5877</v>
      </c>
      <c r="E342" t="b">
        <f>OR(borrower_data[[#This Row],[Borrower Income Ratio]]&gt;$M$16,borrower_data[[#This Row],[Borrower Income Ratio]]&lt;$M$15)</f>
        <v>0</v>
      </c>
      <c r="F342">
        <v>2</v>
      </c>
      <c r="G342" t="s">
        <v>21</v>
      </c>
      <c r="H342">
        <v>49</v>
      </c>
      <c r="I342" t="b">
        <f>OR(borrower_data[[#This Row],[Borrower Debt to Income Ratio]]&gt;$N$16,borrower_data[[#This Row],[Borrower Debt to Income Ratio]]&lt;$N$15)</f>
        <v>0</v>
      </c>
    </row>
    <row r="343" spans="1:9" x14ac:dyDescent="0.25">
      <c r="A343">
        <v>340</v>
      </c>
      <c r="B343">
        <v>46000</v>
      </c>
      <c r="C343" t="b">
        <f>OR(borrower_data[[#This Row],[Borrower Annual Income]]&gt;$L$16,borrower_data[[#This Row],[Borrower Annual Income]]&lt;$L$15)</f>
        <v>0</v>
      </c>
      <c r="D343">
        <v>0.57789999999999997</v>
      </c>
      <c r="E343" t="b">
        <f>OR(borrower_data[[#This Row],[Borrower Income Ratio]]&gt;$M$16,borrower_data[[#This Row],[Borrower Income Ratio]]&lt;$M$15)</f>
        <v>0</v>
      </c>
      <c r="F343">
        <v>2</v>
      </c>
      <c r="G343" t="s">
        <v>21</v>
      </c>
      <c r="H343">
        <v>36</v>
      </c>
      <c r="I343" t="b">
        <f>OR(borrower_data[[#This Row],[Borrower Debt to Income Ratio]]&gt;$N$16,borrower_data[[#This Row],[Borrower Debt to Income Ratio]]&lt;$N$15)</f>
        <v>0</v>
      </c>
    </row>
    <row r="344" spans="1:9" x14ac:dyDescent="0.25">
      <c r="A344">
        <v>341</v>
      </c>
      <c r="B344">
        <v>181000</v>
      </c>
      <c r="C344" t="b">
        <f>OR(borrower_data[[#This Row],[Borrower Annual Income]]&gt;$L$16,borrower_data[[#This Row],[Borrower Annual Income]]&lt;$L$15)</f>
        <v>0</v>
      </c>
      <c r="D344">
        <v>2.1728999999999998</v>
      </c>
      <c r="E344" t="b">
        <f>OR(borrower_data[[#This Row],[Borrower Income Ratio]]&gt;$M$16,borrower_data[[#This Row],[Borrower Income Ratio]]&lt;$M$15)</f>
        <v>0</v>
      </c>
      <c r="F344">
        <v>2</v>
      </c>
      <c r="G344" t="s">
        <v>21</v>
      </c>
      <c r="H344">
        <v>30</v>
      </c>
      <c r="I344" t="b">
        <f>OR(borrower_data[[#This Row],[Borrower Debt to Income Ratio]]&gt;$N$16,borrower_data[[#This Row],[Borrower Debt to Income Ratio]]&lt;$N$15)</f>
        <v>0</v>
      </c>
    </row>
    <row r="345" spans="1:9" x14ac:dyDescent="0.25">
      <c r="A345">
        <v>342</v>
      </c>
      <c r="B345">
        <v>57000</v>
      </c>
      <c r="C345" t="b">
        <f>OR(borrower_data[[#This Row],[Borrower Annual Income]]&gt;$L$16,borrower_data[[#This Row],[Borrower Annual Income]]&lt;$L$15)</f>
        <v>0</v>
      </c>
      <c r="D345">
        <v>0.45639999999999997</v>
      </c>
      <c r="E345" t="b">
        <f>OR(borrower_data[[#This Row],[Borrower Income Ratio]]&gt;$M$16,borrower_data[[#This Row],[Borrower Income Ratio]]&lt;$M$15)</f>
        <v>0</v>
      </c>
      <c r="F345">
        <v>1</v>
      </c>
      <c r="G345" t="s">
        <v>21</v>
      </c>
      <c r="H345">
        <v>48</v>
      </c>
      <c r="I345" t="b">
        <f>OR(borrower_data[[#This Row],[Borrower Debt to Income Ratio]]&gt;$N$16,borrower_data[[#This Row],[Borrower Debt to Income Ratio]]&lt;$N$15)</f>
        <v>0</v>
      </c>
    </row>
    <row r="346" spans="1:9" x14ac:dyDescent="0.25">
      <c r="A346">
        <v>343</v>
      </c>
      <c r="B346">
        <v>41000</v>
      </c>
      <c r="C346" t="b">
        <f>OR(borrower_data[[#This Row],[Borrower Annual Income]]&gt;$L$16,borrower_data[[#This Row],[Borrower Annual Income]]&lt;$L$15)</f>
        <v>0</v>
      </c>
      <c r="D346">
        <v>0.57669999999999999</v>
      </c>
      <c r="E346" t="b">
        <f>OR(borrower_data[[#This Row],[Borrower Income Ratio]]&gt;$M$16,borrower_data[[#This Row],[Borrower Income Ratio]]&lt;$M$15)</f>
        <v>0</v>
      </c>
      <c r="F346">
        <v>2</v>
      </c>
      <c r="G346" t="s">
        <v>21</v>
      </c>
      <c r="H346">
        <v>47</v>
      </c>
      <c r="I346" t="b">
        <f>OR(borrower_data[[#This Row],[Borrower Debt to Income Ratio]]&gt;$N$16,borrower_data[[#This Row],[Borrower Debt to Income Ratio]]&lt;$N$15)</f>
        <v>0</v>
      </c>
    </row>
    <row r="347" spans="1:9" x14ac:dyDescent="0.25">
      <c r="A347">
        <v>344</v>
      </c>
      <c r="B347">
        <v>143000</v>
      </c>
      <c r="C347" t="b">
        <f>OR(borrower_data[[#This Row],[Borrower Annual Income]]&gt;$L$16,borrower_data[[#This Row],[Borrower Annual Income]]&lt;$L$15)</f>
        <v>0</v>
      </c>
      <c r="D347">
        <v>1.8991</v>
      </c>
      <c r="E347" t="b">
        <f>OR(borrower_data[[#This Row],[Borrower Income Ratio]]&gt;$M$16,borrower_data[[#This Row],[Borrower Income Ratio]]&lt;$M$15)</f>
        <v>0</v>
      </c>
      <c r="F347">
        <v>2</v>
      </c>
      <c r="G347" t="s">
        <v>21</v>
      </c>
      <c r="H347">
        <v>30</v>
      </c>
      <c r="I347" t="b">
        <f>OR(borrower_data[[#This Row],[Borrower Debt to Income Ratio]]&gt;$N$16,borrower_data[[#This Row],[Borrower Debt to Income Ratio]]&lt;$N$15)</f>
        <v>0</v>
      </c>
    </row>
    <row r="348" spans="1:9" x14ac:dyDescent="0.25">
      <c r="A348">
        <v>345</v>
      </c>
      <c r="B348">
        <v>118000</v>
      </c>
      <c r="C348" t="b">
        <f>OR(borrower_data[[#This Row],[Borrower Annual Income]]&gt;$L$16,borrower_data[[#This Row],[Borrower Annual Income]]&lt;$L$15)</f>
        <v>0</v>
      </c>
      <c r="D348">
        <v>1.8015000000000001</v>
      </c>
      <c r="E348" t="b">
        <f>OR(borrower_data[[#This Row],[Borrower Income Ratio]]&gt;$M$16,borrower_data[[#This Row],[Borrower Income Ratio]]&lt;$M$15)</f>
        <v>0</v>
      </c>
      <c r="F348">
        <v>1</v>
      </c>
      <c r="G348" t="s">
        <v>21</v>
      </c>
      <c r="H348">
        <v>20</v>
      </c>
      <c r="I348" t="b">
        <f>OR(borrower_data[[#This Row],[Borrower Debt to Income Ratio]]&gt;$N$16,borrower_data[[#This Row],[Borrower Debt to Income Ratio]]&lt;$N$15)</f>
        <v>0</v>
      </c>
    </row>
    <row r="349" spans="1:9" x14ac:dyDescent="0.25">
      <c r="A349">
        <v>346</v>
      </c>
      <c r="B349">
        <v>109000</v>
      </c>
      <c r="C349" t="b">
        <f>OR(borrower_data[[#This Row],[Borrower Annual Income]]&gt;$L$16,borrower_data[[#This Row],[Borrower Annual Income]]&lt;$L$15)</f>
        <v>0</v>
      </c>
      <c r="D349">
        <v>1.6172</v>
      </c>
      <c r="E349" t="b">
        <f>OR(borrower_data[[#This Row],[Borrower Income Ratio]]&gt;$M$16,borrower_data[[#This Row],[Borrower Income Ratio]]&lt;$M$15)</f>
        <v>0</v>
      </c>
      <c r="F349">
        <v>2</v>
      </c>
      <c r="G349" t="s">
        <v>21</v>
      </c>
      <c r="H349">
        <v>20</v>
      </c>
      <c r="I349" t="b">
        <f>OR(borrower_data[[#This Row],[Borrower Debt to Income Ratio]]&gt;$N$16,borrower_data[[#This Row],[Borrower Debt to Income Ratio]]&lt;$N$15)</f>
        <v>0</v>
      </c>
    </row>
    <row r="350" spans="1:9" x14ac:dyDescent="0.25">
      <c r="A350">
        <v>347</v>
      </c>
      <c r="B350">
        <v>269000</v>
      </c>
      <c r="C350" t="b">
        <f>OR(borrower_data[[#This Row],[Borrower Annual Income]]&gt;$L$16,borrower_data[[#This Row],[Borrower Annual Income]]&lt;$L$15)</f>
        <v>0</v>
      </c>
      <c r="D350">
        <v>3.4007999999999998</v>
      </c>
      <c r="E350" t="b">
        <f>OR(borrower_data[[#This Row],[Borrower Income Ratio]]&gt;$M$16,borrower_data[[#This Row],[Borrower Income Ratio]]&lt;$M$15)</f>
        <v>0</v>
      </c>
      <c r="F350">
        <v>2</v>
      </c>
      <c r="G350" t="s">
        <v>21</v>
      </c>
      <c r="H350">
        <v>10</v>
      </c>
      <c r="I350" t="b">
        <f>OR(borrower_data[[#This Row],[Borrower Debt to Income Ratio]]&gt;$N$16,borrower_data[[#This Row],[Borrower Debt to Income Ratio]]&lt;$N$15)</f>
        <v>0</v>
      </c>
    </row>
    <row r="351" spans="1:9" x14ac:dyDescent="0.25">
      <c r="A351">
        <v>348</v>
      </c>
      <c r="B351">
        <v>46000</v>
      </c>
      <c r="C351" t="b">
        <f>OR(borrower_data[[#This Row],[Borrower Annual Income]]&gt;$L$16,borrower_data[[#This Row],[Borrower Annual Income]]&lt;$L$15)</f>
        <v>0</v>
      </c>
      <c r="D351">
        <v>0.66190000000000004</v>
      </c>
      <c r="E351" t="b">
        <f>OR(borrower_data[[#This Row],[Borrower Income Ratio]]&gt;$M$16,borrower_data[[#This Row],[Borrower Income Ratio]]&lt;$M$15)</f>
        <v>0</v>
      </c>
      <c r="F351">
        <v>2</v>
      </c>
      <c r="G351" t="s">
        <v>21</v>
      </c>
      <c r="H351">
        <v>20</v>
      </c>
      <c r="I351" t="b">
        <f>OR(borrower_data[[#This Row],[Borrower Debt to Income Ratio]]&gt;$N$16,borrower_data[[#This Row],[Borrower Debt to Income Ratio]]&lt;$N$15)</f>
        <v>0</v>
      </c>
    </row>
    <row r="352" spans="1:9" x14ac:dyDescent="0.25">
      <c r="A352">
        <v>349</v>
      </c>
      <c r="B352">
        <v>166000</v>
      </c>
      <c r="C352" t="b">
        <f>OR(borrower_data[[#This Row],[Borrower Annual Income]]&gt;$L$16,borrower_data[[#This Row],[Borrower Annual Income]]&lt;$L$15)</f>
        <v>0</v>
      </c>
      <c r="D352">
        <v>2.0828000000000002</v>
      </c>
      <c r="E352" t="b">
        <f>OR(borrower_data[[#This Row],[Borrower Income Ratio]]&gt;$M$16,borrower_data[[#This Row],[Borrower Income Ratio]]&lt;$M$15)</f>
        <v>0</v>
      </c>
      <c r="F352">
        <v>2</v>
      </c>
      <c r="G352" t="s">
        <v>21</v>
      </c>
      <c r="H352">
        <v>36</v>
      </c>
      <c r="I352" t="b">
        <f>OR(borrower_data[[#This Row],[Borrower Debt to Income Ratio]]&gt;$N$16,borrower_data[[#This Row],[Borrower Debt to Income Ratio]]&lt;$N$15)</f>
        <v>0</v>
      </c>
    </row>
    <row r="353" spans="1:9" x14ac:dyDescent="0.25">
      <c r="A353">
        <v>350</v>
      </c>
      <c r="B353">
        <v>142000</v>
      </c>
      <c r="C353" t="b">
        <f>OR(borrower_data[[#This Row],[Borrower Annual Income]]&gt;$L$16,borrower_data[[#This Row],[Borrower Annual Income]]&lt;$L$15)</f>
        <v>0</v>
      </c>
      <c r="D353">
        <v>1.4549000000000001</v>
      </c>
      <c r="E353" t="b">
        <f>OR(borrower_data[[#This Row],[Borrower Income Ratio]]&gt;$M$16,borrower_data[[#This Row],[Borrower Income Ratio]]&lt;$M$15)</f>
        <v>0</v>
      </c>
      <c r="F353">
        <v>2</v>
      </c>
      <c r="G353" t="s">
        <v>21</v>
      </c>
      <c r="H353">
        <v>10</v>
      </c>
      <c r="I353" t="b">
        <f>OR(borrower_data[[#This Row],[Borrower Debt to Income Ratio]]&gt;$N$16,borrower_data[[#This Row],[Borrower Debt to Income Ratio]]&lt;$N$15)</f>
        <v>0</v>
      </c>
    </row>
    <row r="354" spans="1:9" x14ac:dyDescent="0.25">
      <c r="A354">
        <v>351</v>
      </c>
      <c r="B354">
        <v>68000</v>
      </c>
      <c r="C354" t="b">
        <f>OR(borrower_data[[#This Row],[Borrower Annual Income]]&gt;$L$16,borrower_data[[#This Row],[Borrower Annual Income]]&lt;$L$15)</f>
        <v>0</v>
      </c>
      <c r="D354">
        <v>0.87739999999999996</v>
      </c>
      <c r="E354" t="b">
        <f>OR(borrower_data[[#This Row],[Borrower Income Ratio]]&gt;$M$16,borrower_data[[#This Row],[Borrower Income Ratio]]&lt;$M$15)</f>
        <v>0</v>
      </c>
      <c r="F354">
        <v>2</v>
      </c>
      <c r="G354" t="s">
        <v>21</v>
      </c>
      <c r="H354">
        <v>30</v>
      </c>
      <c r="I354" t="b">
        <f>OR(borrower_data[[#This Row],[Borrower Debt to Income Ratio]]&gt;$N$16,borrower_data[[#This Row],[Borrower Debt to Income Ratio]]&lt;$N$15)</f>
        <v>0</v>
      </c>
    </row>
    <row r="355" spans="1:9" x14ac:dyDescent="0.25">
      <c r="A355">
        <v>352</v>
      </c>
      <c r="B355">
        <v>91000</v>
      </c>
      <c r="C355" t="b">
        <f>OR(borrower_data[[#This Row],[Borrower Annual Income]]&gt;$L$16,borrower_data[[#This Row],[Borrower Annual Income]]&lt;$L$15)</f>
        <v>0</v>
      </c>
      <c r="D355">
        <v>0.88519999999999999</v>
      </c>
      <c r="E355" t="b">
        <f>OR(borrower_data[[#This Row],[Borrower Income Ratio]]&gt;$M$16,borrower_data[[#This Row],[Borrower Income Ratio]]&lt;$M$15)</f>
        <v>0</v>
      </c>
      <c r="F355">
        <v>2</v>
      </c>
      <c r="G355" t="s">
        <v>21</v>
      </c>
      <c r="H355">
        <v>41</v>
      </c>
      <c r="I355" t="b">
        <f>OR(borrower_data[[#This Row],[Borrower Debt to Income Ratio]]&gt;$N$16,borrower_data[[#This Row],[Borrower Debt to Income Ratio]]&lt;$N$15)</f>
        <v>0</v>
      </c>
    </row>
    <row r="356" spans="1:9" x14ac:dyDescent="0.25">
      <c r="A356">
        <v>353</v>
      </c>
      <c r="B356">
        <v>37000</v>
      </c>
      <c r="C356" t="b">
        <f>OR(borrower_data[[#This Row],[Borrower Annual Income]]&gt;$L$16,borrower_data[[#This Row],[Borrower Annual Income]]&lt;$L$15)</f>
        <v>0</v>
      </c>
      <c r="D356">
        <v>0.56840000000000002</v>
      </c>
      <c r="E356" t="b">
        <f>OR(borrower_data[[#This Row],[Borrower Income Ratio]]&gt;$M$16,borrower_data[[#This Row],[Borrower Income Ratio]]&lt;$M$15)</f>
        <v>0</v>
      </c>
      <c r="F356">
        <v>2</v>
      </c>
      <c r="G356" t="s">
        <v>21</v>
      </c>
      <c r="H356">
        <v>20</v>
      </c>
      <c r="I356" t="b">
        <f>OR(borrower_data[[#This Row],[Borrower Debt to Income Ratio]]&gt;$N$16,borrower_data[[#This Row],[Borrower Debt to Income Ratio]]&lt;$N$15)</f>
        <v>0</v>
      </c>
    </row>
    <row r="357" spans="1:9" x14ac:dyDescent="0.25">
      <c r="A357">
        <v>71</v>
      </c>
      <c r="B357">
        <v>306000</v>
      </c>
      <c r="C357" t="b">
        <f>OR(borrower_data[[#This Row],[Borrower Annual Income]]&gt;$L$16,borrower_data[[#This Row],[Borrower Annual Income]]&lt;$L$15)</f>
        <v>1</v>
      </c>
      <c r="D357">
        <v>3.6735000000000002</v>
      </c>
      <c r="E357" t="b">
        <f>OR(borrower_data[[#This Row],[Borrower Income Ratio]]&gt;$M$16,borrower_data[[#This Row],[Borrower Income Ratio]]&lt;$M$15)</f>
        <v>1</v>
      </c>
      <c r="F357">
        <v>2</v>
      </c>
      <c r="G357" t="s">
        <v>18</v>
      </c>
      <c r="H357">
        <v>10</v>
      </c>
      <c r="I357" t="b">
        <f>OR(borrower_data[[#This Row],[Borrower Debt to Income Ratio]]&gt;$N$16,borrower_data[[#This Row],[Borrower Debt to Income Ratio]]&lt;$N$15)</f>
        <v>0</v>
      </c>
    </row>
    <row r="358" spans="1:9" x14ac:dyDescent="0.25">
      <c r="A358">
        <v>355</v>
      </c>
      <c r="B358">
        <v>150000</v>
      </c>
      <c r="C358" t="b">
        <f>OR(borrower_data[[#This Row],[Borrower Annual Income]]&gt;$L$16,borrower_data[[#This Row],[Borrower Annual Income]]&lt;$L$15)</f>
        <v>0</v>
      </c>
      <c r="D358">
        <v>2.4310999999999998</v>
      </c>
      <c r="E358" t="b">
        <f>OR(borrower_data[[#This Row],[Borrower Income Ratio]]&gt;$M$16,borrower_data[[#This Row],[Borrower Income Ratio]]&lt;$M$15)</f>
        <v>0</v>
      </c>
      <c r="F358">
        <v>2</v>
      </c>
      <c r="G358" t="s">
        <v>21</v>
      </c>
      <c r="H358">
        <v>20</v>
      </c>
      <c r="I358" t="b">
        <f>OR(borrower_data[[#This Row],[Borrower Debt to Income Ratio]]&gt;$N$16,borrower_data[[#This Row],[Borrower Debt to Income Ratio]]&lt;$N$15)</f>
        <v>0</v>
      </c>
    </row>
    <row r="359" spans="1:9" x14ac:dyDescent="0.25">
      <c r="A359">
        <v>356</v>
      </c>
      <c r="B359">
        <v>96000</v>
      </c>
      <c r="C359" t="b">
        <f>OR(borrower_data[[#This Row],[Borrower Annual Income]]&gt;$L$16,borrower_data[[#This Row],[Borrower Annual Income]]&lt;$L$15)</f>
        <v>0</v>
      </c>
      <c r="D359">
        <v>1.1525000000000001</v>
      </c>
      <c r="E359" t="b">
        <f>OR(borrower_data[[#This Row],[Borrower Income Ratio]]&gt;$M$16,borrower_data[[#This Row],[Borrower Income Ratio]]&lt;$M$15)</f>
        <v>0</v>
      </c>
      <c r="F359">
        <v>2</v>
      </c>
      <c r="G359" t="s">
        <v>21</v>
      </c>
      <c r="H359">
        <v>41</v>
      </c>
      <c r="I359" t="b">
        <f>OR(borrower_data[[#This Row],[Borrower Debt to Income Ratio]]&gt;$N$16,borrower_data[[#This Row],[Borrower Debt to Income Ratio]]&lt;$N$15)</f>
        <v>0</v>
      </c>
    </row>
    <row r="360" spans="1:9" x14ac:dyDescent="0.25">
      <c r="A360">
        <v>357</v>
      </c>
      <c r="B360">
        <v>31000</v>
      </c>
      <c r="C360" t="b">
        <f>OR(borrower_data[[#This Row],[Borrower Annual Income]]&gt;$L$16,borrower_data[[#This Row],[Borrower Annual Income]]&lt;$L$15)</f>
        <v>0</v>
      </c>
      <c r="D360">
        <v>0.37709999999999999</v>
      </c>
      <c r="E360" t="b">
        <f>OR(borrower_data[[#This Row],[Borrower Income Ratio]]&gt;$M$16,borrower_data[[#This Row],[Borrower Income Ratio]]&lt;$M$15)</f>
        <v>0</v>
      </c>
      <c r="F360">
        <v>2</v>
      </c>
      <c r="G360" t="s">
        <v>21</v>
      </c>
      <c r="H360">
        <v>45</v>
      </c>
      <c r="I360" t="b">
        <f>OR(borrower_data[[#This Row],[Borrower Debt to Income Ratio]]&gt;$N$16,borrower_data[[#This Row],[Borrower Debt to Income Ratio]]&lt;$N$15)</f>
        <v>0</v>
      </c>
    </row>
    <row r="361" spans="1:9" x14ac:dyDescent="0.25">
      <c r="A361">
        <v>358</v>
      </c>
      <c r="B361">
        <v>114000</v>
      </c>
      <c r="C361" t="b">
        <f>OR(borrower_data[[#This Row],[Borrower Annual Income]]&gt;$L$16,borrower_data[[#This Row],[Borrower Annual Income]]&lt;$L$15)</f>
        <v>0</v>
      </c>
      <c r="D361">
        <v>1.4653</v>
      </c>
      <c r="E361" t="b">
        <f>OR(borrower_data[[#This Row],[Borrower Income Ratio]]&gt;$M$16,borrower_data[[#This Row],[Borrower Income Ratio]]&lt;$M$15)</f>
        <v>0</v>
      </c>
      <c r="F361">
        <v>2</v>
      </c>
      <c r="G361" t="s">
        <v>21</v>
      </c>
      <c r="H361">
        <v>10</v>
      </c>
      <c r="I361" t="b">
        <f>OR(borrower_data[[#This Row],[Borrower Debt to Income Ratio]]&gt;$N$16,borrower_data[[#This Row],[Borrower Debt to Income Ratio]]&lt;$N$15)</f>
        <v>0</v>
      </c>
    </row>
    <row r="362" spans="1:9" x14ac:dyDescent="0.25">
      <c r="A362">
        <v>231</v>
      </c>
      <c r="B362">
        <v>306000</v>
      </c>
      <c r="C362" t="b">
        <f>OR(borrower_data[[#This Row],[Borrower Annual Income]]&gt;$L$16,borrower_data[[#This Row],[Borrower Annual Income]]&lt;$L$15)</f>
        <v>1</v>
      </c>
      <c r="D362">
        <v>3.1709999999999998</v>
      </c>
      <c r="E362" t="b">
        <f>OR(borrower_data[[#This Row],[Borrower Income Ratio]]&gt;$M$16,borrower_data[[#This Row],[Borrower Income Ratio]]&lt;$M$15)</f>
        <v>0</v>
      </c>
      <c r="F362">
        <v>2</v>
      </c>
      <c r="G362" t="s">
        <v>19</v>
      </c>
      <c r="H362">
        <v>30</v>
      </c>
      <c r="I362" t="b">
        <f>OR(borrower_data[[#This Row],[Borrower Debt to Income Ratio]]&gt;$N$16,borrower_data[[#This Row],[Borrower Debt to Income Ratio]]&lt;$N$15)</f>
        <v>0</v>
      </c>
    </row>
    <row r="363" spans="1:9" x14ac:dyDescent="0.25">
      <c r="A363">
        <v>360</v>
      </c>
      <c r="B363">
        <v>52000</v>
      </c>
      <c r="C363" t="b">
        <f>OR(borrower_data[[#This Row],[Borrower Annual Income]]&gt;$L$16,borrower_data[[#This Row],[Borrower Annual Income]]&lt;$L$15)</f>
        <v>0</v>
      </c>
      <c r="D363">
        <v>0.50580000000000003</v>
      </c>
      <c r="E363" t="b">
        <f>OR(borrower_data[[#This Row],[Borrower Income Ratio]]&gt;$M$16,borrower_data[[#This Row],[Borrower Income Ratio]]&lt;$M$15)</f>
        <v>0</v>
      </c>
      <c r="F363">
        <v>1</v>
      </c>
      <c r="G363" t="s">
        <v>21</v>
      </c>
      <c r="H363">
        <v>40</v>
      </c>
      <c r="I363" t="b">
        <f>OR(borrower_data[[#This Row],[Borrower Debt to Income Ratio]]&gt;$N$16,borrower_data[[#This Row],[Borrower Debt to Income Ratio]]&lt;$N$15)</f>
        <v>0</v>
      </c>
    </row>
    <row r="364" spans="1:9" x14ac:dyDescent="0.25">
      <c r="A364">
        <v>361</v>
      </c>
      <c r="B364">
        <v>57000</v>
      </c>
      <c r="C364" t="b">
        <f>OR(borrower_data[[#This Row],[Borrower Annual Income]]&gt;$L$16,borrower_data[[#This Row],[Borrower Annual Income]]&lt;$L$15)</f>
        <v>0</v>
      </c>
      <c r="D364">
        <v>0.65590000000000004</v>
      </c>
      <c r="E364" t="b">
        <f>OR(borrower_data[[#This Row],[Borrower Income Ratio]]&gt;$M$16,borrower_data[[#This Row],[Borrower Income Ratio]]&lt;$M$15)</f>
        <v>0</v>
      </c>
      <c r="F364">
        <v>2</v>
      </c>
      <c r="G364" t="s">
        <v>21</v>
      </c>
      <c r="H364">
        <v>30</v>
      </c>
      <c r="I364" t="b">
        <f>OR(borrower_data[[#This Row],[Borrower Debt to Income Ratio]]&gt;$N$16,borrower_data[[#This Row],[Borrower Debt to Income Ratio]]&lt;$N$15)</f>
        <v>0</v>
      </c>
    </row>
    <row r="365" spans="1:9" x14ac:dyDescent="0.25">
      <c r="A365">
        <v>362</v>
      </c>
      <c r="B365">
        <v>69000</v>
      </c>
      <c r="C365" t="b">
        <f>OR(borrower_data[[#This Row],[Borrower Annual Income]]&gt;$L$16,borrower_data[[#This Row],[Borrower Annual Income]]&lt;$L$15)</f>
        <v>0</v>
      </c>
      <c r="D365">
        <v>0.73329999999999995</v>
      </c>
      <c r="E365" t="b">
        <f>OR(borrower_data[[#This Row],[Borrower Income Ratio]]&gt;$M$16,borrower_data[[#This Row],[Borrower Income Ratio]]&lt;$M$15)</f>
        <v>0</v>
      </c>
      <c r="F365">
        <v>2</v>
      </c>
      <c r="G365" t="s">
        <v>21</v>
      </c>
      <c r="H365">
        <v>43</v>
      </c>
      <c r="I365" t="b">
        <f>OR(borrower_data[[#This Row],[Borrower Debt to Income Ratio]]&gt;$N$16,borrower_data[[#This Row],[Borrower Debt to Income Ratio]]&lt;$N$15)</f>
        <v>0</v>
      </c>
    </row>
    <row r="366" spans="1:9" x14ac:dyDescent="0.25">
      <c r="A366">
        <v>363</v>
      </c>
      <c r="B366">
        <v>48000</v>
      </c>
      <c r="C366" t="b">
        <f>OR(borrower_data[[#This Row],[Borrower Annual Income]]&gt;$L$16,borrower_data[[#This Row],[Borrower Annual Income]]&lt;$L$15)</f>
        <v>0</v>
      </c>
      <c r="D366">
        <v>0.7631</v>
      </c>
      <c r="E366" t="b">
        <f>OR(borrower_data[[#This Row],[Borrower Income Ratio]]&gt;$M$16,borrower_data[[#This Row],[Borrower Income Ratio]]&lt;$M$15)</f>
        <v>0</v>
      </c>
      <c r="F366">
        <v>2</v>
      </c>
      <c r="G366" t="s">
        <v>21</v>
      </c>
      <c r="H366">
        <v>30</v>
      </c>
      <c r="I366" t="b">
        <f>OR(borrower_data[[#This Row],[Borrower Debt to Income Ratio]]&gt;$N$16,borrower_data[[#This Row],[Borrower Debt to Income Ratio]]&lt;$N$15)</f>
        <v>0</v>
      </c>
    </row>
    <row r="367" spans="1:9" x14ac:dyDescent="0.25">
      <c r="A367">
        <v>364</v>
      </c>
      <c r="B367">
        <v>119000</v>
      </c>
      <c r="C367" t="b">
        <f>OR(borrower_data[[#This Row],[Borrower Annual Income]]&gt;$L$16,borrower_data[[#This Row],[Borrower Annual Income]]&lt;$L$15)</f>
        <v>0</v>
      </c>
      <c r="D367">
        <v>0.85119999999999996</v>
      </c>
      <c r="E367" t="b">
        <f>OR(borrower_data[[#This Row],[Borrower Income Ratio]]&gt;$M$16,borrower_data[[#This Row],[Borrower Income Ratio]]&lt;$M$15)</f>
        <v>0</v>
      </c>
      <c r="F367">
        <v>2</v>
      </c>
      <c r="G367" t="s">
        <v>21</v>
      </c>
      <c r="H367">
        <v>48</v>
      </c>
      <c r="I367" t="b">
        <f>OR(borrower_data[[#This Row],[Borrower Debt to Income Ratio]]&gt;$N$16,borrower_data[[#This Row],[Borrower Debt to Income Ratio]]&lt;$N$15)</f>
        <v>0</v>
      </c>
    </row>
    <row r="368" spans="1:9" x14ac:dyDescent="0.25">
      <c r="A368">
        <v>365</v>
      </c>
      <c r="B368">
        <v>41000</v>
      </c>
      <c r="C368" t="b">
        <f>OR(borrower_data[[#This Row],[Borrower Annual Income]]&gt;$L$16,borrower_data[[#This Row],[Borrower Annual Income]]&lt;$L$15)</f>
        <v>0</v>
      </c>
      <c r="D368">
        <v>0.57909999999999995</v>
      </c>
      <c r="E368" t="b">
        <f>OR(borrower_data[[#This Row],[Borrower Income Ratio]]&gt;$M$16,borrower_data[[#This Row],[Borrower Income Ratio]]&lt;$M$15)</f>
        <v>0</v>
      </c>
      <c r="F368">
        <v>2</v>
      </c>
      <c r="G368" t="s">
        <v>21</v>
      </c>
      <c r="H368">
        <v>30</v>
      </c>
      <c r="I368" t="b">
        <f>OR(borrower_data[[#This Row],[Borrower Debt to Income Ratio]]&gt;$N$16,borrower_data[[#This Row],[Borrower Debt to Income Ratio]]&lt;$N$15)</f>
        <v>0</v>
      </c>
    </row>
    <row r="369" spans="1:9" x14ac:dyDescent="0.25">
      <c r="A369">
        <v>366</v>
      </c>
      <c r="B369">
        <v>219000</v>
      </c>
      <c r="C369" t="b">
        <f>OR(borrower_data[[#This Row],[Borrower Annual Income]]&gt;$L$16,borrower_data[[#This Row],[Borrower Annual Income]]&lt;$L$15)</f>
        <v>0</v>
      </c>
      <c r="D369">
        <v>2.1057999999999999</v>
      </c>
      <c r="E369" t="b">
        <f>OR(borrower_data[[#This Row],[Borrower Income Ratio]]&gt;$M$16,borrower_data[[#This Row],[Borrower Income Ratio]]&lt;$M$15)</f>
        <v>0</v>
      </c>
      <c r="F369">
        <v>2</v>
      </c>
      <c r="G369" t="s">
        <v>21</v>
      </c>
      <c r="H369">
        <v>10</v>
      </c>
      <c r="I369" t="b">
        <f>OR(borrower_data[[#This Row],[Borrower Debt to Income Ratio]]&gt;$N$16,borrower_data[[#This Row],[Borrower Debt to Income Ratio]]&lt;$N$15)</f>
        <v>0</v>
      </c>
    </row>
    <row r="370" spans="1:9" x14ac:dyDescent="0.25">
      <c r="A370">
        <v>367</v>
      </c>
      <c r="B370">
        <v>133000</v>
      </c>
      <c r="C370" t="b">
        <f>OR(borrower_data[[#This Row],[Borrower Annual Income]]&gt;$L$16,borrower_data[[#This Row],[Borrower Annual Income]]&lt;$L$15)</f>
        <v>0</v>
      </c>
      <c r="D370">
        <v>1.3782000000000001</v>
      </c>
      <c r="E370" t="b">
        <f>OR(borrower_data[[#This Row],[Borrower Income Ratio]]&gt;$M$16,borrower_data[[#This Row],[Borrower Income Ratio]]&lt;$M$15)</f>
        <v>0</v>
      </c>
      <c r="F370">
        <v>2</v>
      </c>
      <c r="G370" t="s">
        <v>21</v>
      </c>
      <c r="H370">
        <v>41</v>
      </c>
      <c r="I370" t="b">
        <f>OR(borrower_data[[#This Row],[Borrower Debt to Income Ratio]]&gt;$N$16,borrower_data[[#This Row],[Borrower Debt to Income Ratio]]&lt;$N$15)</f>
        <v>0</v>
      </c>
    </row>
    <row r="371" spans="1:9" x14ac:dyDescent="0.25">
      <c r="A371">
        <v>368</v>
      </c>
      <c r="B371">
        <v>52000</v>
      </c>
      <c r="C371" t="b">
        <f>OR(borrower_data[[#This Row],[Borrower Annual Income]]&gt;$L$16,borrower_data[[#This Row],[Borrower Annual Income]]&lt;$L$15)</f>
        <v>0</v>
      </c>
      <c r="D371">
        <v>0.73860000000000003</v>
      </c>
      <c r="E371" t="b">
        <f>OR(borrower_data[[#This Row],[Borrower Income Ratio]]&gt;$M$16,borrower_data[[#This Row],[Borrower Income Ratio]]&lt;$M$15)</f>
        <v>0</v>
      </c>
      <c r="F371">
        <v>2</v>
      </c>
      <c r="G371" t="s">
        <v>21</v>
      </c>
      <c r="H371">
        <v>30</v>
      </c>
      <c r="I371" t="b">
        <f>OR(borrower_data[[#This Row],[Borrower Debt to Income Ratio]]&gt;$N$16,borrower_data[[#This Row],[Borrower Debt to Income Ratio]]&lt;$N$15)</f>
        <v>0</v>
      </c>
    </row>
    <row r="372" spans="1:9" x14ac:dyDescent="0.25">
      <c r="A372">
        <v>369</v>
      </c>
      <c r="B372">
        <v>108000</v>
      </c>
      <c r="C372" t="b">
        <f>OR(borrower_data[[#This Row],[Borrower Annual Income]]&gt;$L$16,borrower_data[[#This Row],[Borrower Annual Income]]&lt;$L$15)</f>
        <v>0</v>
      </c>
      <c r="D372">
        <v>1.4044000000000001</v>
      </c>
      <c r="E372" t="b">
        <f>OR(borrower_data[[#This Row],[Borrower Income Ratio]]&gt;$M$16,borrower_data[[#This Row],[Borrower Income Ratio]]&lt;$M$15)</f>
        <v>0</v>
      </c>
      <c r="F372">
        <v>2</v>
      </c>
      <c r="G372" t="s">
        <v>21</v>
      </c>
      <c r="H372">
        <v>20</v>
      </c>
      <c r="I372" t="b">
        <f>OR(borrower_data[[#This Row],[Borrower Debt to Income Ratio]]&gt;$N$16,borrower_data[[#This Row],[Borrower Debt to Income Ratio]]&lt;$N$15)</f>
        <v>0</v>
      </c>
    </row>
    <row r="373" spans="1:9" x14ac:dyDescent="0.25">
      <c r="A373">
        <v>370</v>
      </c>
      <c r="B373">
        <v>117000</v>
      </c>
      <c r="C373" t="b">
        <f>OR(borrower_data[[#This Row],[Borrower Annual Income]]&gt;$L$16,borrower_data[[#This Row],[Borrower Annual Income]]&lt;$L$15)</f>
        <v>0</v>
      </c>
      <c r="D373">
        <v>0.91479999999999995</v>
      </c>
      <c r="E373" t="b">
        <f>OR(borrower_data[[#This Row],[Borrower Income Ratio]]&gt;$M$16,borrower_data[[#This Row],[Borrower Income Ratio]]&lt;$M$15)</f>
        <v>0</v>
      </c>
      <c r="F373">
        <v>2</v>
      </c>
      <c r="G373" t="s">
        <v>21</v>
      </c>
      <c r="H373">
        <v>38</v>
      </c>
      <c r="I373" t="b">
        <f>OR(borrower_data[[#This Row],[Borrower Debt to Income Ratio]]&gt;$N$16,borrower_data[[#This Row],[Borrower Debt to Income Ratio]]&lt;$N$15)</f>
        <v>0</v>
      </c>
    </row>
    <row r="374" spans="1:9" x14ac:dyDescent="0.25">
      <c r="A374">
        <v>371</v>
      </c>
      <c r="B374">
        <v>54000</v>
      </c>
      <c r="C374" t="b">
        <f>OR(borrower_data[[#This Row],[Borrower Annual Income]]&gt;$L$16,borrower_data[[#This Row],[Borrower Annual Income]]&lt;$L$15)</f>
        <v>0</v>
      </c>
      <c r="D374">
        <v>0.60399999999999998</v>
      </c>
      <c r="E374" t="b">
        <f>OR(borrower_data[[#This Row],[Borrower Income Ratio]]&gt;$M$16,borrower_data[[#This Row],[Borrower Income Ratio]]&lt;$M$15)</f>
        <v>0</v>
      </c>
      <c r="F374">
        <v>2</v>
      </c>
      <c r="G374" t="s">
        <v>21</v>
      </c>
      <c r="H374">
        <v>46</v>
      </c>
      <c r="I374" t="b">
        <f>OR(borrower_data[[#This Row],[Borrower Debt to Income Ratio]]&gt;$N$16,borrower_data[[#This Row],[Borrower Debt to Income Ratio]]&lt;$N$15)</f>
        <v>0</v>
      </c>
    </row>
    <row r="375" spans="1:9" x14ac:dyDescent="0.25">
      <c r="A375">
        <v>372</v>
      </c>
      <c r="B375">
        <v>200000</v>
      </c>
      <c r="C375" t="b">
        <f>OR(borrower_data[[#This Row],[Borrower Annual Income]]&gt;$L$16,borrower_data[[#This Row],[Borrower Annual Income]]&lt;$L$15)</f>
        <v>0</v>
      </c>
      <c r="D375">
        <v>2.4691000000000001</v>
      </c>
      <c r="E375" t="b">
        <f>OR(borrower_data[[#This Row],[Borrower Income Ratio]]&gt;$M$16,borrower_data[[#This Row],[Borrower Income Ratio]]&lt;$M$15)</f>
        <v>0</v>
      </c>
      <c r="F375">
        <v>2</v>
      </c>
      <c r="G375" t="s">
        <v>21</v>
      </c>
      <c r="H375">
        <v>20</v>
      </c>
      <c r="I375" t="b">
        <f>OR(borrower_data[[#This Row],[Borrower Debt to Income Ratio]]&gt;$N$16,borrower_data[[#This Row],[Borrower Debt to Income Ratio]]&lt;$N$15)</f>
        <v>0</v>
      </c>
    </row>
    <row r="376" spans="1:9" x14ac:dyDescent="0.25">
      <c r="A376">
        <v>131</v>
      </c>
      <c r="B376">
        <v>302000</v>
      </c>
      <c r="C376" t="b">
        <f>OR(borrower_data[[#This Row],[Borrower Annual Income]]&gt;$L$16,borrower_data[[#This Row],[Borrower Annual Income]]&lt;$L$15)</f>
        <v>1</v>
      </c>
      <c r="D376">
        <v>3.6255000000000002</v>
      </c>
      <c r="E376" t="b">
        <f>OR(borrower_data[[#This Row],[Borrower Income Ratio]]&gt;$M$16,borrower_data[[#This Row],[Borrower Income Ratio]]&lt;$M$15)</f>
        <v>1</v>
      </c>
      <c r="F376">
        <v>2</v>
      </c>
      <c r="G376" t="s">
        <v>19</v>
      </c>
      <c r="H376">
        <v>10</v>
      </c>
      <c r="I376" t="b">
        <f>OR(borrower_data[[#This Row],[Borrower Debt to Income Ratio]]&gt;$N$16,borrower_data[[#This Row],[Borrower Debt to Income Ratio]]&lt;$N$15)</f>
        <v>0</v>
      </c>
    </row>
    <row r="377" spans="1:9" x14ac:dyDescent="0.25">
      <c r="A377">
        <v>374</v>
      </c>
      <c r="B377">
        <v>210000</v>
      </c>
      <c r="C377" t="b">
        <f>OR(borrower_data[[#This Row],[Borrower Annual Income]]&gt;$L$16,borrower_data[[#This Row],[Borrower Annual Income]]&lt;$L$15)</f>
        <v>0</v>
      </c>
      <c r="D377">
        <v>2.5209999999999999</v>
      </c>
      <c r="E377" t="b">
        <f>OR(borrower_data[[#This Row],[Borrower Income Ratio]]&gt;$M$16,borrower_data[[#This Row],[Borrower Income Ratio]]&lt;$M$15)</f>
        <v>0</v>
      </c>
      <c r="F377">
        <v>2</v>
      </c>
      <c r="G377" t="s">
        <v>21</v>
      </c>
      <c r="H377">
        <v>20</v>
      </c>
      <c r="I377" t="b">
        <f>OR(borrower_data[[#This Row],[Borrower Debt to Income Ratio]]&gt;$N$16,borrower_data[[#This Row],[Borrower Debt to Income Ratio]]&lt;$N$15)</f>
        <v>0</v>
      </c>
    </row>
    <row r="378" spans="1:9" x14ac:dyDescent="0.25">
      <c r="A378">
        <v>375</v>
      </c>
      <c r="B378">
        <v>59000</v>
      </c>
      <c r="C378" t="b">
        <f>OR(borrower_data[[#This Row],[Borrower Annual Income]]&gt;$L$16,borrower_data[[#This Row],[Borrower Annual Income]]&lt;$L$15)</f>
        <v>0</v>
      </c>
      <c r="D378">
        <v>0.83330000000000004</v>
      </c>
      <c r="E378" t="b">
        <f>OR(borrower_data[[#This Row],[Borrower Income Ratio]]&gt;$M$16,borrower_data[[#This Row],[Borrower Income Ratio]]&lt;$M$15)</f>
        <v>0</v>
      </c>
      <c r="F378">
        <v>2</v>
      </c>
      <c r="G378" t="s">
        <v>21</v>
      </c>
      <c r="H378">
        <v>45</v>
      </c>
      <c r="I378" t="b">
        <f>OR(borrower_data[[#This Row],[Borrower Debt to Income Ratio]]&gt;$N$16,borrower_data[[#This Row],[Borrower Debt to Income Ratio]]&lt;$N$15)</f>
        <v>0</v>
      </c>
    </row>
    <row r="379" spans="1:9" x14ac:dyDescent="0.25">
      <c r="A379">
        <v>376</v>
      </c>
      <c r="B379">
        <v>211000</v>
      </c>
      <c r="C379" t="b">
        <f>OR(borrower_data[[#This Row],[Borrower Annual Income]]&gt;$L$16,borrower_data[[#This Row],[Borrower Annual Income]]&lt;$L$15)</f>
        <v>0</v>
      </c>
      <c r="D379">
        <v>2.4449999999999998</v>
      </c>
      <c r="E379" t="b">
        <f>OR(borrower_data[[#This Row],[Borrower Income Ratio]]&gt;$M$16,borrower_data[[#This Row],[Borrower Income Ratio]]&lt;$M$15)</f>
        <v>0</v>
      </c>
      <c r="F379">
        <v>2</v>
      </c>
      <c r="G379" t="s">
        <v>21</v>
      </c>
      <c r="H379">
        <v>10</v>
      </c>
      <c r="I379" t="b">
        <f>OR(borrower_data[[#This Row],[Borrower Debt to Income Ratio]]&gt;$N$16,borrower_data[[#This Row],[Borrower Debt to Income Ratio]]&lt;$N$15)</f>
        <v>0</v>
      </c>
    </row>
    <row r="380" spans="1:9" x14ac:dyDescent="0.25">
      <c r="A380">
        <v>377</v>
      </c>
      <c r="B380">
        <v>44000</v>
      </c>
      <c r="C380" t="b">
        <f>OR(borrower_data[[#This Row],[Borrower Annual Income]]&gt;$L$16,borrower_data[[#This Row],[Borrower Annual Income]]&lt;$L$15)</f>
        <v>0</v>
      </c>
      <c r="D380">
        <v>0.52759999999999996</v>
      </c>
      <c r="E380" t="b">
        <f>OR(borrower_data[[#This Row],[Borrower Income Ratio]]&gt;$M$16,borrower_data[[#This Row],[Borrower Income Ratio]]&lt;$M$15)</f>
        <v>0</v>
      </c>
      <c r="F380">
        <v>2</v>
      </c>
      <c r="G380" t="s">
        <v>21</v>
      </c>
      <c r="H380">
        <v>30</v>
      </c>
      <c r="I380" t="b">
        <f>OR(borrower_data[[#This Row],[Borrower Debt to Income Ratio]]&gt;$N$16,borrower_data[[#This Row],[Borrower Debt to Income Ratio]]&lt;$N$15)</f>
        <v>0</v>
      </c>
    </row>
    <row r="381" spans="1:9" x14ac:dyDescent="0.25">
      <c r="A381">
        <v>378</v>
      </c>
      <c r="B381">
        <v>80000</v>
      </c>
      <c r="C381" t="b">
        <f>OR(borrower_data[[#This Row],[Borrower Annual Income]]&gt;$L$16,borrower_data[[#This Row],[Borrower Annual Income]]&lt;$L$15)</f>
        <v>0</v>
      </c>
      <c r="D381">
        <v>0.98399999999999999</v>
      </c>
      <c r="E381" t="b">
        <f>OR(borrower_data[[#This Row],[Borrower Income Ratio]]&gt;$M$16,borrower_data[[#This Row],[Borrower Income Ratio]]&lt;$M$15)</f>
        <v>0</v>
      </c>
      <c r="F381">
        <v>2</v>
      </c>
      <c r="G381" t="s">
        <v>21</v>
      </c>
      <c r="H381">
        <v>46</v>
      </c>
      <c r="I381" t="b">
        <f>OR(borrower_data[[#This Row],[Borrower Debt to Income Ratio]]&gt;$N$16,borrower_data[[#This Row],[Borrower Debt to Income Ratio]]&lt;$N$15)</f>
        <v>0</v>
      </c>
    </row>
    <row r="382" spans="1:9" x14ac:dyDescent="0.25">
      <c r="A382">
        <v>379</v>
      </c>
      <c r="B382">
        <v>208000</v>
      </c>
      <c r="C382" t="b">
        <f>OR(borrower_data[[#This Row],[Borrower Annual Income]]&gt;$L$16,borrower_data[[#This Row],[Borrower Annual Income]]&lt;$L$15)</f>
        <v>0</v>
      </c>
      <c r="D382">
        <v>2.5304000000000002</v>
      </c>
      <c r="E382" t="b">
        <f>OR(borrower_data[[#This Row],[Borrower Income Ratio]]&gt;$M$16,borrower_data[[#This Row],[Borrower Income Ratio]]&lt;$M$15)</f>
        <v>0</v>
      </c>
      <c r="F382">
        <v>2</v>
      </c>
      <c r="G382" t="s">
        <v>21</v>
      </c>
      <c r="H382">
        <v>10</v>
      </c>
      <c r="I382" t="b">
        <f>OR(borrower_data[[#This Row],[Borrower Debt to Income Ratio]]&gt;$N$16,borrower_data[[#This Row],[Borrower Debt to Income Ratio]]&lt;$N$15)</f>
        <v>0</v>
      </c>
    </row>
    <row r="383" spans="1:9" x14ac:dyDescent="0.25">
      <c r="A383">
        <v>380</v>
      </c>
      <c r="B383">
        <v>109000</v>
      </c>
      <c r="C383" t="b">
        <f>OR(borrower_data[[#This Row],[Borrower Annual Income]]&gt;$L$16,borrower_data[[#This Row],[Borrower Annual Income]]&lt;$L$15)</f>
        <v>0</v>
      </c>
      <c r="D383">
        <v>1.2793000000000001</v>
      </c>
      <c r="E383" t="b">
        <f>OR(borrower_data[[#This Row],[Borrower Income Ratio]]&gt;$M$16,borrower_data[[#This Row],[Borrower Income Ratio]]&lt;$M$15)</f>
        <v>0</v>
      </c>
      <c r="F383">
        <v>2</v>
      </c>
      <c r="G383" t="s">
        <v>21</v>
      </c>
      <c r="H383">
        <v>37</v>
      </c>
      <c r="I383" t="b">
        <f>OR(borrower_data[[#This Row],[Borrower Debt to Income Ratio]]&gt;$N$16,borrower_data[[#This Row],[Borrower Debt to Income Ratio]]&lt;$N$15)</f>
        <v>0</v>
      </c>
    </row>
    <row r="384" spans="1:9" x14ac:dyDescent="0.25">
      <c r="A384">
        <v>381</v>
      </c>
      <c r="B384">
        <v>160000</v>
      </c>
      <c r="C384" t="b">
        <f>OR(borrower_data[[#This Row],[Borrower Annual Income]]&gt;$L$16,borrower_data[[#This Row],[Borrower Annual Income]]&lt;$L$15)</f>
        <v>0</v>
      </c>
      <c r="D384">
        <v>1.6</v>
      </c>
      <c r="E384" t="b">
        <f>OR(borrower_data[[#This Row],[Borrower Income Ratio]]&gt;$M$16,borrower_data[[#This Row],[Borrower Income Ratio]]&lt;$M$15)</f>
        <v>0</v>
      </c>
      <c r="F384">
        <v>2</v>
      </c>
      <c r="G384" t="s">
        <v>21</v>
      </c>
      <c r="H384">
        <v>10</v>
      </c>
      <c r="I384" t="b">
        <f>OR(borrower_data[[#This Row],[Borrower Debt to Income Ratio]]&gt;$N$16,borrower_data[[#This Row],[Borrower Debt to Income Ratio]]&lt;$N$15)</f>
        <v>0</v>
      </c>
    </row>
    <row r="385" spans="1:9" x14ac:dyDescent="0.25">
      <c r="A385">
        <v>382</v>
      </c>
      <c r="B385">
        <v>232000</v>
      </c>
      <c r="C385" t="b">
        <f>OR(borrower_data[[#This Row],[Borrower Annual Income]]&gt;$L$16,borrower_data[[#This Row],[Borrower Annual Income]]&lt;$L$15)</f>
        <v>0</v>
      </c>
      <c r="D385">
        <v>2.7008000000000001</v>
      </c>
      <c r="E385" t="b">
        <f>OR(borrower_data[[#This Row],[Borrower Income Ratio]]&gt;$M$16,borrower_data[[#This Row],[Borrower Income Ratio]]&lt;$M$15)</f>
        <v>0</v>
      </c>
      <c r="F385">
        <v>2</v>
      </c>
      <c r="G385" t="s">
        <v>21</v>
      </c>
      <c r="H385">
        <v>36</v>
      </c>
      <c r="I385" t="b">
        <f>OR(borrower_data[[#This Row],[Borrower Debt to Income Ratio]]&gt;$N$16,borrower_data[[#This Row],[Borrower Debt to Income Ratio]]&lt;$N$15)</f>
        <v>0</v>
      </c>
    </row>
    <row r="386" spans="1:9" x14ac:dyDescent="0.25">
      <c r="A386">
        <v>383</v>
      </c>
      <c r="B386">
        <v>100000</v>
      </c>
      <c r="C386" t="b">
        <f>OR(borrower_data[[#This Row],[Borrower Annual Income]]&gt;$L$16,borrower_data[[#This Row],[Borrower Annual Income]]&lt;$L$15)</f>
        <v>0</v>
      </c>
      <c r="D386">
        <v>1.3735999999999999</v>
      </c>
      <c r="E386" t="b">
        <f>OR(borrower_data[[#This Row],[Borrower Income Ratio]]&gt;$M$16,borrower_data[[#This Row],[Borrower Income Ratio]]&lt;$M$15)</f>
        <v>0</v>
      </c>
      <c r="F386">
        <v>2</v>
      </c>
      <c r="G386" t="s">
        <v>21</v>
      </c>
      <c r="H386">
        <v>20</v>
      </c>
      <c r="I386" t="b">
        <f>OR(borrower_data[[#This Row],[Borrower Debt to Income Ratio]]&gt;$N$16,borrower_data[[#This Row],[Borrower Debt to Income Ratio]]&lt;$N$15)</f>
        <v>0</v>
      </c>
    </row>
    <row r="387" spans="1:9" x14ac:dyDescent="0.25">
      <c r="A387">
        <v>384</v>
      </c>
      <c r="B387">
        <v>88000</v>
      </c>
      <c r="C387" t="b">
        <f>OR(borrower_data[[#This Row],[Borrower Annual Income]]&gt;$L$16,borrower_data[[#This Row],[Borrower Annual Income]]&lt;$L$15)</f>
        <v>0</v>
      </c>
      <c r="D387">
        <v>0.98770000000000002</v>
      </c>
      <c r="E387" t="b">
        <f>OR(borrower_data[[#This Row],[Borrower Income Ratio]]&gt;$M$16,borrower_data[[#This Row],[Borrower Income Ratio]]&lt;$M$15)</f>
        <v>0</v>
      </c>
      <c r="F387">
        <v>1</v>
      </c>
      <c r="G387" t="s">
        <v>21</v>
      </c>
      <c r="H387">
        <v>37</v>
      </c>
      <c r="I387" t="b">
        <f>OR(borrower_data[[#This Row],[Borrower Debt to Income Ratio]]&gt;$N$16,borrower_data[[#This Row],[Borrower Debt to Income Ratio]]&lt;$N$15)</f>
        <v>0</v>
      </c>
    </row>
    <row r="388" spans="1:9" x14ac:dyDescent="0.25">
      <c r="A388">
        <v>385</v>
      </c>
      <c r="B388">
        <v>69000</v>
      </c>
      <c r="C388" t="b">
        <f>OR(borrower_data[[#This Row],[Borrower Annual Income]]&gt;$L$16,borrower_data[[#This Row],[Borrower Annual Income]]&lt;$L$15)</f>
        <v>0</v>
      </c>
      <c r="D388">
        <v>0.83940000000000003</v>
      </c>
      <c r="E388" t="b">
        <f>OR(borrower_data[[#This Row],[Borrower Income Ratio]]&gt;$M$16,borrower_data[[#This Row],[Borrower Income Ratio]]&lt;$M$15)</f>
        <v>0</v>
      </c>
      <c r="F388">
        <v>2</v>
      </c>
      <c r="G388" t="s">
        <v>21</v>
      </c>
      <c r="H388">
        <v>38</v>
      </c>
      <c r="I388" t="b">
        <f>OR(borrower_data[[#This Row],[Borrower Debt to Income Ratio]]&gt;$N$16,borrower_data[[#This Row],[Borrower Debt to Income Ratio]]&lt;$N$15)</f>
        <v>0</v>
      </c>
    </row>
    <row r="389" spans="1:9" x14ac:dyDescent="0.25">
      <c r="A389">
        <v>386</v>
      </c>
      <c r="B389">
        <v>58000</v>
      </c>
      <c r="C389" t="b">
        <f>OR(borrower_data[[#This Row],[Borrower Annual Income]]&gt;$L$16,borrower_data[[#This Row],[Borrower Annual Income]]&lt;$L$15)</f>
        <v>0</v>
      </c>
      <c r="D389">
        <v>0.89090000000000003</v>
      </c>
      <c r="E389" t="b">
        <f>OR(borrower_data[[#This Row],[Borrower Income Ratio]]&gt;$M$16,borrower_data[[#This Row],[Borrower Income Ratio]]&lt;$M$15)</f>
        <v>0</v>
      </c>
      <c r="F389">
        <v>2</v>
      </c>
      <c r="G389" t="s">
        <v>21</v>
      </c>
      <c r="H389">
        <v>36</v>
      </c>
      <c r="I389" t="b">
        <f>OR(borrower_data[[#This Row],[Borrower Debt to Income Ratio]]&gt;$N$16,borrower_data[[#This Row],[Borrower Debt to Income Ratio]]&lt;$N$15)</f>
        <v>0</v>
      </c>
    </row>
    <row r="390" spans="1:9" x14ac:dyDescent="0.25">
      <c r="A390">
        <v>387</v>
      </c>
      <c r="B390">
        <v>110000</v>
      </c>
      <c r="C390" t="b">
        <f>OR(borrower_data[[#This Row],[Borrower Annual Income]]&gt;$L$16,borrower_data[[#This Row],[Borrower Annual Income]]&lt;$L$15)</f>
        <v>0</v>
      </c>
      <c r="D390">
        <v>1.3682000000000001</v>
      </c>
      <c r="E390" t="b">
        <f>OR(borrower_data[[#This Row],[Borrower Income Ratio]]&gt;$M$16,borrower_data[[#This Row],[Borrower Income Ratio]]&lt;$M$15)</f>
        <v>0</v>
      </c>
      <c r="F390">
        <v>2</v>
      </c>
      <c r="G390" t="s">
        <v>21</v>
      </c>
      <c r="H390">
        <v>10</v>
      </c>
      <c r="I390" t="b">
        <f>OR(borrower_data[[#This Row],[Borrower Debt to Income Ratio]]&gt;$N$16,borrower_data[[#This Row],[Borrower Debt to Income Ratio]]&lt;$N$15)</f>
        <v>0</v>
      </c>
    </row>
    <row r="391" spans="1:9" x14ac:dyDescent="0.25">
      <c r="A391">
        <v>388</v>
      </c>
      <c r="B391">
        <v>45000</v>
      </c>
      <c r="C391" t="b">
        <f>OR(borrower_data[[#This Row],[Borrower Annual Income]]&gt;$L$16,borrower_data[[#This Row],[Borrower Annual Income]]&lt;$L$15)</f>
        <v>0</v>
      </c>
      <c r="D391">
        <v>0.5625</v>
      </c>
      <c r="E391" t="b">
        <f>OR(borrower_data[[#This Row],[Borrower Income Ratio]]&gt;$M$16,borrower_data[[#This Row],[Borrower Income Ratio]]&lt;$M$15)</f>
        <v>0</v>
      </c>
      <c r="F391">
        <v>2</v>
      </c>
      <c r="G391" t="s">
        <v>21</v>
      </c>
      <c r="H391">
        <v>20</v>
      </c>
      <c r="I391" t="b">
        <f>OR(borrower_data[[#This Row],[Borrower Debt to Income Ratio]]&gt;$N$16,borrower_data[[#This Row],[Borrower Debt to Income Ratio]]&lt;$N$15)</f>
        <v>0</v>
      </c>
    </row>
    <row r="392" spans="1:9" x14ac:dyDescent="0.25">
      <c r="A392">
        <v>389</v>
      </c>
      <c r="B392">
        <v>138000</v>
      </c>
      <c r="C392" t="b">
        <f>OR(borrower_data[[#This Row],[Borrower Annual Income]]&gt;$L$16,borrower_data[[#This Row],[Borrower Annual Income]]&lt;$L$15)</f>
        <v>0</v>
      </c>
      <c r="D392">
        <v>1.7315</v>
      </c>
      <c r="E392" t="b">
        <f>OR(borrower_data[[#This Row],[Borrower Income Ratio]]&gt;$M$16,borrower_data[[#This Row],[Borrower Income Ratio]]&lt;$M$15)</f>
        <v>0</v>
      </c>
      <c r="F392">
        <v>2</v>
      </c>
      <c r="G392" t="s">
        <v>21</v>
      </c>
      <c r="H392">
        <v>20</v>
      </c>
      <c r="I392" t="b">
        <f>OR(borrower_data[[#This Row],[Borrower Debt to Income Ratio]]&gt;$N$16,borrower_data[[#This Row],[Borrower Debt to Income Ratio]]&lt;$N$15)</f>
        <v>0</v>
      </c>
    </row>
    <row r="393" spans="1:9" x14ac:dyDescent="0.25">
      <c r="A393">
        <v>390</v>
      </c>
      <c r="B393">
        <v>66000</v>
      </c>
      <c r="C393" t="b">
        <f>OR(borrower_data[[#This Row],[Borrower Annual Income]]&gt;$L$16,borrower_data[[#This Row],[Borrower Annual Income]]&lt;$L$15)</f>
        <v>0</v>
      </c>
      <c r="D393">
        <v>0.70889999999999997</v>
      </c>
      <c r="E393" t="b">
        <f>OR(borrower_data[[#This Row],[Borrower Income Ratio]]&gt;$M$16,borrower_data[[#This Row],[Borrower Income Ratio]]&lt;$M$15)</f>
        <v>0</v>
      </c>
      <c r="F393">
        <v>2</v>
      </c>
      <c r="G393" t="s">
        <v>21</v>
      </c>
      <c r="H393">
        <v>43</v>
      </c>
      <c r="I393" t="b">
        <f>OR(borrower_data[[#This Row],[Borrower Debt to Income Ratio]]&gt;$N$16,borrower_data[[#This Row],[Borrower Debt to Income Ratio]]&lt;$N$15)</f>
        <v>0</v>
      </c>
    </row>
    <row r="394" spans="1:9" x14ac:dyDescent="0.25">
      <c r="A394">
        <v>391</v>
      </c>
      <c r="B394">
        <v>173000</v>
      </c>
      <c r="C394" t="b">
        <f>OR(borrower_data[[#This Row],[Borrower Annual Income]]&gt;$L$16,borrower_data[[#This Row],[Borrower Annual Income]]&lt;$L$15)</f>
        <v>0</v>
      </c>
      <c r="D394">
        <v>1.6183000000000001</v>
      </c>
      <c r="E394" t="b">
        <f>OR(borrower_data[[#This Row],[Borrower Income Ratio]]&gt;$M$16,borrower_data[[#This Row],[Borrower Income Ratio]]&lt;$M$15)</f>
        <v>0</v>
      </c>
      <c r="F394">
        <v>2</v>
      </c>
      <c r="G394" t="s">
        <v>21</v>
      </c>
      <c r="H394">
        <v>44</v>
      </c>
      <c r="I394" t="b">
        <f>OR(borrower_data[[#This Row],[Borrower Debt to Income Ratio]]&gt;$N$16,borrower_data[[#This Row],[Borrower Debt to Income Ratio]]&lt;$N$15)</f>
        <v>0</v>
      </c>
    </row>
    <row r="395" spans="1:9" x14ac:dyDescent="0.25">
      <c r="A395">
        <v>392</v>
      </c>
      <c r="B395">
        <v>159000</v>
      </c>
      <c r="C395" t="b">
        <f>OR(borrower_data[[#This Row],[Borrower Annual Income]]&gt;$L$16,borrower_data[[#This Row],[Borrower Annual Income]]&lt;$L$15)</f>
        <v>0</v>
      </c>
      <c r="D395">
        <v>1.9319999999999999</v>
      </c>
      <c r="E395" t="b">
        <f>OR(borrower_data[[#This Row],[Borrower Income Ratio]]&gt;$M$16,borrower_data[[#This Row],[Borrower Income Ratio]]&lt;$M$15)</f>
        <v>0</v>
      </c>
      <c r="F395">
        <v>2</v>
      </c>
      <c r="G395" t="s">
        <v>21</v>
      </c>
      <c r="H395">
        <v>36</v>
      </c>
      <c r="I395" t="b">
        <f>OR(borrower_data[[#This Row],[Borrower Debt to Income Ratio]]&gt;$N$16,borrower_data[[#This Row],[Borrower Debt to Income Ratio]]&lt;$N$15)</f>
        <v>0</v>
      </c>
    </row>
    <row r="396" spans="1:9" x14ac:dyDescent="0.25">
      <c r="A396">
        <v>393</v>
      </c>
      <c r="B396">
        <v>66000</v>
      </c>
      <c r="C396" t="b">
        <f>OR(borrower_data[[#This Row],[Borrower Annual Income]]&gt;$L$16,borrower_data[[#This Row],[Borrower Annual Income]]&lt;$L$15)</f>
        <v>0</v>
      </c>
      <c r="D396">
        <v>1.2065999999999999</v>
      </c>
      <c r="E396" t="b">
        <f>OR(borrower_data[[#This Row],[Borrower Income Ratio]]&gt;$M$16,borrower_data[[#This Row],[Borrower Income Ratio]]&lt;$M$15)</f>
        <v>0</v>
      </c>
      <c r="F396">
        <v>2</v>
      </c>
      <c r="G396" t="s">
        <v>21</v>
      </c>
      <c r="H396">
        <v>37</v>
      </c>
      <c r="I396" t="b">
        <f>OR(borrower_data[[#This Row],[Borrower Debt to Income Ratio]]&gt;$N$16,borrower_data[[#This Row],[Borrower Debt to Income Ratio]]&lt;$N$15)</f>
        <v>0</v>
      </c>
    </row>
    <row r="397" spans="1:9" x14ac:dyDescent="0.25">
      <c r="A397">
        <v>394</v>
      </c>
      <c r="B397">
        <v>100000</v>
      </c>
      <c r="C397" t="b">
        <f>OR(borrower_data[[#This Row],[Borrower Annual Income]]&gt;$L$16,borrower_data[[#This Row],[Borrower Annual Income]]&lt;$L$15)</f>
        <v>0</v>
      </c>
      <c r="D397">
        <v>1.3369</v>
      </c>
      <c r="E397" t="b">
        <f>OR(borrower_data[[#This Row],[Borrower Income Ratio]]&gt;$M$16,borrower_data[[#This Row],[Borrower Income Ratio]]&lt;$M$15)</f>
        <v>0</v>
      </c>
      <c r="F397">
        <v>2</v>
      </c>
      <c r="G397" t="s">
        <v>21</v>
      </c>
      <c r="H397">
        <v>20</v>
      </c>
      <c r="I397" t="b">
        <f>OR(borrower_data[[#This Row],[Borrower Debt to Income Ratio]]&gt;$N$16,borrower_data[[#This Row],[Borrower Debt to Income Ratio]]&lt;$N$15)</f>
        <v>0</v>
      </c>
    </row>
    <row r="398" spans="1:9" x14ac:dyDescent="0.25">
      <c r="A398">
        <v>395</v>
      </c>
      <c r="B398">
        <v>156000</v>
      </c>
      <c r="C398" t="b">
        <f>OR(borrower_data[[#This Row],[Borrower Annual Income]]&gt;$L$16,borrower_data[[#This Row],[Borrower Annual Income]]&lt;$L$15)</f>
        <v>0</v>
      </c>
      <c r="D398">
        <v>2.0051000000000001</v>
      </c>
      <c r="E398" t="b">
        <f>OR(borrower_data[[#This Row],[Borrower Income Ratio]]&gt;$M$16,borrower_data[[#This Row],[Borrower Income Ratio]]&lt;$M$15)</f>
        <v>0</v>
      </c>
      <c r="F398">
        <v>2</v>
      </c>
      <c r="G398" t="s">
        <v>21</v>
      </c>
      <c r="H398">
        <v>30</v>
      </c>
      <c r="I398" t="b">
        <f>OR(borrower_data[[#This Row],[Borrower Debt to Income Ratio]]&gt;$N$16,borrower_data[[#This Row],[Borrower Debt to Income Ratio]]&lt;$N$15)</f>
        <v>0</v>
      </c>
    </row>
    <row r="399" spans="1:9" x14ac:dyDescent="0.25">
      <c r="A399">
        <v>396</v>
      </c>
      <c r="B399">
        <v>168000</v>
      </c>
      <c r="C399" t="b">
        <f>OR(borrower_data[[#This Row],[Borrower Annual Income]]&gt;$L$16,borrower_data[[#This Row],[Borrower Annual Income]]&lt;$L$15)</f>
        <v>0</v>
      </c>
      <c r="D399">
        <v>2.1594000000000002</v>
      </c>
      <c r="E399" t="b">
        <f>OR(borrower_data[[#This Row],[Borrower Income Ratio]]&gt;$M$16,borrower_data[[#This Row],[Borrower Income Ratio]]&lt;$M$15)</f>
        <v>0</v>
      </c>
      <c r="F399">
        <v>2</v>
      </c>
      <c r="G399" t="s">
        <v>21</v>
      </c>
      <c r="H399">
        <v>10</v>
      </c>
      <c r="I399" t="b">
        <f>OR(borrower_data[[#This Row],[Borrower Debt to Income Ratio]]&gt;$N$16,borrower_data[[#This Row],[Borrower Debt to Income Ratio]]&lt;$N$15)</f>
        <v>0</v>
      </c>
    </row>
    <row r="400" spans="1:9" x14ac:dyDescent="0.25">
      <c r="A400">
        <v>397</v>
      </c>
      <c r="B400">
        <v>115000</v>
      </c>
      <c r="C400" t="b">
        <f>OR(borrower_data[[#This Row],[Borrower Annual Income]]&gt;$L$16,borrower_data[[#This Row],[Borrower Annual Income]]&lt;$L$15)</f>
        <v>0</v>
      </c>
      <c r="D400">
        <v>1.3956</v>
      </c>
      <c r="E400" t="b">
        <f>OR(borrower_data[[#This Row],[Borrower Income Ratio]]&gt;$M$16,borrower_data[[#This Row],[Borrower Income Ratio]]&lt;$M$15)</f>
        <v>0</v>
      </c>
      <c r="F400">
        <v>2</v>
      </c>
      <c r="G400" t="s">
        <v>21</v>
      </c>
      <c r="H400">
        <v>40</v>
      </c>
      <c r="I400" t="b">
        <f>OR(borrower_data[[#This Row],[Borrower Debt to Income Ratio]]&gt;$N$16,borrower_data[[#This Row],[Borrower Debt to Income Ratio]]&lt;$N$15)</f>
        <v>0</v>
      </c>
    </row>
    <row r="401" spans="1:9" x14ac:dyDescent="0.25">
      <c r="A401">
        <v>398</v>
      </c>
      <c r="B401">
        <v>235000</v>
      </c>
      <c r="C401" t="b">
        <f>OR(borrower_data[[#This Row],[Borrower Annual Income]]&gt;$L$16,borrower_data[[#This Row],[Borrower Annual Income]]&lt;$L$15)</f>
        <v>0</v>
      </c>
      <c r="D401">
        <v>2.6434000000000002</v>
      </c>
      <c r="E401" t="b">
        <f>OR(borrower_data[[#This Row],[Borrower Income Ratio]]&gt;$M$16,borrower_data[[#This Row],[Borrower Income Ratio]]&lt;$M$15)</f>
        <v>0</v>
      </c>
      <c r="F401">
        <v>1</v>
      </c>
      <c r="G401" t="s">
        <v>21</v>
      </c>
      <c r="H401">
        <v>10</v>
      </c>
      <c r="I401" t="b">
        <f>OR(borrower_data[[#This Row],[Borrower Debt to Income Ratio]]&gt;$N$16,borrower_data[[#This Row],[Borrower Debt to Income Ratio]]&lt;$N$15)</f>
        <v>0</v>
      </c>
    </row>
    <row r="402" spans="1:9" x14ac:dyDescent="0.25">
      <c r="A402">
        <v>399</v>
      </c>
      <c r="B402">
        <v>170000</v>
      </c>
      <c r="C402" t="b">
        <f>OR(borrower_data[[#This Row],[Borrower Annual Income]]&gt;$L$16,borrower_data[[#This Row],[Borrower Annual Income]]&lt;$L$15)</f>
        <v>0</v>
      </c>
      <c r="D402">
        <v>1.9361999999999999</v>
      </c>
      <c r="E402" t="b">
        <f>OR(borrower_data[[#This Row],[Borrower Income Ratio]]&gt;$M$16,borrower_data[[#This Row],[Borrower Income Ratio]]&lt;$M$15)</f>
        <v>0</v>
      </c>
      <c r="F402">
        <v>2</v>
      </c>
      <c r="G402" t="s">
        <v>21</v>
      </c>
      <c r="H402">
        <v>10</v>
      </c>
      <c r="I402" t="b">
        <f>OR(borrower_data[[#This Row],[Borrower Debt to Income Ratio]]&gt;$N$16,borrower_data[[#This Row],[Borrower Debt to Income Ratio]]&lt;$N$15)</f>
        <v>0</v>
      </c>
    </row>
    <row r="403" spans="1:9" x14ac:dyDescent="0.25">
      <c r="A403">
        <v>400</v>
      </c>
      <c r="B403">
        <v>78000</v>
      </c>
      <c r="C403" t="b">
        <f>OR(borrower_data[[#This Row],[Borrower Annual Income]]&gt;$L$16,borrower_data[[#This Row],[Borrower Annual Income]]&lt;$L$15)</f>
        <v>0</v>
      </c>
      <c r="D403">
        <v>1.1016999999999999</v>
      </c>
      <c r="E403" t="b">
        <f>OR(borrower_data[[#This Row],[Borrower Income Ratio]]&gt;$M$16,borrower_data[[#This Row],[Borrower Income Ratio]]&lt;$M$15)</f>
        <v>0</v>
      </c>
      <c r="F403">
        <v>2</v>
      </c>
      <c r="G403" t="s">
        <v>21</v>
      </c>
      <c r="H403">
        <v>40</v>
      </c>
      <c r="I403" t="b">
        <f>OR(borrower_data[[#This Row],[Borrower Debt to Income Ratio]]&gt;$N$16,borrower_data[[#This Row],[Borrower Debt to Income Ratio]]&lt;$N$15)</f>
        <v>0</v>
      </c>
    </row>
    <row r="404" spans="1:9" x14ac:dyDescent="0.25">
      <c r="A404">
        <v>401</v>
      </c>
      <c r="B404">
        <v>75000</v>
      </c>
      <c r="C404" t="b">
        <f>OR(borrower_data[[#This Row],[Borrower Annual Income]]&gt;$L$16,borrower_data[[#This Row],[Borrower Annual Income]]&lt;$L$15)</f>
        <v>0</v>
      </c>
      <c r="D404">
        <v>1.0504</v>
      </c>
      <c r="E404" t="b">
        <f>OR(borrower_data[[#This Row],[Borrower Income Ratio]]&gt;$M$16,borrower_data[[#This Row],[Borrower Income Ratio]]&lt;$M$15)</f>
        <v>0</v>
      </c>
      <c r="F404">
        <v>2</v>
      </c>
      <c r="G404" t="s">
        <v>21</v>
      </c>
      <c r="H404">
        <v>47</v>
      </c>
      <c r="I404" t="b">
        <f>OR(borrower_data[[#This Row],[Borrower Debt to Income Ratio]]&gt;$N$16,borrower_data[[#This Row],[Borrower Debt to Income Ratio]]&lt;$N$15)</f>
        <v>0</v>
      </c>
    </row>
    <row r="405" spans="1:9" x14ac:dyDescent="0.25">
      <c r="A405">
        <v>402</v>
      </c>
      <c r="B405">
        <v>172000</v>
      </c>
      <c r="C405" t="b">
        <f>OR(borrower_data[[#This Row],[Borrower Annual Income]]&gt;$L$16,borrower_data[[#This Row],[Borrower Annual Income]]&lt;$L$15)</f>
        <v>0</v>
      </c>
      <c r="D405">
        <v>2.0331000000000001</v>
      </c>
      <c r="E405" t="b">
        <f>OR(borrower_data[[#This Row],[Borrower Income Ratio]]&gt;$M$16,borrower_data[[#This Row],[Borrower Income Ratio]]&lt;$M$15)</f>
        <v>0</v>
      </c>
      <c r="F405">
        <v>2</v>
      </c>
      <c r="G405" t="s">
        <v>21</v>
      </c>
      <c r="H405">
        <v>30</v>
      </c>
      <c r="I405" t="b">
        <f>OR(borrower_data[[#This Row],[Borrower Debt to Income Ratio]]&gt;$N$16,borrower_data[[#This Row],[Borrower Debt to Income Ratio]]&lt;$N$15)</f>
        <v>0</v>
      </c>
    </row>
    <row r="406" spans="1:9" x14ac:dyDescent="0.25">
      <c r="A406">
        <v>403</v>
      </c>
      <c r="B406">
        <v>190000</v>
      </c>
      <c r="C406" t="b">
        <f>OR(borrower_data[[#This Row],[Borrower Annual Income]]&gt;$L$16,borrower_data[[#This Row],[Borrower Annual Income]]&lt;$L$15)</f>
        <v>0</v>
      </c>
      <c r="D406">
        <v>2.3086000000000002</v>
      </c>
      <c r="E406" t="b">
        <f>OR(borrower_data[[#This Row],[Borrower Income Ratio]]&gt;$M$16,borrower_data[[#This Row],[Borrower Income Ratio]]&lt;$M$15)</f>
        <v>0</v>
      </c>
      <c r="F406">
        <v>1</v>
      </c>
      <c r="G406" t="s">
        <v>21</v>
      </c>
      <c r="H406">
        <v>10</v>
      </c>
      <c r="I406" t="b">
        <f>OR(borrower_data[[#This Row],[Borrower Debt to Income Ratio]]&gt;$N$16,borrower_data[[#This Row],[Borrower Debt to Income Ratio]]&lt;$N$15)</f>
        <v>0</v>
      </c>
    </row>
    <row r="407" spans="1:9" x14ac:dyDescent="0.25">
      <c r="A407">
        <v>404</v>
      </c>
      <c r="B407">
        <v>90000</v>
      </c>
      <c r="C407" t="b">
        <f>OR(borrower_data[[#This Row],[Borrower Annual Income]]&gt;$L$16,borrower_data[[#This Row],[Borrower Annual Income]]&lt;$L$15)</f>
        <v>0</v>
      </c>
      <c r="D407">
        <v>0.78949999999999998</v>
      </c>
      <c r="E407" t="b">
        <f>OR(borrower_data[[#This Row],[Borrower Income Ratio]]&gt;$M$16,borrower_data[[#This Row],[Borrower Income Ratio]]&lt;$M$15)</f>
        <v>0</v>
      </c>
      <c r="F407">
        <v>2</v>
      </c>
      <c r="G407" t="s">
        <v>21</v>
      </c>
      <c r="H407">
        <v>42</v>
      </c>
      <c r="I407" t="b">
        <f>OR(borrower_data[[#This Row],[Borrower Debt to Income Ratio]]&gt;$N$16,borrower_data[[#This Row],[Borrower Debt to Income Ratio]]&lt;$N$15)</f>
        <v>0</v>
      </c>
    </row>
    <row r="408" spans="1:9" x14ac:dyDescent="0.25">
      <c r="A408">
        <v>405</v>
      </c>
      <c r="B408">
        <v>86000</v>
      </c>
      <c r="C408" t="b">
        <f>OR(borrower_data[[#This Row],[Borrower Annual Income]]&gt;$L$16,borrower_data[[#This Row],[Borrower Annual Income]]&lt;$L$15)</f>
        <v>0</v>
      </c>
      <c r="D408">
        <v>1.0012000000000001</v>
      </c>
      <c r="E408" t="b">
        <f>OR(borrower_data[[#This Row],[Borrower Income Ratio]]&gt;$M$16,borrower_data[[#This Row],[Borrower Income Ratio]]&lt;$M$15)</f>
        <v>0</v>
      </c>
      <c r="F408">
        <v>2</v>
      </c>
      <c r="G408" t="s">
        <v>21</v>
      </c>
      <c r="H408">
        <v>20</v>
      </c>
      <c r="I408" t="b">
        <f>OR(borrower_data[[#This Row],[Borrower Debt to Income Ratio]]&gt;$N$16,borrower_data[[#This Row],[Borrower Debt to Income Ratio]]&lt;$N$15)</f>
        <v>0</v>
      </c>
    </row>
    <row r="409" spans="1:9" x14ac:dyDescent="0.25">
      <c r="A409">
        <v>406</v>
      </c>
      <c r="B409">
        <v>123000</v>
      </c>
      <c r="C409" t="b">
        <f>OR(borrower_data[[#This Row],[Borrower Annual Income]]&gt;$L$16,borrower_data[[#This Row],[Borrower Annual Income]]&lt;$L$15)</f>
        <v>0</v>
      </c>
      <c r="D409">
        <v>1.2733000000000001</v>
      </c>
      <c r="E409" t="b">
        <f>OR(borrower_data[[#This Row],[Borrower Income Ratio]]&gt;$M$16,borrower_data[[#This Row],[Borrower Income Ratio]]&lt;$M$15)</f>
        <v>0</v>
      </c>
      <c r="F409">
        <v>2</v>
      </c>
      <c r="G409" t="s">
        <v>21</v>
      </c>
      <c r="H409">
        <v>20</v>
      </c>
      <c r="I409" t="b">
        <f>OR(borrower_data[[#This Row],[Borrower Debt to Income Ratio]]&gt;$N$16,borrower_data[[#This Row],[Borrower Debt to Income Ratio]]&lt;$N$15)</f>
        <v>0</v>
      </c>
    </row>
    <row r="410" spans="1:9" x14ac:dyDescent="0.25">
      <c r="A410">
        <v>407</v>
      </c>
      <c r="B410">
        <v>107000</v>
      </c>
      <c r="C410" t="b">
        <f>OR(borrower_data[[#This Row],[Borrower Annual Income]]&gt;$L$16,borrower_data[[#This Row],[Borrower Annual Income]]&lt;$L$15)</f>
        <v>0</v>
      </c>
      <c r="D410">
        <v>1.3753</v>
      </c>
      <c r="E410" t="b">
        <f>OR(borrower_data[[#This Row],[Borrower Income Ratio]]&gt;$M$16,borrower_data[[#This Row],[Borrower Income Ratio]]&lt;$M$15)</f>
        <v>0</v>
      </c>
      <c r="F410">
        <v>2</v>
      </c>
      <c r="G410" t="s">
        <v>21</v>
      </c>
      <c r="H410">
        <v>20</v>
      </c>
      <c r="I410" t="b">
        <f>OR(borrower_data[[#This Row],[Borrower Debt to Income Ratio]]&gt;$N$16,borrower_data[[#This Row],[Borrower Debt to Income Ratio]]&lt;$N$15)</f>
        <v>0</v>
      </c>
    </row>
    <row r="411" spans="1:9" x14ac:dyDescent="0.25">
      <c r="A411">
        <v>408</v>
      </c>
      <c r="B411">
        <v>60000</v>
      </c>
      <c r="C411" t="b">
        <f>OR(borrower_data[[#This Row],[Borrower Annual Income]]&gt;$L$16,borrower_data[[#This Row],[Borrower Annual Income]]&lt;$L$15)</f>
        <v>0</v>
      </c>
      <c r="D411">
        <v>0.62180000000000002</v>
      </c>
      <c r="E411" t="b">
        <f>OR(borrower_data[[#This Row],[Borrower Income Ratio]]&gt;$M$16,borrower_data[[#This Row],[Borrower Income Ratio]]&lt;$M$15)</f>
        <v>0</v>
      </c>
      <c r="F411">
        <v>2</v>
      </c>
      <c r="G411" t="s">
        <v>21</v>
      </c>
      <c r="H411">
        <v>39</v>
      </c>
      <c r="I411" t="b">
        <f>OR(borrower_data[[#This Row],[Borrower Debt to Income Ratio]]&gt;$N$16,borrower_data[[#This Row],[Borrower Debt to Income Ratio]]&lt;$N$15)</f>
        <v>0</v>
      </c>
    </row>
    <row r="412" spans="1:9" x14ac:dyDescent="0.25">
      <c r="A412">
        <v>409</v>
      </c>
      <c r="B412">
        <v>62000</v>
      </c>
      <c r="C412" t="b">
        <f>OR(borrower_data[[#This Row],[Borrower Annual Income]]&gt;$L$16,borrower_data[[#This Row],[Borrower Annual Income]]&lt;$L$15)</f>
        <v>0</v>
      </c>
      <c r="D412">
        <v>0.71509999999999996</v>
      </c>
      <c r="E412" t="b">
        <f>OR(borrower_data[[#This Row],[Borrower Income Ratio]]&gt;$M$16,borrower_data[[#This Row],[Borrower Income Ratio]]&lt;$M$15)</f>
        <v>0</v>
      </c>
      <c r="F412">
        <v>2</v>
      </c>
      <c r="G412" t="s">
        <v>21</v>
      </c>
      <c r="H412">
        <v>39</v>
      </c>
      <c r="I412" t="b">
        <f>OR(borrower_data[[#This Row],[Borrower Debt to Income Ratio]]&gt;$N$16,borrower_data[[#This Row],[Borrower Debt to Income Ratio]]&lt;$N$15)</f>
        <v>0</v>
      </c>
    </row>
    <row r="413" spans="1:9" x14ac:dyDescent="0.25">
      <c r="A413">
        <v>410</v>
      </c>
      <c r="B413">
        <v>149000</v>
      </c>
      <c r="C413" t="b">
        <f>OR(borrower_data[[#This Row],[Borrower Annual Income]]&gt;$L$16,borrower_data[[#This Row],[Borrower Annual Income]]&lt;$L$15)</f>
        <v>0</v>
      </c>
      <c r="D413">
        <v>1.165</v>
      </c>
      <c r="E413" t="b">
        <f>OR(borrower_data[[#This Row],[Borrower Income Ratio]]&gt;$M$16,borrower_data[[#This Row],[Borrower Income Ratio]]&lt;$M$15)</f>
        <v>0</v>
      </c>
      <c r="F413">
        <v>2</v>
      </c>
      <c r="G413" t="s">
        <v>21</v>
      </c>
      <c r="H413">
        <v>20</v>
      </c>
      <c r="I413" t="b">
        <f>OR(borrower_data[[#This Row],[Borrower Debt to Income Ratio]]&gt;$N$16,borrower_data[[#This Row],[Borrower Debt to Income Ratio]]&lt;$N$15)</f>
        <v>0</v>
      </c>
    </row>
    <row r="414" spans="1:9" x14ac:dyDescent="0.25">
      <c r="A414">
        <v>411</v>
      </c>
      <c r="B414">
        <v>126000</v>
      </c>
      <c r="C414" t="b">
        <f>OR(borrower_data[[#This Row],[Borrower Annual Income]]&gt;$L$16,borrower_data[[#This Row],[Borrower Annual Income]]&lt;$L$15)</f>
        <v>0</v>
      </c>
      <c r="D414">
        <v>1.5125999999999999</v>
      </c>
      <c r="E414" t="b">
        <f>OR(borrower_data[[#This Row],[Borrower Income Ratio]]&gt;$M$16,borrower_data[[#This Row],[Borrower Income Ratio]]&lt;$M$15)</f>
        <v>0</v>
      </c>
      <c r="F414">
        <v>1</v>
      </c>
      <c r="G414" t="s">
        <v>21</v>
      </c>
      <c r="H414">
        <v>44</v>
      </c>
      <c r="I414" t="b">
        <f>OR(borrower_data[[#This Row],[Borrower Debt to Income Ratio]]&gt;$N$16,borrower_data[[#This Row],[Borrower Debt to Income Ratio]]&lt;$N$15)</f>
        <v>0</v>
      </c>
    </row>
    <row r="415" spans="1:9" x14ac:dyDescent="0.25">
      <c r="A415">
        <v>412</v>
      </c>
      <c r="B415">
        <v>90000</v>
      </c>
      <c r="C415" t="b">
        <f>OR(borrower_data[[#This Row],[Borrower Annual Income]]&gt;$L$16,borrower_data[[#This Row],[Borrower Annual Income]]&lt;$L$15)</f>
        <v>0</v>
      </c>
      <c r="D415">
        <v>0.86539999999999995</v>
      </c>
      <c r="E415" t="b">
        <f>OR(borrower_data[[#This Row],[Borrower Income Ratio]]&gt;$M$16,borrower_data[[#This Row],[Borrower Income Ratio]]&lt;$M$15)</f>
        <v>0</v>
      </c>
      <c r="F415">
        <v>2</v>
      </c>
      <c r="G415" t="s">
        <v>21</v>
      </c>
      <c r="H415">
        <v>41</v>
      </c>
      <c r="I415" t="b">
        <f>OR(borrower_data[[#This Row],[Borrower Debt to Income Ratio]]&gt;$N$16,borrower_data[[#This Row],[Borrower Debt to Income Ratio]]&lt;$N$15)</f>
        <v>0</v>
      </c>
    </row>
    <row r="416" spans="1:9" x14ac:dyDescent="0.25">
      <c r="A416">
        <v>413</v>
      </c>
      <c r="B416">
        <v>96000</v>
      </c>
      <c r="C416" t="b">
        <f>OR(borrower_data[[#This Row],[Borrower Annual Income]]&gt;$L$16,borrower_data[[#This Row],[Borrower Annual Income]]&lt;$L$15)</f>
        <v>0</v>
      </c>
      <c r="D416">
        <v>1.4097</v>
      </c>
      <c r="E416" t="b">
        <f>OR(borrower_data[[#This Row],[Borrower Income Ratio]]&gt;$M$16,borrower_data[[#This Row],[Borrower Income Ratio]]&lt;$M$15)</f>
        <v>0</v>
      </c>
      <c r="F416">
        <v>2</v>
      </c>
      <c r="G416" t="s">
        <v>21</v>
      </c>
      <c r="H416">
        <v>20</v>
      </c>
      <c r="I416" t="b">
        <f>OR(borrower_data[[#This Row],[Borrower Debt to Income Ratio]]&gt;$N$16,borrower_data[[#This Row],[Borrower Debt to Income Ratio]]&lt;$N$15)</f>
        <v>0</v>
      </c>
    </row>
    <row r="417" spans="1:9" x14ac:dyDescent="0.25">
      <c r="A417">
        <v>414</v>
      </c>
      <c r="B417">
        <v>134000</v>
      </c>
      <c r="C417" t="b">
        <f>OR(borrower_data[[#This Row],[Borrower Annual Income]]&gt;$L$16,borrower_data[[#This Row],[Borrower Annual Income]]&lt;$L$15)</f>
        <v>0</v>
      </c>
      <c r="D417">
        <v>1.5039</v>
      </c>
      <c r="E417" t="b">
        <f>OR(borrower_data[[#This Row],[Borrower Income Ratio]]&gt;$M$16,borrower_data[[#This Row],[Borrower Income Ratio]]&lt;$M$15)</f>
        <v>0</v>
      </c>
      <c r="F417">
        <v>2</v>
      </c>
      <c r="G417" t="s">
        <v>21</v>
      </c>
      <c r="H417">
        <v>10</v>
      </c>
      <c r="I417" t="b">
        <f>OR(borrower_data[[#This Row],[Borrower Debt to Income Ratio]]&gt;$N$16,borrower_data[[#This Row],[Borrower Debt to Income Ratio]]&lt;$N$15)</f>
        <v>0</v>
      </c>
    </row>
    <row r="418" spans="1:9" x14ac:dyDescent="0.25">
      <c r="A418">
        <v>415</v>
      </c>
      <c r="B418">
        <v>64000</v>
      </c>
      <c r="C418" t="b">
        <f>OR(borrower_data[[#This Row],[Borrower Annual Income]]&gt;$L$16,borrower_data[[#This Row],[Borrower Annual Income]]&lt;$L$15)</f>
        <v>0</v>
      </c>
      <c r="D418">
        <v>0.71830000000000005</v>
      </c>
      <c r="E418" t="b">
        <f>OR(borrower_data[[#This Row],[Borrower Income Ratio]]&gt;$M$16,borrower_data[[#This Row],[Borrower Income Ratio]]&lt;$M$15)</f>
        <v>0</v>
      </c>
      <c r="F418">
        <v>1</v>
      </c>
      <c r="G418" t="s">
        <v>21</v>
      </c>
      <c r="H418">
        <v>30</v>
      </c>
      <c r="I418" t="b">
        <f>OR(borrower_data[[#This Row],[Borrower Debt to Income Ratio]]&gt;$N$16,borrower_data[[#This Row],[Borrower Debt to Income Ratio]]&lt;$N$15)</f>
        <v>0</v>
      </c>
    </row>
    <row r="419" spans="1:9" x14ac:dyDescent="0.25">
      <c r="A419">
        <v>416</v>
      </c>
      <c r="B419">
        <v>194000</v>
      </c>
      <c r="C419" t="b">
        <f>OR(borrower_data[[#This Row],[Borrower Annual Income]]&gt;$L$16,borrower_data[[#This Row],[Borrower Annual Income]]&lt;$L$15)</f>
        <v>0</v>
      </c>
      <c r="D419">
        <v>1.94</v>
      </c>
      <c r="E419" t="b">
        <f>OR(borrower_data[[#This Row],[Borrower Income Ratio]]&gt;$M$16,borrower_data[[#This Row],[Borrower Income Ratio]]&lt;$M$15)</f>
        <v>0</v>
      </c>
      <c r="F419">
        <v>2</v>
      </c>
      <c r="G419" t="s">
        <v>21</v>
      </c>
      <c r="H419">
        <v>36</v>
      </c>
      <c r="I419" t="b">
        <f>OR(borrower_data[[#This Row],[Borrower Debt to Income Ratio]]&gt;$N$16,borrower_data[[#This Row],[Borrower Debt to Income Ratio]]&lt;$N$15)</f>
        <v>0</v>
      </c>
    </row>
    <row r="420" spans="1:9" x14ac:dyDescent="0.25">
      <c r="A420">
        <v>417</v>
      </c>
      <c r="B420">
        <v>137000</v>
      </c>
      <c r="C420" t="b">
        <f>OR(borrower_data[[#This Row],[Borrower Annual Income]]&gt;$L$16,borrower_data[[#This Row],[Borrower Annual Income]]&lt;$L$15)</f>
        <v>0</v>
      </c>
      <c r="D420">
        <v>1.6667000000000001</v>
      </c>
      <c r="E420" t="b">
        <f>OR(borrower_data[[#This Row],[Borrower Income Ratio]]&gt;$M$16,borrower_data[[#This Row],[Borrower Income Ratio]]&lt;$M$15)</f>
        <v>0</v>
      </c>
      <c r="F420">
        <v>2</v>
      </c>
      <c r="G420" t="s">
        <v>21</v>
      </c>
      <c r="H420">
        <v>30</v>
      </c>
      <c r="I420" t="b">
        <f>OR(borrower_data[[#This Row],[Borrower Debt to Income Ratio]]&gt;$N$16,borrower_data[[#This Row],[Borrower Debt to Income Ratio]]&lt;$N$15)</f>
        <v>0</v>
      </c>
    </row>
    <row r="421" spans="1:9" x14ac:dyDescent="0.25">
      <c r="A421">
        <v>418</v>
      </c>
      <c r="B421">
        <v>52000</v>
      </c>
      <c r="C421" t="b">
        <f>OR(borrower_data[[#This Row],[Borrower Annual Income]]&gt;$L$16,borrower_data[[#This Row],[Borrower Annual Income]]&lt;$L$15)</f>
        <v>0</v>
      </c>
      <c r="D421">
        <v>0.71630000000000005</v>
      </c>
      <c r="E421" t="b">
        <f>OR(borrower_data[[#This Row],[Borrower Income Ratio]]&gt;$M$16,borrower_data[[#This Row],[Borrower Income Ratio]]&lt;$M$15)</f>
        <v>0</v>
      </c>
      <c r="F421">
        <v>2</v>
      </c>
      <c r="G421" t="s">
        <v>21</v>
      </c>
      <c r="H421">
        <v>30</v>
      </c>
      <c r="I421" t="b">
        <f>OR(borrower_data[[#This Row],[Borrower Debt to Income Ratio]]&gt;$N$16,borrower_data[[#This Row],[Borrower Debt to Income Ratio]]&lt;$N$15)</f>
        <v>0</v>
      </c>
    </row>
    <row r="422" spans="1:9" x14ac:dyDescent="0.25">
      <c r="A422">
        <v>419</v>
      </c>
      <c r="B422">
        <v>57000</v>
      </c>
      <c r="C422" t="b">
        <f>OR(borrower_data[[#This Row],[Borrower Annual Income]]&gt;$L$16,borrower_data[[#This Row],[Borrower Annual Income]]&lt;$L$15)</f>
        <v>0</v>
      </c>
      <c r="D422">
        <v>0.5</v>
      </c>
      <c r="E422" t="b">
        <f>OR(borrower_data[[#This Row],[Borrower Income Ratio]]&gt;$M$16,borrower_data[[#This Row],[Borrower Income Ratio]]&lt;$M$15)</f>
        <v>0</v>
      </c>
      <c r="F422">
        <v>2</v>
      </c>
      <c r="G422" t="s">
        <v>21</v>
      </c>
      <c r="H422">
        <v>44</v>
      </c>
      <c r="I422" t="b">
        <f>OR(borrower_data[[#This Row],[Borrower Debt to Income Ratio]]&gt;$N$16,borrower_data[[#This Row],[Borrower Debt to Income Ratio]]&lt;$N$15)</f>
        <v>0</v>
      </c>
    </row>
    <row r="423" spans="1:9" x14ac:dyDescent="0.25">
      <c r="A423">
        <v>420</v>
      </c>
      <c r="B423">
        <v>79000</v>
      </c>
      <c r="C423" t="b">
        <f>OR(borrower_data[[#This Row],[Borrower Annual Income]]&gt;$L$16,borrower_data[[#This Row],[Borrower Annual Income]]&lt;$L$15)</f>
        <v>0</v>
      </c>
      <c r="D423">
        <v>1.03</v>
      </c>
      <c r="E423" t="b">
        <f>OR(borrower_data[[#This Row],[Borrower Income Ratio]]&gt;$M$16,borrower_data[[#This Row],[Borrower Income Ratio]]&lt;$M$15)</f>
        <v>0</v>
      </c>
      <c r="F423">
        <v>1</v>
      </c>
      <c r="G423" t="s">
        <v>21</v>
      </c>
      <c r="H423">
        <v>10</v>
      </c>
      <c r="I423" t="b">
        <f>OR(borrower_data[[#This Row],[Borrower Debt to Income Ratio]]&gt;$N$16,borrower_data[[#This Row],[Borrower Debt to Income Ratio]]&lt;$N$15)</f>
        <v>0</v>
      </c>
    </row>
    <row r="424" spans="1:9" x14ac:dyDescent="0.25">
      <c r="A424">
        <v>421</v>
      </c>
      <c r="B424">
        <v>64000</v>
      </c>
      <c r="C424" t="b">
        <f>OR(borrower_data[[#This Row],[Borrower Annual Income]]&gt;$L$16,borrower_data[[#This Row],[Borrower Annual Income]]&lt;$L$15)</f>
        <v>0</v>
      </c>
      <c r="D424">
        <v>0.73819999999999997</v>
      </c>
      <c r="E424" t="b">
        <f>OR(borrower_data[[#This Row],[Borrower Income Ratio]]&gt;$M$16,borrower_data[[#This Row],[Borrower Income Ratio]]&lt;$M$15)</f>
        <v>0</v>
      </c>
      <c r="F424">
        <v>2</v>
      </c>
      <c r="G424" t="s">
        <v>21</v>
      </c>
      <c r="H424">
        <v>46</v>
      </c>
      <c r="I424" t="b">
        <f>OR(borrower_data[[#This Row],[Borrower Debt to Income Ratio]]&gt;$N$16,borrower_data[[#This Row],[Borrower Debt to Income Ratio]]&lt;$N$15)</f>
        <v>0</v>
      </c>
    </row>
    <row r="425" spans="1:9" x14ac:dyDescent="0.25">
      <c r="A425">
        <v>422</v>
      </c>
      <c r="B425">
        <v>65000</v>
      </c>
      <c r="C425" t="b">
        <f>OR(borrower_data[[#This Row],[Borrower Annual Income]]&gt;$L$16,borrower_data[[#This Row],[Borrower Annual Income]]&lt;$L$15)</f>
        <v>0</v>
      </c>
      <c r="D425">
        <v>0.78879999999999995</v>
      </c>
      <c r="E425" t="b">
        <f>OR(borrower_data[[#This Row],[Borrower Income Ratio]]&gt;$M$16,borrower_data[[#This Row],[Borrower Income Ratio]]&lt;$M$15)</f>
        <v>0</v>
      </c>
      <c r="F425">
        <v>2</v>
      </c>
      <c r="G425" t="s">
        <v>22</v>
      </c>
      <c r="H425">
        <v>20</v>
      </c>
      <c r="I425" t="b">
        <f>OR(borrower_data[[#This Row],[Borrower Debt to Income Ratio]]&gt;$N$16,borrower_data[[#This Row],[Borrower Debt to Income Ratio]]&lt;$N$15)</f>
        <v>0</v>
      </c>
    </row>
    <row r="426" spans="1:9" x14ac:dyDescent="0.25">
      <c r="A426">
        <v>423</v>
      </c>
      <c r="B426">
        <v>91000</v>
      </c>
      <c r="C426" t="b">
        <f>OR(borrower_data[[#This Row],[Borrower Annual Income]]&gt;$L$16,borrower_data[[#This Row],[Borrower Annual Income]]&lt;$L$15)</f>
        <v>0</v>
      </c>
      <c r="D426">
        <v>1.4749000000000001</v>
      </c>
      <c r="E426" t="b">
        <f>OR(borrower_data[[#This Row],[Borrower Income Ratio]]&gt;$M$16,borrower_data[[#This Row],[Borrower Income Ratio]]&lt;$M$15)</f>
        <v>0</v>
      </c>
      <c r="F426">
        <v>2</v>
      </c>
      <c r="G426" t="s">
        <v>22</v>
      </c>
      <c r="H426">
        <v>20</v>
      </c>
      <c r="I426" t="b">
        <f>OR(borrower_data[[#This Row],[Borrower Debt to Income Ratio]]&gt;$N$16,borrower_data[[#This Row],[Borrower Debt to Income Ratio]]&lt;$N$15)</f>
        <v>0</v>
      </c>
    </row>
    <row r="427" spans="1:9" x14ac:dyDescent="0.25">
      <c r="A427">
        <v>424</v>
      </c>
      <c r="B427">
        <v>43000</v>
      </c>
      <c r="C427" t="b">
        <f>OR(borrower_data[[#This Row],[Borrower Annual Income]]&gt;$L$16,borrower_data[[#This Row],[Borrower Annual Income]]&lt;$L$15)</f>
        <v>0</v>
      </c>
      <c r="D427">
        <v>0.52059999999999995</v>
      </c>
      <c r="E427" t="b">
        <f>OR(borrower_data[[#This Row],[Borrower Income Ratio]]&gt;$M$16,borrower_data[[#This Row],[Borrower Income Ratio]]&lt;$M$15)</f>
        <v>0</v>
      </c>
      <c r="F427">
        <v>2</v>
      </c>
      <c r="G427" t="s">
        <v>22</v>
      </c>
      <c r="H427">
        <v>38</v>
      </c>
      <c r="I427" t="b">
        <f>OR(borrower_data[[#This Row],[Borrower Debt to Income Ratio]]&gt;$N$16,borrower_data[[#This Row],[Borrower Debt to Income Ratio]]&lt;$N$15)</f>
        <v>0</v>
      </c>
    </row>
    <row r="428" spans="1:9" x14ac:dyDescent="0.25">
      <c r="A428">
        <v>425</v>
      </c>
      <c r="B428">
        <v>69000</v>
      </c>
      <c r="C428" t="b">
        <f>OR(borrower_data[[#This Row],[Borrower Annual Income]]&gt;$L$16,borrower_data[[#This Row],[Borrower Annual Income]]&lt;$L$15)</f>
        <v>0</v>
      </c>
      <c r="D428">
        <v>0.67120000000000002</v>
      </c>
      <c r="E428" t="b">
        <f>OR(borrower_data[[#This Row],[Borrower Income Ratio]]&gt;$M$16,borrower_data[[#This Row],[Borrower Income Ratio]]&lt;$M$15)</f>
        <v>0</v>
      </c>
      <c r="F428">
        <v>2</v>
      </c>
      <c r="G428" t="s">
        <v>22</v>
      </c>
      <c r="H428">
        <v>10</v>
      </c>
      <c r="I428" t="b">
        <f>OR(borrower_data[[#This Row],[Borrower Debt to Income Ratio]]&gt;$N$16,borrower_data[[#This Row],[Borrower Debt to Income Ratio]]&lt;$N$15)</f>
        <v>0</v>
      </c>
    </row>
    <row r="429" spans="1:9" x14ac:dyDescent="0.25">
      <c r="A429">
        <v>240</v>
      </c>
      <c r="B429">
        <v>298000</v>
      </c>
      <c r="C429" t="b">
        <f>OR(borrower_data[[#This Row],[Borrower Annual Income]]&gt;$L$16,borrower_data[[#This Row],[Borrower Annual Income]]&lt;$L$15)</f>
        <v>1</v>
      </c>
      <c r="D429">
        <v>3.8752</v>
      </c>
      <c r="E429" t="b">
        <f>OR(borrower_data[[#This Row],[Borrower Income Ratio]]&gt;$M$16,borrower_data[[#This Row],[Borrower Income Ratio]]&lt;$M$15)</f>
        <v>1</v>
      </c>
      <c r="F429">
        <v>2</v>
      </c>
      <c r="G429" t="s">
        <v>20</v>
      </c>
      <c r="H429">
        <v>20</v>
      </c>
      <c r="I429" t="b">
        <f>OR(borrower_data[[#This Row],[Borrower Debt to Income Ratio]]&gt;$N$16,borrower_data[[#This Row],[Borrower Debt to Income Ratio]]&lt;$N$15)</f>
        <v>0</v>
      </c>
    </row>
    <row r="430" spans="1:9" x14ac:dyDescent="0.25">
      <c r="A430">
        <v>427</v>
      </c>
      <c r="B430">
        <v>84000</v>
      </c>
      <c r="C430" t="b">
        <f>OR(borrower_data[[#This Row],[Borrower Annual Income]]&gt;$L$16,borrower_data[[#This Row],[Borrower Annual Income]]&lt;$L$15)</f>
        <v>0</v>
      </c>
      <c r="D430">
        <v>1.1154999999999999</v>
      </c>
      <c r="E430" t="b">
        <f>OR(borrower_data[[#This Row],[Borrower Income Ratio]]&gt;$M$16,borrower_data[[#This Row],[Borrower Income Ratio]]&lt;$M$15)</f>
        <v>0</v>
      </c>
      <c r="F430">
        <v>2</v>
      </c>
      <c r="G430" t="s">
        <v>22</v>
      </c>
      <c r="H430">
        <v>30</v>
      </c>
      <c r="I430" t="b">
        <f>OR(borrower_data[[#This Row],[Borrower Debt to Income Ratio]]&gt;$N$16,borrower_data[[#This Row],[Borrower Debt to Income Ratio]]&lt;$N$15)</f>
        <v>0</v>
      </c>
    </row>
    <row r="431" spans="1:9" x14ac:dyDescent="0.25">
      <c r="A431">
        <v>428</v>
      </c>
      <c r="B431">
        <v>74000</v>
      </c>
      <c r="C431" t="b">
        <f>OR(borrower_data[[#This Row],[Borrower Annual Income]]&gt;$L$16,borrower_data[[#This Row],[Borrower Annual Income]]&lt;$L$15)</f>
        <v>0</v>
      </c>
      <c r="D431">
        <v>0.82589999999999997</v>
      </c>
      <c r="E431" t="b">
        <f>OR(borrower_data[[#This Row],[Borrower Income Ratio]]&gt;$M$16,borrower_data[[#This Row],[Borrower Income Ratio]]&lt;$M$15)</f>
        <v>0</v>
      </c>
      <c r="F431">
        <v>2</v>
      </c>
      <c r="G431" t="s">
        <v>22</v>
      </c>
      <c r="H431">
        <v>44</v>
      </c>
      <c r="I431" t="b">
        <f>OR(borrower_data[[#This Row],[Borrower Debt to Income Ratio]]&gt;$N$16,borrower_data[[#This Row],[Borrower Debt to Income Ratio]]&lt;$N$15)</f>
        <v>0</v>
      </c>
    </row>
    <row r="432" spans="1:9" x14ac:dyDescent="0.25">
      <c r="A432">
        <v>429</v>
      </c>
      <c r="B432">
        <v>62000</v>
      </c>
      <c r="C432" t="b">
        <f>OR(borrower_data[[#This Row],[Borrower Annual Income]]&gt;$L$16,borrower_data[[#This Row],[Borrower Annual Income]]&lt;$L$15)</f>
        <v>0</v>
      </c>
      <c r="D432">
        <v>0.82120000000000004</v>
      </c>
      <c r="E432" t="b">
        <f>OR(borrower_data[[#This Row],[Borrower Income Ratio]]&gt;$M$16,borrower_data[[#This Row],[Borrower Income Ratio]]&lt;$M$15)</f>
        <v>0</v>
      </c>
      <c r="F432">
        <v>2</v>
      </c>
      <c r="G432" t="s">
        <v>22</v>
      </c>
      <c r="H432">
        <v>30</v>
      </c>
      <c r="I432" t="b">
        <f>OR(borrower_data[[#This Row],[Borrower Debt to Income Ratio]]&gt;$N$16,borrower_data[[#This Row],[Borrower Debt to Income Ratio]]&lt;$N$15)</f>
        <v>0</v>
      </c>
    </row>
    <row r="433" spans="1:9" x14ac:dyDescent="0.25">
      <c r="A433">
        <v>430</v>
      </c>
      <c r="B433">
        <v>105000</v>
      </c>
      <c r="C433" t="b">
        <f>OR(borrower_data[[#This Row],[Borrower Annual Income]]&gt;$L$16,borrower_data[[#This Row],[Borrower Annual Income]]&lt;$L$15)</f>
        <v>0</v>
      </c>
      <c r="D433">
        <v>1.3531</v>
      </c>
      <c r="E433" t="b">
        <f>OR(borrower_data[[#This Row],[Borrower Income Ratio]]&gt;$M$16,borrower_data[[#This Row],[Borrower Income Ratio]]&lt;$M$15)</f>
        <v>0</v>
      </c>
      <c r="F433">
        <v>2</v>
      </c>
      <c r="G433" t="s">
        <v>22</v>
      </c>
      <c r="H433">
        <v>41</v>
      </c>
      <c r="I433" t="b">
        <f>OR(borrower_data[[#This Row],[Borrower Debt to Income Ratio]]&gt;$N$16,borrower_data[[#This Row],[Borrower Debt to Income Ratio]]&lt;$N$15)</f>
        <v>0</v>
      </c>
    </row>
    <row r="434" spans="1:9" x14ac:dyDescent="0.25">
      <c r="A434">
        <v>431</v>
      </c>
      <c r="B434">
        <v>95000</v>
      </c>
      <c r="C434" t="b">
        <f>OR(borrower_data[[#This Row],[Borrower Annual Income]]&gt;$L$16,borrower_data[[#This Row],[Borrower Annual Income]]&lt;$L$15)</f>
        <v>0</v>
      </c>
      <c r="D434">
        <v>1.5728</v>
      </c>
      <c r="E434" t="b">
        <f>OR(borrower_data[[#This Row],[Borrower Income Ratio]]&gt;$M$16,borrower_data[[#This Row],[Borrower Income Ratio]]&lt;$M$15)</f>
        <v>0</v>
      </c>
      <c r="F434">
        <v>2</v>
      </c>
      <c r="G434" t="s">
        <v>22</v>
      </c>
      <c r="H434">
        <v>47</v>
      </c>
      <c r="I434" t="b">
        <f>OR(borrower_data[[#This Row],[Borrower Debt to Income Ratio]]&gt;$N$16,borrower_data[[#This Row],[Borrower Debt to Income Ratio]]&lt;$N$15)</f>
        <v>0</v>
      </c>
    </row>
    <row r="435" spans="1:9" x14ac:dyDescent="0.25">
      <c r="A435">
        <v>432</v>
      </c>
      <c r="B435">
        <v>145000</v>
      </c>
      <c r="C435" t="b">
        <f>OR(borrower_data[[#This Row],[Borrower Annual Income]]&gt;$L$16,borrower_data[[#This Row],[Borrower Annual Income]]&lt;$L$15)</f>
        <v>0</v>
      </c>
      <c r="D435">
        <v>1.7302999999999999</v>
      </c>
      <c r="E435" t="b">
        <f>OR(borrower_data[[#This Row],[Borrower Income Ratio]]&gt;$M$16,borrower_data[[#This Row],[Borrower Income Ratio]]&lt;$M$15)</f>
        <v>0</v>
      </c>
      <c r="F435">
        <v>2</v>
      </c>
      <c r="G435" t="s">
        <v>22</v>
      </c>
      <c r="H435">
        <v>50</v>
      </c>
      <c r="I435" t="b">
        <f>OR(borrower_data[[#This Row],[Borrower Debt to Income Ratio]]&gt;$N$16,borrower_data[[#This Row],[Borrower Debt to Income Ratio]]&lt;$N$15)</f>
        <v>0</v>
      </c>
    </row>
    <row r="436" spans="1:9" x14ac:dyDescent="0.25">
      <c r="A436">
        <v>433</v>
      </c>
      <c r="B436">
        <v>58000</v>
      </c>
      <c r="C436" t="b">
        <f>OR(borrower_data[[#This Row],[Borrower Annual Income]]&gt;$L$16,borrower_data[[#This Row],[Borrower Annual Income]]&lt;$L$15)</f>
        <v>0</v>
      </c>
      <c r="D436">
        <v>0.66900000000000004</v>
      </c>
      <c r="E436" t="b">
        <f>OR(borrower_data[[#This Row],[Borrower Income Ratio]]&gt;$M$16,borrower_data[[#This Row],[Borrower Income Ratio]]&lt;$M$15)</f>
        <v>0</v>
      </c>
      <c r="F436">
        <v>1</v>
      </c>
      <c r="G436" t="s">
        <v>22</v>
      </c>
      <c r="H436">
        <v>39</v>
      </c>
      <c r="I436" t="b">
        <f>OR(borrower_data[[#This Row],[Borrower Debt to Income Ratio]]&gt;$N$16,borrower_data[[#This Row],[Borrower Debt to Income Ratio]]&lt;$N$15)</f>
        <v>0</v>
      </c>
    </row>
    <row r="437" spans="1:9" x14ac:dyDescent="0.25">
      <c r="A437">
        <v>434</v>
      </c>
      <c r="B437">
        <v>84000</v>
      </c>
      <c r="C437" t="b">
        <f>OR(borrower_data[[#This Row],[Borrower Annual Income]]&gt;$L$16,borrower_data[[#This Row],[Borrower Annual Income]]&lt;$L$15)</f>
        <v>0</v>
      </c>
      <c r="D437">
        <v>1.0408999999999999</v>
      </c>
      <c r="E437" t="b">
        <f>OR(borrower_data[[#This Row],[Borrower Income Ratio]]&gt;$M$16,borrower_data[[#This Row],[Borrower Income Ratio]]&lt;$M$15)</f>
        <v>0</v>
      </c>
      <c r="F437">
        <v>2</v>
      </c>
      <c r="G437" t="s">
        <v>22</v>
      </c>
      <c r="H437">
        <v>10</v>
      </c>
      <c r="I437" t="b">
        <f>OR(borrower_data[[#This Row],[Borrower Debt to Income Ratio]]&gt;$N$16,borrower_data[[#This Row],[Borrower Debt to Income Ratio]]&lt;$N$15)</f>
        <v>0</v>
      </c>
    </row>
    <row r="438" spans="1:9" x14ac:dyDescent="0.25">
      <c r="A438">
        <v>435</v>
      </c>
      <c r="B438">
        <v>101000</v>
      </c>
      <c r="C438" t="b">
        <f>OR(borrower_data[[#This Row],[Borrower Annual Income]]&gt;$L$16,borrower_data[[#This Row],[Borrower Annual Income]]&lt;$L$15)</f>
        <v>0</v>
      </c>
      <c r="D438">
        <v>1.1854</v>
      </c>
      <c r="E438" t="b">
        <f>OR(borrower_data[[#This Row],[Borrower Income Ratio]]&gt;$M$16,borrower_data[[#This Row],[Borrower Income Ratio]]&lt;$M$15)</f>
        <v>0</v>
      </c>
      <c r="F438">
        <v>2</v>
      </c>
      <c r="G438" t="s">
        <v>22</v>
      </c>
      <c r="H438">
        <v>44</v>
      </c>
      <c r="I438" t="b">
        <f>OR(borrower_data[[#This Row],[Borrower Debt to Income Ratio]]&gt;$N$16,borrower_data[[#This Row],[Borrower Debt to Income Ratio]]&lt;$N$15)</f>
        <v>0</v>
      </c>
    </row>
    <row r="439" spans="1:9" x14ac:dyDescent="0.25">
      <c r="A439">
        <v>15</v>
      </c>
      <c r="B439">
        <v>297000</v>
      </c>
      <c r="C439" t="b">
        <f>OR(borrower_data[[#This Row],[Borrower Annual Income]]&gt;$L$16,borrower_data[[#This Row],[Borrower Annual Income]]&lt;$L$15)</f>
        <v>1</v>
      </c>
      <c r="D439">
        <v>2.3220999999999998</v>
      </c>
      <c r="E439" t="b">
        <f>OR(borrower_data[[#This Row],[Borrower Income Ratio]]&gt;$M$16,borrower_data[[#This Row],[Borrower Income Ratio]]&lt;$M$15)</f>
        <v>0</v>
      </c>
      <c r="F439">
        <v>2</v>
      </c>
      <c r="G439" t="s">
        <v>17</v>
      </c>
      <c r="H439">
        <v>20</v>
      </c>
      <c r="I439" t="b">
        <f>OR(borrower_data[[#This Row],[Borrower Debt to Income Ratio]]&gt;$N$16,borrower_data[[#This Row],[Borrower Debt to Income Ratio]]&lt;$N$15)</f>
        <v>0</v>
      </c>
    </row>
    <row r="440" spans="1:9" x14ac:dyDescent="0.25">
      <c r="A440">
        <v>437</v>
      </c>
      <c r="B440">
        <v>111000</v>
      </c>
      <c r="C440" t="b">
        <f>OR(borrower_data[[#This Row],[Borrower Annual Income]]&gt;$L$16,borrower_data[[#This Row],[Borrower Annual Income]]&lt;$L$15)</f>
        <v>0</v>
      </c>
      <c r="D440">
        <v>1.63</v>
      </c>
      <c r="E440" t="b">
        <f>OR(borrower_data[[#This Row],[Borrower Income Ratio]]&gt;$M$16,borrower_data[[#This Row],[Borrower Income Ratio]]&lt;$M$15)</f>
        <v>0</v>
      </c>
      <c r="F440">
        <v>1</v>
      </c>
      <c r="G440" t="s">
        <v>22</v>
      </c>
      <c r="H440">
        <v>30</v>
      </c>
      <c r="I440" t="b">
        <f>OR(borrower_data[[#This Row],[Borrower Debt to Income Ratio]]&gt;$N$16,borrower_data[[#This Row],[Borrower Debt to Income Ratio]]&lt;$N$15)</f>
        <v>0</v>
      </c>
    </row>
    <row r="441" spans="1:9" x14ac:dyDescent="0.25">
      <c r="A441">
        <v>438</v>
      </c>
      <c r="B441">
        <v>48000</v>
      </c>
      <c r="C441" t="b">
        <f>OR(borrower_data[[#This Row],[Borrower Annual Income]]&gt;$L$16,borrower_data[[#This Row],[Borrower Annual Income]]&lt;$L$15)</f>
        <v>0</v>
      </c>
      <c r="D441">
        <v>0.66759999999999997</v>
      </c>
      <c r="E441" t="b">
        <f>OR(borrower_data[[#This Row],[Borrower Income Ratio]]&gt;$M$16,borrower_data[[#This Row],[Borrower Income Ratio]]&lt;$M$15)</f>
        <v>0</v>
      </c>
      <c r="F441">
        <v>2</v>
      </c>
      <c r="G441" t="s">
        <v>22</v>
      </c>
      <c r="H441">
        <v>30</v>
      </c>
      <c r="I441" t="b">
        <f>OR(borrower_data[[#This Row],[Borrower Debt to Income Ratio]]&gt;$N$16,borrower_data[[#This Row],[Borrower Debt to Income Ratio]]&lt;$N$15)</f>
        <v>0</v>
      </c>
    </row>
    <row r="442" spans="1:9" x14ac:dyDescent="0.25">
      <c r="A442">
        <v>439</v>
      </c>
      <c r="B442">
        <v>62000</v>
      </c>
      <c r="C442" t="b">
        <f>OR(borrower_data[[#This Row],[Borrower Annual Income]]&gt;$L$16,borrower_data[[#This Row],[Borrower Annual Income]]&lt;$L$15)</f>
        <v>0</v>
      </c>
      <c r="D442">
        <v>0.89080000000000004</v>
      </c>
      <c r="E442" t="b">
        <f>OR(borrower_data[[#This Row],[Borrower Income Ratio]]&gt;$M$16,borrower_data[[#This Row],[Borrower Income Ratio]]&lt;$M$15)</f>
        <v>0</v>
      </c>
      <c r="F442">
        <v>1</v>
      </c>
      <c r="G442" t="s">
        <v>22</v>
      </c>
      <c r="H442">
        <v>40</v>
      </c>
      <c r="I442" t="b">
        <f>OR(borrower_data[[#This Row],[Borrower Debt to Income Ratio]]&gt;$N$16,borrower_data[[#This Row],[Borrower Debt to Income Ratio]]&lt;$N$15)</f>
        <v>0</v>
      </c>
    </row>
    <row r="443" spans="1:9" x14ac:dyDescent="0.25">
      <c r="A443">
        <v>440</v>
      </c>
      <c r="B443">
        <v>64000</v>
      </c>
      <c r="C443" t="b">
        <f>OR(borrower_data[[#This Row],[Borrower Annual Income]]&gt;$L$16,borrower_data[[#This Row],[Borrower Annual Income]]&lt;$L$15)</f>
        <v>0</v>
      </c>
      <c r="D443">
        <v>0.8226</v>
      </c>
      <c r="E443" t="b">
        <f>OR(borrower_data[[#This Row],[Borrower Income Ratio]]&gt;$M$16,borrower_data[[#This Row],[Borrower Income Ratio]]&lt;$M$15)</f>
        <v>0</v>
      </c>
      <c r="F443">
        <v>1</v>
      </c>
      <c r="G443" t="s">
        <v>22</v>
      </c>
      <c r="H443">
        <v>30</v>
      </c>
      <c r="I443" t="b">
        <f>OR(borrower_data[[#This Row],[Borrower Debt to Income Ratio]]&gt;$N$16,borrower_data[[#This Row],[Borrower Debt to Income Ratio]]&lt;$N$15)</f>
        <v>0</v>
      </c>
    </row>
    <row r="444" spans="1:9" x14ac:dyDescent="0.25">
      <c r="A444">
        <v>441</v>
      </c>
      <c r="B444">
        <v>33000</v>
      </c>
      <c r="C444" t="b">
        <f>OR(borrower_data[[#This Row],[Borrower Annual Income]]&gt;$L$16,borrower_data[[#This Row],[Borrower Annual Income]]&lt;$L$15)</f>
        <v>0</v>
      </c>
      <c r="D444">
        <v>0.44350000000000001</v>
      </c>
      <c r="E444" t="b">
        <f>OR(borrower_data[[#This Row],[Borrower Income Ratio]]&gt;$M$16,borrower_data[[#This Row],[Borrower Income Ratio]]&lt;$M$15)</f>
        <v>0</v>
      </c>
      <c r="F444">
        <v>2</v>
      </c>
      <c r="G444" t="s">
        <v>22</v>
      </c>
      <c r="H444">
        <v>42</v>
      </c>
      <c r="I444" t="b">
        <f>OR(borrower_data[[#This Row],[Borrower Debt to Income Ratio]]&gt;$N$16,borrower_data[[#This Row],[Borrower Debt to Income Ratio]]&lt;$N$15)</f>
        <v>0</v>
      </c>
    </row>
    <row r="445" spans="1:9" x14ac:dyDescent="0.25">
      <c r="A445">
        <v>442</v>
      </c>
      <c r="B445">
        <v>186000</v>
      </c>
      <c r="C445" t="b">
        <f>OR(borrower_data[[#This Row],[Borrower Annual Income]]&gt;$L$16,borrower_data[[#This Row],[Borrower Annual Income]]&lt;$L$15)</f>
        <v>0</v>
      </c>
      <c r="D445">
        <v>2.2517999999999998</v>
      </c>
      <c r="E445" t="b">
        <f>OR(borrower_data[[#This Row],[Borrower Income Ratio]]&gt;$M$16,borrower_data[[#This Row],[Borrower Income Ratio]]&lt;$M$15)</f>
        <v>0</v>
      </c>
      <c r="F445">
        <v>2</v>
      </c>
      <c r="G445" t="s">
        <v>22</v>
      </c>
      <c r="H445">
        <v>20</v>
      </c>
      <c r="I445" t="b">
        <f>OR(borrower_data[[#This Row],[Borrower Debt to Income Ratio]]&gt;$N$16,borrower_data[[#This Row],[Borrower Debt to Income Ratio]]&lt;$N$15)</f>
        <v>0</v>
      </c>
    </row>
    <row r="446" spans="1:9" x14ac:dyDescent="0.25">
      <c r="A446">
        <v>443</v>
      </c>
      <c r="B446">
        <v>61000</v>
      </c>
      <c r="C446" t="b">
        <f>OR(borrower_data[[#This Row],[Borrower Annual Income]]&gt;$L$16,borrower_data[[#This Row],[Borrower Annual Income]]&lt;$L$15)</f>
        <v>0</v>
      </c>
      <c r="D446">
        <v>0.93700000000000006</v>
      </c>
      <c r="E446" t="b">
        <f>OR(borrower_data[[#This Row],[Borrower Income Ratio]]&gt;$M$16,borrower_data[[#This Row],[Borrower Income Ratio]]&lt;$M$15)</f>
        <v>0</v>
      </c>
      <c r="F446">
        <v>2</v>
      </c>
      <c r="G446" t="s">
        <v>22</v>
      </c>
      <c r="H446">
        <v>42</v>
      </c>
      <c r="I446" t="b">
        <f>OR(borrower_data[[#This Row],[Borrower Debt to Income Ratio]]&gt;$N$16,borrower_data[[#This Row],[Borrower Debt to Income Ratio]]&lt;$N$15)</f>
        <v>0</v>
      </c>
    </row>
    <row r="447" spans="1:9" x14ac:dyDescent="0.25">
      <c r="A447">
        <v>444</v>
      </c>
      <c r="B447">
        <v>75000</v>
      </c>
      <c r="C447" t="b">
        <f>OR(borrower_data[[#This Row],[Borrower Annual Income]]&gt;$L$16,borrower_data[[#This Row],[Borrower Annual Income]]&lt;$L$15)</f>
        <v>0</v>
      </c>
      <c r="D447">
        <v>0.77639999999999998</v>
      </c>
      <c r="E447" t="b">
        <f>OR(borrower_data[[#This Row],[Borrower Income Ratio]]&gt;$M$16,borrower_data[[#This Row],[Borrower Income Ratio]]&lt;$M$15)</f>
        <v>0</v>
      </c>
      <c r="F447">
        <v>2</v>
      </c>
      <c r="G447" t="s">
        <v>22</v>
      </c>
      <c r="H447">
        <v>39</v>
      </c>
      <c r="I447" t="b">
        <f>OR(borrower_data[[#This Row],[Borrower Debt to Income Ratio]]&gt;$N$16,borrower_data[[#This Row],[Borrower Debt to Income Ratio]]&lt;$N$15)</f>
        <v>0</v>
      </c>
    </row>
    <row r="448" spans="1:9" x14ac:dyDescent="0.25">
      <c r="A448">
        <v>445</v>
      </c>
      <c r="B448">
        <v>70000</v>
      </c>
      <c r="C448" t="b">
        <f>OR(borrower_data[[#This Row],[Borrower Annual Income]]&gt;$L$16,borrower_data[[#This Row],[Borrower Annual Income]]&lt;$L$15)</f>
        <v>0</v>
      </c>
      <c r="D448">
        <v>0.95760000000000001</v>
      </c>
      <c r="E448" t="b">
        <f>OR(borrower_data[[#This Row],[Borrower Income Ratio]]&gt;$M$16,borrower_data[[#This Row],[Borrower Income Ratio]]&lt;$M$15)</f>
        <v>0</v>
      </c>
      <c r="F448">
        <v>2</v>
      </c>
      <c r="G448" t="s">
        <v>22</v>
      </c>
      <c r="H448">
        <v>20</v>
      </c>
      <c r="I448" t="b">
        <f>OR(borrower_data[[#This Row],[Borrower Debt to Income Ratio]]&gt;$N$16,borrower_data[[#This Row],[Borrower Debt to Income Ratio]]&lt;$N$15)</f>
        <v>0</v>
      </c>
    </row>
    <row r="449" spans="1:9" x14ac:dyDescent="0.25">
      <c r="A449">
        <v>446</v>
      </c>
      <c r="B449">
        <v>49000</v>
      </c>
      <c r="C449" t="b">
        <f>OR(borrower_data[[#This Row],[Borrower Annual Income]]&gt;$L$16,borrower_data[[#This Row],[Borrower Annual Income]]&lt;$L$15)</f>
        <v>0</v>
      </c>
      <c r="D449">
        <v>0.75380000000000003</v>
      </c>
      <c r="E449" t="b">
        <f>OR(borrower_data[[#This Row],[Borrower Income Ratio]]&gt;$M$16,borrower_data[[#This Row],[Borrower Income Ratio]]&lt;$M$15)</f>
        <v>0</v>
      </c>
      <c r="F449">
        <v>2</v>
      </c>
      <c r="G449" t="s">
        <v>22</v>
      </c>
      <c r="H449">
        <v>30</v>
      </c>
      <c r="I449" t="b">
        <f>OR(borrower_data[[#This Row],[Borrower Debt to Income Ratio]]&gt;$N$16,borrower_data[[#This Row],[Borrower Debt to Income Ratio]]&lt;$N$15)</f>
        <v>0</v>
      </c>
    </row>
    <row r="450" spans="1:9" x14ac:dyDescent="0.25">
      <c r="A450">
        <v>447</v>
      </c>
      <c r="B450">
        <v>43000</v>
      </c>
      <c r="C450" t="b">
        <f>OR(borrower_data[[#This Row],[Borrower Annual Income]]&gt;$L$16,borrower_data[[#This Row],[Borrower Annual Income]]&lt;$L$15)</f>
        <v>0</v>
      </c>
      <c r="D450">
        <v>0.48259999999999997</v>
      </c>
      <c r="E450" t="b">
        <f>OR(borrower_data[[#This Row],[Borrower Income Ratio]]&gt;$M$16,borrower_data[[#This Row],[Borrower Income Ratio]]&lt;$M$15)</f>
        <v>0</v>
      </c>
      <c r="F450">
        <v>2</v>
      </c>
      <c r="G450" t="s">
        <v>22</v>
      </c>
      <c r="H450">
        <v>46</v>
      </c>
      <c r="I450" t="b">
        <f>OR(borrower_data[[#This Row],[Borrower Debt to Income Ratio]]&gt;$N$16,borrower_data[[#This Row],[Borrower Debt to Income Ratio]]&lt;$N$15)</f>
        <v>0</v>
      </c>
    </row>
    <row r="451" spans="1:9" x14ac:dyDescent="0.25">
      <c r="A451">
        <v>448</v>
      </c>
      <c r="B451">
        <v>49000</v>
      </c>
      <c r="C451" t="b">
        <f>OR(borrower_data[[#This Row],[Borrower Annual Income]]&gt;$L$16,borrower_data[[#This Row],[Borrower Annual Income]]&lt;$L$15)</f>
        <v>0</v>
      </c>
      <c r="D451">
        <v>0.73240000000000005</v>
      </c>
      <c r="E451" t="b">
        <f>OR(borrower_data[[#This Row],[Borrower Income Ratio]]&gt;$M$16,borrower_data[[#This Row],[Borrower Income Ratio]]&lt;$M$15)</f>
        <v>0</v>
      </c>
      <c r="F451">
        <v>1</v>
      </c>
      <c r="G451" t="s">
        <v>22</v>
      </c>
      <c r="H451">
        <v>38</v>
      </c>
      <c r="I451" t="b">
        <f>OR(borrower_data[[#This Row],[Borrower Debt to Income Ratio]]&gt;$N$16,borrower_data[[#This Row],[Borrower Debt to Income Ratio]]&lt;$N$15)</f>
        <v>0</v>
      </c>
    </row>
    <row r="452" spans="1:9" x14ac:dyDescent="0.25">
      <c r="A452">
        <v>449</v>
      </c>
      <c r="B452">
        <v>89000</v>
      </c>
      <c r="C452" t="b">
        <f>OR(borrower_data[[#This Row],[Borrower Annual Income]]&gt;$L$16,borrower_data[[#This Row],[Borrower Annual Income]]&lt;$L$15)</f>
        <v>0</v>
      </c>
      <c r="D452">
        <v>1.0988</v>
      </c>
      <c r="E452" t="b">
        <f>OR(borrower_data[[#This Row],[Borrower Income Ratio]]&gt;$M$16,borrower_data[[#This Row],[Borrower Income Ratio]]&lt;$M$15)</f>
        <v>0</v>
      </c>
      <c r="F452">
        <v>2</v>
      </c>
      <c r="G452" t="s">
        <v>22</v>
      </c>
      <c r="H452">
        <v>36</v>
      </c>
      <c r="I452" t="b">
        <f>OR(borrower_data[[#This Row],[Borrower Debt to Income Ratio]]&gt;$N$16,borrower_data[[#This Row],[Borrower Debt to Income Ratio]]&lt;$N$15)</f>
        <v>0</v>
      </c>
    </row>
    <row r="453" spans="1:9" x14ac:dyDescent="0.25">
      <c r="A453">
        <v>450</v>
      </c>
      <c r="B453">
        <v>82000</v>
      </c>
      <c r="C453" t="b">
        <f>OR(borrower_data[[#This Row],[Borrower Annual Income]]&gt;$L$16,borrower_data[[#This Row],[Borrower Annual Income]]&lt;$L$15)</f>
        <v>0</v>
      </c>
      <c r="D453">
        <v>0.84019999999999995</v>
      </c>
      <c r="E453" t="b">
        <f>OR(borrower_data[[#This Row],[Borrower Income Ratio]]&gt;$M$16,borrower_data[[#This Row],[Borrower Income Ratio]]&lt;$M$15)</f>
        <v>0</v>
      </c>
      <c r="F453">
        <v>2</v>
      </c>
      <c r="G453" t="s">
        <v>22</v>
      </c>
      <c r="H453">
        <v>41</v>
      </c>
      <c r="I453" t="b">
        <f>OR(borrower_data[[#This Row],[Borrower Debt to Income Ratio]]&gt;$N$16,borrower_data[[#This Row],[Borrower Debt to Income Ratio]]&lt;$N$15)</f>
        <v>0</v>
      </c>
    </row>
    <row r="454" spans="1:9" x14ac:dyDescent="0.25">
      <c r="A454">
        <v>451</v>
      </c>
      <c r="B454">
        <v>25000</v>
      </c>
      <c r="C454" t="b">
        <f>OR(borrower_data[[#This Row],[Borrower Annual Income]]&gt;$L$16,borrower_data[[#This Row],[Borrower Annual Income]]&lt;$L$15)</f>
        <v>0</v>
      </c>
      <c r="D454">
        <v>0.39119999999999999</v>
      </c>
      <c r="E454" t="b">
        <f>OR(borrower_data[[#This Row],[Borrower Income Ratio]]&gt;$M$16,borrower_data[[#This Row],[Borrower Income Ratio]]&lt;$M$15)</f>
        <v>0</v>
      </c>
      <c r="F454">
        <v>1</v>
      </c>
      <c r="G454" t="s">
        <v>22</v>
      </c>
      <c r="H454">
        <v>37</v>
      </c>
      <c r="I454" t="b">
        <f>OR(borrower_data[[#This Row],[Borrower Debt to Income Ratio]]&gt;$N$16,borrower_data[[#This Row],[Borrower Debt to Income Ratio]]&lt;$N$15)</f>
        <v>0</v>
      </c>
    </row>
    <row r="455" spans="1:9" x14ac:dyDescent="0.25">
      <c r="A455">
        <v>452</v>
      </c>
      <c r="B455">
        <v>65000</v>
      </c>
      <c r="C455" t="b">
        <f>OR(borrower_data[[#This Row],[Borrower Annual Income]]&gt;$L$16,borrower_data[[#This Row],[Borrower Annual Income]]&lt;$L$15)</f>
        <v>0</v>
      </c>
      <c r="D455">
        <v>0.79659999999999997</v>
      </c>
      <c r="E455" t="b">
        <f>OR(borrower_data[[#This Row],[Borrower Income Ratio]]&gt;$M$16,borrower_data[[#This Row],[Borrower Income Ratio]]&lt;$M$15)</f>
        <v>0</v>
      </c>
      <c r="F455">
        <v>2</v>
      </c>
      <c r="G455" t="s">
        <v>22</v>
      </c>
      <c r="H455">
        <v>39</v>
      </c>
      <c r="I455" t="b">
        <f>OR(borrower_data[[#This Row],[Borrower Debt to Income Ratio]]&gt;$N$16,borrower_data[[#This Row],[Borrower Debt to Income Ratio]]&lt;$N$15)</f>
        <v>0</v>
      </c>
    </row>
    <row r="456" spans="1:9" x14ac:dyDescent="0.25">
      <c r="A456">
        <v>453</v>
      </c>
      <c r="B456">
        <v>144000</v>
      </c>
      <c r="C456" t="b">
        <f>OR(borrower_data[[#This Row],[Borrower Annual Income]]&gt;$L$16,borrower_data[[#This Row],[Borrower Annual Income]]&lt;$L$15)</f>
        <v>0</v>
      </c>
      <c r="D456">
        <v>1.7286999999999999</v>
      </c>
      <c r="E456" t="b">
        <f>OR(borrower_data[[#This Row],[Borrower Income Ratio]]&gt;$M$16,borrower_data[[#This Row],[Borrower Income Ratio]]&lt;$M$15)</f>
        <v>0</v>
      </c>
      <c r="F456">
        <v>2</v>
      </c>
      <c r="G456" t="s">
        <v>22</v>
      </c>
      <c r="H456">
        <v>46</v>
      </c>
      <c r="I456" t="b">
        <f>OR(borrower_data[[#This Row],[Borrower Debt to Income Ratio]]&gt;$N$16,borrower_data[[#This Row],[Borrower Debt to Income Ratio]]&lt;$N$15)</f>
        <v>0</v>
      </c>
    </row>
    <row r="457" spans="1:9" x14ac:dyDescent="0.25">
      <c r="A457">
        <v>454</v>
      </c>
      <c r="B457">
        <v>78000</v>
      </c>
      <c r="C457" t="b">
        <f>OR(borrower_data[[#This Row],[Borrower Annual Income]]&gt;$L$16,borrower_data[[#This Row],[Borrower Annual Income]]&lt;$L$15)</f>
        <v>0</v>
      </c>
      <c r="D457">
        <v>0.79749999999999999</v>
      </c>
      <c r="E457" t="b">
        <f>OR(borrower_data[[#This Row],[Borrower Income Ratio]]&gt;$M$16,borrower_data[[#This Row],[Borrower Income Ratio]]&lt;$M$15)</f>
        <v>0</v>
      </c>
      <c r="F457">
        <v>2</v>
      </c>
      <c r="G457" t="s">
        <v>22</v>
      </c>
      <c r="H457">
        <v>48</v>
      </c>
      <c r="I457" t="b">
        <f>OR(borrower_data[[#This Row],[Borrower Debt to Income Ratio]]&gt;$N$16,borrower_data[[#This Row],[Borrower Debt to Income Ratio]]&lt;$N$15)</f>
        <v>0</v>
      </c>
    </row>
    <row r="458" spans="1:9" x14ac:dyDescent="0.25">
      <c r="A458">
        <v>455</v>
      </c>
      <c r="B458">
        <v>181000</v>
      </c>
      <c r="C458" t="b">
        <f>OR(borrower_data[[#This Row],[Borrower Annual Income]]&gt;$L$16,borrower_data[[#This Row],[Borrower Annual Income]]&lt;$L$15)</f>
        <v>0</v>
      </c>
      <c r="D458">
        <v>2.3721999999999999</v>
      </c>
      <c r="E458" t="b">
        <f>OR(borrower_data[[#This Row],[Borrower Income Ratio]]&gt;$M$16,borrower_data[[#This Row],[Borrower Income Ratio]]&lt;$M$15)</f>
        <v>0</v>
      </c>
      <c r="F458">
        <v>2</v>
      </c>
      <c r="G458" t="s">
        <v>22</v>
      </c>
      <c r="H458">
        <v>38</v>
      </c>
      <c r="I458" t="b">
        <f>OR(borrower_data[[#This Row],[Borrower Debt to Income Ratio]]&gt;$N$16,borrower_data[[#This Row],[Borrower Debt to Income Ratio]]&lt;$N$15)</f>
        <v>0</v>
      </c>
    </row>
    <row r="459" spans="1:9" x14ac:dyDescent="0.25">
      <c r="A459">
        <v>456</v>
      </c>
      <c r="B459">
        <v>171000</v>
      </c>
      <c r="C459" t="b">
        <f>OR(borrower_data[[#This Row],[Borrower Annual Income]]&gt;$L$16,borrower_data[[#This Row],[Borrower Annual Income]]&lt;$L$15)</f>
        <v>0</v>
      </c>
      <c r="D459">
        <v>2.2829999999999999</v>
      </c>
      <c r="E459" t="b">
        <f>OR(borrower_data[[#This Row],[Borrower Income Ratio]]&gt;$M$16,borrower_data[[#This Row],[Borrower Income Ratio]]&lt;$M$15)</f>
        <v>0</v>
      </c>
      <c r="F459">
        <v>2</v>
      </c>
      <c r="G459" t="s">
        <v>22</v>
      </c>
      <c r="H459">
        <v>20</v>
      </c>
      <c r="I459" t="b">
        <f>OR(borrower_data[[#This Row],[Borrower Debt to Income Ratio]]&gt;$N$16,borrower_data[[#This Row],[Borrower Debt to Income Ratio]]&lt;$N$15)</f>
        <v>0</v>
      </c>
    </row>
    <row r="460" spans="1:9" x14ac:dyDescent="0.25">
      <c r="A460">
        <v>457</v>
      </c>
      <c r="B460">
        <v>36000</v>
      </c>
      <c r="C460" t="b">
        <f>OR(borrower_data[[#This Row],[Borrower Annual Income]]&gt;$L$16,borrower_data[[#This Row],[Borrower Annual Income]]&lt;$L$15)</f>
        <v>0</v>
      </c>
      <c r="D460">
        <v>0.46329999999999999</v>
      </c>
      <c r="E460" t="b">
        <f>OR(borrower_data[[#This Row],[Borrower Income Ratio]]&gt;$M$16,borrower_data[[#This Row],[Borrower Income Ratio]]&lt;$M$15)</f>
        <v>0</v>
      </c>
      <c r="F460">
        <v>1</v>
      </c>
      <c r="G460" t="s">
        <v>22</v>
      </c>
      <c r="H460">
        <v>30</v>
      </c>
      <c r="I460" t="b">
        <f>OR(borrower_data[[#This Row],[Borrower Debt to Income Ratio]]&gt;$N$16,borrower_data[[#This Row],[Borrower Debt to Income Ratio]]&lt;$N$15)</f>
        <v>0</v>
      </c>
    </row>
    <row r="461" spans="1:9" x14ac:dyDescent="0.25">
      <c r="A461">
        <v>458</v>
      </c>
      <c r="B461">
        <v>174000</v>
      </c>
      <c r="C461" t="b">
        <f>OR(borrower_data[[#This Row],[Borrower Annual Income]]&gt;$L$16,borrower_data[[#This Row],[Borrower Annual Income]]&lt;$L$15)</f>
        <v>0</v>
      </c>
      <c r="D461">
        <v>2.0888</v>
      </c>
      <c r="E461" t="b">
        <f>OR(borrower_data[[#This Row],[Borrower Income Ratio]]&gt;$M$16,borrower_data[[#This Row],[Borrower Income Ratio]]&lt;$M$15)</f>
        <v>0</v>
      </c>
      <c r="F461">
        <v>2</v>
      </c>
      <c r="G461" t="s">
        <v>22</v>
      </c>
      <c r="H461">
        <v>44</v>
      </c>
      <c r="I461" t="b">
        <f>OR(borrower_data[[#This Row],[Borrower Debt to Income Ratio]]&gt;$N$16,borrower_data[[#This Row],[Borrower Debt to Income Ratio]]&lt;$N$15)</f>
        <v>0</v>
      </c>
    </row>
    <row r="462" spans="1:9" x14ac:dyDescent="0.25">
      <c r="A462">
        <v>459</v>
      </c>
      <c r="B462">
        <v>32000</v>
      </c>
      <c r="C462" t="b">
        <f>OR(borrower_data[[#This Row],[Borrower Annual Income]]&gt;$L$16,borrower_data[[#This Row],[Borrower Annual Income]]&lt;$L$15)</f>
        <v>0</v>
      </c>
      <c r="D462">
        <v>0.40150000000000002</v>
      </c>
      <c r="E462" t="b">
        <f>OR(borrower_data[[#This Row],[Borrower Income Ratio]]&gt;$M$16,borrower_data[[#This Row],[Borrower Income Ratio]]&lt;$M$15)</f>
        <v>0</v>
      </c>
      <c r="F462">
        <v>1</v>
      </c>
      <c r="G462" t="s">
        <v>22</v>
      </c>
      <c r="H462">
        <v>41</v>
      </c>
      <c r="I462" t="b">
        <f>OR(borrower_data[[#This Row],[Borrower Debt to Income Ratio]]&gt;$N$16,borrower_data[[#This Row],[Borrower Debt to Income Ratio]]&lt;$N$15)</f>
        <v>0</v>
      </c>
    </row>
    <row r="463" spans="1:9" x14ac:dyDescent="0.25">
      <c r="A463">
        <v>460</v>
      </c>
      <c r="B463">
        <v>41000</v>
      </c>
      <c r="C463" t="b">
        <f>OR(borrower_data[[#This Row],[Borrower Annual Income]]&gt;$L$16,borrower_data[[#This Row],[Borrower Annual Income]]&lt;$L$15)</f>
        <v>0</v>
      </c>
      <c r="D463">
        <v>0.5151</v>
      </c>
      <c r="E463" t="b">
        <f>OR(borrower_data[[#This Row],[Borrower Income Ratio]]&gt;$M$16,borrower_data[[#This Row],[Borrower Income Ratio]]&lt;$M$15)</f>
        <v>0</v>
      </c>
      <c r="F463">
        <v>2</v>
      </c>
      <c r="G463" t="s">
        <v>22</v>
      </c>
      <c r="H463">
        <v>36</v>
      </c>
      <c r="I463" t="b">
        <f>OR(borrower_data[[#This Row],[Borrower Debt to Income Ratio]]&gt;$N$16,borrower_data[[#This Row],[Borrower Debt to Income Ratio]]&lt;$N$15)</f>
        <v>0</v>
      </c>
    </row>
    <row r="464" spans="1:9" x14ac:dyDescent="0.25">
      <c r="A464">
        <v>461</v>
      </c>
      <c r="B464">
        <v>125000</v>
      </c>
      <c r="C464" t="b">
        <f>OR(borrower_data[[#This Row],[Borrower Annual Income]]&gt;$L$16,borrower_data[[#This Row],[Borrower Annual Income]]&lt;$L$15)</f>
        <v>0</v>
      </c>
      <c r="D464">
        <v>1.8968</v>
      </c>
      <c r="E464" t="b">
        <f>OR(borrower_data[[#This Row],[Borrower Income Ratio]]&gt;$M$16,borrower_data[[#This Row],[Borrower Income Ratio]]&lt;$M$15)</f>
        <v>0</v>
      </c>
      <c r="F464">
        <v>2</v>
      </c>
      <c r="G464" t="s">
        <v>22</v>
      </c>
      <c r="H464">
        <v>42</v>
      </c>
      <c r="I464" t="b">
        <f>OR(borrower_data[[#This Row],[Borrower Debt to Income Ratio]]&gt;$N$16,borrower_data[[#This Row],[Borrower Debt to Income Ratio]]&lt;$N$15)</f>
        <v>0</v>
      </c>
    </row>
    <row r="465" spans="1:9" x14ac:dyDescent="0.25">
      <c r="A465">
        <v>462</v>
      </c>
      <c r="B465">
        <v>60000</v>
      </c>
      <c r="C465" t="b">
        <f>OR(borrower_data[[#This Row],[Borrower Annual Income]]&gt;$L$16,borrower_data[[#This Row],[Borrower Annual Income]]&lt;$L$15)</f>
        <v>0</v>
      </c>
      <c r="D465">
        <v>0.6734</v>
      </c>
      <c r="E465" t="b">
        <f>OR(borrower_data[[#This Row],[Borrower Income Ratio]]&gt;$M$16,borrower_data[[#This Row],[Borrower Income Ratio]]&lt;$M$15)</f>
        <v>0</v>
      </c>
      <c r="F465">
        <v>2</v>
      </c>
      <c r="G465" t="s">
        <v>22</v>
      </c>
      <c r="H465">
        <v>43</v>
      </c>
      <c r="I465" t="b">
        <f>OR(borrower_data[[#This Row],[Borrower Debt to Income Ratio]]&gt;$N$16,borrower_data[[#This Row],[Borrower Debt to Income Ratio]]&lt;$N$15)</f>
        <v>0</v>
      </c>
    </row>
    <row r="466" spans="1:9" x14ac:dyDescent="0.25">
      <c r="A466">
        <v>463</v>
      </c>
      <c r="B466">
        <v>49000</v>
      </c>
      <c r="C466" t="b">
        <f>OR(borrower_data[[#This Row],[Borrower Annual Income]]&gt;$L$16,borrower_data[[#This Row],[Borrower Annual Income]]&lt;$L$15)</f>
        <v>0</v>
      </c>
      <c r="D466">
        <v>0.69210000000000005</v>
      </c>
      <c r="E466" t="b">
        <f>OR(borrower_data[[#This Row],[Borrower Income Ratio]]&gt;$M$16,borrower_data[[#This Row],[Borrower Income Ratio]]&lt;$M$15)</f>
        <v>0</v>
      </c>
      <c r="F466">
        <v>2</v>
      </c>
      <c r="G466" t="s">
        <v>22</v>
      </c>
      <c r="H466">
        <v>40</v>
      </c>
      <c r="I466" t="b">
        <f>OR(borrower_data[[#This Row],[Borrower Debt to Income Ratio]]&gt;$N$16,borrower_data[[#This Row],[Borrower Debt to Income Ratio]]&lt;$N$15)</f>
        <v>0</v>
      </c>
    </row>
    <row r="467" spans="1:9" x14ac:dyDescent="0.25">
      <c r="A467">
        <v>464</v>
      </c>
      <c r="B467">
        <v>20000</v>
      </c>
      <c r="C467" t="b">
        <f>OR(borrower_data[[#This Row],[Borrower Annual Income]]&gt;$L$16,borrower_data[[#This Row],[Borrower Annual Income]]&lt;$L$15)</f>
        <v>0</v>
      </c>
      <c r="D467">
        <v>0.28899999999999998</v>
      </c>
      <c r="E467" t="b">
        <f>OR(borrower_data[[#This Row],[Borrower Income Ratio]]&gt;$M$16,borrower_data[[#This Row],[Borrower Income Ratio]]&lt;$M$15)</f>
        <v>0</v>
      </c>
      <c r="F467">
        <v>2</v>
      </c>
      <c r="G467" t="s">
        <v>22</v>
      </c>
      <c r="H467">
        <v>48</v>
      </c>
      <c r="I467" t="b">
        <f>OR(borrower_data[[#This Row],[Borrower Debt to Income Ratio]]&gt;$N$16,borrower_data[[#This Row],[Borrower Debt to Income Ratio]]&lt;$N$15)</f>
        <v>0</v>
      </c>
    </row>
    <row r="468" spans="1:9" x14ac:dyDescent="0.25">
      <c r="A468">
        <v>465</v>
      </c>
      <c r="B468">
        <v>100000</v>
      </c>
      <c r="C468" t="b">
        <f>OR(borrower_data[[#This Row],[Borrower Annual Income]]&gt;$L$16,borrower_data[[#This Row],[Borrower Annual Income]]&lt;$L$15)</f>
        <v>0</v>
      </c>
      <c r="D468">
        <v>1.2004999999999999</v>
      </c>
      <c r="E468" t="b">
        <f>OR(borrower_data[[#This Row],[Borrower Income Ratio]]&gt;$M$16,borrower_data[[#This Row],[Borrower Income Ratio]]&lt;$M$15)</f>
        <v>0</v>
      </c>
      <c r="F468">
        <v>2</v>
      </c>
      <c r="G468" t="s">
        <v>22</v>
      </c>
      <c r="H468">
        <v>36</v>
      </c>
      <c r="I468" t="b">
        <f>OR(borrower_data[[#This Row],[Borrower Debt to Income Ratio]]&gt;$N$16,borrower_data[[#This Row],[Borrower Debt to Income Ratio]]&lt;$N$15)</f>
        <v>0</v>
      </c>
    </row>
    <row r="469" spans="1:9" x14ac:dyDescent="0.25">
      <c r="A469">
        <v>466</v>
      </c>
      <c r="B469">
        <v>77000</v>
      </c>
      <c r="C469" t="b">
        <f>OR(borrower_data[[#This Row],[Borrower Annual Income]]&gt;$L$16,borrower_data[[#This Row],[Borrower Annual Income]]&lt;$L$15)</f>
        <v>0</v>
      </c>
      <c r="D469">
        <v>1.0665</v>
      </c>
      <c r="E469" t="b">
        <f>OR(borrower_data[[#This Row],[Borrower Income Ratio]]&gt;$M$16,borrower_data[[#This Row],[Borrower Income Ratio]]&lt;$M$15)</f>
        <v>0</v>
      </c>
      <c r="F469">
        <v>2</v>
      </c>
      <c r="G469" t="s">
        <v>22</v>
      </c>
      <c r="H469">
        <v>20</v>
      </c>
      <c r="I469" t="b">
        <f>OR(borrower_data[[#This Row],[Borrower Debt to Income Ratio]]&gt;$N$16,borrower_data[[#This Row],[Borrower Debt to Income Ratio]]&lt;$N$15)</f>
        <v>0</v>
      </c>
    </row>
    <row r="470" spans="1:9" x14ac:dyDescent="0.25">
      <c r="A470">
        <v>467</v>
      </c>
      <c r="B470">
        <v>170000</v>
      </c>
      <c r="C470" t="b">
        <f>OR(borrower_data[[#This Row],[Borrower Annual Income]]&gt;$L$16,borrower_data[[#This Row],[Borrower Annual Income]]&lt;$L$15)</f>
        <v>0</v>
      </c>
      <c r="D470">
        <v>1.7436</v>
      </c>
      <c r="E470" t="b">
        <f>OR(borrower_data[[#This Row],[Borrower Income Ratio]]&gt;$M$16,borrower_data[[#This Row],[Borrower Income Ratio]]&lt;$M$15)</f>
        <v>0</v>
      </c>
      <c r="F470">
        <v>2</v>
      </c>
      <c r="G470" t="s">
        <v>22</v>
      </c>
      <c r="H470">
        <v>20</v>
      </c>
      <c r="I470" t="b">
        <f>OR(borrower_data[[#This Row],[Borrower Debt to Income Ratio]]&gt;$N$16,borrower_data[[#This Row],[Borrower Debt to Income Ratio]]&lt;$N$15)</f>
        <v>0</v>
      </c>
    </row>
    <row r="471" spans="1:9" x14ac:dyDescent="0.25">
      <c r="A471">
        <v>19</v>
      </c>
      <c r="B471">
        <v>287000</v>
      </c>
      <c r="C471" t="b">
        <f>OR(borrower_data[[#This Row],[Borrower Annual Income]]&gt;$L$16,borrower_data[[#This Row],[Borrower Annual Income]]&lt;$L$15)</f>
        <v>1</v>
      </c>
      <c r="D471">
        <v>2.2978000000000001</v>
      </c>
      <c r="E471" t="b">
        <f>OR(borrower_data[[#This Row],[Borrower Income Ratio]]&gt;$M$16,borrower_data[[#This Row],[Borrower Income Ratio]]&lt;$M$15)</f>
        <v>0</v>
      </c>
      <c r="F471">
        <v>2</v>
      </c>
      <c r="G471" t="s">
        <v>17</v>
      </c>
      <c r="H471">
        <v>20</v>
      </c>
      <c r="I471" t="b">
        <f>OR(borrower_data[[#This Row],[Borrower Debt to Income Ratio]]&gt;$N$16,borrower_data[[#This Row],[Borrower Debt to Income Ratio]]&lt;$N$15)</f>
        <v>0</v>
      </c>
    </row>
    <row r="472" spans="1:9" x14ac:dyDescent="0.25">
      <c r="A472">
        <v>469</v>
      </c>
      <c r="B472">
        <v>103000</v>
      </c>
      <c r="C472" t="b">
        <f>OR(borrower_data[[#This Row],[Borrower Annual Income]]&gt;$L$16,borrower_data[[#This Row],[Borrower Annual Income]]&lt;$L$15)</f>
        <v>0</v>
      </c>
      <c r="D472">
        <v>1.2923</v>
      </c>
      <c r="E472" t="b">
        <f>OR(borrower_data[[#This Row],[Borrower Income Ratio]]&gt;$M$16,borrower_data[[#This Row],[Borrower Income Ratio]]&lt;$M$15)</f>
        <v>0</v>
      </c>
      <c r="F472">
        <v>2</v>
      </c>
      <c r="G472" t="s">
        <v>22</v>
      </c>
      <c r="H472">
        <v>10</v>
      </c>
      <c r="I472" t="b">
        <f>OR(borrower_data[[#This Row],[Borrower Debt to Income Ratio]]&gt;$N$16,borrower_data[[#This Row],[Borrower Debt to Income Ratio]]&lt;$N$15)</f>
        <v>0</v>
      </c>
    </row>
    <row r="473" spans="1:9" x14ac:dyDescent="0.25">
      <c r="A473">
        <v>470</v>
      </c>
      <c r="B473">
        <v>54000</v>
      </c>
      <c r="C473" t="b">
        <f>OR(borrower_data[[#This Row],[Borrower Annual Income]]&gt;$L$16,borrower_data[[#This Row],[Borrower Annual Income]]&lt;$L$15)</f>
        <v>0</v>
      </c>
      <c r="D473">
        <v>0.69410000000000005</v>
      </c>
      <c r="E473" t="b">
        <f>OR(borrower_data[[#This Row],[Borrower Income Ratio]]&gt;$M$16,borrower_data[[#This Row],[Borrower Income Ratio]]&lt;$M$15)</f>
        <v>0</v>
      </c>
      <c r="F473">
        <v>1</v>
      </c>
      <c r="G473" t="s">
        <v>22</v>
      </c>
      <c r="H473">
        <v>20</v>
      </c>
      <c r="I473" t="b">
        <f>OR(borrower_data[[#This Row],[Borrower Debt to Income Ratio]]&gt;$N$16,borrower_data[[#This Row],[Borrower Debt to Income Ratio]]&lt;$N$15)</f>
        <v>0</v>
      </c>
    </row>
    <row r="474" spans="1:9" x14ac:dyDescent="0.25">
      <c r="A474">
        <v>471</v>
      </c>
      <c r="B474">
        <v>95000</v>
      </c>
      <c r="C474" t="b">
        <f>OR(borrower_data[[#This Row],[Borrower Annual Income]]&gt;$L$16,borrower_data[[#This Row],[Borrower Annual Income]]&lt;$L$15)</f>
        <v>0</v>
      </c>
      <c r="D474">
        <v>1.1405000000000001</v>
      </c>
      <c r="E474" t="b">
        <f>OR(borrower_data[[#This Row],[Borrower Income Ratio]]&gt;$M$16,borrower_data[[#This Row],[Borrower Income Ratio]]&lt;$M$15)</f>
        <v>0</v>
      </c>
      <c r="F474">
        <v>2</v>
      </c>
      <c r="G474" t="s">
        <v>22</v>
      </c>
      <c r="H474">
        <v>20</v>
      </c>
      <c r="I474" t="b">
        <f>OR(borrower_data[[#This Row],[Borrower Debt to Income Ratio]]&gt;$N$16,borrower_data[[#This Row],[Borrower Debt to Income Ratio]]&lt;$N$15)</f>
        <v>0</v>
      </c>
    </row>
    <row r="475" spans="1:9" x14ac:dyDescent="0.25">
      <c r="A475">
        <v>472</v>
      </c>
      <c r="B475">
        <v>53000</v>
      </c>
      <c r="C475" t="b">
        <f>OR(borrower_data[[#This Row],[Borrower Annual Income]]&gt;$L$16,borrower_data[[#This Row],[Borrower Annual Income]]&lt;$L$15)</f>
        <v>0</v>
      </c>
      <c r="D475">
        <v>0.57730000000000004</v>
      </c>
      <c r="E475" t="b">
        <f>OR(borrower_data[[#This Row],[Borrower Income Ratio]]&gt;$M$16,borrower_data[[#This Row],[Borrower Income Ratio]]&lt;$M$15)</f>
        <v>0</v>
      </c>
      <c r="F475">
        <v>1</v>
      </c>
      <c r="G475" t="s">
        <v>22</v>
      </c>
      <c r="H475">
        <v>36</v>
      </c>
      <c r="I475" t="b">
        <f>OR(borrower_data[[#This Row],[Borrower Debt to Income Ratio]]&gt;$N$16,borrower_data[[#This Row],[Borrower Debt to Income Ratio]]&lt;$N$15)</f>
        <v>0</v>
      </c>
    </row>
    <row r="476" spans="1:9" x14ac:dyDescent="0.25">
      <c r="A476">
        <v>473</v>
      </c>
      <c r="B476">
        <v>100000</v>
      </c>
      <c r="C476" t="b">
        <f>OR(borrower_data[[#This Row],[Borrower Annual Income]]&gt;$L$16,borrower_data[[#This Row],[Borrower Annual Income]]&lt;$L$15)</f>
        <v>0</v>
      </c>
      <c r="D476">
        <v>1.2853000000000001</v>
      </c>
      <c r="E476" t="b">
        <f>OR(borrower_data[[#This Row],[Borrower Income Ratio]]&gt;$M$16,borrower_data[[#This Row],[Borrower Income Ratio]]&lt;$M$15)</f>
        <v>0</v>
      </c>
      <c r="F476">
        <v>2</v>
      </c>
      <c r="G476" t="s">
        <v>22</v>
      </c>
      <c r="H476">
        <v>30</v>
      </c>
      <c r="I476" t="b">
        <f>OR(borrower_data[[#This Row],[Borrower Debt to Income Ratio]]&gt;$N$16,borrower_data[[#This Row],[Borrower Debt to Income Ratio]]&lt;$N$15)</f>
        <v>0</v>
      </c>
    </row>
    <row r="477" spans="1:9" x14ac:dyDescent="0.25">
      <c r="A477">
        <v>474</v>
      </c>
      <c r="B477">
        <v>118000</v>
      </c>
      <c r="C477" t="b">
        <f>OR(borrower_data[[#This Row],[Borrower Annual Income]]&gt;$L$16,borrower_data[[#This Row],[Borrower Annual Income]]&lt;$L$15)</f>
        <v>0</v>
      </c>
      <c r="D477">
        <v>1.0350999999999999</v>
      </c>
      <c r="E477" t="b">
        <f>OR(borrower_data[[#This Row],[Borrower Income Ratio]]&gt;$M$16,borrower_data[[#This Row],[Borrower Income Ratio]]&lt;$M$15)</f>
        <v>0</v>
      </c>
      <c r="F477">
        <v>2</v>
      </c>
      <c r="G477" t="s">
        <v>22</v>
      </c>
      <c r="H477">
        <v>20</v>
      </c>
      <c r="I477" t="b">
        <f>OR(borrower_data[[#This Row],[Borrower Debt to Income Ratio]]&gt;$N$16,borrower_data[[#This Row],[Borrower Debt to Income Ratio]]&lt;$N$15)</f>
        <v>0</v>
      </c>
    </row>
    <row r="478" spans="1:9" x14ac:dyDescent="0.25">
      <c r="A478">
        <v>475</v>
      </c>
      <c r="B478">
        <v>83000</v>
      </c>
      <c r="C478" t="b">
        <f>OR(borrower_data[[#This Row],[Borrower Annual Income]]&gt;$L$16,borrower_data[[#This Row],[Borrower Annual Income]]&lt;$L$15)</f>
        <v>0</v>
      </c>
      <c r="D478">
        <v>0.93469999999999998</v>
      </c>
      <c r="E478" t="b">
        <f>OR(borrower_data[[#This Row],[Borrower Income Ratio]]&gt;$M$16,borrower_data[[#This Row],[Borrower Income Ratio]]&lt;$M$15)</f>
        <v>0</v>
      </c>
      <c r="F478">
        <v>2</v>
      </c>
      <c r="G478" t="s">
        <v>22</v>
      </c>
      <c r="H478">
        <v>30</v>
      </c>
      <c r="I478" t="b">
        <f>OR(borrower_data[[#This Row],[Borrower Debt to Income Ratio]]&gt;$N$16,borrower_data[[#This Row],[Borrower Debt to Income Ratio]]&lt;$N$15)</f>
        <v>0</v>
      </c>
    </row>
    <row r="479" spans="1:9" x14ac:dyDescent="0.25">
      <c r="A479">
        <v>476</v>
      </c>
      <c r="B479">
        <v>78000</v>
      </c>
      <c r="C479" t="b">
        <f>OR(borrower_data[[#This Row],[Borrower Annual Income]]&gt;$L$16,borrower_data[[#This Row],[Borrower Annual Income]]&lt;$L$15)</f>
        <v>0</v>
      </c>
      <c r="D479">
        <v>0.80830000000000002</v>
      </c>
      <c r="E479" t="b">
        <f>OR(borrower_data[[#This Row],[Borrower Income Ratio]]&gt;$M$16,borrower_data[[#This Row],[Borrower Income Ratio]]&lt;$M$15)</f>
        <v>0</v>
      </c>
      <c r="F479">
        <v>2</v>
      </c>
      <c r="G479" t="s">
        <v>22</v>
      </c>
      <c r="H479">
        <v>46</v>
      </c>
      <c r="I479" t="b">
        <f>OR(borrower_data[[#This Row],[Borrower Debt to Income Ratio]]&gt;$N$16,borrower_data[[#This Row],[Borrower Debt to Income Ratio]]&lt;$N$15)</f>
        <v>0</v>
      </c>
    </row>
    <row r="480" spans="1:9" x14ac:dyDescent="0.25">
      <c r="A480">
        <v>477</v>
      </c>
      <c r="B480">
        <v>196000</v>
      </c>
      <c r="C480" t="b">
        <f>OR(borrower_data[[#This Row],[Borrower Annual Income]]&gt;$L$16,borrower_data[[#This Row],[Borrower Annual Income]]&lt;$L$15)</f>
        <v>0</v>
      </c>
      <c r="D480">
        <v>2.0144000000000002</v>
      </c>
      <c r="E480" t="b">
        <f>OR(borrower_data[[#This Row],[Borrower Income Ratio]]&gt;$M$16,borrower_data[[#This Row],[Borrower Income Ratio]]&lt;$M$15)</f>
        <v>0</v>
      </c>
      <c r="F480">
        <v>2</v>
      </c>
      <c r="G480" t="s">
        <v>22</v>
      </c>
      <c r="H480">
        <v>37</v>
      </c>
      <c r="I480" t="b">
        <f>OR(borrower_data[[#This Row],[Borrower Debt to Income Ratio]]&gt;$N$16,borrower_data[[#This Row],[Borrower Debt to Income Ratio]]&lt;$N$15)</f>
        <v>0</v>
      </c>
    </row>
    <row r="481" spans="1:9" x14ac:dyDescent="0.25">
      <c r="A481">
        <v>478</v>
      </c>
      <c r="B481">
        <v>105000</v>
      </c>
      <c r="C481" t="b">
        <f>OR(borrower_data[[#This Row],[Borrower Annual Income]]&gt;$L$16,borrower_data[[#This Row],[Borrower Annual Income]]&lt;$L$15)</f>
        <v>0</v>
      </c>
      <c r="D481">
        <v>1.0224</v>
      </c>
      <c r="E481" t="b">
        <f>OR(borrower_data[[#This Row],[Borrower Income Ratio]]&gt;$M$16,borrower_data[[#This Row],[Borrower Income Ratio]]&lt;$M$15)</f>
        <v>0</v>
      </c>
      <c r="F481">
        <v>2</v>
      </c>
      <c r="G481" t="s">
        <v>22</v>
      </c>
      <c r="H481">
        <v>30</v>
      </c>
      <c r="I481" t="b">
        <f>OR(borrower_data[[#This Row],[Borrower Debt to Income Ratio]]&gt;$N$16,borrower_data[[#This Row],[Borrower Debt to Income Ratio]]&lt;$N$15)</f>
        <v>0</v>
      </c>
    </row>
    <row r="482" spans="1:9" x14ac:dyDescent="0.25">
      <c r="A482">
        <v>479</v>
      </c>
      <c r="B482">
        <v>120000</v>
      </c>
      <c r="C482" t="b">
        <f>OR(borrower_data[[#This Row],[Borrower Annual Income]]&gt;$L$16,borrower_data[[#This Row],[Borrower Annual Income]]&lt;$L$15)</f>
        <v>0</v>
      </c>
      <c r="D482">
        <v>1.4406000000000001</v>
      </c>
      <c r="E482" t="b">
        <f>OR(borrower_data[[#This Row],[Borrower Income Ratio]]&gt;$M$16,borrower_data[[#This Row],[Borrower Income Ratio]]&lt;$M$15)</f>
        <v>0</v>
      </c>
      <c r="F482">
        <v>2</v>
      </c>
      <c r="G482" t="s">
        <v>22</v>
      </c>
      <c r="H482">
        <v>40</v>
      </c>
      <c r="I482" t="b">
        <f>OR(borrower_data[[#This Row],[Borrower Debt to Income Ratio]]&gt;$N$16,borrower_data[[#This Row],[Borrower Debt to Income Ratio]]&lt;$N$15)</f>
        <v>0</v>
      </c>
    </row>
    <row r="483" spans="1:9" x14ac:dyDescent="0.25">
      <c r="A483">
        <v>480</v>
      </c>
      <c r="B483">
        <v>38000</v>
      </c>
      <c r="C483" t="b">
        <f>OR(borrower_data[[#This Row],[Borrower Annual Income]]&gt;$L$16,borrower_data[[#This Row],[Borrower Annual Income]]&lt;$L$15)</f>
        <v>0</v>
      </c>
      <c r="D483">
        <v>0.47499999999999998</v>
      </c>
      <c r="E483" t="b">
        <f>OR(borrower_data[[#This Row],[Borrower Income Ratio]]&gt;$M$16,borrower_data[[#This Row],[Borrower Income Ratio]]&lt;$M$15)</f>
        <v>0</v>
      </c>
      <c r="F483">
        <v>1</v>
      </c>
      <c r="G483" t="s">
        <v>22</v>
      </c>
      <c r="H483">
        <v>30</v>
      </c>
      <c r="I483" t="b">
        <f>OR(borrower_data[[#This Row],[Borrower Debt to Income Ratio]]&gt;$N$16,borrower_data[[#This Row],[Borrower Debt to Income Ratio]]&lt;$N$15)</f>
        <v>0</v>
      </c>
    </row>
    <row r="484" spans="1:9" x14ac:dyDescent="0.25">
      <c r="A484">
        <v>481</v>
      </c>
      <c r="B484">
        <v>84000</v>
      </c>
      <c r="C484" t="b">
        <f>OR(borrower_data[[#This Row],[Borrower Annual Income]]&gt;$L$16,borrower_data[[#This Row],[Borrower Annual Income]]&lt;$L$15)</f>
        <v>0</v>
      </c>
      <c r="D484">
        <v>0.84</v>
      </c>
      <c r="E484" t="b">
        <f>OR(borrower_data[[#This Row],[Borrower Income Ratio]]&gt;$M$16,borrower_data[[#This Row],[Borrower Income Ratio]]&lt;$M$15)</f>
        <v>0</v>
      </c>
      <c r="F484">
        <v>2</v>
      </c>
      <c r="G484" t="s">
        <v>22</v>
      </c>
      <c r="H484">
        <v>30</v>
      </c>
      <c r="I484" t="b">
        <f>OR(borrower_data[[#This Row],[Borrower Debt to Income Ratio]]&gt;$N$16,borrower_data[[#This Row],[Borrower Debt to Income Ratio]]&lt;$N$15)</f>
        <v>0</v>
      </c>
    </row>
    <row r="485" spans="1:9" x14ac:dyDescent="0.25">
      <c r="A485">
        <v>482</v>
      </c>
      <c r="B485">
        <v>108000</v>
      </c>
      <c r="C485" t="b">
        <f>OR(borrower_data[[#This Row],[Borrower Annual Income]]&gt;$L$16,borrower_data[[#This Row],[Borrower Annual Income]]&lt;$L$15)</f>
        <v>0</v>
      </c>
      <c r="D485">
        <v>1.3551</v>
      </c>
      <c r="E485" t="b">
        <f>OR(borrower_data[[#This Row],[Borrower Income Ratio]]&gt;$M$16,borrower_data[[#This Row],[Borrower Income Ratio]]&lt;$M$15)</f>
        <v>0</v>
      </c>
      <c r="F485">
        <v>2</v>
      </c>
      <c r="G485" t="s">
        <v>23</v>
      </c>
      <c r="H485">
        <v>10</v>
      </c>
      <c r="I485" t="b">
        <f>OR(borrower_data[[#This Row],[Borrower Debt to Income Ratio]]&gt;$N$16,borrower_data[[#This Row],[Borrower Debt to Income Ratio]]&lt;$N$15)</f>
        <v>0</v>
      </c>
    </row>
    <row r="486" spans="1:9" x14ac:dyDescent="0.25">
      <c r="A486">
        <v>483</v>
      </c>
      <c r="B486">
        <v>82000</v>
      </c>
      <c r="C486" t="b">
        <f>OR(borrower_data[[#This Row],[Borrower Annual Income]]&gt;$L$16,borrower_data[[#This Row],[Borrower Annual Income]]&lt;$L$15)</f>
        <v>0</v>
      </c>
      <c r="D486">
        <v>0.79769999999999996</v>
      </c>
      <c r="E486" t="b">
        <f>OR(borrower_data[[#This Row],[Borrower Income Ratio]]&gt;$M$16,borrower_data[[#This Row],[Borrower Income Ratio]]&lt;$M$15)</f>
        <v>0</v>
      </c>
      <c r="F486">
        <v>2</v>
      </c>
      <c r="G486" t="s">
        <v>23</v>
      </c>
      <c r="H486">
        <v>41</v>
      </c>
      <c r="I486" t="b">
        <f>OR(borrower_data[[#This Row],[Borrower Debt to Income Ratio]]&gt;$N$16,borrower_data[[#This Row],[Borrower Debt to Income Ratio]]&lt;$N$15)</f>
        <v>0</v>
      </c>
    </row>
    <row r="487" spans="1:9" x14ac:dyDescent="0.25">
      <c r="A487">
        <v>484</v>
      </c>
      <c r="B487">
        <v>160000</v>
      </c>
      <c r="C487" t="b">
        <f>OR(borrower_data[[#This Row],[Borrower Annual Income]]&gt;$L$16,borrower_data[[#This Row],[Borrower Annual Income]]&lt;$L$15)</f>
        <v>0</v>
      </c>
      <c r="D487">
        <v>1.9440999999999999</v>
      </c>
      <c r="E487" t="b">
        <f>OR(borrower_data[[#This Row],[Borrower Income Ratio]]&gt;$M$16,borrower_data[[#This Row],[Borrower Income Ratio]]&lt;$M$15)</f>
        <v>0</v>
      </c>
      <c r="F487">
        <v>2</v>
      </c>
      <c r="G487" t="s">
        <v>23</v>
      </c>
      <c r="H487">
        <v>10</v>
      </c>
      <c r="I487" t="b">
        <f>OR(borrower_data[[#This Row],[Borrower Debt to Income Ratio]]&gt;$N$16,borrower_data[[#This Row],[Borrower Debt to Income Ratio]]&lt;$N$15)</f>
        <v>0</v>
      </c>
    </row>
    <row r="488" spans="1:9" x14ac:dyDescent="0.25">
      <c r="A488">
        <v>485</v>
      </c>
      <c r="B488">
        <v>47000</v>
      </c>
      <c r="C488" t="b">
        <f>OR(borrower_data[[#This Row],[Borrower Annual Income]]&gt;$L$16,borrower_data[[#This Row],[Borrower Annual Income]]&lt;$L$15)</f>
        <v>0</v>
      </c>
      <c r="D488">
        <v>0.56420000000000003</v>
      </c>
      <c r="E488" t="b">
        <f>OR(borrower_data[[#This Row],[Borrower Income Ratio]]&gt;$M$16,borrower_data[[#This Row],[Borrower Income Ratio]]&lt;$M$15)</f>
        <v>0</v>
      </c>
      <c r="F488">
        <v>2</v>
      </c>
      <c r="G488" t="s">
        <v>23</v>
      </c>
      <c r="H488">
        <v>40</v>
      </c>
      <c r="I488" t="b">
        <f>OR(borrower_data[[#This Row],[Borrower Debt to Income Ratio]]&gt;$N$16,borrower_data[[#This Row],[Borrower Debt to Income Ratio]]&lt;$N$15)</f>
        <v>0</v>
      </c>
    </row>
    <row r="489" spans="1:9" x14ac:dyDescent="0.25">
      <c r="A489">
        <v>486</v>
      </c>
      <c r="B489">
        <v>64000</v>
      </c>
      <c r="C489" t="b">
        <f>OR(borrower_data[[#This Row],[Borrower Annual Income]]&gt;$L$16,borrower_data[[#This Row],[Borrower Annual Income]]&lt;$L$15)</f>
        <v>0</v>
      </c>
      <c r="D489">
        <v>0.96819999999999995</v>
      </c>
      <c r="E489" t="b">
        <f>OR(borrower_data[[#This Row],[Borrower Income Ratio]]&gt;$M$16,borrower_data[[#This Row],[Borrower Income Ratio]]&lt;$M$15)</f>
        <v>0</v>
      </c>
      <c r="F489">
        <v>2</v>
      </c>
      <c r="G489" t="s">
        <v>23</v>
      </c>
      <c r="H489">
        <v>48</v>
      </c>
      <c r="I489" t="b">
        <f>OR(borrower_data[[#This Row],[Borrower Debt to Income Ratio]]&gt;$N$16,borrower_data[[#This Row],[Borrower Debt to Income Ratio]]&lt;$N$15)</f>
        <v>0</v>
      </c>
    </row>
    <row r="490" spans="1:9" x14ac:dyDescent="0.25">
      <c r="A490">
        <v>487</v>
      </c>
      <c r="B490">
        <v>62000</v>
      </c>
      <c r="C490" t="b">
        <f>OR(borrower_data[[#This Row],[Borrower Annual Income]]&gt;$L$16,borrower_data[[#This Row],[Borrower Annual Income]]&lt;$L$15)</f>
        <v>0</v>
      </c>
      <c r="D490">
        <v>1.1396999999999999</v>
      </c>
      <c r="E490" t="b">
        <f>OR(borrower_data[[#This Row],[Borrower Income Ratio]]&gt;$M$16,borrower_data[[#This Row],[Borrower Income Ratio]]&lt;$M$15)</f>
        <v>0</v>
      </c>
      <c r="F490">
        <v>2</v>
      </c>
      <c r="G490" t="s">
        <v>23</v>
      </c>
      <c r="H490">
        <v>45</v>
      </c>
      <c r="I490" t="b">
        <f>OR(borrower_data[[#This Row],[Borrower Debt to Income Ratio]]&gt;$N$16,borrower_data[[#This Row],[Borrower Debt to Income Ratio]]&lt;$N$15)</f>
        <v>0</v>
      </c>
    </row>
    <row r="491" spans="1:9" x14ac:dyDescent="0.25">
      <c r="A491">
        <v>488</v>
      </c>
      <c r="B491">
        <v>90000</v>
      </c>
      <c r="C491" t="b">
        <f>OR(borrower_data[[#This Row],[Borrower Annual Income]]&gt;$L$16,borrower_data[[#This Row],[Borrower Annual Income]]&lt;$L$15)</f>
        <v>0</v>
      </c>
      <c r="D491">
        <v>1.0066999999999999</v>
      </c>
      <c r="E491" t="b">
        <f>OR(borrower_data[[#This Row],[Borrower Income Ratio]]&gt;$M$16,borrower_data[[#This Row],[Borrower Income Ratio]]&lt;$M$15)</f>
        <v>0</v>
      </c>
      <c r="F491">
        <v>2</v>
      </c>
      <c r="G491" t="s">
        <v>23</v>
      </c>
      <c r="H491">
        <v>43</v>
      </c>
      <c r="I491" t="b">
        <f>OR(borrower_data[[#This Row],[Borrower Debt to Income Ratio]]&gt;$N$16,borrower_data[[#This Row],[Borrower Debt to Income Ratio]]&lt;$N$15)</f>
        <v>0</v>
      </c>
    </row>
    <row r="492" spans="1:9" x14ac:dyDescent="0.25">
      <c r="A492">
        <v>489</v>
      </c>
      <c r="B492">
        <v>142000</v>
      </c>
      <c r="C492" t="b">
        <f>OR(borrower_data[[#This Row],[Borrower Annual Income]]&gt;$L$16,borrower_data[[#This Row],[Borrower Annual Income]]&lt;$L$15)</f>
        <v>0</v>
      </c>
      <c r="D492">
        <v>1.3283</v>
      </c>
      <c r="E492" t="b">
        <f>OR(borrower_data[[#This Row],[Borrower Income Ratio]]&gt;$M$16,borrower_data[[#This Row],[Borrower Income Ratio]]&lt;$M$15)</f>
        <v>0</v>
      </c>
      <c r="F492">
        <v>2</v>
      </c>
      <c r="G492" t="s">
        <v>23</v>
      </c>
      <c r="H492">
        <v>30</v>
      </c>
      <c r="I492" t="b">
        <f>OR(borrower_data[[#This Row],[Borrower Debt to Income Ratio]]&gt;$N$16,borrower_data[[#This Row],[Borrower Debt to Income Ratio]]&lt;$N$15)</f>
        <v>0</v>
      </c>
    </row>
    <row r="493" spans="1:9" x14ac:dyDescent="0.25">
      <c r="A493">
        <v>490</v>
      </c>
      <c r="B493">
        <v>75000</v>
      </c>
      <c r="C493" t="b">
        <f>OR(borrower_data[[#This Row],[Borrower Annual Income]]&gt;$L$16,borrower_data[[#This Row],[Borrower Annual Income]]&lt;$L$15)</f>
        <v>0</v>
      </c>
      <c r="D493">
        <v>0.7389</v>
      </c>
      <c r="E493" t="b">
        <f>OR(borrower_data[[#This Row],[Borrower Income Ratio]]&gt;$M$16,borrower_data[[#This Row],[Borrower Income Ratio]]&lt;$M$15)</f>
        <v>0</v>
      </c>
      <c r="F493">
        <v>2</v>
      </c>
      <c r="G493" t="s">
        <v>23</v>
      </c>
      <c r="H493">
        <v>45</v>
      </c>
      <c r="I493" t="b">
        <f>OR(borrower_data[[#This Row],[Borrower Debt to Income Ratio]]&gt;$N$16,borrower_data[[#This Row],[Borrower Debt to Income Ratio]]&lt;$N$15)</f>
        <v>0</v>
      </c>
    </row>
    <row r="494" spans="1:9" x14ac:dyDescent="0.25">
      <c r="A494">
        <v>491</v>
      </c>
      <c r="B494">
        <v>97000</v>
      </c>
      <c r="C494" t="b">
        <f>OR(borrower_data[[#This Row],[Borrower Annual Income]]&gt;$L$16,borrower_data[[#This Row],[Borrower Annual Income]]&lt;$L$15)</f>
        <v>0</v>
      </c>
      <c r="D494">
        <v>1.0464</v>
      </c>
      <c r="E494" t="b">
        <f>OR(borrower_data[[#This Row],[Borrower Income Ratio]]&gt;$M$16,borrower_data[[#This Row],[Borrower Income Ratio]]&lt;$M$15)</f>
        <v>0</v>
      </c>
      <c r="F494">
        <v>2</v>
      </c>
      <c r="G494" t="s">
        <v>23</v>
      </c>
      <c r="H494">
        <v>44</v>
      </c>
      <c r="I494" t="b">
        <f>OR(borrower_data[[#This Row],[Borrower Debt to Income Ratio]]&gt;$N$16,borrower_data[[#This Row],[Borrower Debt to Income Ratio]]&lt;$N$15)</f>
        <v>0</v>
      </c>
    </row>
    <row r="495" spans="1:9" x14ac:dyDescent="0.25">
      <c r="A495">
        <v>492</v>
      </c>
      <c r="B495">
        <v>95000</v>
      </c>
      <c r="C495" t="b">
        <f>OR(borrower_data[[#This Row],[Borrower Annual Income]]&gt;$L$16,borrower_data[[#This Row],[Borrower Annual Income]]&lt;$L$15)</f>
        <v>0</v>
      </c>
      <c r="D495">
        <v>1.0096000000000001</v>
      </c>
      <c r="E495" t="b">
        <f>OR(borrower_data[[#This Row],[Borrower Income Ratio]]&gt;$M$16,borrower_data[[#This Row],[Borrower Income Ratio]]&lt;$M$15)</f>
        <v>0</v>
      </c>
      <c r="F495">
        <v>1</v>
      </c>
      <c r="G495" t="s">
        <v>23</v>
      </c>
      <c r="H495">
        <v>30</v>
      </c>
      <c r="I495" t="b">
        <f>OR(borrower_data[[#This Row],[Borrower Debt to Income Ratio]]&gt;$N$16,borrower_data[[#This Row],[Borrower Debt to Income Ratio]]&lt;$N$15)</f>
        <v>0</v>
      </c>
    </row>
    <row r="496" spans="1:9" x14ac:dyDescent="0.25">
      <c r="A496">
        <v>493</v>
      </c>
      <c r="B496">
        <v>70000</v>
      </c>
      <c r="C496" t="b">
        <f>OR(borrower_data[[#This Row],[Borrower Annual Income]]&gt;$L$16,borrower_data[[#This Row],[Borrower Annual Income]]&lt;$L$15)</f>
        <v>0</v>
      </c>
      <c r="D496">
        <v>0.68159999999999998</v>
      </c>
      <c r="E496" t="b">
        <f>OR(borrower_data[[#This Row],[Borrower Income Ratio]]&gt;$M$16,borrower_data[[#This Row],[Borrower Income Ratio]]&lt;$M$15)</f>
        <v>0</v>
      </c>
      <c r="F496">
        <v>2</v>
      </c>
      <c r="G496" t="s">
        <v>23</v>
      </c>
      <c r="H496">
        <v>45</v>
      </c>
      <c r="I496" t="b">
        <f>OR(borrower_data[[#This Row],[Borrower Debt to Income Ratio]]&gt;$N$16,borrower_data[[#This Row],[Borrower Debt to Income Ratio]]&lt;$N$15)</f>
        <v>0</v>
      </c>
    </row>
    <row r="497" spans="1:9" x14ac:dyDescent="0.25">
      <c r="A497">
        <v>494</v>
      </c>
      <c r="B497">
        <v>104000</v>
      </c>
      <c r="C497" t="b">
        <f>OR(borrower_data[[#This Row],[Borrower Annual Income]]&gt;$L$16,borrower_data[[#This Row],[Borrower Annual Income]]&lt;$L$15)</f>
        <v>0</v>
      </c>
      <c r="D497">
        <v>1.3368</v>
      </c>
      <c r="E497" t="b">
        <f>OR(borrower_data[[#This Row],[Borrower Income Ratio]]&gt;$M$16,borrower_data[[#This Row],[Borrower Income Ratio]]&lt;$M$15)</f>
        <v>0</v>
      </c>
      <c r="F497">
        <v>2</v>
      </c>
      <c r="G497" t="s">
        <v>23</v>
      </c>
      <c r="H497">
        <v>10</v>
      </c>
      <c r="I497" t="b">
        <f>OR(borrower_data[[#This Row],[Borrower Debt to Income Ratio]]&gt;$N$16,borrower_data[[#This Row],[Borrower Debt to Income Ratio]]&lt;$N$15)</f>
        <v>0</v>
      </c>
    </row>
    <row r="498" spans="1:9" x14ac:dyDescent="0.25">
      <c r="A498">
        <v>495</v>
      </c>
      <c r="B498">
        <v>172000</v>
      </c>
      <c r="C498" t="b">
        <f>OR(borrower_data[[#This Row],[Borrower Annual Income]]&gt;$L$16,borrower_data[[#This Row],[Borrower Annual Income]]&lt;$L$15)</f>
        <v>0</v>
      </c>
      <c r="D498">
        <v>1.72</v>
      </c>
      <c r="E498" t="b">
        <f>OR(borrower_data[[#This Row],[Borrower Income Ratio]]&gt;$M$16,borrower_data[[#This Row],[Borrower Income Ratio]]&lt;$M$15)</f>
        <v>0</v>
      </c>
      <c r="F498">
        <v>2</v>
      </c>
      <c r="G498" t="s">
        <v>23</v>
      </c>
      <c r="H498">
        <v>20</v>
      </c>
      <c r="I498" t="b">
        <f>OR(borrower_data[[#This Row],[Borrower Debt to Income Ratio]]&gt;$N$16,borrower_data[[#This Row],[Borrower Debt to Income Ratio]]&lt;$N$15)</f>
        <v>0</v>
      </c>
    </row>
    <row r="499" spans="1:9" x14ac:dyDescent="0.25">
      <c r="A499">
        <v>496</v>
      </c>
      <c r="B499">
        <v>275000</v>
      </c>
      <c r="C499" t="b">
        <f>OR(borrower_data[[#This Row],[Borrower Annual Income]]&gt;$L$16,borrower_data[[#This Row],[Borrower Annual Income]]&lt;$L$15)</f>
        <v>0</v>
      </c>
      <c r="D499">
        <v>3.4331999999999998</v>
      </c>
      <c r="E499" t="b">
        <f>OR(borrower_data[[#This Row],[Borrower Income Ratio]]&gt;$M$16,borrower_data[[#This Row],[Borrower Income Ratio]]&lt;$M$15)</f>
        <v>0</v>
      </c>
      <c r="F499">
        <v>2</v>
      </c>
      <c r="G499" t="s">
        <v>23</v>
      </c>
      <c r="H499">
        <v>20</v>
      </c>
      <c r="I499" t="b">
        <f>OR(borrower_data[[#This Row],[Borrower Debt to Income Ratio]]&gt;$N$16,borrower_data[[#This Row],[Borrower Debt to Income Ratio]]&lt;$N$15)</f>
        <v>0</v>
      </c>
    </row>
    <row r="500" spans="1:9" x14ac:dyDescent="0.25">
      <c r="A500">
        <v>497</v>
      </c>
      <c r="B500">
        <v>79000</v>
      </c>
      <c r="C500" t="b">
        <f>OR(borrower_data[[#This Row],[Borrower Annual Income]]&gt;$L$16,borrower_data[[#This Row],[Borrower Annual Income]]&lt;$L$15)</f>
        <v>0</v>
      </c>
      <c r="D500">
        <v>0.79</v>
      </c>
      <c r="E500" t="b">
        <f>OR(borrower_data[[#This Row],[Borrower Income Ratio]]&gt;$M$16,borrower_data[[#This Row],[Borrower Income Ratio]]&lt;$M$15)</f>
        <v>0</v>
      </c>
      <c r="F500">
        <v>2</v>
      </c>
      <c r="G500" t="s">
        <v>23</v>
      </c>
      <c r="H500">
        <v>20</v>
      </c>
      <c r="I500" t="b">
        <f>OR(borrower_data[[#This Row],[Borrower Debt to Income Ratio]]&gt;$N$16,borrower_data[[#This Row],[Borrower Debt to Income Ratio]]&lt;$N$15)</f>
        <v>0</v>
      </c>
    </row>
    <row r="501" spans="1:9" x14ac:dyDescent="0.25">
      <c r="A501">
        <v>498</v>
      </c>
      <c r="B501">
        <v>187000</v>
      </c>
      <c r="C501" t="b">
        <f>OR(borrower_data[[#This Row],[Borrower Annual Income]]&gt;$L$16,borrower_data[[#This Row],[Borrower Annual Income]]&lt;$L$15)</f>
        <v>0</v>
      </c>
      <c r="D501">
        <v>2.6983999999999999</v>
      </c>
      <c r="E501" t="b">
        <f>OR(borrower_data[[#This Row],[Borrower Income Ratio]]&gt;$M$16,borrower_data[[#This Row],[Borrower Income Ratio]]&lt;$M$15)</f>
        <v>0</v>
      </c>
      <c r="F501">
        <v>2</v>
      </c>
      <c r="G501" t="s">
        <v>23</v>
      </c>
      <c r="H501">
        <v>10</v>
      </c>
      <c r="I501" t="b">
        <f>OR(borrower_data[[#This Row],[Borrower Debt to Income Ratio]]&gt;$N$16,borrower_data[[#This Row],[Borrower Debt to Income Ratio]]&lt;$N$15)</f>
        <v>0</v>
      </c>
    </row>
    <row r="502" spans="1:9" x14ac:dyDescent="0.25">
      <c r="A502">
        <v>499</v>
      </c>
      <c r="B502">
        <v>109000</v>
      </c>
      <c r="C502" t="b">
        <f>OR(borrower_data[[#This Row],[Borrower Annual Income]]&gt;$L$16,borrower_data[[#This Row],[Borrower Annual Income]]&lt;$L$15)</f>
        <v>0</v>
      </c>
      <c r="D502">
        <v>1.3675999999999999</v>
      </c>
      <c r="E502" t="b">
        <f>OR(borrower_data[[#This Row],[Borrower Income Ratio]]&gt;$M$16,borrower_data[[#This Row],[Borrower Income Ratio]]&lt;$M$15)</f>
        <v>0</v>
      </c>
      <c r="F502">
        <v>2</v>
      </c>
      <c r="G502" t="s">
        <v>23</v>
      </c>
      <c r="H502">
        <v>20</v>
      </c>
      <c r="I502" t="b">
        <f>OR(borrower_data[[#This Row],[Borrower Debt to Income Ratio]]&gt;$N$16,borrower_data[[#This Row],[Borrower Debt to Income Ratio]]&lt;$N$15)</f>
        <v>0</v>
      </c>
    </row>
    <row r="503" spans="1:9" x14ac:dyDescent="0.25">
      <c r="A503">
        <v>500</v>
      </c>
      <c r="B503">
        <v>60000</v>
      </c>
      <c r="C503" t="b">
        <f>OR(borrower_data[[#This Row],[Borrower Annual Income]]&gt;$L$16,borrower_data[[#This Row],[Borrower Annual Income]]&lt;$L$15)</f>
        <v>0</v>
      </c>
      <c r="D503">
        <v>0.62109999999999999</v>
      </c>
      <c r="E503" t="b">
        <f>OR(borrower_data[[#This Row],[Borrower Income Ratio]]&gt;$M$16,borrower_data[[#This Row],[Borrower Income Ratio]]&lt;$M$15)</f>
        <v>0</v>
      </c>
      <c r="F503">
        <v>1</v>
      </c>
      <c r="G503" t="s">
        <v>23</v>
      </c>
      <c r="H503">
        <v>41</v>
      </c>
      <c r="I503" t="b">
        <f>OR(borrower_data[[#This Row],[Borrower Debt to Income Ratio]]&gt;$N$16,borrower_data[[#This Row],[Borrower Debt to Income Ratio]]&lt;$N$15)</f>
        <v>0</v>
      </c>
    </row>
    <row r="505" spans="1:9" x14ac:dyDescent="0.25">
      <c r="A505" s="33" t="s">
        <v>47</v>
      </c>
      <c r="C505" s="32">
        <f>COUNTIF(borrower_data[Borrower Annual Income outlire],"TRUE")</f>
        <v>23</v>
      </c>
      <c r="E505" s="32">
        <f>COUNTIF(borrower_data[Borrower Income Ratio outlire],"TRUE")</f>
        <v>21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DFB0C-A2C1-4B3A-89CF-FE1AA588CC61}">
  <sheetPr>
    <tabColor theme="4"/>
  </sheetPr>
  <dimension ref="A2:Q505"/>
  <sheetViews>
    <sheetView topLeftCell="I11" zoomScale="80" zoomScaleNormal="80" workbookViewId="0">
      <selection activeCell="C15" sqref="C15"/>
    </sheetView>
  </sheetViews>
  <sheetFormatPr defaultRowHeight="15" x14ac:dyDescent="0.25"/>
  <cols>
    <col min="1" max="1" width="22.85546875" bestFit="1" customWidth="1"/>
    <col min="2" max="2" width="27.140625" bestFit="1" customWidth="1"/>
    <col min="3" max="3" width="33.5703125" bestFit="1" customWidth="1"/>
    <col min="4" max="4" width="20.28515625" bestFit="1" customWidth="1"/>
    <col min="5" max="5" width="27" bestFit="1" customWidth="1"/>
    <col min="6" max="6" width="12" bestFit="1" customWidth="1"/>
    <col min="7" max="7" width="18.42578125" bestFit="1" customWidth="1"/>
    <col min="8" max="8" width="31.42578125" bestFit="1" customWidth="1"/>
    <col min="9" max="9" width="29.42578125" bestFit="1" customWidth="1"/>
    <col min="10" max="10" width="25" bestFit="1" customWidth="1"/>
    <col min="14" max="14" width="12.140625" bestFit="1" customWidth="1"/>
    <col min="15" max="15" width="26.7109375" customWidth="1"/>
    <col min="16" max="16" width="18.85546875" customWidth="1"/>
    <col min="17" max="17" width="9.5703125" bestFit="1" customWidth="1"/>
  </cols>
  <sheetData>
    <row r="2" spans="1:17" ht="12.75" customHeight="1" x14ac:dyDescent="0.25"/>
    <row r="3" spans="1:17" ht="28.5" customHeight="1" x14ac:dyDescent="0.25">
      <c r="A3" s="1" t="s">
        <v>24</v>
      </c>
      <c r="B3" s="1" t="s">
        <v>10</v>
      </c>
      <c r="C3" s="24" t="s">
        <v>44</v>
      </c>
      <c r="D3" s="1" t="s">
        <v>5</v>
      </c>
      <c r="E3" s="24" t="s">
        <v>45</v>
      </c>
      <c r="F3" s="1" t="s">
        <v>0</v>
      </c>
      <c r="G3" s="24" t="s">
        <v>46</v>
      </c>
      <c r="H3" s="1" t="s">
        <v>12</v>
      </c>
      <c r="I3" s="1" t="s">
        <v>27</v>
      </c>
      <c r="J3" s="1" t="s">
        <v>13</v>
      </c>
      <c r="O3" s="28" t="s">
        <v>10</v>
      </c>
      <c r="P3" s="29" t="s">
        <v>5</v>
      </c>
      <c r="Q3" s="30" t="s">
        <v>0</v>
      </c>
    </row>
    <row r="4" spans="1:17" x14ac:dyDescent="0.25">
      <c r="A4">
        <v>1</v>
      </c>
      <c r="B4">
        <v>385000</v>
      </c>
      <c r="C4" t="b">
        <f>OR(mortage_data[[#This Row],[Appraised Value of Home]]&gt;$O$16,mortage_data[[#This Row],[Appraised Value of Home]]&lt;$O$15)</f>
        <v>0</v>
      </c>
      <c r="D4">
        <v>195000</v>
      </c>
      <c r="E4" t="b">
        <f>OR(mortage_data[[#This Row],[Amount Borrowed]]&gt;$P$16,mortage_data[[#This Row],[Amount Borrowed]]&lt;$P$15)</f>
        <v>0</v>
      </c>
      <c r="F4">
        <v>50.65</v>
      </c>
      <c r="G4" t="b">
        <f>OR(mortage_data[[#This Row],[LTV ratio]]&gt;$Q$16,mortage_data[[#This Row],[LTV ratio]]&lt;$Q$15)</f>
        <v>0</v>
      </c>
      <c r="H4">
        <v>360</v>
      </c>
      <c r="I4">
        <f>H4/12</f>
        <v>30</v>
      </c>
      <c r="J4">
        <v>2.75</v>
      </c>
      <c r="M4" s="25">
        <v>0</v>
      </c>
      <c r="N4" s="14" t="s">
        <v>28</v>
      </c>
      <c r="O4">
        <f>_xlfn.QUARTILE.INC(Appraised_Value_of_Home,$M4)</f>
        <v>35000</v>
      </c>
      <c r="P4">
        <f>_xlfn.QUARTILE.INC(Amount_Borrowed,$M4)</f>
        <v>25000</v>
      </c>
      <c r="Q4">
        <f>_xlfn.QUARTILE.INC(LTV_ratio,$M4)</f>
        <v>12.06</v>
      </c>
    </row>
    <row r="5" spans="1:17" x14ac:dyDescent="0.25">
      <c r="A5">
        <v>2</v>
      </c>
      <c r="B5">
        <v>535000</v>
      </c>
      <c r="C5" t="b">
        <f>OR(mortage_data[[#This Row],[Appraised Value of Home]]&gt;$O$16,mortage_data[[#This Row],[Appraised Value of Home]]&lt;$O$15)</f>
        <v>0</v>
      </c>
      <c r="D5">
        <v>505000</v>
      </c>
      <c r="E5" t="b">
        <f>OR(mortage_data[[#This Row],[Amount Borrowed]]&gt;$P$16,mortage_data[[#This Row],[Amount Borrowed]]&lt;$P$15)</f>
        <v>0</v>
      </c>
      <c r="F5">
        <v>95</v>
      </c>
      <c r="G5" t="b">
        <f>OR(mortage_data[[#This Row],[LTV ratio]]&gt;$Q$16,mortage_data[[#This Row],[LTV ratio]]&lt;$Q$15)</f>
        <v>0</v>
      </c>
      <c r="H5">
        <v>360</v>
      </c>
      <c r="I5">
        <f t="shared" ref="I5:I68" si="0">H5/12</f>
        <v>30</v>
      </c>
      <c r="J5">
        <v>3.5</v>
      </c>
      <c r="M5" s="25">
        <v>1</v>
      </c>
      <c r="N5" s="15" t="s">
        <v>29</v>
      </c>
      <c r="O5">
        <f>_xlfn.QUARTILE.INC(Appraised_Value_of_Home,$M5)</f>
        <v>265000</v>
      </c>
      <c r="P5">
        <f>_xlfn.QUARTILE.INC(Amount_Borrowed,$M5)</f>
        <v>185000</v>
      </c>
      <c r="Q5">
        <f>_xlfn.QUARTILE.INC(LTV_ratio,$M5)</f>
        <v>60</v>
      </c>
    </row>
    <row r="6" spans="1:17" x14ac:dyDescent="0.25">
      <c r="A6">
        <v>3</v>
      </c>
      <c r="B6">
        <v>375000</v>
      </c>
      <c r="C6" t="b">
        <f>OR(mortage_data[[#This Row],[Appraised Value of Home]]&gt;$O$16,mortage_data[[#This Row],[Appraised Value of Home]]&lt;$O$15)</f>
        <v>0</v>
      </c>
      <c r="D6">
        <v>105000</v>
      </c>
      <c r="E6" t="b">
        <f>OR(mortage_data[[#This Row],[Amount Borrowed]]&gt;$P$16,mortage_data[[#This Row],[Amount Borrowed]]&lt;$P$15)</f>
        <v>0</v>
      </c>
      <c r="F6">
        <v>28.55</v>
      </c>
      <c r="G6" t="b">
        <f>OR(mortage_data[[#This Row],[LTV ratio]]&gt;$Q$16,mortage_data[[#This Row],[LTV ratio]]&lt;$Q$15)</f>
        <v>1</v>
      </c>
      <c r="H6">
        <v>180</v>
      </c>
      <c r="I6">
        <f t="shared" si="0"/>
        <v>15</v>
      </c>
      <c r="J6">
        <v>2.5</v>
      </c>
      <c r="M6" s="25">
        <v>2</v>
      </c>
      <c r="N6" s="16" t="s">
        <v>30</v>
      </c>
      <c r="O6">
        <f>_xlfn.QUARTILE.INC(Appraised_Value_of_Home,$M6)</f>
        <v>360000</v>
      </c>
      <c r="P6">
        <f>_xlfn.QUARTILE.INC(Amount_Borrowed,$M6)</f>
        <v>265000</v>
      </c>
      <c r="Q6">
        <f>_xlfn.QUARTILE.INC(LTV_ratio,$M6)</f>
        <v>74.295000000000002</v>
      </c>
    </row>
    <row r="7" spans="1:17" x14ac:dyDescent="0.25">
      <c r="A7">
        <v>4</v>
      </c>
      <c r="B7">
        <v>665000</v>
      </c>
      <c r="C7" t="b">
        <f>OR(mortage_data[[#This Row],[Appraised Value of Home]]&gt;$O$16,mortage_data[[#This Row],[Appraised Value of Home]]&lt;$O$15)</f>
        <v>0</v>
      </c>
      <c r="D7">
        <v>345000</v>
      </c>
      <c r="E7" t="b">
        <f>OR(mortage_data[[#This Row],[Amount Borrowed]]&gt;$P$16,mortage_data[[#This Row],[Amount Borrowed]]&lt;$P$15)</f>
        <v>0</v>
      </c>
      <c r="F7">
        <v>51.51</v>
      </c>
      <c r="G7" t="b">
        <f>OR(mortage_data[[#This Row],[LTV ratio]]&gt;$Q$16,mortage_data[[#This Row],[LTV ratio]]&lt;$Q$15)</f>
        <v>0</v>
      </c>
      <c r="H7">
        <v>180</v>
      </c>
      <c r="I7">
        <f t="shared" si="0"/>
        <v>15</v>
      </c>
      <c r="J7">
        <v>2.25</v>
      </c>
      <c r="M7" s="25">
        <v>3</v>
      </c>
      <c r="N7" s="17" t="s">
        <v>31</v>
      </c>
      <c r="O7">
        <f>_xlfn.QUARTILE.INC(Appraised_Value_of_Home,$M7)</f>
        <v>555000</v>
      </c>
      <c r="P7">
        <f>_xlfn.QUARTILE.INC(Amount_Borrowed,$M7)</f>
        <v>375000</v>
      </c>
      <c r="Q7">
        <f>_xlfn.QUARTILE.INC(LTV_ratio,$M7)</f>
        <v>80</v>
      </c>
    </row>
    <row r="8" spans="1:17" x14ac:dyDescent="0.25">
      <c r="A8">
        <v>5</v>
      </c>
      <c r="B8">
        <v>405000</v>
      </c>
      <c r="C8" t="b">
        <f>OR(mortage_data[[#This Row],[Appraised Value of Home]]&gt;$O$16,mortage_data[[#This Row],[Appraised Value of Home]]&lt;$O$15)</f>
        <v>0</v>
      </c>
      <c r="D8">
        <v>325000</v>
      </c>
      <c r="E8" t="b">
        <f>OR(mortage_data[[#This Row],[Amount Borrowed]]&gt;$P$16,mortage_data[[#This Row],[Amount Borrowed]]&lt;$P$15)</f>
        <v>0</v>
      </c>
      <c r="F8">
        <v>80</v>
      </c>
      <c r="G8" t="b">
        <f>OR(mortage_data[[#This Row],[LTV ratio]]&gt;$Q$16,mortage_data[[#This Row],[LTV ratio]]&lt;$Q$15)</f>
        <v>0</v>
      </c>
      <c r="H8">
        <v>180</v>
      </c>
      <c r="I8">
        <f t="shared" si="0"/>
        <v>15</v>
      </c>
      <c r="J8">
        <v>2.87</v>
      </c>
      <c r="M8" s="25">
        <v>4</v>
      </c>
      <c r="N8" s="18" t="s">
        <v>32</v>
      </c>
      <c r="O8">
        <f>_xlfn.QUARTILE.INC(Appraised_Value_of_Home,$M8)</f>
        <v>1915000</v>
      </c>
      <c r="P8">
        <f>_xlfn.QUARTILE.INC(Amount_Borrowed,$M8)</f>
        <v>765000</v>
      </c>
      <c r="Q8">
        <f>_xlfn.QUARTILE.INC(LTV_ratio,$M8)</f>
        <v>97</v>
      </c>
    </row>
    <row r="9" spans="1:17" x14ac:dyDescent="0.25">
      <c r="A9">
        <v>6</v>
      </c>
      <c r="B9">
        <v>905000</v>
      </c>
      <c r="C9" t="b">
        <f>OR(mortage_data[[#This Row],[Appraised Value of Home]]&gt;$O$16,mortage_data[[#This Row],[Appraised Value of Home]]&lt;$O$15)</f>
        <v>0</v>
      </c>
      <c r="D9">
        <v>645000</v>
      </c>
      <c r="E9" t="b">
        <f>OR(mortage_data[[#This Row],[Amount Borrowed]]&gt;$P$16,mortage_data[[#This Row],[Amount Borrowed]]&lt;$P$15)</f>
        <v>0</v>
      </c>
      <c r="F9">
        <v>71.44</v>
      </c>
      <c r="G9" t="b">
        <f>OR(mortage_data[[#This Row],[LTV ratio]]&gt;$Q$16,mortage_data[[#This Row],[LTV ratio]]&lt;$Q$15)</f>
        <v>0</v>
      </c>
      <c r="H9">
        <v>360</v>
      </c>
      <c r="I9">
        <f t="shared" si="0"/>
        <v>30</v>
      </c>
      <c r="J9">
        <v>2.86</v>
      </c>
    </row>
    <row r="10" spans="1:17" x14ac:dyDescent="0.25">
      <c r="A10">
        <v>7</v>
      </c>
      <c r="B10">
        <v>475000</v>
      </c>
      <c r="C10" t="b">
        <f>OR(mortage_data[[#This Row],[Appraised Value of Home]]&gt;$O$16,mortage_data[[#This Row],[Appraised Value of Home]]&lt;$O$15)</f>
        <v>0</v>
      </c>
      <c r="D10">
        <v>395000</v>
      </c>
      <c r="E10" t="b">
        <f>OR(mortage_data[[#This Row],[Amount Borrowed]]&gt;$P$16,mortage_data[[#This Row],[Amount Borrowed]]&lt;$P$15)</f>
        <v>0</v>
      </c>
      <c r="F10">
        <v>85</v>
      </c>
      <c r="G10" t="b">
        <f>OR(mortage_data[[#This Row],[LTV ratio]]&gt;$Q$16,mortage_data[[#This Row],[LTV ratio]]&lt;$Q$15)</f>
        <v>0</v>
      </c>
      <c r="H10">
        <v>180</v>
      </c>
      <c r="I10">
        <f t="shared" si="0"/>
        <v>15</v>
      </c>
      <c r="J10">
        <v>2.12</v>
      </c>
      <c r="N10" s="19" t="s">
        <v>33</v>
      </c>
      <c r="O10">
        <f>AVERAGE(Appraised_Value_of_Home)</f>
        <v>434760</v>
      </c>
      <c r="P10">
        <f>AVERAGE(Amount_Borrowed)</f>
        <v>286080</v>
      </c>
      <c r="Q10">
        <f>AVERAGE(LTV_ratio)</f>
        <v>70.694920000000053</v>
      </c>
    </row>
    <row r="11" spans="1:17" x14ac:dyDescent="0.25">
      <c r="A11">
        <v>8</v>
      </c>
      <c r="B11">
        <v>265000</v>
      </c>
      <c r="C11" t="b">
        <f>OR(mortage_data[[#This Row],[Appraised Value of Home]]&gt;$O$16,mortage_data[[#This Row],[Appraised Value of Home]]&lt;$O$15)</f>
        <v>0</v>
      </c>
      <c r="D11">
        <v>155000</v>
      </c>
      <c r="E11" t="b">
        <f>OR(mortage_data[[#This Row],[Amount Borrowed]]&gt;$P$16,mortage_data[[#This Row],[Amount Borrowed]]&lt;$P$15)</f>
        <v>0</v>
      </c>
      <c r="F11">
        <v>60</v>
      </c>
      <c r="G11" t="b">
        <f>OR(mortage_data[[#This Row],[LTV ratio]]&gt;$Q$16,mortage_data[[#This Row],[LTV ratio]]&lt;$Q$15)</f>
        <v>0</v>
      </c>
      <c r="H11">
        <v>360</v>
      </c>
      <c r="I11">
        <f t="shared" si="0"/>
        <v>30</v>
      </c>
      <c r="J11">
        <v>2.99</v>
      </c>
      <c r="N11" s="12" t="s">
        <v>34</v>
      </c>
      <c r="O11">
        <f>O8-O4</f>
        <v>1880000</v>
      </c>
      <c r="P11">
        <f t="shared" ref="P11:Q11" si="1">P8-P4</f>
        <v>740000</v>
      </c>
      <c r="Q11">
        <f t="shared" si="1"/>
        <v>84.94</v>
      </c>
    </row>
    <row r="12" spans="1:17" x14ac:dyDescent="0.25">
      <c r="A12">
        <v>9</v>
      </c>
      <c r="B12">
        <v>455000</v>
      </c>
      <c r="C12" t="b">
        <f>OR(mortage_data[[#This Row],[Appraised Value of Home]]&gt;$O$16,mortage_data[[#This Row],[Appraised Value of Home]]&lt;$O$15)</f>
        <v>0</v>
      </c>
      <c r="D12">
        <v>185000</v>
      </c>
      <c r="E12" t="b">
        <f>OR(mortage_data[[#This Row],[Amount Borrowed]]&gt;$P$16,mortage_data[[#This Row],[Amount Borrowed]]&lt;$P$15)</f>
        <v>0</v>
      </c>
      <c r="F12">
        <v>40.64</v>
      </c>
      <c r="G12" t="b">
        <f>OR(mortage_data[[#This Row],[LTV ratio]]&gt;$Q$16,mortage_data[[#This Row],[LTV ratio]]&lt;$Q$15)</f>
        <v>0</v>
      </c>
      <c r="H12">
        <v>180</v>
      </c>
      <c r="I12">
        <f t="shared" si="0"/>
        <v>15</v>
      </c>
      <c r="J12">
        <v>3.62</v>
      </c>
    </row>
    <row r="13" spans="1:17" x14ac:dyDescent="0.25">
      <c r="A13">
        <v>10</v>
      </c>
      <c r="B13">
        <v>535000</v>
      </c>
      <c r="C13" t="b">
        <f>OR(mortage_data[[#This Row],[Appraised Value of Home]]&gt;$O$16,mortage_data[[#This Row],[Appraised Value of Home]]&lt;$O$15)</f>
        <v>0</v>
      </c>
      <c r="D13">
        <v>355000</v>
      </c>
      <c r="E13" t="b">
        <f>OR(mortage_data[[#This Row],[Amount Borrowed]]&gt;$P$16,mortage_data[[#This Row],[Amount Borrowed]]&lt;$P$15)</f>
        <v>0</v>
      </c>
      <c r="F13">
        <v>65.599999999999994</v>
      </c>
      <c r="G13" t="b">
        <f>OR(mortage_data[[#This Row],[LTV ratio]]&gt;$Q$16,mortage_data[[#This Row],[LTV ratio]]&lt;$Q$15)</f>
        <v>0</v>
      </c>
      <c r="H13">
        <v>180</v>
      </c>
      <c r="I13">
        <f t="shared" si="0"/>
        <v>15</v>
      </c>
      <c r="J13">
        <v>2.37</v>
      </c>
      <c r="N13" s="20" t="s">
        <v>35</v>
      </c>
      <c r="O13">
        <f>O7-O5</f>
        <v>290000</v>
      </c>
      <c r="P13">
        <f t="shared" ref="P13:Q13" si="2">P7-P5</f>
        <v>190000</v>
      </c>
      <c r="Q13">
        <f t="shared" si="2"/>
        <v>20</v>
      </c>
    </row>
    <row r="14" spans="1:17" x14ac:dyDescent="0.25">
      <c r="A14">
        <v>11</v>
      </c>
      <c r="B14">
        <v>395000</v>
      </c>
      <c r="C14" t="b">
        <f>OR(mortage_data[[#This Row],[Appraised Value of Home]]&gt;$O$16,mortage_data[[#This Row],[Appraised Value of Home]]&lt;$O$15)</f>
        <v>0</v>
      </c>
      <c r="D14">
        <v>305000</v>
      </c>
      <c r="E14" t="b">
        <f>OR(mortage_data[[#This Row],[Amount Borrowed]]&gt;$P$16,mortage_data[[#This Row],[Amount Borrowed]]&lt;$P$15)</f>
        <v>0</v>
      </c>
      <c r="F14">
        <v>79.44</v>
      </c>
      <c r="G14" t="b">
        <f>OR(mortage_data[[#This Row],[LTV ratio]]&gt;$Q$16,mortage_data[[#This Row],[LTV ratio]]&lt;$Q$15)</f>
        <v>0</v>
      </c>
      <c r="H14">
        <v>180</v>
      </c>
      <c r="I14">
        <f t="shared" si="0"/>
        <v>15</v>
      </c>
      <c r="J14">
        <v>2.5</v>
      </c>
      <c r="N14" s="21" t="s">
        <v>36</v>
      </c>
      <c r="O14">
        <f>1.5*O13</f>
        <v>435000</v>
      </c>
      <c r="P14">
        <f t="shared" ref="P14:Q14" si="3">1.5*P13</f>
        <v>285000</v>
      </c>
      <c r="Q14">
        <f t="shared" si="3"/>
        <v>30</v>
      </c>
    </row>
    <row r="15" spans="1:17" x14ac:dyDescent="0.25">
      <c r="A15">
        <v>12</v>
      </c>
      <c r="B15">
        <v>465000</v>
      </c>
      <c r="C15" t="b">
        <f>OR(mortage_data[[#This Row],[Appraised Value of Home]]&gt;$O$16,mortage_data[[#This Row],[Appraised Value of Home]]&lt;$O$15)</f>
        <v>0</v>
      </c>
      <c r="D15">
        <v>365000</v>
      </c>
      <c r="E15" t="b">
        <f>OR(mortage_data[[#This Row],[Amount Borrowed]]&gt;$P$16,mortage_data[[#This Row],[Amount Borrowed]]&lt;$P$15)</f>
        <v>0</v>
      </c>
      <c r="F15">
        <v>80</v>
      </c>
      <c r="G15" t="b">
        <f>OR(mortage_data[[#This Row],[LTV ratio]]&gt;$Q$16,mortage_data[[#This Row],[LTV ratio]]&lt;$Q$15)</f>
        <v>0</v>
      </c>
      <c r="H15">
        <v>360</v>
      </c>
      <c r="I15">
        <f t="shared" si="0"/>
        <v>30</v>
      </c>
      <c r="J15">
        <v>4.62</v>
      </c>
      <c r="N15" s="22" t="s">
        <v>37</v>
      </c>
      <c r="O15">
        <f>O5-O14</f>
        <v>-170000</v>
      </c>
      <c r="P15">
        <f t="shared" ref="P15:Q15" si="4">P5-P14</f>
        <v>-100000</v>
      </c>
      <c r="Q15">
        <f t="shared" si="4"/>
        <v>30</v>
      </c>
    </row>
    <row r="16" spans="1:17" x14ac:dyDescent="0.25">
      <c r="A16">
        <v>13</v>
      </c>
      <c r="B16">
        <v>755000</v>
      </c>
      <c r="C16" t="b">
        <f>OR(mortage_data[[#This Row],[Appraised Value of Home]]&gt;$O$16,mortage_data[[#This Row],[Appraised Value of Home]]&lt;$O$15)</f>
        <v>0</v>
      </c>
      <c r="D16">
        <v>385000</v>
      </c>
      <c r="E16" t="b">
        <f>OR(mortage_data[[#This Row],[Amount Borrowed]]&gt;$P$16,mortage_data[[#This Row],[Amount Borrowed]]&lt;$P$15)</f>
        <v>0</v>
      </c>
      <c r="F16">
        <v>50.33</v>
      </c>
      <c r="G16" t="b">
        <f>OR(mortage_data[[#This Row],[LTV ratio]]&gt;$Q$16,mortage_data[[#This Row],[LTV ratio]]&lt;$Q$15)</f>
        <v>0</v>
      </c>
      <c r="H16">
        <v>360</v>
      </c>
      <c r="I16">
        <f t="shared" si="0"/>
        <v>30</v>
      </c>
      <c r="J16">
        <v>2.87</v>
      </c>
      <c r="N16" s="23" t="s">
        <v>38</v>
      </c>
      <c r="O16">
        <f>O7+O14</f>
        <v>990000</v>
      </c>
      <c r="P16">
        <f t="shared" ref="P16:Q16" si="5">P7+P14</f>
        <v>660000</v>
      </c>
      <c r="Q16">
        <f t="shared" si="5"/>
        <v>110</v>
      </c>
    </row>
    <row r="17" spans="1:10" x14ac:dyDescent="0.25">
      <c r="A17">
        <v>14</v>
      </c>
      <c r="B17">
        <v>545000</v>
      </c>
      <c r="C17" t="b">
        <f>OR(mortage_data[[#This Row],[Appraised Value of Home]]&gt;$O$16,mortage_data[[#This Row],[Appraised Value of Home]]&lt;$O$15)</f>
        <v>0</v>
      </c>
      <c r="D17">
        <v>415000</v>
      </c>
      <c r="E17" t="b">
        <f>OR(mortage_data[[#This Row],[Amount Borrowed]]&gt;$P$16,mortage_data[[#This Row],[Amount Borrowed]]&lt;$P$15)</f>
        <v>0</v>
      </c>
      <c r="F17">
        <v>75</v>
      </c>
      <c r="G17" t="b">
        <f>OR(mortage_data[[#This Row],[LTV ratio]]&gt;$Q$16,mortage_data[[#This Row],[LTV ratio]]&lt;$Q$15)</f>
        <v>0</v>
      </c>
      <c r="H17">
        <v>360</v>
      </c>
      <c r="I17">
        <f t="shared" si="0"/>
        <v>30</v>
      </c>
      <c r="J17">
        <v>4.75</v>
      </c>
    </row>
    <row r="18" spans="1:10" x14ac:dyDescent="0.25">
      <c r="A18">
        <v>15</v>
      </c>
      <c r="B18">
        <v>955000</v>
      </c>
      <c r="C18" t="b">
        <f>OR(mortage_data[[#This Row],[Appraised Value of Home]]&gt;$O$16,mortage_data[[#This Row],[Appraised Value of Home]]&lt;$O$15)</f>
        <v>0</v>
      </c>
      <c r="D18">
        <v>765000</v>
      </c>
      <c r="E18" t="b">
        <f>OR(mortage_data[[#This Row],[Amount Borrowed]]&gt;$P$16,mortage_data[[#This Row],[Amount Borrowed]]&lt;$P$15)</f>
        <v>1</v>
      </c>
      <c r="F18">
        <v>80</v>
      </c>
      <c r="G18" t="b">
        <f>OR(mortage_data[[#This Row],[LTV ratio]]&gt;$Q$16,mortage_data[[#This Row],[LTV ratio]]&lt;$Q$15)</f>
        <v>0</v>
      </c>
      <c r="H18">
        <v>360</v>
      </c>
      <c r="I18">
        <f t="shared" si="0"/>
        <v>30</v>
      </c>
      <c r="J18">
        <v>3.5</v>
      </c>
    </row>
    <row r="19" spans="1:10" x14ac:dyDescent="0.25">
      <c r="A19">
        <v>16</v>
      </c>
      <c r="B19">
        <v>385000</v>
      </c>
      <c r="C19" t="b">
        <f>OR(mortage_data[[#This Row],[Appraised Value of Home]]&gt;$O$16,mortage_data[[#This Row],[Appraised Value of Home]]&lt;$O$15)</f>
        <v>0</v>
      </c>
      <c r="D19">
        <v>175000</v>
      </c>
      <c r="E19" t="b">
        <f>OR(mortage_data[[#This Row],[Amount Borrowed]]&gt;$P$16,mortage_data[[#This Row],[Amount Borrowed]]&lt;$P$15)</f>
        <v>0</v>
      </c>
      <c r="F19">
        <v>65.11</v>
      </c>
      <c r="G19" t="b">
        <f>OR(mortage_data[[#This Row],[LTV ratio]]&gt;$Q$16,mortage_data[[#This Row],[LTV ratio]]&lt;$Q$15)</f>
        <v>0</v>
      </c>
      <c r="H19">
        <v>180</v>
      </c>
      <c r="I19">
        <f t="shared" si="0"/>
        <v>15</v>
      </c>
      <c r="J19">
        <v>2.87</v>
      </c>
    </row>
    <row r="20" spans="1:10" x14ac:dyDescent="0.25">
      <c r="A20">
        <v>17</v>
      </c>
      <c r="B20">
        <v>625000</v>
      </c>
      <c r="C20" t="b">
        <f>OR(mortage_data[[#This Row],[Appraised Value of Home]]&gt;$O$16,mortage_data[[#This Row],[Appraised Value of Home]]&lt;$O$15)</f>
        <v>0</v>
      </c>
      <c r="D20">
        <v>415000</v>
      </c>
      <c r="E20" t="b">
        <f>OR(mortage_data[[#This Row],[Amount Borrowed]]&gt;$P$16,mortage_data[[#This Row],[Amount Borrowed]]&lt;$P$15)</f>
        <v>0</v>
      </c>
      <c r="F20">
        <v>66.87</v>
      </c>
      <c r="G20" t="b">
        <f>OR(mortage_data[[#This Row],[LTV ratio]]&gt;$Q$16,mortage_data[[#This Row],[LTV ratio]]&lt;$Q$15)</f>
        <v>0</v>
      </c>
      <c r="H20">
        <v>180</v>
      </c>
      <c r="I20">
        <f t="shared" si="0"/>
        <v>15</v>
      </c>
      <c r="J20">
        <v>2.5</v>
      </c>
    </row>
    <row r="21" spans="1:10" x14ac:dyDescent="0.25">
      <c r="A21">
        <v>18</v>
      </c>
      <c r="B21">
        <v>255000</v>
      </c>
      <c r="C21" t="b">
        <f>OR(mortage_data[[#This Row],[Appraised Value of Home]]&gt;$O$16,mortage_data[[#This Row],[Appraised Value of Home]]&lt;$O$15)</f>
        <v>0</v>
      </c>
      <c r="D21">
        <v>145000</v>
      </c>
      <c r="E21" t="b">
        <f>OR(mortage_data[[#This Row],[Amount Borrowed]]&gt;$P$16,mortage_data[[#This Row],[Amount Borrowed]]&lt;$P$15)</f>
        <v>0</v>
      </c>
      <c r="F21">
        <v>58.39</v>
      </c>
      <c r="G21" t="b">
        <f>OR(mortage_data[[#This Row],[LTV ratio]]&gt;$Q$16,mortage_data[[#This Row],[LTV ratio]]&lt;$Q$15)</f>
        <v>0</v>
      </c>
      <c r="H21">
        <v>180</v>
      </c>
      <c r="I21">
        <f t="shared" si="0"/>
        <v>15</v>
      </c>
      <c r="J21">
        <v>3.5</v>
      </c>
    </row>
    <row r="22" spans="1:10" x14ac:dyDescent="0.25">
      <c r="A22">
        <v>19</v>
      </c>
      <c r="B22">
        <v>595000</v>
      </c>
      <c r="C22" t="b">
        <f>OR(mortage_data[[#This Row],[Appraised Value of Home]]&gt;$O$16,mortage_data[[#This Row],[Appraised Value of Home]]&lt;$O$15)</f>
        <v>0</v>
      </c>
      <c r="D22">
        <v>475000</v>
      </c>
      <c r="E22" t="b">
        <f>OR(mortage_data[[#This Row],[Amount Borrowed]]&gt;$P$16,mortage_data[[#This Row],[Amount Borrowed]]&lt;$P$15)</f>
        <v>0</v>
      </c>
      <c r="F22">
        <v>80</v>
      </c>
      <c r="G22" t="b">
        <f>OR(mortage_data[[#This Row],[LTV ratio]]&gt;$Q$16,mortage_data[[#This Row],[LTV ratio]]&lt;$Q$15)</f>
        <v>0</v>
      </c>
      <c r="H22">
        <v>360</v>
      </c>
      <c r="I22">
        <f t="shared" si="0"/>
        <v>30</v>
      </c>
      <c r="J22">
        <v>3.37</v>
      </c>
    </row>
    <row r="23" spans="1:10" x14ac:dyDescent="0.25">
      <c r="A23">
        <v>20</v>
      </c>
      <c r="B23">
        <v>755000</v>
      </c>
      <c r="C23" t="b">
        <f>OR(mortage_data[[#This Row],[Appraised Value of Home]]&gt;$O$16,mortage_data[[#This Row],[Appraised Value of Home]]&lt;$O$15)</f>
        <v>0</v>
      </c>
      <c r="D23">
        <v>505000</v>
      </c>
      <c r="E23" t="b">
        <f>OR(mortage_data[[#This Row],[Amount Borrowed]]&gt;$P$16,mortage_data[[#This Row],[Amount Borrowed]]&lt;$P$15)</f>
        <v>0</v>
      </c>
      <c r="F23">
        <v>68</v>
      </c>
      <c r="G23" t="b">
        <f>OR(mortage_data[[#This Row],[LTV ratio]]&gt;$Q$16,mortage_data[[#This Row],[LTV ratio]]&lt;$Q$15)</f>
        <v>0</v>
      </c>
      <c r="H23">
        <v>360</v>
      </c>
      <c r="I23">
        <f t="shared" si="0"/>
        <v>30</v>
      </c>
      <c r="J23">
        <v>4.12</v>
      </c>
    </row>
    <row r="24" spans="1:10" x14ac:dyDescent="0.25">
      <c r="A24">
        <v>21</v>
      </c>
      <c r="B24">
        <v>215000</v>
      </c>
      <c r="C24" t="b">
        <f>OR(mortage_data[[#This Row],[Appraised Value of Home]]&gt;$O$16,mortage_data[[#This Row],[Appraised Value of Home]]&lt;$O$15)</f>
        <v>0</v>
      </c>
      <c r="D24">
        <v>155000</v>
      </c>
      <c r="E24" t="b">
        <f>OR(mortage_data[[#This Row],[Amount Borrowed]]&gt;$P$16,mortage_data[[#This Row],[Amount Borrowed]]&lt;$P$15)</f>
        <v>0</v>
      </c>
      <c r="F24">
        <v>74.95</v>
      </c>
      <c r="G24" t="b">
        <f>OR(mortage_data[[#This Row],[LTV ratio]]&gt;$Q$16,mortage_data[[#This Row],[LTV ratio]]&lt;$Q$15)</f>
        <v>0</v>
      </c>
      <c r="H24">
        <v>360</v>
      </c>
      <c r="I24">
        <f t="shared" si="0"/>
        <v>30</v>
      </c>
      <c r="J24">
        <v>3.62</v>
      </c>
    </row>
    <row r="25" spans="1:10" x14ac:dyDescent="0.25">
      <c r="A25">
        <v>22</v>
      </c>
      <c r="B25">
        <v>305000</v>
      </c>
      <c r="C25" t="b">
        <f>OR(mortage_data[[#This Row],[Appraised Value of Home]]&gt;$O$16,mortage_data[[#This Row],[Appraised Value of Home]]&lt;$O$15)</f>
        <v>0</v>
      </c>
      <c r="D25">
        <v>235000</v>
      </c>
      <c r="E25" t="b">
        <f>OR(mortage_data[[#This Row],[Amount Borrowed]]&gt;$P$16,mortage_data[[#This Row],[Amount Borrowed]]&lt;$P$15)</f>
        <v>0</v>
      </c>
      <c r="F25">
        <v>78.83</v>
      </c>
      <c r="G25" t="b">
        <f>OR(mortage_data[[#This Row],[LTV ratio]]&gt;$Q$16,mortage_data[[#This Row],[LTV ratio]]&lt;$Q$15)</f>
        <v>0</v>
      </c>
      <c r="H25">
        <v>360</v>
      </c>
      <c r="I25">
        <f t="shared" si="0"/>
        <v>30</v>
      </c>
      <c r="J25">
        <v>3.37</v>
      </c>
    </row>
    <row r="26" spans="1:10" x14ac:dyDescent="0.25">
      <c r="A26">
        <v>23</v>
      </c>
      <c r="B26">
        <v>565000</v>
      </c>
      <c r="C26" t="b">
        <f>OR(mortage_data[[#This Row],[Appraised Value of Home]]&gt;$O$16,mortage_data[[#This Row],[Appraised Value of Home]]&lt;$O$15)</f>
        <v>0</v>
      </c>
      <c r="D26">
        <v>445000</v>
      </c>
      <c r="E26" t="b">
        <f>OR(mortage_data[[#This Row],[Amount Borrowed]]&gt;$P$16,mortage_data[[#This Row],[Amount Borrowed]]&lt;$P$15)</f>
        <v>0</v>
      </c>
      <c r="F26">
        <v>80</v>
      </c>
      <c r="G26" t="b">
        <f>OR(mortage_data[[#This Row],[LTV ratio]]&gt;$Q$16,mortage_data[[#This Row],[LTV ratio]]&lt;$Q$15)</f>
        <v>0</v>
      </c>
      <c r="H26">
        <v>360</v>
      </c>
      <c r="I26">
        <f t="shared" si="0"/>
        <v>30</v>
      </c>
      <c r="J26">
        <v>3.75</v>
      </c>
    </row>
    <row r="27" spans="1:10" x14ac:dyDescent="0.25">
      <c r="A27">
        <v>24</v>
      </c>
      <c r="B27">
        <v>665000</v>
      </c>
      <c r="C27" t="b">
        <f>OR(mortage_data[[#This Row],[Appraised Value of Home]]&gt;$O$16,mortage_data[[#This Row],[Appraised Value of Home]]&lt;$O$15)</f>
        <v>0</v>
      </c>
      <c r="D27">
        <v>495000</v>
      </c>
      <c r="E27" t="b">
        <f>OR(mortage_data[[#This Row],[Amount Borrowed]]&gt;$P$16,mortage_data[[#This Row],[Amount Borrowed]]&lt;$P$15)</f>
        <v>0</v>
      </c>
      <c r="F27">
        <v>74.790000000000006</v>
      </c>
      <c r="G27" t="b">
        <f>OR(mortage_data[[#This Row],[LTV ratio]]&gt;$Q$16,mortage_data[[#This Row],[LTV ratio]]&lt;$Q$15)</f>
        <v>0</v>
      </c>
      <c r="H27">
        <v>360</v>
      </c>
      <c r="I27">
        <f t="shared" si="0"/>
        <v>30</v>
      </c>
      <c r="J27">
        <v>3.5</v>
      </c>
    </row>
    <row r="28" spans="1:10" x14ac:dyDescent="0.25">
      <c r="A28">
        <v>25</v>
      </c>
      <c r="B28">
        <v>555000</v>
      </c>
      <c r="C28" t="b">
        <f>OR(mortage_data[[#This Row],[Appraised Value of Home]]&gt;$O$16,mortage_data[[#This Row],[Appraised Value of Home]]&lt;$O$15)</f>
        <v>0</v>
      </c>
      <c r="D28">
        <v>435000</v>
      </c>
      <c r="E28" t="b">
        <f>OR(mortage_data[[#This Row],[Amount Borrowed]]&gt;$P$16,mortage_data[[#This Row],[Amount Borrowed]]&lt;$P$15)</f>
        <v>0</v>
      </c>
      <c r="F28">
        <v>80</v>
      </c>
      <c r="G28" t="b">
        <f>OR(mortage_data[[#This Row],[LTV ratio]]&gt;$Q$16,mortage_data[[#This Row],[LTV ratio]]&lt;$Q$15)</f>
        <v>0</v>
      </c>
      <c r="H28">
        <v>360</v>
      </c>
      <c r="I28">
        <f t="shared" si="0"/>
        <v>30</v>
      </c>
      <c r="J28">
        <v>3.62</v>
      </c>
    </row>
    <row r="29" spans="1:10" x14ac:dyDescent="0.25">
      <c r="A29">
        <v>26</v>
      </c>
      <c r="B29">
        <v>295000</v>
      </c>
      <c r="C29" t="b">
        <f>OR(mortage_data[[#This Row],[Appraised Value of Home]]&gt;$O$16,mortage_data[[#This Row],[Appraised Value of Home]]&lt;$O$15)</f>
        <v>0</v>
      </c>
      <c r="D29">
        <v>235000</v>
      </c>
      <c r="E29" t="b">
        <f>OR(mortage_data[[#This Row],[Amount Borrowed]]&gt;$P$16,mortage_data[[#This Row],[Amount Borrowed]]&lt;$P$15)</f>
        <v>0</v>
      </c>
      <c r="F29">
        <v>80</v>
      </c>
      <c r="G29" t="b">
        <f>OR(mortage_data[[#This Row],[LTV ratio]]&gt;$Q$16,mortage_data[[#This Row],[LTV ratio]]&lt;$Q$15)</f>
        <v>0</v>
      </c>
      <c r="H29">
        <v>360</v>
      </c>
      <c r="I29">
        <f t="shared" si="0"/>
        <v>30</v>
      </c>
      <c r="J29">
        <v>3.25</v>
      </c>
    </row>
    <row r="30" spans="1:10" x14ac:dyDescent="0.25">
      <c r="A30">
        <v>27</v>
      </c>
      <c r="B30">
        <v>165000</v>
      </c>
      <c r="C30" t="b">
        <f>OR(mortage_data[[#This Row],[Appraised Value of Home]]&gt;$O$16,mortage_data[[#This Row],[Appraised Value of Home]]&lt;$O$15)</f>
        <v>0</v>
      </c>
      <c r="D30">
        <v>35000</v>
      </c>
      <c r="E30" t="b">
        <f>OR(mortage_data[[#This Row],[Amount Borrowed]]&gt;$P$16,mortage_data[[#This Row],[Amount Borrowed]]&lt;$P$15)</f>
        <v>0</v>
      </c>
      <c r="F30">
        <v>19.350000000000001</v>
      </c>
      <c r="G30" t="b">
        <f>OR(mortage_data[[#This Row],[LTV ratio]]&gt;$Q$16,mortage_data[[#This Row],[LTV ratio]]&lt;$Q$15)</f>
        <v>1</v>
      </c>
      <c r="H30">
        <v>360</v>
      </c>
      <c r="I30">
        <f t="shared" si="0"/>
        <v>30</v>
      </c>
      <c r="J30">
        <v>3.87</v>
      </c>
    </row>
    <row r="31" spans="1:10" x14ac:dyDescent="0.25">
      <c r="A31">
        <v>28</v>
      </c>
      <c r="B31">
        <v>405000</v>
      </c>
      <c r="C31" t="b">
        <f>OR(mortage_data[[#This Row],[Appraised Value of Home]]&gt;$O$16,mortage_data[[#This Row],[Appraised Value of Home]]&lt;$O$15)</f>
        <v>0</v>
      </c>
      <c r="D31">
        <v>375000</v>
      </c>
      <c r="E31" t="b">
        <f>OR(mortage_data[[#This Row],[Amount Borrowed]]&gt;$P$16,mortage_data[[#This Row],[Amount Borrowed]]&lt;$P$15)</f>
        <v>0</v>
      </c>
      <c r="F31">
        <v>95</v>
      </c>
      <c r="G31" t="b">
        <f>OR(mortage_data[[#This Row],[LTV ratio]]&gt;$Q$16,mortage_data[[#This Row],[LTV ratio]]&lt;$Q$15)</f>
        <v>0</v>
      </c>
      <c r="H31">
        <v>360</v>
      </c>
      <c r="I31">
        <f t="shared" si="0"/>
        <v>30</v>
      </c>
      <c r="J31">
        <v>3.87</v>
      </c>
    </row>
    <row r="32" spans="1:10" x14ac:dyDescent="0.25">
      <c r="A32">
        <v>29</v>
      </c>
      <c r="B32">
        <v>305000</v>
      </c>
      <c r="C32" t="b">
        <f>OR(mortage_data[[#This Row],[Appraised Value of Home]]&gt;$O$16,mortage_data[[#This Row],[Appraised Value of Home]]&lt;$O$15)</f>
        <v>0</v>
      </c>
      <c r="D32">
        <v>215000</v>
      </c>
      <c r="E32" t="b">
        <f>OR(mortage_data[[#This Row],[Amount Borrowed]]&gt;$P$16,mortage_data[[#This Row],[Amount Borrowed]]&lt;$P$15)</f>
        <v>0</v>
      </c>
      <c r="F32">
        <v>70</v>
      </c>
      <c r="G32" t="b">
        <f>OR(mortage_data[[#This Row],[LTV ratio]]&gt;$Q$16,mortage_data[[#This Row],[LTV ratio]]&lt;$Q$15)</f>
        <v>0</v>
      </c>
      <c r="H32">
        <v>240</v>
      </c>
      <c r="I32">
        <f t="shared" si="0"/>
        <v>20</v>
      </c>
      <c r="J32">
        <v>3</v>
      </c>
    </row>
    <row r="33" spans="1:10" x14ac:dyDescent="0.25">
      <c r="A33">
        <v>30</v>
      </c>
      <c r="B33">
        <v>715000</v>
      </c>
      <c r="C33" t="b">
        <f>OR(mortage_data[[#This Row],[Appraised Value of Home]]&gt;$O$16,mortage_data[[#This Row],[Appraised Value of Home]]&lt;$O$15)</f>
        <v>0</v>
      </c>
      <c r="D33">
        <v>515000</v>
      </c>
      <c r="E33" t="b">
        <f>OR(mortage_data[[#This Row],[Amount Borrowed]]&gt;$P$16,mortage_data[[#This Row],[Amount Borrowed]]&lt;$P$15)</f>
        <v>0</v>
      </c>
      <c r="F33">
        <v>71.78</v>
      </c>
      <c r="G33" t="b">
        <f>OR(mortage_data[[#This Row],[LTV ratio]]&gt;$Q$16,mortage_data[[#This Row],[LTV ratio]]&lt;$Q$15)</f>
        <v>0</v>
      </c>
      <c r="H33">
        <v>360</v>
      </c>
      <c r="I33">
        <f t="shared" si="0"/>
        <v>30</v>
      </c>
      <c r="J33">
        <v>2.87</v>
      </c>
    </row>
    <row r="34" spans="1:10" x14ac:dyDescent="0.25">
      <c r="A34">
        <v>31</v>
      </c>
      <c r="B34">
        <v>315000</v>
      </c>
      <c r="C34" t="b">
        <f>OR(mortage_data[[#This Row],[Appraised Value of Home]]&gt;$O$16,mortage_data[[#This Row],[Appraised Value of Home]]&lt;$O$15)</f>
        <v>0</v>
      </c>
      <c r="D34">
        <v>285000</v>
      </c>
      <c r="E34" t="b">
        <f>OR(mortage_data[[#This Row],[Amount Borrowed]]&gt;$P$16,mortage_data[[#This Row],[Amount Borrowed]]&lt;$P$15)</f>
        <v>0</v>
      </c>
      <c r="F34">
        <v>95</v>
      </c>
      <c r="G34" t="b">
        <f>OR(mortage_data[[#This Row],[LTV ratio]]&gt;$Q$16,mortage_data[[#This Row],[LTV ratio]]&lt;$Q$15)</f>
        <v>0</v>
      </c>
      <c r="H34">
        <v>360</v>
      </c>
      <c r="I34">
        <f t="shared" si="0"/>
        <v>30</v>
      </c>
      <c r="J34">
        <v>3.75</v>
      </c>
    </row>
    <row r="35" spans="1:10" x14ac:dyDescent="0.25">
      <c r="A35">
        <v>32</v>
      </c>
      <c r="B35">
        <v>375000</v>
      </c>
      <c r="C35" t="b">
        <f>OR(mortage_data[[#This Row],[Appraised Value of Home]]&gt;$O$16,mortage_data[[#This Row],[Appraised Value of Home]]&lt;$O$15)</f>
        <v>0</v>
      </c>
      <c r="D35">
        <v>345000</v>
      </c>
      <c r="E35" t="b">
        <f>OR(mortage_data[[#This Row],[Amount Borrowed]]&gt;$P$16,mortage_data[[#This Row],[Amount Borrowed]]&lt;$P$15)</f>
        <v>0</v>
      </c>
      <c r="F35">
        <v>91.4</v>
      </c>
      <c r="G35" t="b">
        <f>OR(mortage_data[[#This Row],[LTV ratio]]&gt;$Q$16,mortage_data[[#This Row],[LTV ratio]]&lt;$Q$15)</f>
        <v>0</v>
      </c>
      <c r="H35">
        <v>360</v>
      </c>
      <c r="I35">
        <f t="shared" si="0"/>
        <v>30</v>
      </c>
      <c r="J35">
        <v>3.87</v>
      </c>
    </row>
    <row r="36" spans="1:10" x14ac:dyDescent="0.25">
      <c r="A36">
        <v>33</v>
      </c>
      <c r="B36">
        <v>305000</v>
      </c>
      <c r="C36" t="b">
        <f>OR(mortage_data[[#This Row],[Appraised Value of Home]]&gt;$O$16,mortage_data[[#This Row],[Appraised Value of Home]]&lt;$O$15)</f>
        <v>0</v>
      </c>
      <c r="D36">
        <v>245000</v>
      </c>
      <c r="E36" t="b">
        <f>OR(mortage_data[[#This Row],[Amount Borrowed]]&gt;$P$16,mortage_data[[#This Row],[Amount Borrowed]]&lt;$P$15)</f>
        <v>0</v>
      </c>
      <c r="F36">
        <v>80</v>
      </c>
      <c r="G36" t="b">
        <f>OR(mortage_data[[#This Row],[LTV ratio]]&gt;$Q$16,mortage_data[[#This Row],[LTV ratio]]&lt;$Q$15)</f>
        <v>0</v>
      </c>
      <c r="H36">
        <v>360</v>
      </c>
      <c r="I36">
        <f t="shared" si="0"/>
        <v>30</v>
      </c>
      <c r="J36">
        <v>3.49</v>
      </c>
    </row>
    <row r="37" spans="1:10" x14ac:dyDescent="0.25">
      <c r="A37">
        <v>34</v>
      </c>
      <c r="B37">
        <v>405000</v>
      </c>
      <c r="C37" t="b">
        <f>OR(mortage_data[[#This Row],[Appraised Value of Home]]&gt;$O$16,mortage_data[[#This Row],[Appraised Value of Home]]&lt;$O$15)</f>
        <v>0</v>
      </c>
      <c r="D37">
        <v>245000</v>
      </c>
      <c r="E37" t="b">
        <f>OR(mortage_data[[#This Row],[Amount Borrowed]]&gt;$P$16,mortage_data[[#This Row],[Amount Borrowed]]&lt;$P$15)</f>
        <v>0</v>
      </c>
      <c r="F37">
        <v>60</v>
      </c>
      <c r="G37" t="b">
        <f>OR(mortage_data[[#This Row],[LTV ratio]]&gt;$Q$16,mortage_data[[#This Row],[LTV ratio]]&lt;$Q$15)</f>
        <v>0</v>
      </c>
      <c r="H37">
        <v>360</v>
      </c>
      <c r="I37">
        <f t="shared" si="0"/>
        <v>30</v>
      </c>
      <c r="J37">
        <v>2.75</v>
      </c>
    </row>
    <row r="38" spans="1:10" x14ac:dyDescent="0.25">
      <c r="A38">
        <v>35</v>
      </c>
      <c r="B38">
        <v>575000</v>
      </c>
      <c r="C38" t="b">
        <f>OR(mortage_data[[#This Row],[Appraised Value of Home]]&gt;$O$16,mortage_data[[#This Row],[Appraised Value of Home]]&lt;$O$15)</f>
        <v>0</v>
      </c>
      <c r="D38">
        <v>455000</v>
      </c>
      <c r="E38" t="b">
        <f>OR(mortage_data[[#This Row],[Amount Borrowed]]&gt;$P$16,mortage_data[[#This Row],[Amount Borrowed]]&lt;$P$15)</f>
        <v>0</v>
      </c>
      <c r="F38">
        <v>78.78</v>
      </c>
      <c r="G38" t="b">
        <f>OR(mortage_data[[#This Row],[LTV ratio]]&gt;$Q$16,mortage_data[[#This Row],[LTV ratio]]&lt;$Q$15)</f>
        <v>0</v>
      </c>
      <c r="H38">
        <v>360</v>
      </c>
      <c r="I38">
        <f t="shared" si="0"/>
        <v>30</v>
      </c>
      <c r="J38">
        <v>3.6</v>
      </c>
    </row>
    <row r="39" spans="1:10" x14ac:dyDescent="0.25">
      <c r="A39">
        <v>36</v>
      </c>
      <c r="B39">
        <v>195000</v>
      </c>
      <c r="C39" t="b">
        <f>OR(mortage_data[[#This Row],[Appraised Value of Home]]&gt;$O$16,mortage_data[[#This Row],[Appraised Value of Home]]&lt;$O$15)</f>
        <v>0</v>
      </c>
      <c r="D39">
        <v>155000</v>
      </c>
      <c r="E39" t="b">
        <f>OR(mortage_data[[#This Row],[Amount Borrowed]]&gt;$P$16,mortage_data[[#This Row],[Amount Borrowed]]&lt;$P$15)</f>
        <v>0</v>
      </c>
      <c r="F39">
        <v>78.23</v>
      </c>
      <c r="G39" t="b">
        <f>OR(mortage_data[[#This Row],[LTV ratio]]&gt;$Q$16,mortage_data[[#This Row],[LTV ratio]]&lt;$Q$15)</f>
        <v>0</v>
      </c>
      <c r="H39">
        <v>360</v>
      </c>
      <c r="I39">
        <f t="shared" si="0"/>
        <v>30</v>
      </c>
      <c r="J39">
        <v>3.99</v>
      </c>
    </row>
    <row r="40" spans="1:10" x14ac:dyDescent="0.25">
      <c r="A40">
        <v>37</v>
      </c>
      <c r="B40">
        <v>445000</v>
      </c>
      <c r="C40" t="b">
        <f>OR(mortage_data[[#This Row],[Appraised Value of Home]]&gt;$O$16,mortage_data[[#This Row],[Appraised Value of Home]]&lt;$O$15)</f>
        <v>0</v>
      </c>
      <c r="D40">
        <v>345000</v>
      </c>
      <c r="E40" t="b">
        <f>OR(mortage_data[[#This Row],[Amount Borrowed]]&gt;$P$16,mortage_data[[#This Row],[Amount Borrowed]]&lt;$P$15)</f>
        <v>0</v>
      </c>
      <c r="F40">
        <v>77.63</v>
      </c>
      <c r="G40" t="b">
        <f>OR(mortage_data[[#This Row],[LTV ratio]]&gt;$Q$16,mortage_data[[#This Row],[LTV ratio]]&lt;$Q$15)</f>
        <v>0</v>
      </c>
      <c r="H40">
        <v>180</v>
      </c>
      <c r="I40">
        <f t="shared" si="0"/>
        <v>15</v>
      </c>
      <c r="J40">
        <v>2.75</v>
      </c>
    </row>
    <row r="41" spans="1:10" x14ac:dyDescent="0.25">
      <c r="A41">
        <v>38</v>
      </c>
      <c r="B41">
        <v>285000</v>
      </c>
      <c r="C41" t="b">
        <f>OR(mortage_data[[#This Row],[Appraised Value of Home]]&gt;$O$16,mortage_data[[#This Row],[Appraised Value of Home]]&lt;$O$15)</f>
        <v>0</v>
      </c>
      <c r="D41">
        <v>255000</v>
      </c>
      <c r="E41" t="b">
        <f>OR(mortage_data[[#This Row],[Amount Borrowed]]&gt;$P$16,mortage_data[[#This Row],[Amount Borrowed]]&lt;$P$15)</f>
        <v>0</v>
      </c>
      <c r="F41">
        <v>94.44</v>
      </c>
      <c r="G41" t="b">
        <f>OR(mortage_data[[#This Row],[LTV ratio]]&gt;$Q$16,mortage_data[[#This Row],[LTV ratio]]&lt;$Q$15)</f>
        <v>0</v>
      </c>
      <c r="H41">
        <v>360</v>
      </c>
      <c r="I41">
        <f t="shared" si="0"/>
        <v>30</v>
      </c>
      <c r="J41">
        <v>3.62</v>
      </c>
    </row>
    <row r="42" spans="1:10" x14ac:dyDescent="0.25">
      <c r="A42">
        <v>39</v>
      </c>
      <c r="B42">
        <v>405000</v>
      </c>
      <c r="C42" t="b">
        <f>OR(mortage_data[[#This Row],[Appraised Value of Home]]&gt;$O$16,mortage_data[[#This Row],[Appraised Value of Home]]&lt;$O$15)</f>
        <v>0</v>
      </c>
      <c r="D42">
        <v>245000</v>
      </c>
      <c r="E42" t="b">
        <f>OR(mortage_data[[#This Row],[Amount Borrowed]]&gt;$P$16,mortage_data[[#This Row],[Amount Borrowed]]&lt;$P$15)</f>
        <v>0</v>
      </c>
      <c r="F42">
        <v>60.6</v>
      </c>
      <c r="G42" t="b">
        <f>OR(mortage_data[[#This Row],[LTV ratio]]&gt;$Q$16,mortage_data[[#This Row],[LTV ratio]]&lt;$Q$15)</f>
        <v>0</v>
      </c>
      <c r="H42">
        <v>180</v>
      </c>
      <c r="I42">
        <f t="shared" si="0"/>
        <v>15</v>
      </c>
      <c r="J42">
        <v>2.75</v>
      </c>
    </row>
    <row r="43" spans="1:10" x14ac:dyDescent="0.25">
      <c r="A43">
        <v>40</v>
      </c>
      <c r="B43">
        <v>675000</v>
      </c>
      <c r="C43" t="b">
        <f>OR(mortage_data[[#This Row],[Appraised Value of Home]]&gt;$O$16,mortage_data[[#This Row],[Appraised Value of Home]]&lt;$O$15)</f>
        <v>0</v>
      </c>
      <c r="D43">
        <v>475000</v>
      </c>
      <c r="E43" t="b">
        <f>OR(mortage_data[[#This Row],[Amount Borrowed]]&gt;$P$16,mortage_data[[#This Row],[Amount Borrowed]]&lt;$P$15)</f>
        <v>0</v>
      </c>
      <c r="F43">
        <v>69.7</v>
      </c>
      <c r="G43" t="b">
        <f>OR(mortage_data[[#This Row],[LTV ratio]]&gt;$Q$16,mortage_data[[#This Row],[LTV ratio]]&lt;$Q$15)</f>
        <v>0</v>
      </c>
      <c r="H43">
        <v>240</v>
      </c>
      <c r="I43">
        <f t="shared" si="0"/>
        <v>20</v>
      </c>
      <c r="J43">
        <v>2.37</v>
      </c>
    </row>
    <row r="44" spans="1:10" x14ac:dyDescent="0.25">
      <c r="A44">
        <v>41</v>
      </c>
      <c r="B44">
        <v>345000</v>
      </c>
      <c r="C44" t="b">
        <f>OR(mortage_data[[#This Row],[Appraised Value of Home]]&gt;$O$16,mortage_data[[#This Row],[Appraised Value of Home]]&lt;$O$15)</f>
        <v>0</v>
      </c>
      <c r="D44">
        <v>195000</v>
      </c>
      <c r="E44" t="b">
        <f>OR(mortage_data[[#This Row],[Amount Borrowed]]&gt;$P$16,mortage_data[[#This Row],[Amount Borrowed]]&lt;$P$15)</f>
        <v>0</v>
      </c>
      <c r="F44">
        <v>58.7</v>
      </c>
      <c r="G44" t="b">
        <f>OR(mortage_data[[#This Row],[LTV ratio]]&gt;$Q$16,mortage_data[[#This Row],[LTV ratio]]&lt;$Q$15)</f>
        <v>0</v>
      </c>
      <c r="H44">
        <v>180</v>
      </c>
      <c r="I44">
        <f t="shared" si="0"/>
        <v>15</v>
      </c>
      <c r="J44">
        <v>2.5</v>
      </c>
    </row>
    <row r="45" spans="1:10" x14ac:dyDescent="0.25">
      <c r="A45">
        <v>42</v>
      </c>
      <c r="B45">
        <v>575000</v>
      </c>
      <c r="C45" t="b">
        <f>OR(mortage_data[[#This Row],[Appraised Value of Home]]&gt;$O$16,mortage_data[[#This Row],[Appraised Value of Home]]&lt;$O$15)</f>
        <v>0</v>
      </c>
      <c r="D45">
        <v>475000</v>
      </c>
      <c r="E45" t="b">
        <f>OR(mortage_data[[#This Row],[Amount Borrowed]]&gt;$P$16,mortage_data[[#This Row],[Amount Borrowed]]&lt;$P$15)</f>
        <v>0</v>
      </c>
      <c r="F45">
        <v>83.33</v>
      </c>
      <c r="G45" t="b">
        <f>OR(mortage_data[[#This Row],[LTV ratio]]&gt;$Q$16,mortage_data[[#This Row],[LTV ratio]]&lt;$Q$15)</f>
        <v>0</v>
      </c>
      <c r="H45">
        <v>360</v>
      </c>
      <c r="I45">
        <f t="shared" si="0"/>
        <v>30</v>
      </c>
      <c r="J45">
        <v>3.37</v>
      </c>
    </row>
    <row r="46" spans="1:10" x14ac:dyDescent="0.25">
      <c r="A46">
        <v>43</v>
      </c>
      <c r="B46">
        <v>595000</v>
      </c>
      <c r="C46" t="b">
        <f>OR(mortage_data[[#This Row],[Appraised Value of Home]]&gt;$O$16,mortage_data[[#This Row],[Appraised Value of Home]]&lt;$O$15)</f>
        <v>0</v>
      </c>
      <c r="D46">
        <v>475000</v>
      </c>
      <c r="E46" t="b">
        <f>OR(mortage_data[[#This Row],[Amount Borrowed]]&gt;$P$16,mortage_data[[#This Row],[Amount Borrowed]]&lt;$P$15)</f>
        <v>0</v>
      </c>
      <c r="F46">
        <v>80</v>
      </c>
      <c r="G46" t="b">
        <f>OR(mortage_data[[#This Row],[LTV ratio]]&gt;$Q$16,mortage_data[[#This Row],[LTV ratio]]&lt;$Q$15)</f>
        <v>0</v>
      </c>
      <c r="H46">
        <v>360</v>
      </c>
      <c r="I46">
        <f t="shared" si="0"/>
        <v>30</v>
      </c>
      <c r="J46">
        <v>2.5</v>
      </c>
    </row>
    <row r="47" spans="1:10" x14ac:dyDescent="0.25">
      <c r="A47">
        <v>44</v>
      </c>
      <c r="B47">
        <v>375000</v>
      </c>
      <c r="C47" t="b">
        <f>OR(mortage_data[[#This Row],[Appraised Value of Home]]&gt;$O$16,mortage_data[[#This Row],[Appraised Value of Home]]&lt;$O$15)</f>
        <v>0</v>
      </c>
      <c r="D47">
        <v>195000</v>
      </c>
      <c r="E47" t="b">
        <f>OR(mortage_data[[#This Row],[Amount Borrowed]]&gt;$P$16,mortage_data[[#This Row],[Amount Borrowed]]&lt;$P$15)</f>
        <v>0</v>
      </c>
      <c r="F47">
        <v>51.73</v>
      </c>
      <c r="G47" t="b">
        <f>OR(mortage_data[[#This Row],[LTV ratio]]&gt;$Q$16,mortage_data[[#This Row],[LTV ratio]]&lt;$Q$15)</f>
        <v>0</v>
      </c>
      <c r="H47">
        <v>360</v>
      </c>
      <c r="I47">
        <f t="shared" si="0"/>
        <v>30</v>
      </c>
      <c r="J47">
        <v>3.12</v>
      </c>
    </row>
    <row r="48" spans="1:10" x14ac:dyDescent="0.25">
      <c r="A48">
        <v>45</v>
      </c>
      <c r="B48">
        <v>195000</v>
      </c>
      <c r="C48" t="b">
        <f>OR(mortage_data[[#This Row],[Appraised Value of Home]]&gt;$O$16,mortage_data[[#This Row],[Appraised Value of Home]]&lt;$O$15)</f>
        <v>0</v>
      </c>
      <c r="D48">
        <v>145000</v>
      </c>
      <c r="E48" t="b">
        <f>OR(mortage_data[[#This Row],[Amount Borrowed]]&gt;$P$16,mortage_data[[#This Row],[Amount Borrowed]]&lt;$P$15)</f>
        <v>0</v>
      </c>
      <c r="F48">
        <v>80</v>
      </c>
      <c r="G48" t="b">
        <f>OR(mortage_data[[#This Row],[LTV ratio]]&gt;$Q$16,mortage_data[[#This Row],[LTV ratio]]&lt;$Q$15)</f>
        <v>0</v>
      </c>
      <c r="H48">
        <v>360</v>
      </c>
      <c r="I48">
        <f t="shared" si="0"/>
        <v>30</v>
      </c>
      <c r="J48">
        <v>3.99</v>
      </c>
    </row>
    <row r="49" spans="1:10" x14ac:dyDescent="0.25">
      <c r="A49">
        <v>46</v>
      </c>
      <c r="B49">
        <v>305000</v>
      </c>
      <c r="C49" t="b">
        <f>OR(mortage_data[[#This Row],[Appraised Value of Home]]&gt;$O$16,mortage_data[[#This Row],[Appraised Value of Home]]&lt;$O$15)</f>
        <v>0</v>
      </c>
      <c r="D49">
        <v>225000</v>
      </c>
      <c r="E49" t="b">
        <f>OR(mortage_data[[#This Row],[Amount Borrowed]]&gt;$P$16,mortage_data[[#This Row],[Amount Borrowed]]&lt;$P$15)</f>
        <v>0</v>
      </c>
      <c r="F49">
        <v>74.83</v>
      </c>
      <c r="G49" t="b">
        <f>OR(mortage_data[[#This Row],[LTV ratio]]&gt;$Q$16,mortage_data[[#This Row],[LTV ratio]]&lt;$Q$15)</f>
        <v>0</v>
      </c>
      <c r="H49">
        <v>360</v>
      </c>
      <c r="I49">
        <f t="shared" si="0"/>
        <v>30</v>
      </c>
      <c r="J49">
        <v>3</v>
      </c>
    </row>
    <row r="50" spans="1:10" x14ac:dyDescent="0.25">
      <c r="A50">
        <v>47</v>
      </c>
      <c r="B50">
        <v>475000</v>
      </c>
      <c r="C50" t="b">
        <f>OR(mortage_data[[#This Row],[Appraised Value of Home]]&gt;$O$16,mortage_data[[#This Row],[Appraised Value of Home]]&lt;$O$15)</f>
        <v>0</v>
      </c>
      <c r="D50">
        <v>315000</v>
      </c>
      <c r="E50" t="b">
        <f>OR(mortage_data[[#This Row],[Amount Borrowed]]&gt;$P$16,mortage_data[[#This Row],[Amount Borrowed]]&lt;$P$15)</f>
        <v>0</v>
      </c>
      <c r="F50">
        <v>66.27</v>
      </c>
      <c r="G50" t="b">
        <f>OR(mortage_data[[#This Row],[LTV ratio]]&gt;$Q$16,mortage_data[[#This Row],[LTV ratio]]&lt;$Q$15)</f>
        <v>0</v>
      </c>
      <c r="H50">
        <v>360</v>
      </c>
      <c r="I50">
        <f t="shared" si="0"/>
        <v>30</v>
      </c>
      <c r="J50">
        <v>3.37</v>
      </c>
    </row>
    <row r="51" spans="1:10" x14ac:dyDescent="0.25">
      <c r="A51">
        <v>48</v>
      </c>
      <c r="B51">
        <v>255000</v>
      </c>
      <c r="C51" t="b">
        <f>OR(mortage_data[[#This Row],[Appraised Value of Home]]&gt;$O$16,mortage_data[[#This Row],[Appraised Value of Home]]&lt;$O$15)</f>
        <v>0</v>
      </c>
      <c r="D51">
        <v>205000</v>
      </c>
      <c r="E51" t="b">
        <f>OR(mortage_data[[#This Row],[Amount Borrowed]]&gt;$P$16,mortage_data[[#This Row],[Amount Borrowed]]&lt;$P$15)</f>
        <v>0</v>
      </c>
      <c r="F51">
        <v>80</v>
      </c>
      <c r="G51" t="b">
        <f>OR(mortage_data[[#This Row],[LTV ratio]]&gt;$Q$16,mortage_data[[#This Row],[LTV ratio]]&lt;$Q$15)</f>
        <v>0</v>
      </c>
      <c r="H51">
        <v>360</v>
      </c>
      <c r="I51">
        <f t="shared" si="0"/>
        <v>30</v>
      </c>
      <c r="J51">
        <v>2.87</v>
      </c>
    </row>
    <row r="52" spans="1:10" x14ac:dyDescent="0.25">
      <c r="A52">
        <v>49</v>
      </c>
      <c r="B52">
        <v>305000</v>
      </c>
      <c r="C52" t="b">
        <f>OR(mortage_data[[#This Row],[Appraised Value of Home]]&gt;$O$16,mortage_data[[#This Row],[Appraised Value of Home]]&lt;$O$15)</f>
        <v>0</v>
      </c>
      <c r="D52">
        <v>175000</v>
      </c>
      <c r="E52" t="b">
        <f>OR(mortage_data[[#This Row],[Amount Borrowed]]&gt;$P$16,mortage_data[[#This Row],[Amount Borrowed]]&lt;$P$15)</f>
        <v>0</v>
      </c>
      <c r="F52">
        <v>57.83</v>
      </c>
      <c r="G52" t="b">
        <f>OR(mortage_data[[#This Row],[LTV ratio]]&gt;$Q$16,mortage_data[[#This Row],[LTV ratio]]&lt;$Q$15)</f>
        <v>0</v>
      </c>
      <c r="H52">
        <v>180</v>
      </c>
      <c r="I52">
        <f t="shared" si="0"/>
        <v>15</v>
      </c>
      <c r="J52">
        <v>2.87</v>
      </c>
    </row>
    <row r="53" spans="1:10" x14ac:dyDescent="0.25">
      <c r="A53">
        <v>50</v>
      </c>
      <c r="B53">
        <v>335000</v>
      </c>
      <c r="C53" t="b">
        <f>OR(mortage_data[[#This Row],[Appraised Value of Home]]&gt;$O$16,mortage_data[[#This Row],[Appraised Value of Home]]&lt;$O$15)</f>
        <v>0</v>
      </c>
      <c r="D53">
        <v>315000</v>
      </c>
      <c r="E53" t="b">
        <f>OR(mortage_data[[#This Row],[Amount Borrowed]]&gt;$P$16,mortage_data[[#This Row],[Amount Borrowed]]&lt;$P$15)</f>
        <v>0</v>
      </c>
      <c r="F53">
        <v>93.56</v>
      </c>
      <c r="G53" t="b">
        <f>OR(mortage_data[[#This Row],[LTV ratio]]&gt;$Q$16,mortage_data[[#This Row],[LTV ratio]]&lt;$Q$15)</f>
        <v>0</v>
      </c>
      <c r="H53">
        <v>360</v>
      </c>
      <c r="I53">
        <f t="shared" si="0"/>
        <v>30</v>
      </c>
      <c r="J53">
        <v>2.87</v>
      </c>
    </row>
    <row r="54" spans="1:10" x14ac:dyDescent="0.25">
      <c r="A54">
        <v>51</v>
      </c>
      <c r="B54">
        <v>345000</v>
      </c>
      <c r="C54" t="b">
        <f>OR(mortage_data[[#This Row],[Appraised Value of Home]]&gt;$O$16,mortage_data[[#This Row],[Appraised Value of Home]]&lt;$O$15)</f>
        <v>0</v>
      </c>
      <c r="D54">
        <v>285000</v>
      </c>
      <c r="E54" t="b">
        <f>OR(mortage_data[[#This Row],[Amount Borrowed]]&gt;$P$16,mortage_data[[#This Row],[Amount Borrowed]]&lt;$P$15)</f>
        <v>0</v>
      </c>
      <c r="F54">
        <v>83.52</v>
      </c>
      <c r="G54" t="b">
        <f>OR(mortage_data[[#This Row],[LTV ratio]]&gt;$Q$16,mortage_data[[#This Row],[LTV ratio]]&lt;$Q$15)</f>
        <v>0</v>
      </c>
      <c r="H54">
        <v>360</v>
      </c>
      <c r="I54">
        <f t="shared" si="0"/>
        <v>30</v>
      </c>
      <c r="J54">
        <v>2.99</v>
      </c>
    </row>
    <row r="55" spans="1:10" x14ac:dyDescent="0.25">
      <c r="A55">
        <v>52</v>
      </c>
      <c r="B55">
        <v>365000</v>
      </c>
      <c r="C55" t="b">
        <f>OR(mortage_data[[#This Row],[Appraised Value of Home]]&gt;$O$16,mortage_data[[#This Row],[Appraised Value of Home]]&lt;$O$15)</f>
        <v>0</v>
      </c>
      <c r="D55">
        <v>335000</v>
      </c>
      <c r="E55" t="b">
        <f>OR(mortage_data[[#This Row],[Amount Borrowed]]&gt;$P$16,mortage_data[[#This Row],[Amount Borrowed]]&lt;$P$15)</f>
        <v>0</v>
      </c>
      <c r="F55">
        <v>90</v>
      </c>
      <c r="G55" t="b">
        <f>OR(mortage_data[[#This Row],[LTV ratio]]&gt;$Q$16,mortage_data[[#This Row],[LTV ratio]]&lt;$Q$15)</f>
        <v>0</v>
      </c>
      <c r="H55">
        <v>360</v>
      </c>
      <c r="I55">
        <f t="shared" si="0"/>
        <v>30</v>
      </c>
      <c r="J55">
        <v>2.99</v>
      </c>
    </row>
    <row r="56" spans="1:10" x14ac:dyDescent="0.25">
      <c r="A56">
        <v>53</v>
      </c>
      <c r="B56">
        <v>355000</v>
      </c>
      <c r="C56" t="b">
        <f>OR(mortage_data[[#This Row],[Appraised Value of Home]]&gt;$O$16,mortage_data[[#This Row],[Appraised Value of Home]]&lt;$O$15)</f>
        <v>0</v>
      </c>
      <c r="D56">
        <v>305000</v>
      </c>
      <c r="E56" t="b">
        <f>OR(mortage_data[[#This Row],[Amount Borrowed]]&gt;$P$16,mortage_data[[#This Row],[Amount Borrowed]]&lt;$P$15)</f>
        <v>0</v>
      </c>
      <c r="F56">
        <v>88.57</v>
      </c>
      <c r="G56" t="b">
        <f>OR(mortage_data[[#This Row],[LTV ratio]]&gt;$Q$16,mortage_data[[#This Row],[LTV ratio]]&lt;$Q$15)</f>
        <v>0</v>
      </c>
      <c r="H56">
        <v>360</v>
      </c>
      <c r="I56">
        <f t="shared" si="0"/>
        <v>30</v>
      </c>
      <c r="J56">
        <v>3.5</v>
      </c>
    </row>
    <row r="57" spans="1:10" x14ac:dyDescent="0.25">
      <c r="A57">
        <v>54</v>
      </c>
      <c r="B57">
        <v>145000</v>
      </c>
      <c r="C57" t="b">
        <f>OR(mortage_data[[#This Row],[Appraised Value of Home]]&gt;$O$16,mortage_data[[#This Row],[Appraised Value of Home]]&lt;$O$15)</f>
        <v>0</v>
      </c>
      <c r="D57">
        <v>105000</v>
      </c>
      <c r="E57" t="b">
        <f>OR(mortage_data[[#This Row],[Amount Borrowed]]&gt;$P$16,mortage_data[[#This Row],[Amount Borrowed]]&lt;$P$15)</f>
        <v>0</v>
      </c>
      <c r="F57">
        <v>71.72</v>
      </c>
      <c r="G57" t="b">
        <f>OR(mortage_data[[#This Row],[LTV ratio]]&gt;$Q$16,mortage_data[[#This Row],[LTV ratio]]&lt;$Q$15)</f>
        <v>0</v>
      </c>
      <c r="H57">
        <v>180</v>
      </c>
      <c r="I57">
        <f t="shared" si="0"/>
        <v>15</v>
      </c>
      <c r="J57">
        <v>3.75</v>
      </c>
    </row>
    <row r="58" spans="1:10" x14ac:dyDescent="0.25">
      <c r="A58">
        <v>55</v>
      </c>
      <c r="B58">
        <v>515000</v>
      </c>
      <c r="C58" t="b">
        <f>OR(mortage_data[[#This Row],[Appraised Value of Home]]&gt;$O$16,mortage_data[[#This Row],[Appraised Value of Home]]&lt;$O$15)</f>
        <v>0</v>
      </c>
      <c r="D58">
        <v>285000</v>
      </c>
      <c r="E58" t="b">
        <f>OR(mortage_data[[#This Row],[Amount Borrowed]]&gt;$P$16,mortage_data[[#This Row],[Amount Borrowed]]&lt;$P$15)</f>
        <v>0</v>
      </c>
      <c r="F58">
        <v>56.55</v>
      </c>
      <c r="G58" t="b">
        <f>OR(mortage_data[[#This Row],[LTV ratio]]&gt;$Q$16,mortage_data[[#This Row],[LTV ratio]]&lt;$Q$15)</f>
        <v>0</v>
      </c>
      <c r="H58">
        <v>180</v>
      </c>
      <c r="I58">
        <f t="shared" si="0"/>
        <v>15</v>
      </c>
      <c r="J58">
        <v>3.25</v>
      </c>
    </row>
    <row r="59" spans="1:10" x14ac:dyDescent="0.25">
      <c r="A59">
        <v>56</v>
      </c>
      <c r="B59">
        <v>455000</v>
      </c>
      <c r="C59" t="b">
        <f>OR(mortage_data[[#This Row],[Appraised Value of Home]]&gt;$O$16,mortage_data[[#This Row],[Appraised Value of Home]]&lt;$O$15)</f>
        <v>0</v>
      </c>
      <c r="D59">
        <v>365000</v>
      </c>
      <c r="E59" t="b">
        <f>OR(mortage_data[[#This Row],[Amount Borrowed]]&gt;$P$16,mortage_data[[#This Row],[Amount Borrowed]]&lt;$P$15)</f>
        <v>0</v>
      </c>
      <c r="F59">
        <v>80</v>
      </c>
      <c r="G59" t="b">
        <f>OR(mortage_data[[#This Row],[LTV ratio]]&gt;$Q$16,mortage_data[[#This Row],[LTV ratio]]&lt;$Q$15)</f>
        <v>0</v>
      </c>
      <c r="H59">
        <v>360</v>
      </c>
      <c r="I59">
        <f t="shared" si="0"/>
        <v>30</v>
      </c>
      <c r="J59">
        <v>2.87</v>
      </c>
    </row>
    <row r="60" spans="1:10" x14ac:dyDescent="0.25">
      <c r="A60">
        <v>57</v>
      </c>
      <c r="B60">
        <v>305000</v>
      </c>
      <c r="C60" t="b">
        <f>OR(mortage_data[[#This Row],[Appraised Value of Home]]&gt;$O$16,mortage_data[[#This Row],[Appraised Value of Home]]&lt;$O$15)</f>
        <v>0</v>
      </c>
      <c r="D60">
        <v>265000</v>
      </c>
      <c r="E60" t="b">
        <f>OR(mortage_data[[#This Row],[Amount Borrowed]]&gt;$P$16,mortage_data[[#This Row],[Amount Borrowed]]&lt;$P$15)</f>
        <v>0</v>
      </c>
      <c r="F60">
        <v>91.31</v>
      </c>
      <c r="G60" t="b">
        <f>OR(mortage_data[[#This Row],[LTV ratio]]&gt;$Q$16,mortage_data[[#This Row],[LTV ratio]]&lt;$Q$15)</f>
        <v>0</v>
      </c>
      <c r="H60">
        <v>360</v>
      </c>
      <c r="I60">
        <f t="shared" si="0"/>
        <v>30</v>
      </c>
      <c r="J60">
        <v>3.37</v>
      </c>
    </row>
    <row r="61" spans="1:10" x14ac:dyDescent="0.25">
      <c r="A61">
        <v>58</v>
      </c>
      <c r="B61">
        <v>535000</v>
      </c>
      <c r="C61" t="b">
        <f>OR(mortage_data[[#This Row],[Appraised Value of Home]]&gt;$O$16,mortage_data[[#This Row],[Appraised Value of Home]]&lt;$O$15)</f>
        <v>0</v>
      </c>
      <c r="D61">
        <v>285000</v>
      </c>
      <c r="E61" t="b">
        <f>OR(mortage_data[[#This Row],[Amount Borrowed]]&gt;$P$16,mortage_data[[#This Row],[Amount Borrowed]]&lt;$P$15)</f>
        <v>0</v>
      </c>
      <c r="F61">
        <v>54.66</v>
      </c>
      <c r="G61" t="b">
        <f>OR(mortage_data[[#This Row],[LTV ratio]]&gt;$Q$16,mortage_data[[#This Row],[LTV ratio]]&lt;$Q$15)</f>
        <v>0</v>
      </c>
      <c r="H61">
        <v>360</v>
      </c>
      <c r="I61">
        <f t="shared" si="0"/>
        <v>30</v>
      </c>
      <c r="J61">
        <v>2.87</v>
      </c>
    </row>
    <row r="62" spans="1:10" x14ac:dyDescent="0.25">
      <c r="A62">
        <v>59</v>
      </c>
      <c r="B62">
        <v>375000</v>
      </c>
      <c r="C62" t="b">
        <f>OR(mortage_data[[#This Row],[Appraised Value of Home]]&gt;$O$16,mortage_data[[#This Row],[Appraised Value of Home]]&lt;$O$15)</f>
        <v>0</v>
      </c>
      <c r="D62">
        <v>185000</v>
      </c>
      <c r="E62" t="b">
        <f>OR(mortage_data[[#This Row],[Amount Borrowed]]&gt;$P$16,mortage_data[[#This Row],[Amount Borrowed]]&lt;$P$15)</f>
        <v>0</v>
      </c>
      <c r="F62">
        <v>49.33</v>
      </c>
      <c r="G62" t="b">
        <f>OR(mortage_data[[#This Row],[LTV ratio]]&gt;$Q$16,mortage_data[[#This Row],[LTV ratio]]&lt;$Q$15)</f>
        <v>0</v>
      </c>
      <c r="H62">
        <v>180</v>
      </c>
      <c r="I62">
        <f t="shared" si="0"/>
        <v>15</v>
      </c>
      <c r="J62">
        <v>3.25</v>
      </c>
    </row>
    <row r="63" spans="1:10" x14ac:dyDescent="0.25">
      <c r="A63">
        <v>60</v>
      </c>
      <c r="B63">
        <v>175000</v>
      </c>
      <c r="C63" t="b">
        <f>OR(mortage_data[[#This Row],[Appraised Value of Home]]&gt;$O$16,mortage_data[[#This Row],[Appraised Value of Home]]&lt;$O$15)</f>
        <v>0</v>
      </c>
      <c r="D63">
        <v>125000</v>
      </c>
      <c r="E63" t="b">
        <f>OR(mortage_data[[#This Row],[Amount Borrowed]]&gt;$P$16,mortage_data[[#This Row],[Amount Borrowed]]&lt;$P$15)</f>
        <v>0</v>
      </c>
      <c r="F63">
        <v>70</v>
      </c>
      <c r="G63" t="b">
        <f>OR(mortage_data[[#This Row],[LTV ratio]]&gt;$Q$16,mortage_data[[#This Row],[LTV ratio]]&lt;$Q$15)</f>
        <v>0</v>
      </c>
      <c r="H63">
        <v>360</v>
      </c>
      <c r="I63">
        <f t="shared" si="0"/>
        <v>30</v>
      </c>
      <c r="J63">
        <v>3.99</v>
      </c>
    </row>
    <row r="64" spans="1:10" x14ac:dyDescent="0.25">
      <c r="A64">
        <v>61</v>
      </c>
      <c r="B64">
        <v>235000</v>
      </c>
      <c r="C64" t="b">
        <f>OR(mortage_data[[#This Row],[Appraised Value of Home]]&gt;$O$16,mortage_data[[#This Row],[Appraised Value of Home]]&lt;$O$15)</f>
        <v>0</v>
      </c>
      <c r="D64">
        <v>175000</v>
      </c>
      <c r="E64" t="b">
        <f>OR(mortage_data[[#This Row],[Amount Borrowed]]&gt;$P$16,mortage_data[[#This Row],[Amount Borrowed]]&lt;$P$15)</f>
        <v>0</v>
      </c>
      <c r="F64">
        <v>74.56</v>
      </c>
      <c r="G64" t="b">
        <f>OR(mortage_data[[#This Row],[LTV ratio]]&gt;$Q$16,mortage_data[[#This Row],[LTV ratio]]&lt;$Q$15)</f>
        <v>0</v>
      </c>
      <c r="H64">
        <v>180</v>
      </c>
      <c r="I64">
        <f t="shared" si="0"/>
        <v>15</v>
      </c>
      <c r="J64">
        <v>2.62</v>
      </c>
    </row>
    <row r="65" spans="1:10" x14ac:dyDescent="0.25">
      <c r="A65">
        <v>62</v>
      </c>
      <c r="B65">
        <v>335000</v>
      </c>
      <c r="C65" t="b">
        <f>OR(mortage_data[[#This Row],[Appraised Value of Home]]&gt;$O$16,mortage_data[[#This Row],[Appraised Value of Home]]&lt;$O$15)</f>
        <v>0</v>
      </c>
      <c r="D65">
        <v>245000</v>
      </c>
      <c r="E65" t="b">
        <f>OR(mortage_data[[#This Row],[Amount Borrowed]]&gt;$P$16,mortage_data[[#This Row],[Amount Borrowed]]&lt;$P$15)</f>
        <v>0</v>
      </c>
      <c r="F65">
        <v>73.58</v>
      </c>
      <c r="G65" t="b">
        <f>OR(mortage_data[[#This Row],[LTV ratio]]&gt;$Q$16,mortage_data[[#This Row],[LTV ratio]]&lt;$Q$15)</f>
        <v>0</v>
      </c>
      <c r="H65">
        <v>360</v>
      </c>
      <c r="I65">
        <f t="shared" si="0"/>
        <v>30</v>
      </c>
      <c r="J65">
        <v>3.25</v>
      </c>
    </row>
    <row r="66" spans="1:10" x14ac:dyDescent="0.25">
      <c r="A66">
        <v>63</v>
      </c>
      <c r="B66">
        <v>965000</v>
      </c>
      <c r="C66" t="b">
        <f>OR(mortage_data[[#This Row],[Appraised Value of Home]]&gt;$O$16,mortage_data[[#This Row],[Appraised Value of Home]]&lt;$O$15)</f>
        <v>0</v>
      </c>
      <c r="D66">
        <v>585000</v>
      </c>
      <c r="E66" t="b">
        <f>OR(mortage_data[[#This Row],[Amount Borrowed]]&gt;$P$16,mortage_data[[#This Row],[Amount Borrowed]]&lt;$P$15)</f>
        <v>0</v>
      </c>
      <c r="F66">
        <v>60.2</v>
      </c>
      <c r="G66" t="b">
        <f>OR(mortage_data[[#This Row],[LTV ratio]]&gt;$Q$16,mortage_data[[#This Row],[LTV ratio]]&lt;$Q$15)</f>
        <v>0</v>
      </c>
      <c r="H66">
        <v>360</v>
      </c>
      <c r="I66">
        <f t="shared" si="0"/>
        <v>30</v>
      </c>
      <c r="J66">
        <v>3.37</v>
      </c>
    </row>
    <row r="67" spans="1:10" x14ac:dyDescent="0.25">
      <c r="A67">
        <v>64</v>
      </c>
      <c r="B67">
        <v>595000</v>
      </c>
      <c r="C67" t="b">
        <f>OR(mortage_data[[#This Row],[Appraised Value of Home]]&gt;$O$16,mortage_data[[#This Row],[Appraised Value of Home]]&lt;$O$15)</f>
        <v>0</v>
      </c>
      <c r="D67">
        <v>385000</v>
      </c>
      <c r="E67" t="b">
        <f>OR(mortage_data[[#This Row],[Amount Borrowed]]&gt;$P$16,mortage_data[[#This Row],[Amount Borrowed]]&lt;$P$15)</f>
        <v>0</v>
      </c>
      <c r="F67">
        <v>65.33</v>
      </c>
      <c r="G67" t="b">
        <f>OR(mortage_data[[#This Row],[LTV ratio]]&gt;$Q$16,mortage_data[[#This Row],[LTV ratio]]&lt;$Q$15)</f>
        <v>0</v>
      </c>
      <c r="H67">
        <v>360</v>
      </c>
      <c r="I67">
        <f t="shared" si="0"/>
        <v>30</v>
      </c>
      <c r="J67">
        <v>3.25</v>
      </c>
    </row>
    <row r="68" spans="1:10" x14ac:dyDescent="0.25">
      <c r="A68">
        <v>65</v>
      </c>
      <c r="B68">
        <v>225000</v>
      </c>
      <c r="C68" t="b">
        <f>OR(mortage_data[[#This Row],[Appraised Value of Home]]&gt;$O$16,mortage_data[[#This Row],[Appraised Value of Home]]&lt;$O$15)</f>
        <v>0</v>
      </c>
      <c r="D68">
        <v>195000</v>
      </c>
      <c r="E68" t="b">
        <f>OR(mortage_data[[#This Row],[Amount Borrowed]]&gt;$P$16,mortage_data[[#This Row],[Amount Borrowed]]&lt;$P$15)</f>
        <v>0</v>
      </c>
      <c r="F68">
        <v>86.81</v>
      </c>
      <c r="G68" t="b">
        <f>OR(mortage_data[[#This Row],[LTV ratio]]&gt;$Q$16,mortage_data[[#This Row],[LTV ratio]]&lt;$Q$15)</f>
        <v>0</v>
      </c>
      <c r="H68">
        <v>360</v>
      </c>
      <c r="I68">
        <f t="shared" si="0"/>
        <v>30</v>
      </c>
      <c r="J68">
        <v>3.25</v>
      </c>
    </row>
    <row r="69" spans="1:10" x14ac:dyDescent="0.25">
      <c r="A69">
        <v>66</v>
      </c>
      <c r="B69">
        <v>395000</v>
      </c>
      <c r="C69" t="b">
        <f>OR(mortage_data[[#This Row],[Appraised Value of Home]]&gt;$O$16,mortage_data[[#This Row],[Appraised Value of Home]]&lt;$O$15)</f>
        <v>0</v>
      </c>
      <c r="D69">
        <v>295000</v>
      </c>
      <c r="E69" t="b">
        <f>OR(mortage_data[[#This Row],[Amount Borrowed]]&gt;$P$16,mortage_data[[#This Row],[Amount Borrowed]]&lt;$P$15)</f>
        <v>0</v>
      </c>
      <c r="F69">
        <v>74.989999999999995</v>
      </c>
      <c r="G69" t="b">
        <f>OR(mortage_data[[#This Row],[LTV ratio]]&gt;$Q$16,mortage_data[[#This Row],[LTV ratio]]&lt;$Q$15)</f>
        <v>0</v>
      </c>
      <c r="H69">
        <v>360</v>
      </c>
      <c r="I69">
        <f t="shared" ref="I69:I132" si="6">H69/12</f>
        <v>30</v>
      </c>
      <c r="J69">
        <v>2.75</v>
      </c>
    </row>
    <row r="70" spans="1:10" x14ac:dyDescent="0.25">
      <c r="A70">
        <v>67</v>
      </c>
      <c r="B70">
        <v>345000</v>
      </c>
      <c r="C70" t="b">
        <f>OR(mortage_data[[#This Row],[Appraised Value of Home]]&gt;$O$16,mortage_data[[#This Row],[Appraised Value of Home]]&lt;$O$15)</f>
        <v>0</v>
      </c>
      <c r="D70">
        <v>245000</v>
      </c>
      <c r="E70" t="b">
        <f>OR(mortage_data[[#This Row],[Amount Borrowed]]&gt;$P$16,mortage_data[[#This Row],[Amount Borrowed]]&lt;$P$15)</f>
        <v>0</v>
      </c>
      <c r="F70">
        <v>71.64</v>
      </c>
      <c r="G70" t="b">
        <f>OR(mortage_data[[#This Row],[LTV ratio]]&gt;$Q$16,mortage_data[[#This Row],[LTV ratio]]&lt;$Q$15)</f>
        <v>0</v>
      </c>
      <c r="H70">
        <v>360</v>
      </c>
      <c r="I70">
        <f t="shared" si="6"/>
        <v>30</v>
      </c>
      <c r="J70">
        <v>3.12</v>
      </c>
    </row>
    <row r="71" spans="1:10" x14ac:dyDescent="0.25">
      <c r="A71">
        <v>68</v>
      </c>
      <c r="B71">
        <v>635000</v>
      </c>
      <c r="C71" t="b">
        <f>OR(mortage_data[[#This Row],[Appraised Value of Home]]&gt;$O$16,mortage_data[[#This Row],[Appraised Value of Home]]&lt;$O$15)</f>
        <v>0</v>
      </c>
      <c r="D71">
        <v>475000</v>
      </c>
      <c r="E71" t="b">
        <f>OR(mortage_data[[#This Row],[Amount Borrowed]]&gt;$P$16,mortage_data[[#This Row],[Amount Borrowed]]&lt;$P$15)</f>
        <v>0</v>
      </c>
      <c r="F71">
        <v>74.92</v>
      </c>
      <c r="G71" t="b">
        <f>OR(mortage_data[[#This Row],[LTV ratio]]&gt;$Q$16,mortage_data[[#This Row],[LTV ratio]]&lt;$Q$15)</f>
        <v>0</v>
      </c>
      <c r="H71">
        <v>360</v>
      </c>
      <c r="I71">
        <f t="shared" si="6"/>
        <v>30</v>
      </c>
      <c r="J71">
        <v>3.12</v>
      </c>
    </row>
    <row r="72" spans="1:10" x14ac:dyDescent="0.25">
      <c r="A72">
        <v>69</v>
      </c>
      <c r="B72">
        <v>365000</v>
      </c>
      <c r="C72" t="b">
        <f>OR(mortage_data[[#This Row],[Appraised Value of Home]]&gt;$O$16,mortage_data[[#This Row],[Appraised Value of Home]]&lt;$O$15)</f>
        <v>0</v>
      </c>
      <c r="D72">
        <v>285000</v>
      </c>
      <c r="E72" t="b">
        <f>OR(mortage_data[[#This Row],[Amount Borrowed]]&gt;$P$16,mortage_data[[#This Row],[Amount Borrowed]]&lt;$P$15)</f>
        <v>0</v>
      </c>
      <c r="F72">
        <v>80</v>
      </c>
      <c r="G72" t="b">
        <f>OR(mortage_data[[#This Row],[LTV ratio]]&gt;$Q$16,mortage_data[[#This Row],[LTV ratio]]&lt;$Q$15)</f>
        <v>0</v>
      </c>
      <c r="H72">
        <v>360</v>
      </c>
      <c r="I72">
        <f t="shared" si="6"/>
        <v>30</v>
      </c>
      <c r="J72">
        <v>3.12</v>
      </c>
    </row>
    <row r="73" spans="1:10" x14ac:dyDescent="0.25">
      <c r="A73">
        <v>70</v>
      </c>
      <c r="B73">
        <v>385000</v>
      </c>
      <c r="C73" t="b">
        <f>OR(mortage_data[[#This Row],[Appraised Value of Home]]&gt;$O$16,mortage_data[[#This Row],[Appraised Value of Home]]&lt;$O$15)</f>
        <v>0</v>
      </c>
      <c r="D73">
        <v>245000</v>
      </c>
      <c r="E73" t="b">
        <f>OR(mortage_data[[#This Row],[Amount Borrowed]]&gt;$P$16,mortage_data[[#This Row],[Amount Borrowed]]&lt;$P$15)</f>
        <v>0</v>
      </c>
      <c r="F73">
        <v>62.33</v>
      </c>
      <c r="G73" t="b">
        <f>OR(mortage_data[[#This Row],[LTV ratio]]&gt;$Q$16,mortage_data[[#This Row],[LTV ratio]]&lt;$Q$15)</f>
        <v>0</v>
      </c>
      <c r="H73">
        <v>360</v>
      </c>
      <c r="I73">
        <f t="shared" si="6"/>
        <v>30</v>
      </c>
      <c r="J73">
        <v>3.75</v>
      </c>
    </row>
    <row r="74" spans="1:10" x14ac:dyDescent="0.25">
      <c r="A74">
        <v>71</v>
      </c>
      <c r="B74">
        <v>835000</v>
      </c>
      <c r="C74" t="b">
        <f>OR(mortage_data[[#This Row],[Appraised Value of Home]]&gt;$O$16,mortage_data[[#This Row],[Appraised Value of Home]]&lt;$O$15)</f>
        <v>0</v>
      </c>
      <c r="D74">
        <v>535000</v>
      </c>
      <c r="E74" t="b">
        <f>OR(mortage_data[[#This Row],[Amount Borrowed]]&gt;$P$16,mortage_data[[#This Row],[Amount Borrowed]]&lt;$P$15)</f>
        <v>0</v>
      </c>
      <c r="F74">
        <v>64.81</v>
      </c>
      <c r="G74" t="b">
        <f>OR(mortage_data[[#This Row],[LTV ratio]]&gt;$Q$16,mortage_data[[#This Row],[LTV ratio]]&lt;$Q$15)</f>
        <v>0</v>
      </c>
      <c r="H74">
        <v>360</v>
      </c>
      <c r="I74">
        <f t="shared" si="6"/>
        <v>30</v>
      </c>
      <c r="J74">
        <v>3.25</v>
      </c>
    </row>
    <row r="75" spans="1:10" x14ac:dyDescent="0.25">
      <c r="A75">
        <v>72</v>
      </c>
      <c r="B75">
        <v>275000</v>
      </c>
      <c r="C75" t="b">
        <f>OR(mortage_data[[#This Row],[Appraised Value of Home]]&gt;$O$16,mortage_data[[#This Row],[Appraised Value of Home]]&lt;$O$15)</f>
        <v>0</v>
      </c>
      <c r="D75">
        <v>195000</v>
      </c>
      <c r="E75" t="b">
        <f>OR(mortage_data[[#This Row],[Amount Borrowed]]&gt;$P$16,mortage_data[[#This Row],[Amount Borrowed]]&lt;$P$15)</f>
        <v>0</v>
      </c>
      <c r="F75">
        <v>75</v>
      </c>
      <c r="G75" t="b">
        <f>OR(mortage_data[[#This Row],[LTV ratio]]&gt;$Q$16,mortage_data[[#This Row],[LTV ratio]]&lt;$Q$15)</f>
        <v>0</v>
      </c>
      <c r="H75">
        <v>360</v>
      </c>
      <c r="I75">
        <f t="shared" si="6"/>
        <v>30</v>
      </c>
      <c r="J75">
        <v>3.5</v>
      </c>
    </row>
    <row r="76" spans="1:10" x14ac:dyDescent="0.25">
      <c r="A76">
        <v>73</v>
      </c>
      <c r="B76">
        <v>865000</v>
      </c>
      <c r="C76" t="b">
        <f>OR(mortage_data[[#This Row],[Appraised Value of Home]]&gt;$O$16,mortage_data[[#This Row],[Appraised Value of Home]]&lt;$O$15)</f>
        <v>0</v>
      </c>
      <c r="D76">
        <v>495000</v>
      </c>
      <c r="E76" t="b">
        <f>OR(mortage_data[[#This Row],[Amount Borrowed]]&gt;$P$16,mortage_data[[#This Row],[Amount Borrowed]]&lt;$P$15)</f>
        <v>0</v>
      </c>
      <c r="F76">
        <v>57.66</v>
      </c>
      <c r="G76" t="b">
        <f>OR(mortage_data[[#This Row],[LTV ratio]]&gt;$Q$16,mortage_data[[#This Row],[LTV ratio]]&lt;$Q$15)</f>
        <v>0</v>
      </c>
      <c r="H76">
        <v>360</v>
      </c>
      <c r="I76">
        <f t="shared" si="6"/>
        <v>30</v>
      </c>
      <c r="J76">
        <v>3.5</v>
      </c>
    </row>
    <row r="77" spans="1:10" x14ac:dyDescent="0.25">
      <c r="A77">
        <v>74</v>
      </c>
      <c r="B77">
        <v>705000</v>
      </c>
      <c r="C77" t="b">
        <f>OR(mortage_data[[#This Row],[Appraised Value of Home]]&gt;$O$16,mortage_data[[#This Row],[Appraised Value of Home]]&lt;$O$15)</f>
        <v>0</v>
      </c>
      <c r="D77">
        <v>415000</v>
      </c>
      <c r="E77" t="b">
        <f>OR(mortage_data[[#This Row],[Amount Borrowed]]&gt;$P$16,mortage_data[[#This Row],[Amount Borrowed]]&lt;$P$15)</f>
        <v>0</v>
      </c>
      <c r="F77">
        <v>59.57</v>
      </c>
      <c r="G77" t="b">
        <f>OR(mortage_data[[#This Row],[LTV ratio]]&gt;$Q$16,mortage_data[[#This Row],[LTV ratio]]&lt;$Q$15)</f>
        <v>0</v>
      </c>
      <c r="H77">
        <v>360</v>
      </c>
      <c r="I77">
        <f t="shared" si="6"/>
        <v>30</v>
      </c>
      <c r="J77">
        <v>3.25</v>
      </c>
    </row>
    <row r="78" spans="1:10" x14ac:dyDescent="0.25">
      <c r="A78">
        <v>75</v>
      </c>
      <c r="B78">
        <v>505000</v>
      </c>
      <c r="C78" t="b">
        <f>OR(mortage_data[[#This Row],[Appraised Value of Home]]&gt;$O$16,mortage_data[[#This Row],[Appraised Value of Home]]&lt;$O$15)</f>
        <v>0</v>
      </c>
      <c r="D78">
        <v>425000</v>
      </c>
      <c r="E78" t="b">
        <f>OR(mortage_data[[#This Row],[Amount Borrowed]]&gt;$P$16,mortage_data[[#This Row],[Amount Borrowed]]&lt;$P$15)</f>
        <v>0</v>
      </c>
      <c r="F78">
        <v>84</v>
      </c>
      <c r="G78" t="b">
        <f>OR(mortage_data[[#This Row],[LTV ratio]]&gt;$Q$16,mortage_data[[#This Row],[LTV ratio]]&lt;$Q$15)</f>
        <v>0</v>
      </c>
      <c r="H78">
        <v>360</v>
      </c>
      <c r="I78">
        <f t="shared" si="6"/>
        <v>30</v>
      </c>
      <c r="J78">
        <v>2.62</v>
      </c>
    </row>
    <row r="79" spans="1:10" x14ac:dyDescent="0.25">
      <c r="A79">
        <v>76</v>
      </c>
      <c r="B79">
        <v>395000</v>
      </c>
      <c r="C79" t="b">
        <f>OR(mortage_data[[#This Row],[Appraised Value of Home]]&gt;$O$16,mortage_data[[#This Row],[Appraised Value of Home]]&lt;$O$15)</f>
        <v>0</v>
      </c>
      <c r="D79">
        <v>285000</v>
      </c>
      <c r="E79" t="b">
        <f>OR(mortage_data[[#This Row],[Amount Borrowed]]&gt;$P$16,mortage_data[[#This Row],[Amount Borrowed]]&lt;$P$15)</f>
        <v>0</v>
      </c>
      <c r="F79">
        <v>72.3</v>
      </c>
      <c r="G79" t="b">
        <f>OR(mortage_data[[#This Row],[LTV ratio]]&gt;$Q$16,mortage_data[[#This Row],[LTV ratio]]&lt;$Q$15)</f>
        <v>0</v>
      </c>
      <c r="H79">
        <v>360</v>
      </c>
      <c r="I79">
        <f t="shared" si="6"/>
        <v>30</v>
      </c>
      <c r="J79">
        <v>3.99</v>
      </c>
    </row>
    <row r="80" spans="1:10" x14ac:dyDescent="0.25">
      <c r="A80">
        <v>77</v>
      </c>
      <c r="B80">
        <v>835000</v>
      </c>
      <c r="C80" t="b">
        <f>OR(mortage_data[[#This Row],[Appraised Value of Home]]&gt;$O$16,mortage_data[[#This Row],[Appraised Value of Home]]&lt;$O$15)</f>
        <v>0</v>
      </c>
      <c r="D80">
        <v>545000</v>
      </c>
      <c r="E80" t="b">
        <f>OR(mortage_data[[#This Row],[Amount Borrowed]]&gt;$P$16,mortage_data[[#This Row],[Amount Borrowed]]&lt;$P$15)</f>
        <v>0</v>
      </c>
      <c r="F80">
        <v>65.62</v>
      </c>
      <c r="G80" t="b">
        <f>OR(mortage_data[[#This Row],[LTV ratio]]&gt;$Q$16,mortage_data[[#This Row],[LTV ratio]]&lt;$Q$15)</f>
        <v>0</v>
      </c>
      <c r="H80">
        <v>360</v>
      </c>
      <c r="I80">
        <f t="shared" si="6"/>
        <v>30</v>
      </c>
      <c r="J80">
        <v>3.5</v>
      </c>
    </row>
    <row r="81" spans="1:10" x14ac:dyDescent="0.25">
      <c r="A81">
        <v>78</v>
      </c>
      <c r="B81">
        <v>385000</v>
      </c>
      <c r="C81" t="b">
        <f>OR(mortage_data[[#This Row],[Appraised Value of Home]]&gt;$O$16,mortage_data[[#This Row],[Appraised Value of Home]]&lt;$O$15)</f>
        <v>0</v>
      </c>
      <c r="D81">
        <v>265000</v>
      </c>
      <c r="E81" t="b">
        <f>OR(mortage_data[[#This Row],[Amount Borrowed]]&gt;$P$16,mortage_data[[#This Row],[Amount Borrowed]]&lt;$P$15)</f>
        <v>0</v>
      </c>
      <c r="F81">
        <v>70</v>
      </c>
      <c r="G81" t="b">
        <f>OR(mortage_data[[#This Row],[LTV ratio]]&gt;$Q$16,mortage_data[[#This Row],[LTV ratio]]&lt;$Q$15)</f>
        <v>0</v>
      </c>
      <c r="H81">
        <v>360</v>
      </c>
      <c r="I81">
        <f t="shared" si="6"/>
        <v>30</v>
      </c>
      <c r="J81">
        <v>3.37</v>
      </c>
    </row>
    <row r="82" spans="1:10" x14ac:dyDescent="0.25">
      <c r="A82">
        <v>79</v>
      </c>
      <c r="B82">
        <v>955000</v>
      </c>
      <c r="C82" t="b">
        <f>OR(mortage_data[[#This Row],[Appraised Value of Home]]&gt;$O$16,mortage_data[[#This Row],[Appraised Value of Home]]&lt;$O$15)</f>
        <v>0</v>
      </c>
      <c r="D82">
        <v>485000</v>
      </c>
      <c r="E82" t="b">
        <f>OR(mortage_data[[#This Row],[Amount Borrowed]]&gt;$P$16,mortage_data[[#This Row],[Amount Borrowed]]&lt;$P$15)</f>
        <v>0</v>
      </c>
      <c r="F82">
        <v>56.1</v>
      </c>
      <c r="G82" t="b">
        <f>OR(mortage_data[[#This Row],[LTV ratio]]&gt;$Q$16,mortage_data[[#This Row],[LTV ratio]]&lt;$Q$15)</f>
        <v>0</v>
      </c>
      <c r="H82">
        <v>360</v>
      </c>
      <c r="I82">
        <f t="shared" si="6"/>
        <v>30</v>
      </c>
      <c r="J82">
        <v>3.37</v>
      </c>
    </row>
    <row r="83" spans="1:10" x14ac:dyDescent="0.25">
      <c r="A83">
        <v>80</v>
      </c>
      <c r="B83">
        <v>355000</v>
      </c>
      <c r="C83" t="b">
        <f>OR(mortage_data[[#This Row],[Appraised Value of Home]]&gt;$O$16,mortage_data[[#This Row],[Appraised Value of Home]]&lt;$O$15)</f>
        <v>0</v>
      </c>
      <c r="D83">
        <v>185000</v>
      </c>
      <c r="E83" t="b">
        <f>OR(mortage_data[[#This Row],[Amount Borrowed]]&gt;$P$16,mortage_data[[#This Row],[Amount Borrowed]]&lt;$P$15)</f>
        <v>0</v>
      </c>
      <c r="F83">
        <v>51.82</v>
      </c>
      <c r="G83" t="b">
        <f>OR(mortage_data[[#This Row],[LTV ratio]]&gt;$Q$16,mortage_data[[#This Row],[LTV ratio]]&lt;$Q$15)</f>
        <v>0</v>
      </c>
      <c r="H83">
        <v>180</v>
      </c>
      <c r="I83">
        <f t="shared" si="6"/>
        <v>15</v>
      </c>
      <c r="J83">
        <v>2.75</v>
      </c>
    </row>
    <row r="84" spans="1:10" x14ac:dyDescent="0.25">
      <c r="A84">
        <v>81</v>
      </c>
      <c r="B84">
        <v>485000</v>
      </c>
      <c r="C84" t="b">
        <f>OR(mortage_data[[#This Row],[Appraised Value of Home]]&gt;$O$16,mortage_data[[#This Row],[Appraised Value of Home]]&lt;$O$15)</f>
        <v>0</v>
      </c>
      <c r="D84">
        <v>195000</v>
      </c>
      <c r="E84" t="b">
        <f>OR(mortage_data[[#This Row],[Amount Borrowed]]&gt;$P$16,mortage_data[[#This Row],[Amount Borrowed]]&lt;$P$15)</f>
        <v>0</v>
      </c>
      <c r="F84">
        <v>41.66</v>
      </c>
      <c r="G84" t="b">
        <f>OR(mortage_data[[#This Row],[LTV ratio]]&gt;$Q$16,mortage_data[[#This Row],[LTV ratio]]&lt;$Q$15)</f>
        <v>0</v>
      </c>
      <c r="H84">
        <v>360</v>
      </c>
      <c r="I84">
        <f t="shared" si="6"/>
        <v>30</v>
      </c>
      <c r="J84">
        <v>4.25</v>
      </c>
    </row>
    <row r="85" spans="1:10" x14ac:dyDescent="0.25">
      <c r="A85">
        <v>82</v>
      </c>
      <c r="B85">
        <v>275000</v>
      </c>
      <c r="C85" t="b">
        <f>OR(mortage_data[[#This Row],[Appraised Value of Home]]&gt;$O$16,mortage_data[[#This Row],[Appraised Value of Home]]&lt;$O$15)</f>
        <v>0</v>
      </c>
      <c r="D85">
        <v>215000</v>
      </c>
      <c r="E85" t="b">
        <f>OR(mortage_data[[#This Row],[Amount Borrowed]]&gt;$P$16,mortage_data[[#This Row],[Amount Borrowed]]&lt;$P$15)</f>
        <v>0</v>
      </c>
      <c r="F85">
        <v>78.650000000000006</v>
      </c>
      <c r="G85" t="b">
        <f>OR(mortage_data[[#This Row],[LTV ratio]]&gt;$Q$16,mortage_data[[#This Row],[LTV ratio]]&lt;$Q$15)</f>
        <v>0</v>
      </c>
      <c r="H85">
        <v>360</v>
      </c>
      <c r="I85">
        <f t="shared" si="6"/>
        <v>30</v>
      </c>
      <c r="J85">
        <v>3.37</v>
      </c>
    </row>
    <row r="86" spans="1:10" x14ac:dyDescent="0.25">
      <c r="A86">
        <v>83</v>
      </c>
      <c r="B86">
        <v>275000</v>
      </c>
      <c r="C86" t="b">
        <f>OR(mortage_data[[#This Row],[Appraised Value of Home]]&gt;$O$16,mortage_data[[#This Row],[Appraised Value of Home]]&lt;$O$15)</f>
        <v>0</v>
      </c>
      <c r="D86">
        <v>235000</v>
      </c>
      <c r="E86" t="b">
        <f>OR(mortage_data[[#This Row],[Amount Borrowed]]&gt;$P$16,mortage_data[[#This Row],[Amount Borrowed]]&lt;$P$15)</f>
        <v>0</v>
      </c>
      <c r="F86">
        <v>86.29</v>
      </c>
      <c r="G86" t="b">
        <f>OR(mortage_data[[#This Row],[LTV ratio]]&gt;$Q$16,mortage_data[[#This Row],[LTV ratio]]&lt;$Q$15)</f>
        <v>0</v>
      </c>
      <c r="H86">
        <v>360</v>
      </c>
      <c r="I86">
        <f t="shared" si="6"/>
        <v>30</v>
      </c>
      <c r="J86">
        <v>3.62</v>
      </c>
    </row>
    <row r="87" spans="1:10" x14ac:dyDescent="0.25">
      <c r="A87">
        <v>84</v>
      </c>
      <c r="B87">
        <v>315000</v>
      </c>
      <c r="C87" t="b">
        <f>OR(mortage_data[[#This Row],[Appraised Value of Home]]&gt;$O$16,mortage_data[[#This Row],[Appraised Value of Home]]&lt;$O$15)</f>
        <v>0</v>
      </c>
      <c r="D87">
        <v>245000</v>
      </c>
      <c r="E87" t="b">
        <f>OR(mortage_data[[#This Row],[Amount Borrowed]]&gt;$P$16,mortage_data[[#This Row],[Amount Borrowed]]&lt;$P$15)</f>
        <v>0</v>
      </c>
      <c r="F87">
        <v>77.56</v>
      </c>
      <c r="G87" t="b">
        <f>OR(mortage_data[[#This Row],[LTV ratio]]&gt;$Q$16,mortage_data[[#This Row],[LTV ratio]]&lt;$Q$15)</f>
        <v>0</v>
      </c>
      <c r="H87">
        <v>360</v>
      </c>
      <c r="I87">
        <f t="shared" si="6"/>
        <v>30</v>
      </c>
      <c r="J87">
        <v>3.37</v>
      </c>
    </row>
    <row r="88" spans="1:10" x14ac:dyDescent="0.25">
      <c r="A88">
        <v>85</v>
      </c>
      <c r="B88">
        <v>995000</v>
      </c>
      <c r="C88" t="b">
        <f>OR(mortage_data[[#This Row],[Appraised Value of Home]]&gt;$O$16,mortage_data[[#This Row],[Appraised Value of Home]]&lt;$O$15)</f>
        <v>1</v>
      </c>
      <c r="D88">
        <v>505000</v>
      </c>
      <c r="E88" t="b">
        <f>OR(mortage_data[[#This Row],[Amount Borrowed]]&gt;$P$16,mortage_data[[#This Row],[Amount Borrowed]]&lt;$P$15)</f>
        <v>0</v>
      </c>
      <c r="F88">
        <v>51.04</v>
      </c>
      <c r="G88" t="b">
        <f>OR(mortage_data[[#This Row],[LTV ratio]]&gt;$Q$16,mortage_data[[#This Row],[LTV ratio]]&lt;$Q$15)</f>
        <v>0</v>
      </c>
      <c r="H88">
        <v>240</v>
      </c>
      <c r="I88">
        <f t="shared" si="6"/>
        <v>20</v>
      </c>
      <c r="J88">
        <v>2.5</v>
      </c>
    </row>
    <row r="89" spans="1:10" x14ac:dyDescent="0.25">
      <c r="A89">
        <v>86</v>
      </c>
      <c r="B89">
        <v>335000</v>
      </c>
      <c r="C89" t="b">
        <f>OR(mortage_data[[#This Row],[Appraised Value of Home]]&gt;$O$16,mortage_data[[#This Row],[Appraised Value of Home]]&lt;$O$15)</f>
        <v>0</v>
      </c>
      <c r="D89">
        <v>245000</v>
      </c>
      <c r="E89" t="b">
        <f>OR(mortage_data[[#This Row],[Amount Borrowed]]&gt;$P$16,mortage_data[[#This Row],[Amount Borrowed]]&lt;$P$15)</f>
        <v>0</v>
      </c>
      <c r="F89">
        <v>73.42</v>
      </c>
      <c r="G89" t="b">
        <f>OR(mortage_data[[#This Row],[LTV ratio]]&gt;$Q$16,mortage_data[[#This Row],[LTV ratio]]&lt;$Q$15)</f>
        <v>0</v>
      </c>
      <c r="H89">
        <v>360</v>
      </c>
      <c r="I89">
        <f t="shared" si="6"/>
        <v>30</v>
      </c>
      <c r="J89">
        <v>3.25</v>
      </c>
    </row>
    <row r="90" spans="1:10" x14ac:dyDescent="0.25">
      <c r="A90">
        <v>87</v>
      </c>
      <c r="B90">
        <v>295000</v>
      </c>
      <c r="C90" t="b">
        <f>OR(mortage_data[[#This Row],[Appraised Value of Home]]&gt;$O$16,mortage_data[[#This Row],[Appraised Value of Home]]&lt;$O$15)</f>
        <v>0</v>
      </c>
      <c r="D90">
        <v>185000</v>
      </c>
      <c r="E90" t="b">
        <f>OR(mortage_data[[#This Row],[Amount Borrowed]]&gt;$P$16,mortage_data[[#This Row],[Amount Borrowed]]&lt;$P$15)</f>
        <v>0</v>
      </c>
      <c r="F90">
        <v>64.650000000000006</v>
      </c>
      <c r="G90" t="b">
        <f>OR(mortage_data[[#This Row],[LTV ratio]]&gt;$Q$16,mortage_data[[#This Row],[LTV ratio]]&lt;$Q$15)</f>
        <v>0</v>
      </c>
      <c r="H90">
        <v>180</v>
      </c>
      <c r="I90">
        <f t="shared" si="6"/>
        <v>15</v>
      </c>
      <c r="J90">
        <v>3.25</v>
      </c>
    </row>
    <row r="91" spans="1:10" x14ac:dyDescent="0.25">
      <c r="A91">
        <v>88</v>
      </c>
      <c r="B91">
        <v>375000</v>
      </c>
      <c r="C91" t="b">
        <f>OR(mortage_data[[#This Row],[Appraised Value of Home]]&gt;$O$16,mortage_data[[#This Row],[Appraised Value of Home]]&lt;$O$15)</f>
        <v>0</v>
      </c>
      <c r="D91">
        <v>305000</v>
      </c>
      <c r="E91" t="b">
        <f>OR(mortage_data[[#This Row],[Amount Borrowed]]&gt;$P$16,mortage_data[[#This Row],[Amount Borrowed]]&lt;$P$15)</f>
        <v>0</v>
      </c>
      <c r="F91">
        <v>80</v>
      </c>
      <c r="G91" t="b">
        <f>OR(mortage_data[[#This Row],[LTV ratio]]&gt;$Q$16,mortage_data[[#This Row],[LTV ratio]]&lt;$Q$15)</f>
        <v>0</v>
      </c>
      <c r="H91">
        <v>240</v>
      </c>
      <c r="I91">
        <f t="shared" si="6"/>
        <v>20</v>
      </c>
      <c r="J91">
        <v>3.75</v>
      </c>
    </row>
    <row r="92" spans="1:10" x14ac:dyDescent="0.25">
      <c r="A92">
        <v>89</v>
      </c>
      <c r="B92">
        <v>475000</v>
      </c>
      <c r="C92" t="b">
        <f>OR(mortage_data[[#This Row],[Appraised Value of Home]]&gt;$O$16,mortage_data[[#This Row],[Appraised Value of Home]]&lt;$O$15)</f>
        <v>0</v>
      </c>
      <c r="D92">
        <v>325000</v>
      </c>
      <c r="E92" t="b">
        <f>OR(mortage_data[[#This Row],[Amount Borrowed]]&gt;$P$16,mortage_data[[#This Row],[Amount Borrowed]]&lt;$P$15)</f>
        <v>0</v>
      </c>
      <c r="F92">
        <v>69.459999999999994</v>
      </c>
      <c r="G92" t="b">
        <f>OR(mortage_data[[#This Row],[LTV ratio]]&gt;$Q$16,mortage_data[[#This Row],[LTV ratio]]&lt;$Q$15)</f>
        <v>0</v>
      </c>
      <c r="H92">
        <v>360</v>
      </c>
      <c r="I92">
        <f t="shared" si="6"/>
        <v>30</v>
      </c>
      <c r="J92">
        <v>2.84</v>
      </c>
    </row>
    <row r="93" spans="1:10" x14ac:dyDescent="0.25">
      <c r="A93">
        <v>90</v>
      </c>
      <c r="B93">
        <v>755000</v>
      </c>
      <c r="C93" t="b">
        <f>OR(mortage_data[[#This Row],[Appraised Value of Home]]&gt;$O$16,mortage_data[[#This Row],[Appraised Value of Home]]&lt;$O$15)</f>
        <v>0</v>
      </c>
      <c r="D93">
        <v>405000</v>
      </c>
      <c r="E93" t="b">
        <f>OR(mortage_data[[#This Row],[Amount Borrowed]]&gt;$P$16,mortage_data[[#This Row],[Amount Borrowed]]&lt;$P$15)</f>
        <v>0</v>
      </c>
      <c r="F93">
        <v>53.6</v>
      </c>
      <c r="G93" t="b">
        <f>OR(mortage_data[[#This Row],[LTV ratio]]&gt;$Q$16,mortage_data[[#This Row],[LTV ratio]]&lt;$Q$15)</f>
        <v>0</v>
      </c>
      <c r="H93">
        <v>360</v>
      </c>
      <c r="I93">
        <f t="shared" si="6"/>
        <v>30</v>
      </c>
      <c r="J93">
        <v>3</v>
      </c>
    </row>
    <row r="94" spans="1:10" x14ac:dyDescent="0.25">
      <c r="A94">
        <v>91</v>
      </c>
      <c r="B94">
        <v>445000</v>
      </c>
      <c r="C94" t="b">
        <f>OR(mortage_data[[#This Row],[Appraised Value of Home]]&gt;$O$16,mortage_data[[#This Row],[Appraised Value of Home]]&lt;$O$15)</f>
        <v>0</v>
      </c>
      <c r="D94">
        <v>395000</v>
      </c>
      <c r="E94" t="b">
        <f>OR(mortage_data[[#This Row],[Amount Borrowed]]&gt;$P$16,mortage_data[[#This Row],[Amount Borrowed]]&lt;$P$15)</f>
        <v>0</v>
      </c>
      <c r="F94">
        <v>90</v>
      </c>
      <c r="G94" t="b">
        <f>OR(mortage_data[[#This Row],[LTV ratio]]&gt;$Q$16,mortage_data[[#This Row],[LTV ratio]]&lt;$Q$15)</f>
        <v>0</v>
      </c>
      <c r="H94">
        <v>360</v>
      </c>
      <c r="I94">
        <f t="shared" si="6"/>
        <v>30</v>
      </c>
      <c r="J94">
        <v>3.25</v>
      </c>
    </row>
    <row r="95" spans="1:10" x14ac:dyDescent="0.25">
      <c r="A95">
        <v>92</v>
      </c>
      <c r="B95">
        <v>435000</v>
      </c>
      <c r="C95" t="b">
        <f>OR(mortage_data[[#This Row],[Appraised Value of Home]]&gt;$O$16,mortage_data[[#This Row],[Appraised Value of Home]]&lt;$O$15)</f>
        <v>0</v>
      </c>
      <c r="D95">
        <v>305000</v>
      </c>
      <c r="E95" t="b">
        <f>OR(mortage_data[[#This Row],[Amount Borrowed]]&gt;$P$16,mortage_data[[#This Row],[Amount Borrowed]]&lt;$P$15)</f>
        <v>0</v>
      </c>
      <c r="F95">
        <v>71.86</v>
      </c>
      <c r="G95" t="b">
        <f>OR(mortage_data[[#This Row],[LTV ratio]]&gt;$Q$16,mortage_data[[#This Row],[LTV ratio]]&lt;$Q$15)</f>
        <v>0</v>
      </c>
      <c r="H95">
        <v>180</v>
      </c>
      <c r="I95">
        <f t="shared" si="6"/>
        <v>15</v>
      </c>
      <c r="J95">
        <v>3.12</v>
      </c>
    </row>
    <row r="96" spans="1:10" x14ac:dyDescent="0.25">
      <c r="A96">
        <v>93</v>
      </c>
      <c r="B96">
        <v>425000</v>
      </c>
      <c r="C96" t="b">
        <f>OR(mortage_data[[#This Row],[Appraised Value of Home]]&gt;$O$16,mortage_data[[#This Row],[Appraised Value of Home]]&lt;$O$15)</f>
        <v>0</v>
      </c>
      <c r="D96">
        <v>285000</v>
      </c>
      <c r="E96" t="b">
        <f>OR(mortage_data[[#This Row],[Amount Borrowed]]&gt;$P$16,mortage_data[[#This Row],[Amount Borrowed]]&lt;$P$15)</f>
        <v>0</v>
      </c>
      <c r="F96">
        <v>67.38</v>
      </c>
      <c r="G96" t="b">
        <f>OR(mortage_data[[#This Row],[LTV ratio]]&gt;$Q$16,mortage_data[[#This Row],[LTV ratio]]&lt;$Q$15)</f>
        <v>0</v>
      </c>
      <c r="H96">
        <v>180</v>
      </c>
      <c r="I96">
        <f t="shared" si="6"/>
        <v>15</v>
      </c>
      <c r="J96">
        <v>1.87</v>
      </c>
    </row>
    <row r="97" spans="1:10" x14ac:dyDescent="0.25">
      <c r="A97">
        <v>94</v>
      </c>
      <c r="B97">
        <v>445000</v>
      </c>
      <c r="C97" t="b">
        <f>OR(mortage_data[[#This Row],[Appraised Value of Home]]&gt;$O$16,mortage_data[[#This Row],[Appraised Value of Home]]&lt;$O$15)</f>
        <v>0</v>
      </c>
      <c r="D97">
        <v>395000</v>
      </c>
      <c r="E97" t="b">
        <f>OR(mortage_data[[#This Row],[Amount Borrowed]]&gt;$P$16,mortage_data[[#This Row],[Amount Borrowed]]&lt;$P$15)</f>
        <v>0</v>
      </c>
      <c r="F97">
        <v>89.31</v>
      </c>
      <c r="G97" t="b">
        <f>OR(mortage_data[[#This Row],[LTV ratio]]&gt;$Q$16,mortage_data[[#This Row],[LTV ratio]]&lt;$Q$15)</f>
        <v>0</v>
      </c>
      <c r="H97">
        <v>360</v>
      </c>
      <c r="I97">
        <f t="shared" si="6"/>
        <v>30</v>
      </c>
      <c r="J97">
        <v>3</v>
      </c>
    </row>
    <row r="98" spans="1:10" x14ac:dyDescent="0.25">
      <c r="A98">
        <v>95</v>
      </c>
      <c r="B98">
        <v>355000</v>
      </c>
      <c r="C98" t="b">
        <f>OR(mortage_data[[#This Row],[Appraised Value of Home]]&gt;$O$16,mortage_data[[#This Row],[Appraised Value of Home]]&lt;$O$15)</f>
        <v>0</v>
      </c>
      <c r="D98">
        <v>95000</v>
      </c>
      <c r="E98" t="b">
        <f>OR(mortage_data[[#This Row],[Amount Borrowed]]&gt;$P$16,mortage_data[[#This Row],[Amount Borrowed]]&lt;$P$15)</f>
        <v>0</v>
      </c>
      <c r="F98">
        <v>27.42</v>
      </c>
      <c r="G98" t="b">
        <f>OR(mortage_data[[#This Row],[LTV ratio]]&gt;$Q$16,mortage_data[[#This Row],[LTV ratio]]&lt;$Q$15)</f>
        <v>1</v>
      </c>
      <c r="H98">
        <v>360</v>
      </c>
      <c r="I98">
        <f t="shared" si="6"/>
        <v>30</v>
      </c>
      <c r="J98">
        <v>3.62</v>
      </c>
    </row>
    <row r="99" spans="1:10" x14ac:dyDescent="0.25">
      <c r="A99">
        <v>96</v>
      </c>
      <c r="B99">
        <v>505000</v>
      </c>
      <c r="C99" t="b">
        <f>OR(mortage_data[[#This Row],[Appraised Value of Home]]&gt;$O$16,mortage_data[[#This Row],[Appraised Value of Home]]&lt;$O$15)</f>
        <v>0</v>
      </c>
      <c r="D99">
        <v>375000</v>
      </c>
      <c r="E99" t="b">
        <f>OR(mortage_data[[#This Row],[Amount Borrowed]]&gt;$P$16,mortage_data[[#This Row],[Amount Borrowed]]&lt;$P$15)</f>
        <v>0</v>
      </c>
      <c r="F99">
        <v>74.319999999999993</v>
      </c>
      <c r="G99" t="b">
        <f>OR(mortage_data[[#This Row],[LTV ratio]]&gt;$Q$16,mortage_data[[#This Row],[LTV ratio]]&lt;$Q$15)</f>
        <v>0</v>
      </c>
      <c r="H99">
        <v>360</v>
      </c>
      <c r="I99">
        <f t="shared" si="6"/>
        <v>30</v>
      </c>
      <c r="J99">
        <v>2.99</v>
      </c>
    </row>
    <row r="100" spans="1:10" x14ac:dyDescent="0.25">
      <c r="A100">
        <v>97</v>
      </c>
      <c r="B100">
        <v>135000</v>
      </c>
      <c r="C100" t="b">
        <f>OR(mortage_data[[#This Row],[Appraised Value of Home]]&gt;$O$16,mortage_data[[#This Row],[Appraised Value of Home]]&lt;$O$15)</f>
        <v>0</v>
      </c>
      <c r="D100">
        <v>125000</v>
      </c>
      <c r="E100" t="b">
        <f>OR(mortage_data[[#This Row],[Amount Borrowed]]&gt;$P$16,mortage_data[[#This Row],[Amount Borrowed]]&lt;$P$15)</f>
        <v>0</v>
      </c>
      <c r="F100">
        <v>94.96</v>
      </c>
      <c r="G100" t="b">
        <f>OR(mortage_data[[#This Row],[LTV ratio]]&gt;$Q$16,mortage_data[[#This Row],[LTV ratio]]&lt;$Q$15)</f>
        <v>0</v>
      </c>
      <c r="H100">
        <v>360</v>
      </c>
      <c r="I100">
        <f t="shared" si="6"/>
        <v>30</v>
      </c>
      <c r="J100">
        <v>2.62</v>
      </c>
    </row>
    <row r="101" spans="1:10" x14ac:dyDescent="0.25">
      <c r="A101">
        <v>98</v>
      </c>
      <c r="B101">
        <v>295000</v>
      </c>
      <c r="C101" t="b">
        <f>OR(mortage_data[[#This Row],[Appraised Value of Home]]&gt;$O$16,mortage_data[[#This Row],[Appraised Value of Home]]&lt;$O$15)</f>
        <v>0</v>
      </c>
      <c r="D101">
        <v>185000</v>
      </c>
      <c r="E101" t="b">
        <f>OR(mortage_data[[#This Row],[Amount Borrowed]]&gt;$P$16,mortage_data[[#This Row],[Amount Borrowed]]&lt;$P$15)</f>
        <v>0</v>
      </c>
      <c r="F101">
        <v>63.13</v>
      </c>
      <c r="G101" t="b">
        <f>OR(mortage_data[[#This Row],[LTV ratio]]&gt;$Q$16,mortage_data[[#This Row],[LTV ratio]]&lt;$Q$15)</f>
        <v>0</v>
      </c>
      <c r="H101">
        <v>240</v>
      </c>
      <c r="I101">
        <f t="shared" si="6"/>
        <v>20</v>
      </c>
      <c r="J101">
        <v>2.75</v>
      </c>
    </row>
    <row r="102" spans="1:10" x14ac:dyDescent="0.25">
      <c r="A102">
        <v>99</v>
      </c>
      <c r="B102">
        <v>255000</v>
      </c>
      <c r="C102" t="b">
        <f>OR(mortage_data[[#This Row],[Appraised Value of Home]]&gt;$O$16,mortage_data[[#This Row],[Appraised Value of Home]]&lt;$O$15)</f>
        <v>0</v>
      </c>
      <c r="D102">
        <v>245000</v>
      </c>
      <c r="E102" t="b">
        <f>OR(mortage_data[[#This Row],[Amount Borrowed]]&gt;$P$16,mortage_data[[#This Row],[Amount Borrowed]]&lt;$P$15)</f>
        <v>0</v>
      </c>
      <c r="F102">
        <v>97</v>
      </c>
      <c r="G102" t="b">
        <f>OR(mortage_data[[#This Row],[LTV ratio]]&gt;$Q$16,mortage_data[[#This Row],[LTV ratio]]&lt;$Q$15)</f>
        <v>0</v>
      </c>
      <c r="H102">
        <v>360</v>
      </c>
      <c r="I102">
        <f t="shared" si="6"/>
        <v>30</v>
      </c>
      <c r="J102">
        <v>3</v>
      </c>
    </row>
    <row r="103" spans="1:10" x14ac:dyDescent="0.25">
      <c r="A103">
        <v>100</v>
      </c>
      <c r="B103">
        <v>155000</v>
      </c>
      <c r="C103" t="b">
        <f>OR(mortage_data[[#This Row],[Appraised Value of Home]]&gt;$O$16,mortage_data[[#This Row],[Appraised Value of Home]]&lt;$O$15)</f>
        <v>0</v>
      </c>
      <c r="D103">
        <v>95000</v>
      </c>
      <c r="E103" t="b">
        <f>OR(mortage_data[[#This Row],[Amount Borrowed]]&gt;$P$16,mortage_data[[#This Row],[Amount Borrowed]]&lt;$P$15)</f>
        <v>0</v>
      </c>
      <c r="F103">
        <v>60</v>
      </c>
      <c r="G103" t="b">
        <f>OR(mortage_data[[#This Row],[LTV ratio]]&gt;$Q$16,mortage_data[[#This Row],[LTV ratio]]&lt;$Q$15)</f>
        <v>0</v>
      </c>
      <c r="H103">
        <v>180</v>
      </c>
      <c r="I103">
        <f t="shared" si="6"/>
        <v>15</v>
      </c>
      <c r="J103">
        <v>3.12</v>
      </c>
    </row>
    <row r="104" spans="1:10" x14ac:dyDescent="0.25">
      <c r="A104">
        <v>101</v>
      </c>
      <c r="B104">
        <v>305000</v>
      </c>
      <c r="C104" t="b">
        <f>OR(mortage_data[[#This Row],[Appraised Value of Home]]&gt;$O$16,mortage_data[[#This Row],[Appraised Value of Home]]&lt;$O$15)</f>
        <v>0</v>
      </c>
      <c r="D104">
        <v>105000</v>
      </c>
      <c r="E104" t="b">
        <f>OR(mortage_data[[#This Row],[Amount Borrowed]]&gt;$P$16,mortage_data[[#This Row],[Amount Borrowed]]&lt;$P$15)</f>
        <v>0</v>
      </c>
      <c r="F104">
        <v>35</v>
      </c>
      <c r="G104" t="b">
        <f>OR(mortage_data[[#This Row],[LTV ratio]]&gt;$Q$16,mortage_data[[#This Row],[LTV ratio]]&lt;$Q$15)</f>
        <v>0</v>
      </c>
      <c r="H104">
        <v>360</v>
      </c>
      <c r="I104">
        <f t="shared" si="6"/>
        <v>30</v>
      </c>
      <c r="J104">
        <v>2.5</v>
      </c>
    </row>
    <row r="105" spans="1:10" x14ac:dyDescent="0.25">
      <c r="A105">
        <v>102</v>
      </c>
      <c r="B105">
        <v>285000</v>
      </c>
      <c r="C105" t="b">
        <f>OR(mortage_data[[#This Row],[Appraised Value of Home]]&gt;$O$16,mortage_data[[#This Row],[Appraised Value of Home]]&lt;$O$15)</f>
        <v>0</v>
      </c>
      <c r="D105">
        <v>255000</v>
      </c>
      <c r="E105" t="b">
        <f>OR(mortage_data[[#This Row],[Amount Borrowed]]&gt;$P$16,mortage_data[[#This Row],[Amount Borrowed]]&lt;$P$15)</f>
        <v>0</v>
      </c>
      <c r="F105">
        <v>90</v>
      </c>
      <c r="G105" t="b">
        <f>OR(mortage_data[[#This Row],[LTV ratio]]&gt;$Q$16,mortage_data[[#This Row],[LTV ratio]]&lt;$Q$15)</f>
        <v>0</v>
      </c>
      <c r="H105">
        <v>360</v>
      </c>
      <c r="I105">
        <f t="shared" si="6"/>
        <v>30</v>
      </c>
      <c r="J105">
        <v>2.75</v>
      </c>
    </row>
    <row r="106" spans="1:10" x14ac:dyDescent="0.25">
      <c r="A106">
        <v>103</v>
      </c>
      <c r="B106">
        <v>995000</v>
      </c>
      <c r="C106" t="b">
        <f>OR(mortage_data[[#This Row],[Appraised Value of Home]]&gt;$O$16,mortage_data[[#This Row],[Appraised Value of Home]]&lt;$O$15)</f>
        <v>1</v>
      </c>
      <c r="D106">
        <v>445000</v>
      </c>
      <c r="E106" t="b">
        <f>OR(mortage_data[[#This Row],[Amount Borrowed]]&gt;$P$16,mortage_data[[#This Row],[Amount Borrowed]]&lt;$P$15)</f>
        <v>0</v>
      </c>
      <c r="F106">
        <v>44.72</v>
      </c>
      <c r="G106" t="b">
        <f>OR(mortage_data[[#This Row],[LTV ratio]]&gt;$Q$16,mortage_data[[#This Row],[LTV ratio]]&lt;$Q$15)</f>
        <v>0</v>
      </c>
      <c r="H106">
        <v>360</v>
      </c>
      <c r="I106">
        <f t="shared" si="6"/>
        <v>30</v>
      </c>
      <c r="J106">
        <v>2.37</v>
      </c>
    </row>
    <row r="107" spans="1:10" x14ac:dyDescent="0.25">
      <c r="A107">
        <v>104</v>
      </c>
      <c r="B107">
        <v>505000</v>
      </c>
      <c r="C107" t="b">
        <f>OR(mortage_data[[#This Row],[Appraised Value of Home]]&gt;$O$16,mortage_data[[#This Row],[Appraised Value of Home]]&lt;$O$15)</f>
        <v>0</v>
      </c>
      <c r="D107">
        <v>365000</v>
      </c>
      <c r="E107" t="b">
        <f>OR(mortage_data[[#This Row],[Amount Borrowed]]&gt;$P$16,mortage_data[[#This Row],[Amount Borrowed]]&lt;$P$15)</f>
        <v>0</v>
      </c>
      <c r="F107">
        <v>73.400000000000006</v>
      </c>
      <c r="G107" t="b">
        <f>OR(mortage_data[[#This Row],[LTV ratio]]&gt;$Q$16,mortage_data[[#This Row],[LTV ratio]]&lt;$Q$15)</f>
        <v>0</v>
      </c>
      <c r="H107">
        <v>360</v>
      </c>
      <c r="I107">
        <f t="shared" si="6"/>
        <v>30</v>
      </c>
      <c r="J107">
        <v>3.75</v>
      </c>
    </row>
    <row r="108" spans="1:10" x14ac:dyDescent="0.25">
      <c r="A108">
        <v>105</v>
      </c>
      <c r="B108">
        <v>95000</v>
      </c>
      <c r="C108" t="b">
        <f>OR(mortage_data[[#This Row],[Appraised Value of Home]]&gt;$O$16,mortage_data[[#This Row],[Appraised Value of Home]]&lt;$O$15)</f>
        <v>0</v>
      </c>
      <c r="D108">
        <v>75000</v>
      </c>
      <c r="E108" t="b">
        <f>OR(mortage_data[[#This Row],[Amount Borrowed]]&gt;$P$16,mortage_data[[#This Row],[Amount Borrowed]]&lt;$P$15)</f>
        <v>0</v>
      </c>
      <c r="F108">
        <v>83.36</v>
      </c>
      <c r="G108" t="b">
        <f>OR(mortage_data[[#This Row],[LTV ratio]]&gt;$Q$16,mortage_data[[#This Row],[LTV ratio]]&lt;$Q$15)</f>
        <v>0</v>
      </c>
      <c r="H108">
        <v>360</v>
      </c>
      <c r="I108">
        <f t="shared" si="6"/>
        <v>30</v>
      </c>
      <c r="J108">
        <v>3.75</v>
      </c>
    </row>
    <row r="109" spans="1:10" x14ac:dyDescent="0.25">
      <c r="A109">
        <v>106</v>
      </c>
      <c r="B109">
        <v>235000</v>
      </c>
      <c r="C109" t="b">
        <f>OR(mortage_data[[#This Row],[Appraised Value of Home]]&gt;$O$16,mortage_data[[#This Row],[Appraised Value of Home]]&lt;$O$15)</f>
        <v>0</v>
      </c>
      <c r="D109">
        <v>185000</v>
      </c>
      <c r="E109" t="b">
        <f>OR(mortage_data[[#This Row],[Amount Borrowed]]&gt;$P$16,mortage_data[[#This Row],[Amount Borrowed]]&lt;$P$15)</f>
        <v>0</v>
      </c>
      <c r="F109">
        <v>80</v>
      </c>
      <c r="G109" t="b">
        <f>OR(mortage_data[[#This Row],[LTV ratio]]&gt;$Q$16,mortage_data[[#This Row],[LTV ratio]]&lt;$Q$15)</f>
        <v>0</v>
      </c>
      <c r="H109">
        <v>180</v>
      </c>
      <c r="I109">
        <f t="shared" si="6"/>
        <v>15</v>
      </c>
      <c r="J109">
        <v>2.62</v>
      </c>
    </row>
    <row r="110" spans="1:10" x14ac:dyDescent="0.25">
      <c r="A110">
        <v>107</v>
      </c>
      <c r="B110">
        <v>295000</v>
      </c>
      <c r="C110" t="b">
        <f>OR(mortage_data[[#This Row],[Appraised Value of Home]]&gt;$O$16,mortage_data[[#This Row],[Appraised Value of Home]]&lt;$O$15)</f>
        <v>0</v>
      </c>
      <c r="D110">
        <v>235000</v>
      </c>
      <c r="E110" t="b">
        <f>OR(mortage_data[[#This Row],[Amount Borrowed]]&gt;$P$16,mortage_data[[#This Row],[Amount Borrowed]]&lt;$P$15)</f>
        <v>0</v>
      </c>
      <c r="F110">
        <v>80.989999999999995</v>
      </c>
      <c r="G110" t="b">
        <f>OR(mortage_data[[#This Row],[LTV ratio]]&gt;$Q$16,mortage_data[[#This Row],[LTV ratio]]&lt;$Q$15)</f>
        <v>0</v>
      </c>
      <c r="H110">
        <v>360</v>
      </c>
      <c r="I110">
        <f t="shared" si="6"/>
        <v>30</v>
      </c>
      <c r="J110">
        <v>2.87</v>
      </c>
    </row>
    <row r="111" spans="1:10" x14ac:dyDescent="0.25">
      <c r="A111">
        <v>108</v>
      </c>
      <c r="B111">
        <v>505000</v>
      </c>
      <c r="C111" t="b">
        <f>OR(mortage_data[[#This Row],[Appraised Value of Home]]&gt;$O$16,mortage_data[[#This Row],[Appraised Value of Home]]&lt;$O$15)</f>
        <v>0</v>
      </c>
      <c r="D111">
        <v>365000</v>
      </c>
      <c r="E111" t="b">
        <f>OR(mortage_data[[#This Row],[Amount Borrowed]]&gt;$P$16,mortage_data[[#This Row],[Amount Borrowed]]&lt;$P$15)</f>
        <v>0</v>
      </c>
      <c r="F111">
        <v>73.599999999999994</v>
      </c>
      <c r="G111" t="b">
        <f>OR(mortage_data[[#This Row],[LTV ratio]]&gt;$Q$16,mortage_data[[#This Row],[LTV ratio]]&lt;$Q$15)</f>
        <v>0</v>
      </c>
      <c r="H111">
        <v>180</v>
      </c>
      <c r="I111">
        <f t="shared" si="6"/>
        <v>15</v>
      </c>
      <c r="J111">
        <v>3.25</v>
      </c>
    </row>
    <row r="112" spans="1:10" x14ac:dyDescent="0.25">
      <c r="A112">
        <v>109</v>
      </c>
      <c r="B112">
        <v>405000</v>
      </c>
      <c r="C112" t="b">
        <f>OR(mortage_data[[#This Row],[Appraised Value of Home]]&gt;$O$16,mortage_data[[#This Row],[Appraised Value of Home]]&lt;$O$15)</f>
        <v>0</v>
      </c>
      <c r="D112">
        <v>325000</v>
      </c>
      <c r="E112" t="b">
        <f>OR(mortage_data[[#This Row],[Amount Borrowed]]&gt;$P$16,mortage_data[[#This Row],[Amount Borrowed]]&lt;$P$15)</f>
        <v>0</v>
      </c>
      <c r="F112">
        <v>80</v>
      </c>
      <c r="G112" t="b">
        <f>OR(mortage_data[[#This Row],[LTV ratio]]&gt;$Q$16,mortage_data[[#This Row],[LTV ratio]]&lt;$Q$15)</f>
        <v>0</v>
      </c>
      <c r="H112">
        <v>360</v>
      </c>
      <c r="I112">
        <f t="shared" si="6"/>
        <v>30</v>
      </c>
      <c r="J112">
        <v>2.62</v>
      </c>
    </row>
    <row r="113" spans="1:10" x14ac:dyDescent="0.25">
      <c r="A113">
        <v>110</v>
      </c>
      <c r="B113">
        <v>415000</v>
      </c>
      <c r="C113" t="b">
        <f>OR(mortage_data[[#This Row],[Appraised Value of Home]]&gt;$O$16,mortage_data[[#This Row],[Appraised Value of Home]]&lt;$O$15)</f>
        <v>0</v>
      </c>
      <c r="D113">
        <v>295000</v>
      </c>
      <c r="E113" t="b">
        <f>OR(mortage_data[[#This Row],[Amount Borrowed]]&gt;$P$16,mortage_data[[#This Row],[Amount Borrowed]]&lt;$P$15)</f>
        <v>0</v>
      </c>
      <c r="F113">
        <v>70.94</v>
      </c>
      <c r="G113" t="b">
        <f>OR(mortage_data[[#This Row],[LTV ratio]]&gt;$Q$16,mortage_data[[#This Row],[LTV ratio]]&lt;$Q$15)</f>
        <v>0</v>
      </c>
      <c r="H113">
        <v>360</v>
      </c>
      <c r="I113">
        <f t="shared" si="6"/>
        <v>30</v>
      </c>
      <c r="J113">
        <v>3</v>
      </c>
    </row>
    <row r="114" spans="1:10" x14ac:dyDescent="0.25">
      <c r="A114">
        <v>111</v>
      </c>
      <c r="B114">
        <v>285000</v>
      </c>
      <c r="C114" t="b">
        <f>OR(mortage_data[[#This Row],[Appraised Value of Home]]&gt;$O$16,mortage_data[[#This Row],[Appraised Value of Home]]&lt;$O$15)</f>
        <v>0</v>
      </c>
      <c r="D114">
        <v>235000</v>
      </c>
      <c r="E114" t="b">
        <f>OR(mortage_data[[#This Row],[Amount Borrowed]]&gt;$P$16,mortage_data[[#This Row],[Amount Borrowed]]&lt;$P$15)</f>
        <v>0</v>
      </c>
      <c r="F114">
        <v>84.09</v>
      </c>
      <c r="G114" t="b">
        <f>OR(mortage_data[[#This Row],[LTV ratio]]&gt;$Q$16,mortage_data[[#This Row],[LTV ratio]]&lt;$Q$15)</f>
        <v>0</v>
      </c>
      <c r="H114">
        <v>360</v>
      </c>
      <c r="I114">
        <f t="shared" si="6"/>
        <v>30</v>
      </c>
      <c r="J114">
        <v>2.87</v>
      </c>
    </row>
    <row r="115" spans="1:10" x14ac:dyDescent="0.25">
      <c r="A115">
        <v>112</v>
      </c>
      <c r="B115">
        <v>335000</v>
      </c>
      <c r="C115" t="b">
        <f>OR(mortage_data[[#This Row],[Appraised Value of Home]]&gt;$O$16,mortage_data[[#This Row],[Appraised Value of Home]]&lt;$O$15)</f>
        <v>0</v>
      </c>
      <c r="D115">
        <v>275000</v>
      </c>
      <c r="E115" t="b">
        <f>OR(mortage_data[[#This Row],[Amount Borrowed]]&gt;$P$16,mortage_data[[#This Row],[Amount Borrowed]]&lt;$P$15)</f>
        <v>0</v>
      </c>
      <c r="F115">
        <v>84.6</v>
      </c>
      <c r="G115" t="b">
        <f>OR(mortage_data[[#This Row],[LTV ratio]]&gt;$Q$16,mortage_data[[#This Row],[LTV ratio]]&lt;$Q$15)</f>
        <v>0</v>
      </c>
      <c r="H115">
        <v>360</v>
      </c>
      <c r="I115">
        <f t="shared" si="6"/>
        <v>30</v>
      </c>
      <c r="J115">
        <v>2.87</v>
      </c>
    </row>
    <row r="116" spans="1:10" x14ac:dyDescent="0.25">
      <c r="A116">
        <v>113</v>
      </c>
      <c r="B116">
        <v>305000</v>
      </c>
      <c r="C116" t="b">
        <f>OR(mortage_data[[#This Row],[Appraised Value of Home]]&gt;$O$16,mortage_data[[#This Row],[Appraised Value of Home]]&lt;$O$15)</f>
        <v>0</v>
      </c>
      <c r="D116">
        <v>195000</v>
      </c>
      <c r="E116" t="b">
        <f>OR(mortage_data[[#This Row],[Amount Borrowed]]&gt;$P$16,mortage_data[[#This Row],[Amount Borrowed]]&lt;$P$15)</f>
        <v>0</v>
      </c>
      <c r="F116">
        <v>63.33</v>
      </c>
      <c r="G116" t="b">
        <f>OR(mortage_data[[#This Row],[LTV ratio]]&gt;$Q$16,mortage_data[[#This Row],[LTV ratio]]&lt;$Q$15)</f>
        <v>0</v>
      </c>
      <c r="H116">
        <v>360</v>
      </c>
      <c r="I116">
        <f t="shared" si="6"/>
        <v>30</v>
      </c>
      <c r="J116">
        <v>2.87</v>
      </c>
    </row>
    <row r="117" spans="1:10" x14ac:dyDescent="0.25">
      <c r="A117">
        <v>114</v>
      </c>
      <c r="B117">
        <v>635000</v>
      </c>
      <c r="C117" t="b">
        <f>OR(mortage_data[[#This Row],[Appraised Value of Home]]&gt;$O$16,mortage_data[[#This Row],[Appraised Value of Home]]&lt;$O$15)</f>
        <v>0</v>
      </c>
      <c r="D117">
        <v>495000</v>
      </c>
      <c r="E117" t="b">
        <f>OR(mortage_data[[#This Row],[Amount Borrowed]]&gt;$P$16,mortage_data[[#This Row],[Amount Borrowed]]&lt;$P$15)</f>
        <v>0</v>
      </c>
      <c r="F117">
        <v>79.040000000000006</v>
      </c>
      <c r="G117" t="b">
        <f>OR(mortage_data[[#This Row],[LTV ratio]]&gt;$Q$16,mortage_data[[#This Row],[LTV ratio]]&lt;$Q$15)</f>
        <v>0</v>
      </c>
      <c r="H117">
        <v>360</v>
      </c>
      <c r="I117">
        <f t="shared" si="6"/>
        <v>30</v>
      </c>
      <c r="J117">
        <v>3.12</v>
      </c>
    </row>
    <row r="118" spans="1:10" x14ac:dyDescent="0.25">
      <c r="A118">
        <v>115</v>
      </c>
      <c r="B118">
        <v>1465000</v>
      </c>
      <c r="C118" t="b">
        <f>OR(mortage_data[[#This Row],[Appraised Value of Home]]&gt;$O$16,mortage_data[[#This Row],[Appraised Value of Home]]&lt;$O$15)</f>
        <v>1</v>
      </c>
      <c r="D118">
        <v>505000</v>
      </c>
      <c r="E118" t="b">
        <f>OR(mortage_data[[#This Row],[Amount Borrowed]]&gt;$P$16,mortage_data[[#This Row],[Amount Borrowed]]&lt;$P$15)</f>
        <v>0</v>
      </c>
      <c r="F118">
        <v>34.950000000000003</v>
      </c>
      <c r="G118" t="b">
        <f>OR(mortage_data[[#This Row],[LTV ratio]]&gt;$Q$16,mortage_data[[#This Row],[LTV ratio]]&lt;$Q$15)</f>
        <v>0</v>
      </c>
      <c r="H118">
        <v>360</v>
      </c>
      <c r="I118">
        <f t="shared" si="6"/>
        <v>30</v>
      </c>
      <c r="J118">
        <v>2.99</v>
      </c>
    </row>
    <row r="119" spans="1:10" x14ac:dyDescent="0.25">
      <c r="A119">
        <v>116</v>
      </c>
      <c r="B119">
        <v>395000</v>
      </c>
      <c r="C119" t="b">
        <f>OR(mortage_data[[#This Row],[Appraised Value of Home]]&gt;$O$16,mortage_data[[#This Row],[Appraised Value of Home]]&lt;$O$15)</f>
        <v>0</v>
      </c>
      <c r="D119">
        <v>305000</v>
      </c>
      <c r="E119" t="b">
        <f>OR(mortage_data[[#This Row],[Amount Borrowed]]&gt;$P$16,mortage_data[[#This Row],[Amount Borrowed]]&lt;$P$15)</f>
        <v>0</v>
      </c>
      <c r="F119">
        <v>84.52</v>
      </c>
      <c r="G119" t="b">
        <f>OR(mortage_data[[#This Row],[LTV ratio]]&gt;$Q$16,mortage_data[[#This Row],[LTV ratio]]&lt;$Q$15)</f>
        <v>0</v>
      </c>
      <c r="H119">
        <v>360</v>
      </c>
      <c r="I119">
        <f t="shared" si="6"/>
        <v>30</v>
      </c>
      <c r="J119">
        <v>2.99</v>
      </c>
    </row>
    <row r="120" spans="1:10" x14ac:dyDescent="0.25">
      <c r="A120">
        <v>117</v>
      </c>
      <c r="B120">
        <v>525000</v>
      </c>
      <c r="C120" t="b">
        <f>OR(mortage_data[[#This Row],[Appraised Value of Home]]&gt;$O$16,mortage_data[[#This Row],[Appraised Value of Home]]&lt;$O$15)</f>
        <v>0</v>
      </c>
      <c r="D120">
        <v>425000</v>
      </c>
      <c r="E120" t="b">
        <f>OR(mortage_data[[#This Row],[Amount Borrowed]]&gt;$P$16,mortage_data[[#This Row],[Amount Borrowed]]&lt;$P$15)</f>
        <v>0</v>
      </c>
      <c r="F120">
        <v>80</v>
      </c>
      <c r="G120" t="b">
        <f>OR(mortage_data[[#This Row],[LTV ratio]]&gt;$Q$16,mortage_data[[#This Row],[LTV ratio]]&lt;$Q$15)</f>
        <v>0</v>
      </c>
      <c r="H120">
        <v>360</v>
      </c>
      <c r="I120">
        <f t="shared" si="6"/>
        <v>30</v>
      </c>
      <c r="J120">
        <v>2.75</v>
      </c>
    </row>
    <row r="121" spans="1:10" x14ac:dyDescent="0.25">
      <c r="A121">
        <v>118</v>
      </c>
      <c r="B121">
        <v>655000</v>
      </c>
      <c r="C121" t="b">
        <f>OR(mortage_data[[#This Row],[Appraised Value of Home]]&gt;$O$16,mortage_data[[#This Row],[Appraised Value of Home]]&lt;$O$15)</f>
        <v>0</v>
      </c>
      <c r="D121">
        <v>465000</v>
      </c>
      <c r="E121" t="b">
        <f>OR(mortage_data[[#This Row],[Amount Borrowed]]&gt;$P$16,mortage_data[[#This Row],[Amount Borrowed]]&lt;$P$15)</f>
        <v>0</v>
      </c>
      <c r="F121">
        <v>71.900000000000006</v>
      </c>
      <c r="G121" t="b">
        <f>OR(mortage_data[[#This Row],[LTV ratio]]&gt;$Q$16,mortage_data[[#This Row],[LTV ratio]]&lt;$Q$15)</f>
        <v>0</v>
      </c>
      <c r="H121">
        <v>240</v>
      </c>
      <c r="I121">
        <f t="shared" si="6"/>
        <v>20</v>
      </c>
      <c r="J121">
        <v>3.25</v>
      </c>
    </row>
    <row r="122" spans="1:10" x14ac:dyDescent="0.25">
      <c r="A122">
        <v>119</v>
      </c>
      <c r="B122">
        <v>225000</v>
      </c>
      <c r="C122" t="b">
        <f>OR(mortage_data[[#This Row],[Appraised Value of Home]]&gt;$O$16,mortage_data[[#This Row],[Appraised Value of Home]]&lt;$O$15)</f>
        <v>0</v>
      </c>
      <c r="D122">
        <v>145000</v>
      </c>
      <c r="E122" t="b">
        <f>OR(mortage_data[[#This Row],[Amount Borrowed]]&gt;$P$16,mortage_data[[#This Row],[Amount Borrowed]]&lt;$P$15)</f>
        <v>0</v>
      </c>
      <c r="F122">
        <v>66.66</v>
      </c>
      <c r="G122" t="b">
        <f>OR(mortage_data[[#This Row],[LTV ratio]]&gt;$Q$16,mortage_data[[#This Row],[LTV ratio]]&lt;$Q$15)</f>
        <v>0</v>
      </c>
      <c r="H122">
        <v>360</v>
      </c>
      <c r="I122">
        <f t="shared" si="6"/>
        <v>30</v>
      </c>
      <c r="J122">
        <v>3.37</v>
      </c>
    </row>
    <row r="123" spans="1:10" x14ac:dyDescent="0.25">
      <c r="A123">
        <v>120</v>
      </c>
      <c r="B123">
        <v>265000</v>
      </c>
      <c r="C123" t="b">
        <f>OR(mortage_data[[#This Row],[Appraised Value of Home]]&gt;$O$16,mortage_data[[#This Row],[Appraised Value of Home]]&lt;$O$15)</f>
        <v>0</v>
      </c>
      <c r="D123">
        <v>215000</v>
      </c>
      <c r="E123" t="b">
        <f>OR(mortage_data[[#This Row],[Amount Borrowed]]&gt;$P$16,mortage_data[[#This Row],[Amount Borrowed]]&lt;$P$15)</f>
        <v>0</v>
      </c>
      <c r="F123">
        <v>78.94</v>
      </c>
      <c r="G123" t="b">
        <f>OR(mortage_data[[#This Row],[LTV ratio]]&gt;$Q$16,mortage_data[[#This Row],[LTV ratio]]&lt;$Q$15)</f>
        <v>0</v>
      </c>
      <c r="H123">
        <v>360</v>
      </c>
      <c r="I123">
        <f t="shared" si="6"/>
        <v>30</v>
      </c>
      <c r="J123">
        <v>3.99</v>
      </c>
    </row>
    <row r="124" spans="1:10" x14ac:dyDescent="0.25">
      <c r="A124">
        <v>121</v>
      </c>
      <c r="B124">
        <v>575000</v>
      </c>
      <c r="C124" t="b">
        <f>OR(mortage_data[[#This Row],[Appraised Value of Home]]&gt;$O$16,mortage_data[[#This Row],[Appraised Value of Home]]&lt;$O$15)</f>
        <v>0</v>
      </c>
      <c r="D124">
        <v>445000</v>
      </c>
      <c r="E124" t="b">
        <f>OR(mortage_data[[#This Row],[Amount Borrowed]]&gt;$P$16,mortage_data[[#This Row],[Amount Borrowed]]&lt;$P$15)</f>
        <v>0</v>
      </c>
      <c r="F124">
        <v>77.64</v>
      </c>
      <c r="G124" t="b">
        <f>OR(mortage_data[[#This Row],[LTV ratio]]&gt;$Q$16,mortage_data[[#This Row],[LTV ratio]]&lt;$Q$15)</f>
        <v>0</v>
      </c>
      <c r="H124">
        <v>360</v>
      </c>
      <c r="I124">
        <f t="shared" si="6"/>
        <v>30</v>
      </c>
      <c r="J124">
        <v>2.37</v>
      </c>
    </row>
    <row r="125" spans="1:10" x14ac:dyDescent="0.25">
      <c r="A125">
        <v>122</v>
      </c>
      <c r="B125">
        <v>415000</v>
      </c>
      <c r="C125" t="b">
        <f>OR(mortage_data[[#This Row],[Appraised Value of Home]]&gt;$O$16,mortage_data[[#This Row],[Appraised Value of Home]]&lt;$O$15)</f>
        <v>0</v>
      </c>
      <c r="D125">
        <v>285000</v>
      </c>
      <c r="E125" t="b">
        <f>OR(mortage_data[[#This Row],[Amount Borrowed]]&gt;$P$16,mortage_data[[#This Row],[Amount Borrowed]]&lt;$P$15)</f>
        <v>0</v>
      </c>
      <c r="F125">
        <v>68.53</v>
      </c>
      <c r="G125" t="b">
        <f>OR(mortage_data[[#This Row],[LTV ratio]]&gt;$Q$16,mortage_data[[#This Row],[LTV ratio]]&lt;$Q$15)</f>
        <v>0</v>
      </c>
      <c r="H125">
        <v>360</v>
      </c>
      <c r="I125">
        <f t="shared" si="6"/>
        <v>30</v>
      </c>
      <c r="J125">
        <v>2.87</v>
      </c>
    </row>
    <row r="126" spans="1:10" x14ac:dyDescent="0.25">
      <c r="A126">
        <v>123</v>
      </c>
      <c r="B126">
        <v>715000</v>
      </c>
      <c r="C126" t="b">
        <f>OR(mortage_data[[#This Row],[Appraised Value of Home]]&gt;$O$16,mortage_data[[#This Row],[Appraised Value of Home]]&lt;$O$15)</f>
        <v>0</v>
      </c>
      <c r="D126">
        <v>225000</v>
      </c>
      <c r="E126" t="b">
        <f>OR(mortage_data[[#This Row],[Amount Borrowed]]&gt;$P$16,mortage_data[[#This Row],[Amount Borrowed]]&lt;$P$15)</f>
        <v>0</v>
      </c>
      <c r="F126">
        <v>31.35</v>
      </c>
      <c r="G126" t="b">
        <f>OR(mortage_data[[#This Row],[LTV ratio]]&gt;$Q$16,mortage_data[[#This Row],[LTV ratio]]&lt;$Q$15)</f>
        <v>0</v>
      </c>
      <c r="H126">
        <v>180</v>
      </c>
      <c r="I126">
        <f t="shared" si="6"/>
        <v>15</v>
      </c>
      <c r="J126">
        <v>2.75</v>
      </c>
    </row>
    <row r="127" spans="1:10" x14ac:dyDescent="0.25">
      <c r="A127">
        <v>124</v>
      </c>
      <c r="B127">
        <v>255000</v>
      </c>
      <c r="C127" t="b">
        <f>OR(mortage_data[[#This Row],[Appraised Value of Home]]&gt;$O$16,mortage_data[[#This Row],[Appraised Value of Home]]&lt;$O$15)</f>
        <v>0</v>
      </c>
      <c r="D127">
        <v>235000</v>
      </c>
      <c r="E127" t="b">
        <f>OR(mortage_data[[#This Row],[Amount Borrowed]]&gt;$P$16,mortage_data[[#This Row],[Amount Borrowed]]&lt;$P$15)</f>
        <v>0</v>
      </c>
      <c r="F127">
        <v>90.19</v>
      </c>
      <c r="G127" t="b">
        <f>OR(mortage_data[[#This Row],[LTV ratio]]&gt;$Q$16,mortage_data[[#This Row],[LTV ratio]]&lt;$Q$15)</f>
        <v>0</v>
      </c>
      <c r="H127">
        <v>360</v>
      </c>
      <c r="I127">
        <f t="shared" si="6"/>
        <v>30</v>
      </c>
      <c r="J127">
        <v>3</v>
      </c>
    </row>
    <row r="128" spans="1:10" x14ac:dyDescent="0.25">
      <c r="A128">
        <v>125</v>
      </c>
      <c r="B128">
        <v>205000</v>
      </c>
      <c r="C128" t="b">
        <f>OR(mortage_data[[#This Row],[Appraised Value of Home]]&gt;$O$16,mortage_data[[#This Row],[Appraised Value of Home]]&lt;$O$15)</f>
        <v>0</v>
      </c>
      <c r="D128">
        <v>165000</v>
      </c>
      <c r="E128" t="b">
        <f>OR(mortage_data[[#This Row],[Amount Borrowed]]&gt;$P$16,mortage_data[[#This Row],[Amount Borrowed]]&lt;$P$15)</f>
        <v>0</v>
      </c>
      <c r="F128">
        <v>80</v>
      </c>
      <c r="G128" t="b">
        <f>OR(mortage_data[[#This Row],[LTV ratio]]&gt;$Q$16,mortage_data[[#This Row],[LTV ratio]]&lt;$Q$15)</f>
        <v>0</v>
      </c>
      <c r="H128">
        <v>240</v>
      </c>
      <c r="I128">
        <f t="shared" si="6"/>
        <v>20</v>
      </c>
      <c r="J128">
        <v>3.87</v>
      </c>
    </row>
    <row r="129" spans="1:10" x14ac:dyDescent="0.25">
      <c r="A129">
        <v>126</v>
      </c>
      <c r="B129">
        <v>305000</v>
      </c>
      <c r="C129" t="b">
        <f>OR(mortage_data[[#This Row],[Appraised Value of Home]]&gt;$O$16,mortage_data[[#This Row],[Appraised Value of Home]]&lt;$O$15)</f>
        <v>0</v>
      </c>
      <c r="D129">
        <v>275000</v>
      </c>
      <c r="E129" t="b">
        <f>OR(mortage_data[[#This Row],[Amount Borrowed]]&gt;$P$16,mortage_data[[#This Row],[Amount Borrowed]]&lt;$P$15)</f>
        <v>0</v>
      </c>
      <c r="F129">
        <v>95</v>
      </c>
      <c r="G129" t="b">
        <f>OR(mortage_data[[#This Row],[LTV ratio]]&gt;$Q$16,mortage_data[[#This Row],[LTV ratio]]&lt;$Q$15)</f>
        <v>0</v>
      </c>
      <c r="H129">
        <v>360</v>
      </c>
      <c r="I129">
        <f t="shared" si="6"/>
        <v>30</v>
      </c>
      <c r="J129">
        <v>2.75</v>
      </c>
    </row>
    <row r="130" spans="1:10" x14ac:dyDescent="0.25">
      <c r="A130">
        <v>127</v>
      </c>
      <c r="B130">
        <v>325000</v>
      </c>
      <c r="C130" t="b">
        <f>OR(mortage_data[[#This Row],[Appraised Value of Home]]&gt;$O$16,mortage_data[[#This Row],[Appraised Value of Home]]&lt;$O$15)</f>
        <v>0</v>
      </c>
      <c r="D130">
        <v>235000</v>
      </c>
      <c r="E130" t="b">
        <f>OR(mortage_data[[#This Row],[Amount Borrowed]]&gt;$P$16,mortage_data[[#This Row],[Amount Borrowed]]&lt;$P$15)</f>
        <v>0</v>
      </c>
      <c r="F130">
        <v>73.53</v>
      </c>
      <c r="G130" t="b">
        <f>OR(mortage_data[[#This Row],[LTV ratio]]&gt;$Q$16,mortage_data[[#This Row],[LTV ratio]]&lt;$Q$15)</f>
        <v>0</v>
      </c>
      <c r="H130">
        <v>360</v>
      </c>
      <c r="I130">
        <f t="shared" si="6"/>
        <v>30</v>
      </c>
      <c r="J130">
        <v>2.99</v>
      </c>
    </row>
    <row r="131" spans="1:10" x14ac:dyDescent="0.25">
      <c r="A131">
        <v>128</v>
      </c>
      <c r="B131">
        <v>425000</v>
      </c>
      <c r="C131" t="b">
        <f>OR(mortage_data[[#This Row],[Appraised Value of Home]]&gt;$O$16,mortage_data[[#This Row],[Appraised Value of Home]]&lt;$O$15)</f>
        <v>0</v>
      </c>
      <c r="D131">
        <v>335000</v>
      </c>
      <c r="E131" t="b">
        <f>OR(mortage_data[[#This Row],[Amount Borrowed]]&gt;$P$16,mortage_data[[#This Row],[Amount Borrowed]]&lt;$P$15)</f>
        <v>0</v>
      </c>
      <c r="F131">
        <v>79</v>
      </c>
      <c r="G131" t="b">
        <f>OR(mortage_data[[#This Row],[LTV ratio]]&gt;$Q$16,mortage_data[[#This Row],[LTV ratio]]&lt;$Q$15)</f>
        <v>0</v>
      </c>
      <c r="H131">
        <v>360</v>
      </c>
      <c r="I131">
        <f t="shared" si="6"/>
        <v>30</v>
      </c>
      <c r="J131">
        <v>4.37</v>
      </c>
    </row>
    <row r="132" spans="1:10" x14ac:dyDescent="0.25">
      <c r="A132">
        <v>129</v>
      </c>
      <c r="B132">
        <v>445000</v>
      </c>
      <c r="C132" t="b">
        <f>OR(mortage_data[[#This Row],[Appraised Value of Home]]&gt;$O$16,mortage_data[[#This Row],[Appraised Value of Home]]&lt;$O$15)</f>
        <v>0</v>
      </c>
      <c r="D132">
        <v>325000</v>
      </c>
      <c r="E132" t="b">
        <f>OR(mortage_data[[#This Row],[Amount Borrowed]]&gt;$P$16,mortage_data[[#This Row],[Amount Borrowed]]&lt;$P$15)</f>
        <v>0</v>
      </c>
      <c r="F132">
        <v>73.53</v>
      </c>
      <c r="G132" t="b">
        <f>OR(mortage_data[[#This Row],[LTV ratio]]&gt;$Q$16,mortage_data[[#This Row],[LTV ratio]]&lt;$Q$15)</f>
        <v>0</v>
      </c>
      <c r="H132">
        <v>360</v>
      </c>
      <c r="I132">
        <f t="shared" si="6"/>
        <v>30</v>
      </c>
      <c r="J132">
        <v>3.37</v>
      </c>
    </row>
    <row r="133" spans="1:10" x14ac:dyDescent="0.25">
      <c r="A133">
        <v>130</v>
      </c>
      <c r="B133">
        <v>115000</v>
      </c>
      <c r="C133" t="b">
        <f>OR(mortage_data[[#This Row],[Appraised Value of Home]]&gt;$O$16,mortage_data[[#This Row],[Appraised Value of Home]]&lt;$O$15)</f>
        <v>0</v>
      </c>
      <c r="D133">
        <v>95000</v>
      </c>
      <c r="E133" t="b">
        <f>OR(mortage_data[[#This Row],[Amount Borrowed]]&gt;$P$16,mortage_data[[#This Row],[Amount Borrowed]]&lt;$P$15)</f>
        <v>0</v>
      </c>
      <c r="F133">
        <v>80</v>
      </c>
      <c r="G133" t="b">
        <f>OR(mortage_data[[#This Row],[LTV ratio]]&gt;$Q$16,mortage_data[[#This Row],[LTV ratio]]&lt;$Q$15)</f>
        <v>0</v>
      </c>
      <c r="H133">
        <v>360</v>
      </c>
      <c r="I133">
        <f t="shared" ref="I133:I196" si="7">H133/12</f>
        <v>30</v>
      </c>
      <c r="J133">
        <v>4.25</v>
      </c>
    </row>
    <row r="134" spans="1:10" x14ac:dyDescent="0.25">
      <c r="A134">
        <v>131</v>
      </c>
      <c r="B134">
        <v>635000</v>
      </c>
      <c r="C134" t="b">
        <f>OR(mortage_data[[#This Row],[Appraised Value of Home]]&gt;$O$16,mortage_data[[#This Row],[Appraised Value of Home]]&lt;$O$15)</f>
        <v>0</v>
      </c>
      <c r="D134">
        <v>355000</v>
      </c>
      <c r="E134" t="b">
        <f>OR(mortage_data[[#This Row],[Amount Borrowed]]&gt;$P$16,mortage_data[[#This Row],[Amount Borrowed]]&lt;$P$15)</f>
        <v>0</v>
      </c>
      <c r="F134">
        <v>55.79</v>
      </c>
      <c r="G134" t="b">
        <f>OR(mortage_data[[#This Row],[LTV ratio]]&gt;$Q$16,mortage_data[[#This Row],[LTV ratio]]&lt;$Q$15)</f>
        <v>0</v>
      </c>
      <c r="H134">
        <v>360</v>
      </c>
      <c r="I134">
        <f t="shared" si="7"/>
        <v>30</v>
      </c>
      <c r="J134">
        <v>3.5</v>
      </c>
    </row>
    <row r="135" spans="1:10" x14ac:dyDescent="0.25">
      <c r="A135">
        <v>132</v>
      </c>
      <c r="B135">
        <v>1105000</v>
      </c>
      <c r="C135" t="b">
        <f>OR(mortage_data[[#This Row],[Appraised Value of Home]]&gt;$O$16,mortage_data[[#This Row],[Appraised Value of Home]]&lt;$O$15)</f>
        <v>1</v>
      </c>
      <c r="D135">
        <v>715000</v>
      </c>
      <c r="E135" t="b">
        <f>OR(mortage_data[[#This Row],[Amount Borrowed]]&gt;$P$16,mortage_data[[#This Row],[Amount Borrowed]]&lt;$P$15)</f>
        <v>1</v>
      </c>
      <c r="F135">
        <v>64.81</v>
      </c>
      <c r="G135" t="b">
        <f>OR(mortage_data[[#This Row],[LTV ratio]]&gt;$Q$16,mortage_data[[#This Row],[LTV ratio]]&lt;$Q$15)</f>
        <v>0</v>
      </c>
      <c r="H135">
        <v>360</v>
      </c>
      <c r="I135">
        <f t="shared" si="7"/>
        <v>30</v>
      </c>
      <c r="J135">
        <v>3</v>
      </c>
    </row>
    <row r="136" spans="1:10" x14ac:dyDescent="0.25">
      <c r="A136">
        <v>133</v>
      </c>
      <c r="B136">
        <v>495000</v>
      </c>
      <c r="C136" t="b">
        <f>OR(mortage_data[[#This Row],[Appraised Value of Home]]&gt;$O$16,mortage_data[[#This Row],[Appraised Value of Home]]&lt;$O$15)</f>
        <v>0</v>
      </c>
      <c r="D136">
        <v>395000</v>
      </c>
      <c r="E136" t="b">
        <f>OR(mortage_data[[#This Row],[Amount Borrowed]]&gt;$P$16,mortage_data[[#This Row],[Amount Borrowed]]&lt;$P$15)</f>
        <v>0</v>
      </c>
      <c r="F136">
        <v>79.989999999999995</v>
      </c>
      <c r="G136" t="b">
        <f>OR(mortage_data[[#This Row],[LTV ratio]]&gt;$Q$16,mortage_data[[#This Row],[LTV ratio]]&lt;$Q$15)</f>
        <v>0</v>
      </c>
      <c r="H136">
        <v>360</v>
      </c>
      <c r="I136">
        <f t="shared" si="7"/>
        <v>30</v>
      </c>
      <c r="J136">
        <v>3.37</v>
      </c>
    </row>
    <row r="137" spans="1:10" x14ac:dyDescent="0.25">
      <c r="A137">
        <v>134</v>
      </c>
      <c r="B137">
        <v>325000</v>
      </c>
      <c r="C137" t="b">
        <f>OR(mortage_data[[#This Row],[Appraised Value of Home]]&gt;$O$16,mortage_data[[#This Row],[Appraised Value of Home]]&lt;$O$15)</f>
        <v>0</v>
      </c>
      <c r="D137">
        <v>125000</v>
      </c>
      <c r="E137" t="b">
        <f>OR(mortage_data[[#This Row],[Amount Borrowed]]&gt;$P$16,mortage_data[[#This Row],[Amount Borrowed]]&lt;$P$15)</f>
        <v>0</v>
      </c>
      <c r="F137">
        <v>38.81</v>
      </c>
      <c r="G137" t="b">
        <f>OR(mortage_data[[#This Row],[LTV ratio]]&gt;$Q$16,mortage_data[[#This Row],[LTV ratio]]&lt;$Q$15)</f>
        <v>0</v>
      </c>
      <c r="H137">
        <v>360</v>
      </c>
      <c r="I137">
        <f t="shared" si="7"/>
        <v>30</v>
      </c>
      <c r="J137">
        <v>3.62</v>
      </c>
    </row>
    <row r="138" spans="1:10" x14ac:dyDescent="0.25">
      <c r="A138">
        <v>135</v>
      </c>
      <c r="B138">
        <v>145000</v>
      </c>
      <c r="C138" t="b">
        <f>OR(mortage_data[[#This Row],[Appraised Value of Home]]&gt;$O$16,mortage_data[[#This Row],[Appraised Value of Home]]&lt;$O$15)</f>
        <v>0</v>
      </c>
      <c r="D138">
        <v>115000</v>
      </c>
      <c r="E138" t="b">
        <f>OR(mortage_data[[#This Row],[Amount Borrowed]]&gt;$P$16,mortage_data[[#This Row],[Amount Borrowed]]&lt;$P$15)</f>
        <v>0</v>
      </c>
      <c r="F138">
        <v>80</v>
      </c>
      <c r="G138" t="b">
        <f>OR(mortage_data[[#This Row],[LTV ratio]]&gt;$Q$16,mortage_data[[#This Row],[LTV ratio]]&lt;$Q$15)</f>
        <v>0</v>
      </c>
      <c r="H138">
        <v>360</v>
      </c>
      <c r="I138">
        <f t="shared" si="7"/>
        <v>30</v>
      </c>
      <c r="J138">
        <v>5.12</v>
      </c>
    </row>
    <row r="139" spans="1:10" x14ac:dyDescent="0.25">
      <c r="A139">
        <v>136</v>
      </c>
      <c r="B139">
        <v>545000</v>
      </c>
      <c r="C139" t="b">
        <f>OR(mortage_data[[#This Row],[Appraised Value of Home]]&gt;$O$16,mortage_data[[#This Row],[Appraised Value of Home]]&lt;$O$15)</f>
        <v>0</v>
      </c>
      <c r="D139">
        <v>385000</v>
      </c>
      <c r="E139" t="b">
        <f>OR(mortage_data[[#This Row],[Amount Borrowed]]&gt;$P$16,mortage_data[[#This Row],[Amount Borrowed]]&lt;$P$15)</f>
        <v>0</v>
      </c>
      <c r="F139">
        <v>70.45</v>
      </c>
      <c r="G139" t="b">
        <f>OR(mortage_data[[#This Row],[LTV ratio]]&gt;$Q$16,mortage_data[[#This Row],[LTV ratio]]&lt;$Q$15)</f>
        <v>0</v>
      </c>
      <c r="H139">
        <v>360</v>
      </c>
      <c r="I139">
        <f t="shared" si="7"/>
        <v>30</v>
      </c>
      <c r="J139">
        <v>3.37</v>
      </c>
    </row>
    <row r="140" spans="1:10" x14ac:dyDescent="0.25">
      <c r="A140">
        <v>137</v>
      </c>
      <c r="B140">
        <v>275000</v>
      </c>
      <c r="C140" t="b">
        <f>OR(mortage_data[[#This Row],[Appraised Value of Home]]&gt;$O$16,mortage_data[[#This Row],[Appraised Value of Home]]&lt;$O$15)</f>
        <v>0</v>
      </c>
      <c r="D140">
        <v>125000</v>
      </c>
      <c r="E140" t="b">
        <f>OR(mortage_data[[#This Row],[Amount Borrowed]]&gt;$P$16,mortage_data[[#This Row],[Amount Borrowed]]&lt;$P$15)</f>
        <v>0</v>
      </c>
      <c r="F140">
        <v>44.64</v>
      </c>
      <c r="G140" t="b">
        <f>OR(mortage_data[[#This Row],[LTV ratio]]&gt;$Q$16,mortage_data[[#This Row],[LTV ratio]]&lt;$Q$15)</f>
        <v>0</v>
      </c>
      <c r="H140">
        <v>360</v>
      </c>
      <c r="I140">
        <f t="shared" si="7"/>
        <v>30</v>
      </c>
      <c r="J140">
        <v>3.75</v>
      </c>
    </row>
    <row r="141" spans="1:10" x14ac:dyDescent="0.25">
      <c r="A141">
        <v>138</v>
      </c>
      <c r="B141">
        <v>405000</v>
      </c>
      <c r="C141" t="b">
        <f>OR(mortage_data[[#This Row],[Appraised Value of Home]]&gt;$O$16,mortage_data[[#This Row],[Appraised Value of Home]]&lt;$O$15)</f>
        <v>0</v>
      </c>
      <c r="D141">
        <v>355000</v>
      </c>
      <c r="E141" t="b">
        <f>OR(mortage_data[[#This Row],[Amount Borrowed]]&gt;$P$16,mortage_data[[#This Row],[Amount Borrowed]]&lt;$P$15)</f>
        <v>0</v>
      </c>
      <c r="F141">
        <v>89.38</v>
      </c>
      <c r="G141" t="b">
        <f>OR(mortage_data[[#This Row],[LTV ratio]]&gt;$Q$16,mortage_data[[#This Row],[LTV ratio]]&lt;$Q$15)</f>
        <v>0</v>
      </c>
      <c r="H141">
        <v>360</v>
      </c>
      <c r="I141">
        <f t="shared" si="7"/>
        <v>30</v>
      </c>
      <c r="J141">
        <v>2.87</v>
      </c>
    </row>
    <row r="142" spans="1:10" x14ac:dyDescent="0.25">
      <c r="A142">
        <v>139</v>
      </c>
      <c r="B142">
        <v>185000</v>
      </c>
      <c r="C142" t="b">
        <f>OR(mortage_data[[#This Row],[Appraised Value of Home]]&gt;$O$16,mortage_data[[#This Row],[Appraised Value of Home]]&lt;$O$15)</f>
        <v>0</v>
      </c>
      <c r="D142">
        <v>85000</v>
      </c>
      <c r="E142" t="b">
        <f>OR(mortage_data[[#This Row],[Amount Borrowed]]&gt;$P$16,mortage_data[[#This Row],[Amount Borrowed]]&lt;$P$15)</f>
        <v>0</v>
      </c>
      <c r="F142">
        <v>48.07</v>
      </c>
      <c r="G142" t="b">
        <f>OR(mortage_data[[#This Row],[LTV ratio]]&gt;$Q$16,mortage_data[[#This Row],[LTV ratio]]&lt;$Q$15)</f>
        <v>0</v>
      </c>
      <c r="H142">
        <v>360</v>
      </c>
      <c r="I142">
        <f t="shared" si="7"/>
        <v>30</v>
      </c>
      <c r="J142">
        <v>3.62</v>
      </c>
    </row>
    <row r="143" spans="1:10" x14ac:dyDescent="0.25">
      <c r="A143">
        <v>140</v>
      </c>
      <c r="B143">
        <v>505000</v>
      </c>
      <c r="C143" t="b">
        <f>OR(mortage_data[[#This Row],[Appraised Value of Home]]&gt;$O$16,mortage_data[[#This Row],[Appraised Value of Home]]&lt;$O$15)</f>
        <v>0</v>
      </c>
      <c r="D143">
        <v>275000</v>
      </c>
      <c r="E143" t="b">
        <f>OR(mortage_data[[#This Row],[Amount Borrowed]]&gt;$P$16,mortage_data[[#This Row],[Amount Borrowed]]&lt;$P$15)</f>
        <v>0</v>
      </c>
      <c r="F143">
        <v>55</v>
      </c>
      <c r="G143" t="b">
        <f>OR(mortage_data[[#This Row],[LTV ratio]]&gt;$Q$16,mortage_data[[#This Row],[LTV ratio]]&lt;$Q$15)</f>
        <v>0</v>
      </c>
      <c r="H143">
        <v>360</v>
      </c>
      <c r="I143">
        <f t="shared" si="7"/>
        <v>30</v>
      </c>
      <c r="J143">
        <v>4.5</v>
      </c>
    </row>
    <row r="144" spans="1:10" x14ac:dyDescent="0.25">
      <c r="A144">
        <v>141</v>
      </c>
      <c r="B144">
        <v>715000</v>
      </c>
      <c r="C144" t="b">
        <f>OR(mortage_data[[#This Row],[Appraised Value of Home]]&gt;$O$16,mortage_data[[#This Row],[Appraised Value of Home]]&lt;$O$15)</f>
        <v>0</v>
      </c>
      <c r="D144">
        <v>485000</v>
      </c>
      <c r="E144" t="b">
        <f>OR(mortage_data[[#This Row],[Amount Borrowed]]&gt;$P$16,mortage_data[[#This Row],[Amount Borrowed]]&lt;$P$15)</f>
        <v>0</v>
      </c>
      <c r="F144">
        <v>68.87</v>
      </c>
      <c r="G144" t="b">
        <f>OR(mortage_data[[#This Row],[LTV ratio]]&gt;$Q$16,mortage_data[[#This Row],[LTV ratio]]&lt;$Q$15)</f>
        <v>0</v>
      </c>
      <c r="H144">
        <v>360</v>
      </c>
      <c r="I144">
        <f t="shared" si="7"/>
        <v>30</v>
      </c>
      <c r="J144">
        <v>3.87</v>
      </c>
    </row>
    <row r="145" spans="1:10" x14ac:dyDescent="0.25">
      <c r="A145">
        <v>142</v>
      </c>
      <c r="B145">
        <v>705000</v>
      </c>
      <c r="C145" t="b">
        <f>OR(mortage_data[[#This Row],[Appraised Value of Home]]&gt;$O$16,mortage_data[[#This Row],[Appraised Value of Home]]&lt;$O$15)</f>
        <v>0</v>
      </c>
      <c r="D145">
        <v>555000</v>
      </c>
      <c r="E145" t="b">
        <f>OR(mortage_data[[#This Row],[Amount Borrowed]]&gt;$P$16,mortage_data[[#This Row],[Amount Borrowed]]&lt;$P$15)</f>
        <v>0</v>
      </c>
      <c r="F145">
        <v>79.42</v>
      </c>
      <c r="G145" t="b">
        <f>OR(mortage_data[[#This Row],[LTV ratio]]&gt;$Q$16,mortage_data[[#This Row],[LTV ratio]]&lt;$Q$15)</f>
        <v>0</v>
      </c>
      <c r="H145">
        <v>360</v>
      </c>
      <c r="I145">
        <f t="shared" si="7"/>
        <v>30</v>
      </c>
      <c r="J145">
        <v>3.62</v>
      </c>
    </row>
    <row r="146" spans="1:10" x14ac:dyDescent="0.25">
      <c r="A146">
        <v>143</v>
      </c>
      <c r="B146">
        <v>605000</v>
      </c>
      <c r="C146" t="b">
        <f>OR(mortage_data[[#This Row],[Appraised Value of Home]]&gt;$O$16,mortage_data[[#This Row],[Appraised Value of Home]]&lt;$O$15)</f>
        <v>0</v>
      </c>
      <c r="D146">
        <v>335000</v>
      </c>
      <c r="E146" t="b">
        <f>OR(mortage_data[[#This Row],[Amount Borrowed]]&gt;$P$16,mortage_data[[#This Row],[Amount Borrowed]]&lt;$P$15)</f>
        <v>0</v>
      </c>
      <c r="F146">
        <v>71.27</v>
      </c>
      <c r="G146" t="b">
        <f>OR(mortage_data[[#This Row],[LTV ratio]]&gt;$Q$16,mortage_data[[#This Row],[LTV ratio]]&lt;$Q$15)</f>
        <v>0</v>
      </c>
      <c r="H146">
        <v>360</v>
      </c>
      <c r="I146">
        <f t="shared" si="7"/>
        <v>30</v>
      </c>
      <c r="J146">
        <v>3</v>
      </c>
    </row>
    <row r="147" spans="1:10" x14ac:dyDescent="0.25">
      <c r="A147">
        <v>144</v>
      </c>
      <c r="B147">
        <v>485000</v>
      </c>
      <c r="C147" t="b">
        <f>OR(mortage_data[[#This Row],[Appraised Value of Home]]&gt;$O$16,mortage_data[[#This Row],[Appraised Value of Home]]&lt;$O$15)</f>
        <v>0</v>
      </c>
      <c r="D147">
        <v>285000</v>
      </c>
      <c r="E147" t="b">
        <f>OR(mortage_data[[#This Row],[Amount Borrowed]]&gt;$P$16,mortage_data[[#This Row],[Amount Borrowed]]&lt;$P$15)</f>
        <v>0</v>
      </c>
      <c r="F147">
        <v>58.36</v>
      </c>
      <c r="G147" t="b">
        <f>OR(mortage_data[[#This Row],[LTV ratio]]&gt;$Q$16,mortage_data[[#This Row],[LTV ratio]]&lt;$Q$15)</f>
        <v>0</v>
      </c>
      <c r="H147">
        <v>360</v>
      </c>
      <c r="I147">
        <f t="shared" si="7"/>
        <v>30</v>
      </c>
      <c r="J147">
        <v>2.87</v>
      </c>
    </row>
    <row r="148" spans="1:10" x14ac:dyDescent="0.25">
      <c r="A148">
        <v>145</v>
      </c>
      <c r="B148">
        <v>145000</v>
      </c>
      <c r="C148" t="b">
        <f>OR(mortage_data[[#This Row],[Appraised Value of Home]]&gt;$O$16,mortage_data[[#This Row],[Appraised Value of Home]]&lt;$O$15)</f>
        <v>0</v>
      </c>
      <c r="D148">
        <v>75000</v>
      </c>
      <c r="E148" t="b">
        <f>OR(mortage_data[[#This Row],[Amount Borrowed]]&gt;$P$16,mortage_data[[#This Row],[Amount Borrowed]]&lt;$P$15)</f>
        <v>0</v>
      </c>
      <c r="F148">
        <v>50</v>
      </c>
      <c r="G148" t="b">
        <f>OR(mortage_data[[#This Row],[LTV ratio]]&gt;$Q$16,mortage_data[[#This Row],[LTV ratio]]&lt;$Q$15)</f>
        <v>0</v>
      </c>
      <c r="H148">
        <v>180</v>
      </c>
      <c r="I148">
        <f t="shared" si="7"/>
        <v>15</v>
      </c>
      <c r="J148">
        <v>2.5</v>
      </c>
    </row>
    <row r="149" spans="1:10" x14ac:dyDescent="0.25">
      <c r="A149">
        <v>146</v>
      </c>
      <c r="B149">
        <v>805000</v>
      </c>
      <c r="C149" t="b">
        <f>OR(mortage_data[[#This Row],[Appraised Value of Home]]&gt;$O$16,mortage_data[[#This Row],[Appraised Value of Home]]&lt;$O$15)</f>
        <v>0</v>
      </c>
      <c r="D149">
        <v>155000</v>
      </c>
      <c r="E149" t="b">
        <f>OR(mortage_data[[#This Row],[Amount Borrowed]]&gt;$P$16,mortage_data[[#This Row],[Amount Borrowed]]&lt;$P$15)</f>
        <v>0</v>
      </c>
      <c r="F149">
        <v>19.75</v>
      </c>
      <c r="G149" t="b">
        <f>OR(mortage_data[[#This Row],[LTV ratio]]&gt;$Q$16,mortage_data[[#This Row],[LTV ratio]]&lt;$Q$15)</f>
        <v>1</v>
      </c>
      <c r="H149">
        <v>360</v>
      </c>
      <c r="I149">
        <f t="shared" si="7"/>
        <v>30</v>
      </c>
      <c r="J149">
        <v>3.12</v>
      </c>
    </row>
    <row r="150" spans="1:10" x14ac:dyDescent="0.25">
      <c r="A150">
        <v>147</v>
      </c>
      <c r="B150">
        <v>515000</v>
      </c>
      <c r="C150" t="b">
        <f>OR(mortage_data[[#This Row],[Appraised Value of Home]]&gt;$O$16,mortage_data[[#This Row],[Appraised Value of Home]]&lt;$O$15)</f>
        <v>0</v>
      </c>
      <c r="D150">
        <v>375000</v>
      </c>
      <c r="E150" t="b">
        <f>OR(mortage_data[[#This Row],[Amount Borrowed]]&gt;$P$16,mortage_data[[#This Row],[Amount Borrowed]]&lt;$P$15)</f>
        <v>0</v>
      </c>
      <c r="F150">
        <v>73.78</v>
      </c>
      <c r="G150" t="b">
        <f>OR(mortage_data[[#This Row],[LTV ratio]]&gt;$Q$16,mortage_data[[#This Row],[LTV ratio]]&lt;$Q$15)</f>
        <v>0</v>
      </c>
      <c r="H150">
        <v>360</v>
      </c>
      <c r="I150">
        <f t="shared" si="7"/>
        <v>30</v>
      </c>
      <c r="J150">
        <v>3.12</v>
      </c>
    </row>
    <row r="151" spans="1:10" x14ac:dyDescent="0.25">
      <c r="A151">
        <v>148</v>
      </c>
      <c r="B151">
        <v>775000</v>
      </c>
      <c r="C151" t="b">
        <f>OR(mortage_data[[#This Row],[Appraised Value of Home]]&gt;$O$16,mortage_data[[#This Row],[Appraised Value of Home]]&lt;$O$15)</f>
        <v>0</v>
      </c>
      <c r="D151">
        <v>385000</v>
      </c>
      <c r="E151" t="b">
        <f>OR(mortage_data[[#This Row],[Amount Borrowed]]&gt;$P$16,mortage_data[[#This Row],[Amount Borrowed]]&lt;$P$15)</f>
        <v>0</v>
      </c>
      <c r="F151">
        <v>49.41</v>
      </c>
      <c r="G151" t="b">
        <f>OR(mortage_data[[#This Row],[LTV ratio]]&gt;$Q$16,mortage_data[[#This Row],[LTV ratio]]&lt;$Q$15)</f>
        <v>0</v>
      </c>
      <c r="H151">
        <v>360</v>
      </c>
      <c r="I151">
        <f t="shared" si="7"/>
        <v>30</v>
      </c>
      <c r="J151">
        <v>2.87</v>
      </c>
    </row>
    <row r="152" spans="1:10" x14ac:dyDescent="0.25">
      <c r="A152">
        <v>149</v>
      </c>
      <c r="B152">
        <v>705000</v>
      </c>
      <c r="C152" t="b">
        <f>OR(mortage_data[[#This Row],[Appraised Value of Home]]&gt;$O$16,mortage_data[[#This Row],[Appraised Value of Home]]&lt;$O$15)</f>
        <v>0</v>
      </c>
      <c r="D152">
        <v>495000</v>
      </c>
      <c r="E152" t="b">
        <f>OR(mortage_data[[#This Row],[Amount Borrowed]]&gt;$P$16,mortage_data[[#This Row],[Amount Borrowed]]&lt;$P$15)</f>
        <v>0</v>
      </c>
      <c r="F152">
        <v>70</v>
      </c>
      <c r="G152" t="b">
        <f>OR(mortage_data[[#This Row],[LTV ratio]]&gt;$Q$16,mortage_data[[#This Row],[LTV ratio]]&lt;$Q$15)</f>
        <v>0</v>
      </c>
      <c r="H152">
        <v>360</v>
      </c>
      <c r="I152">
        <f t="shared" si="7"/>
        <v>30</v>
      </c>
      <c r="J152">
        <v>3.87</v>
      </c>
    </row>
    <row r="153" spans="1:10" x14ac:dyDescent="0.25">
      <c r="A153">
        <v>150</v>
      </c>
      <c r="B153">
        <v>215000</v>
      </c>
      <c r="C153" t="b">
        <f>OR(mortage_data[[#This Row],[Appraised Value of Home]]&gt;$O$16,mortage_data[[#This Row],[Appraised Value of Home]]&lt;$O$15)</f>
        <v>0</v>
      </c>
      <c r="D153">
        <v>155000</v>
      </c>
      <c r="E153" t="b">
        <f>OR(mortage_data[[#This Row],[Amount Borrowed]]&gt;$P$16,mortage_data[[#This Row],[Amount Borrowed]]&lt;$P$15)</f>
        <v>0</v>
      </c>
      <c r="F153">
        <v>73.84</v>
      </c>
      <c r="G153" t="b">
        <f>OR(mortage_data[[#This Row],[LTV ratio]]&gt;$Q$16,mortage_data[[#This Row],[LTV ratio]]&lt;$Q$15)</f>
        <v>0</v>
      </c>
      <c r="H153">
        <v>180</v>
      </c>
      <c r="I153">
        <f t="shared" si="7"/>
        <v>15</v>
      </c>
      <c r="J153">
        <v>2.37</v>
      </c>
    </row>
    <row r="154" spans="1:10" x14ac:dyDescent="0.25">
      <c r="A154">
        <v>151</v>
      </c>
      <c r="B154">
        <v>275000</v>
      </c>
      <c r="C154" t="b">
        <f>OR(mortage_data[[#This Row],[Appraised Value of Home]]&gt;$O$16,mortage_data[[#This Row],[Appraised Value of Home]]&lt;$O$15)</f>
        <v>0</v>
      </c>
      <c r="D154">
        <v>145000</v>
      </c>
      <c r="E154" t="b">
        <f>OR(mortage_data[[#This Row],[Amount Borrowed]]&gt;$P$16,mortage_data[[#This Row],[Amount Borrowed]]&lt;$P$15)</f>
        <v>0</v>
      </c>
      <c r="F154">
        <v>51.63</v>
      </c>
      <c r="G154" t="b">
        <f>OR(mortage_data[[#This Row],[LTV ratio]]&gt;$Q$16,mortage_data[[#This Row],[LTV ratio]]&lt;$Q$15)</f>
        <v>0</v>
      </c>
      <c r="H154">
        <v>180</v>
      </c>
      <c r="I154">
        <f t="shared" si="7"/>
        <v>15</v>
      </c>
      <c r="J154">
        <v>3.25</v>
      </c>
    </row>
    <row r="155" spans="1:10" x14ac:dyDescent="0.25">
      <c r="A155">
        <v>152</v>
      </c>
      <c r="B155">
        <v>675000</v>
      </c>
      <c r="C155" t="b">
        <f>OR(mortage_data[[#This Row],[Appraised Value of Home]]&gt;$O$16,mortage_data[[#This Row],[Appraised Value of Home]]&lt;$O$15)</f>
        <v>0</v>
      </c>
      <c r="D155">
        <v>525000</v>
      </c>
      <c r="E155" t="b">
        <f>OR(mortage_data[[#This Row],[Amount Borrowed]]&gt;$P$16,mortage_data[[#This Row],[Amount Borrowed]]&lt;$P$15)</f>
        <v>0</v>
      </c>
      <c r="F155">
        <v>77.709999999999994</v>
      </c>
      <c r="G155" t="b">
        <f>OR(mortage_data[[#This Row],[LTV ratio]]&gt;$Q$16,mortage_data[[#This Row],[LTV ratio]]&lt;$Q$15)</f>
        <v>0</v>
      </c>
      <c r="H155">
        <v>360</v>
      </c>
      <c r="I155">
        <f t="shared" si="7"/>
        <v>30</v>
      </c>
      <c r="J155">
        <v>4.25</v>
      </c>
    </row>
    <row r="156" spans="1:10" x14ac:dyDescent="0.25">
      <c r="A156">
        <v>153</v>
      </c>
      <c r="B156">
        <v>175000</v>
      </c>
      <c r="C156" t="b">
        <f>OR(mortage_data[[#This Row],[Appraised Value of Home]]&gt;$O$16,mortage_data[[#This Row],[Appraised Value of Home]]&lt;$O$15)</f>
        <v>0</v>
      </c>
      <c r="D156">
        <v>125000</v>
      </c>
      <c r="E156" t="b">
        <f>OR(mortage_data[[#This Row],[Amount Borrowed]]&gt;$P$16,mortage_data[[#This Row],[Amount Borrowed]]&lt;$P$15)</f>
        <v>0</v>
      </c>
      <c r="F156">
        <v>75.88</v>
      </c>
      <c r="G156" t="b">
        <f>OR(mortage_data[[#This Row],[LTV ratio]]&gt;$Q$16,mortage_data[[#This Row],[LTV ratio]]&lt;$Q$15)</f>
        <v>0</v>
      </c>
      <c r="H156">
        <v>180</v>
      </c>
      <c r="I156">
        <f t="shared" si="7"/>
        <v>15</v>
      </c>
      <c r="J156">
        <v>2.37</v>
      </c>
    </row>
    <row r="157" spans="1:10" x14ac:dyDescent="0.25">
      <c r="A157">
        <v>154</v>
      </c>
      <c r="B157">
        <v>285000</v>
      </c>
      <c r="C157" t="b">
        <f>OR(mortage_data[[#This Row],[Appraised Value of Home]]&gt;$O$16,mortage_data[[#This Row],[Appraised Value of Home]]&lt;$O$15)</f>
        <v>0</v>
      </c>
      <c r="D157">
        <v>235000</v>
      </c>
      <c r="E157" t="b">
        <f>OR(mortage_data[[#This Row],[Amount Borrowed]]&gt;$P$16,mortage_data[[#This Row],[Amount Borrowed]]&lt;$P$15)</f>
        <v>0</v>
      </c>
      <c r="F157">
        <v>80</v>
      </c>
      <c r="G157" t="b">
        <f>OR(mortage_data[[#This Row],[LTV ratio]]&gt;$Q$16,mortage_data[[#This Row],[LTV ratio]]&lt;$Q$15)</f>
        <v>0</v>
      </c>
      <c r="H157">
        <v>360</v>
      </c>
      <c r="I157">
        <f t="shared" si="7"/>
        <v>30</v>
      </c>
      <c r="J157">
        <v>2.87</v>
      </c>
    </row>
    <row r="158" spans="1:10" x14ac:dyDescent="0.25">
      <c r="A158">
        <v>155</v>
      </c>
      <c r="B158">
        <v>195000</v>
      </c>
      <c r="C158" t="b">
        <f>OR(mortage_data[[#This Row],[Appraised Value of Home]]&gt;$O$16,mortage_data[[#This Row],[Appraised Value of Home]]&lt;$O$15)</f>
        <v>0</v>
      </c>
      <c r="D158">
        <v>185000</v>
      </c>
      <c r="E158" t="b">
        <f>OR(mortage_data[[#This Row],[Amount Borrowed]]&gt;$P$16,mortage_data[[#This Row],[Amount Borrowed]]&lt;$P$15)</f>
        <v>0</v>
      </c>
      <c r="F158">
        <v>94.73</v>
      </c>
      <c r="G158" t="b">
        <f>OR(mortage_data[[#This Row],[LTV ratio]]&gt;$Q$16,mortage_data[[#This Row],[LTV ratio]]&lt;$Q$15)</f>
        <v>0</v>
      </c>
      <c r="H158">
        <v>240</v>
      </c>
      <c r="I158">
        <f t="shared" si="7"/>
        <v>20</v>
      </c>
      <c r="J158">
        <v>2.75</v>
      </c>
    </row>
    <row r="159" spans="1:10" x14ac:dyDescent="0.25">
      <c r="A159">
        <v>156</v>
      </c>
      <c r="B159">
        <v>285000</v>
      </c>
      <c r="C159" t="b">
        <f>OR(mortage_data[[#This Row],[Appraised Value of Home]]&gt;$O$16,mortage_data[[#This Row],[Appraised Value of Home]]&lt;$O$15)</f>
        <v>0</v>
      </c>
      <c r="D159">
        <v>235000</v>
      </c>
      <c r="E159" t="b">
        <f>OR(mortage_data[[#This Row],[Amount Borrowed]]&gt;$P$16,mortage_data[[#This Row],[Amount Borrowed]]&lt;$P$15)</f>
        <v>0</v>
      </c>
      <c r="F159">
        <v>80</v>
      </c>
      <c r="G159" t="b">
        <f>OR(mortage_data[[#This Row],[LTV ratio]]&gt;$Q$16,mortage_data[[#This Row],[LTV ratio]]&lt;$Q$15)</f>
        <v>0</v>
      </c>
      <c r="H159">
        <v>360</v>
      </c>
      <c r="I159">
        <f t="shared" si="7"/>
        <v>30</v>
      </c>
      <c r="J159">
        <v>3.5</v>
      </c>
    </row>
    <row r="160" spans="1:10" x14ac:dyDescent="0.25">
      <c r="A160">
        <v>157</v>
      </c>
      <c r="B160">
        <v>265000</v>
      </c>
      <c r="C160" t="b">
        <f>OR(mortage_data[[#This Row],[Appraised Value of Home]]&gt;$O$16,mortage_data[[#This Row],[Appraised Value of Home]]&lt;$O$15)</f>
        <v>0</v>
      </c>
      <c r="D160">
        <v>165000</v>
      </c>
      <c r="E160" t="b">
        <f>OR(mortage_data[[#This Row],[Amount Borrowed]]&gt;$P$16,mortage_data[[#This Row],[Amount Borrowed]]&lt;$P$15)</f>
        <v>0</v>
      </c>
      <c r="F160">
        <v>62.18</v>
      </c>
      <c r="G160" t="b">
        <f>OR(mortage_data[[#This Row],[LTV ratio]]&gt;$Q$16,mortage_data[[#This Row],[LTV ratio]]&lt;$Q$15)</f>
        <v>0</v>
      </c>
      <c r="H160">
        <v>240</v>
      </c>
      <c r="I160">
        <f t="shared" si="7"/>
        <v>20</v>
      </c>
      <c r="J160">
        <v>3.87</v>
      </c>
    </row>
    <row r="161" spans="1:10" x14ac:dyDescent="0.25">
      <c r="A161">
        <v>158</v>
      </c>
      <c r="B161">
        <v>635000</v>
      </c>
      <c r="C161" t="b">
        <f>OR(mortage_data[[#This Row],[Appraised Value of Home]]&gt;$O$16,mortage_data[[#This Row],[Appraised Value of Home]]&lt;$O$15)</f>
        <v>0</v>
      </c>
      <c r="D161">
        <v>385000</v>
      </c>
      <c r="E161" t="b">
        <f>OR(mortage_data[[#This Row],[Amount Borrowed]]&gt;$P$16,mortage_data[[#This Row],[Amount Borrowed]]&lt;$P$15)</f>
        <v>0</v>
      </c>
      <c r="F161">
        <v>59.84</v>
      </c>
      <c r="G161" t="b">
        <f>OR(mortage_data[[#This Row],[LTV ratio]]&gt;$Q$16,mortage_data[[#This Row],[LTV ratio]]&lt;$Q$15)</f>
        <v>0</v>
      </c>
      <c r="H161">
        <v>360</v>
      </c>
      <c r="I161">
        <f t="shared" si="7"/>
        <v>30</v>
      </c>
      <c r="J161">
        <v>3.12</v>
      </c>
    </row>
    <row r="162" spans="1:10" x14ac:dyDescent="0.25">
      <c r="A162">
        <v>159</v>
      </c>
      <c r="B162">
        <v>655000</v>
      </c>
      <c r="C162" t="b">
        <f>OR(mortage_data[[#This Row],[Appraised Value of Home]]&gt;$O$16,mortage_data[[#This Row],[Appraised Value of Home]]&lt;$O$15)</f>
        <v>0</v>
      </c>
      <c r="D162">
        <v>305000</v>
      </c>
      <c r="E162" t="b">
        <f>OR(mortage_data[[#This Row],[Amount Borrowed]]&gt;$P$16,mortage_data[[#This Row],[Amount Borrowed]]&lt;$P$15)</f>
        <v>0</v>
      </c>
      <c r="F162">
        <v>46.66</v>
      </c>
      <c r="G162" t="b">
        <f>OR(mortage_data[[#This Row],[LTV ratio]]&gt;$Q$16,mortage_data[[#This Row],[LTV ratio]]&lt;$Q$15)</f>
        <v>0</v>
      </c>
      <c r="H162">
        <v>360</v>
      </c>
      <c r="I162">
        <f t="shared" si="7"/>
        <v>30</v>
      </c>
      <c r="J162">
        <v>3.62</v>
      </c>
    </row>
    <row r="163" spans="1:10" x14ac:dyDescent="0.25">
      <c r="A163">
        <v>160</v>
      </c>
      <c r="B163">
        <v>615000</v>
      </c>
      <c r="C163" t="b">
        <f>OR(mortage_data[[#This Row],[Appraised Value of Home]]&gt;$O$16,mortage_data[[#This Row],[Appraised Value of Home]]&lt;$O$15)</f>
        <v>0</v>
      </c>
      <c r="D163">
        <v>435000</v>
      </c>
      <c r="E163" t="b">
        <f>OR(mortage_data[[#This Row],[Amount Borrowed]]&gt;$P$16,mortage_data[[#This Row],[Amount Borrowed]]&lt;$P$15)</f>
        <v>0</v>
      </c>
      <c r="F163">
        <v>69.989999999999995</v>
      </c>
      <c r="G163" t="b">
        <f>OR(mortage_data[[#This Row],[LTV ratio]]&gt;$Q$16,mortage_data[[#This Row],[LTV ratio]]&lt;$Q$15)</f>
        <v>0</v>
      </c>
      <c r="H163">
        <v>360</v>
      </c>
      <c r="I163">
        <f t="shared" si="7"/>
        <v>30</v>
      </c>
      <c r="J163">
        <v>3.5</v>
      </c>
    </row>
    <row r="164" spans="1:10" x14ac:dyDescent="0.25">
      <c r="A164">
        <v>161</v>
      </c>
      <c r="B164">
        <v>235000</v>
      </c>
      <c r="C164" t="b">
        <f>OR(mortage_data[[#This Row],[Appraised Value of Home]]&gt;$O$16,mortage_data[[#This Row],[Appraised Value of Home]]&lt;$O$15)</f>
        <v>0</v>
      </c>
      <c r="D164">
        <v>165000</v>
      </c>
      <c r="E164" t="b">
        <f>OR(mortage_data[[#This Row],[Amount Borrowed]]&gt;$P$16,mortage_data[[#This Row],[Amount Borrowed]]&lt;$P$15)</f>
        <v>0</v>
      </c>
      <c r="F164">
        <v>71.48</v>
      </c>
      <c r="G164" t="b">
        <f>OR(mortage_data[[#This Row],[LTV ratio]]&gt;$Q$16,mortage_data[[#This Row],[LTV ratio]]&lt;$Q$15)</f>
        <v>0</v>
      </c>
      <c r="H164">
        <v>120</v>
      </c>
      <c r="I164">
        <f t="shared" si="7"/>
        <v>10</v>
      </c>
      <c r="J164">
        <v>2.75</v>
      </c>
    </row>
    <row r="165" spans="1:10" x14ac:dyDescent="0.25">
      <c r="A165">
        <v>162</v>
      </c>
      <c r="B165">
        <v>315000</v>
      </c>
      <c r="C165" t="b">
        <f>OR(mortage_data[[#This Row],[Appraised Value of Home]]&gt;$O$16,mortage_data[[#This Row],[Appraised Value of Home]]&lt;$O$15)</f>
        <v>0</v>
      </c>
      <c r="D165">
        <v>205000</v>
      </c>
      <c r="E165" t="b">
        <f>OR(mortage_data[[#This Row],[Amount Borrowed]]&gt;$P$16,mortage_data[[#This Row],[Amount Borrowed]]&lt;$P$15)</f>
        <v>0</v>
      </c>
      <c r="F165">
        <v>63.49</v>
      </c>
      <c r="G165" t="b">
        <f>OR(mortage_data[[#This Row],[LTV ratio]]&gt;$Q$16,mortage_data[[#This Row],[LTV ratio]]&lt;$Q$15)</f>
        <v>0</v>
      </c>
      <c r="H165">
        <v>360</v>
      </c>
      <c r="I165">
        <f t="shared" si="7"/>
        <v>30</v>
      </c>
      <c r="J165">
        <v>3.25</v>
      </c>
    </row>
    <row r="166" spans="1:10" x14ac:dyDescent="0.25">
      <c r="A166">
        <v>163</v>
      </c>
      <c r="B166">
        <v>965000</v>
      </c>
      <c r="C166" t="b">
        <f>OR(mortage_data[[#This Row],[Appraised Value of Home]]&gt;$O$16,mortage_data[[#This Row],[Appraised Value of Home]]&lt;$O$15)</f>
        <v>0</v>
      </c>
      <c r="D166">
        <v>305000</v>
      </c>
      <c r="E166" t="b">
        <f>OR(mortage_data[[#This Row],[Amount Borrowed]]&gt;$P$16,mortage_data[[#This Row],[Amount Borrowed]]&lt;$P$15)</f>
        <v>0</v>
      </c>
      <c r="F166">
        <v>31.08</v>
      </c>
      <c r="G166" t="b">
        <f>OR(mortage_data[[#This Row],[LTV ratio]]&gt;$Q$16,mortage_data[[#This Row],[LTV ratio]]&lt;$Q$15)</f>
        <v>0</v>
      </c>
      <c r="H166">
        <v>360</v>
      </c>
      <c r="I166">
        <f t="shared" si="7"/>
        <v>30</v>
      </c>
      <c r="J166">
        <v>2.87</v>
      </c>
    </row>
    <row r="167" spans="1:10" x14ac:dyDescent="0.25">
      <c r="A167">
        <v>164</v>
      </c>
      <c r="B167">
        <v>1005000</v>
      </c>
      <c r="C167" t="b">
        <f>OR(mortage_data[[#This Row],[Appraised Value of Home]]&gt;$O$16,mortage_data[[#This Row],[Appraised Value of Home]]&lt;$O$15)</f>
        <v>1</v>
      </c>
      <c r="D167">
        <v>575000</v>
      </c>
      <c r="E167" t="b">
        <f>OR(mortage_data[[#This Row],[Amount Borrowed]]&gt;$P$16,mortage_data[[#This Row],[Amount Borrowed]]&lt;$P$15)</f>
        <v>0</v>
      </c>
      <c r="F167">
        <v>57.52</v>
      </c>
      <c r="G167" t="b">
        <f>OR(mortage_data[[#This Row],[LTV ratio]]&gt;$Q$16,mortage_data[[#This Row],[LTV ratio]]&lt;$Q$15)</f>
        <v>0</v>
      </c>
      <c r="H167">
        <v>360</v>
      </c>
      <c r="I167">
        <f t="shared" si="7"/>
        <v>30</v>
      </c>
      <c r="J167">
        <v>2.5</v>
      </c>
    </row>
    <row r="168" spans="1:10" x14ac:dyDescent="0.25">
      <c r="A168">
        <v>165</v>
      </c>
      <c r="B168">
        <v>385000</v>
      </c>
      <c r="C168" t="b">
        <f>OR(mortage_data[[#This Row],[Appraised Value of Home]]&gt;$O$16,mortage_data[[#This Row],[Appraised Value of Home]]&lt;$O$15)</f>
        <v>0</v>
      </c>
      <c r="D168">
        <v>225000</v>
      </c>
      <c r="E168" t="b">
        <f>OR(mortage_data[[#This Row],[Amount Borrowed]]&gt;$P$16,mortage_data[[#This Row],[Amount Borrowed]]&lt;$P$15)</f>
        <v>0</v>
      </c>
      <c r="F168">
        <v>57.89</v>
      </c>
      <c r="G168" t="b">
        <f>OR(mortage_data[[#This Row],[LTV ratio]]&gt;$Q$16,mortage_data[[#This Row],[LTV ratio]]&lt;$Q$15)</f>
        <v>0</v>
      </c>
      <c r="H168">
        <v>360</v>
      </c>
      <c r="I168">
        <f t="shared" si="7"/>
        <v>30</v>
      </c>
      <c r="J168">
        <v>2.87</v>
      </c>
    </row>
    <row r="169" spans="1:10" x14ac:dyDescent="0.25">
      <c r="A169">
        <v>166</v>
      </c>
      <c r="B169">
        <v>345000</v>
      </c>
      <c r="C169" t="b">
        <f>OR(mortage_data[[#This Row],[Appraised Value of Home]]&gt;$O$16,mortage_data[[#This Row],[Appraised Value of Home]]&lt;$O$15)</f>
        <v>0</v>
      </c>
      <c r="D169">
        <v>275000</v>
      </c>
      <c r="E169" t="b">
        <f>OR(mortage_data[[#This Row],[Amount Borrowed]]&gt;$P$16,mortage_data[[#This Row],[Amount Borrowed]]&lt;$P$15)</f>
        <v>0</v>
      </c>
      <c r="F169">
        <v>78.55</v>
      </c>
      <c r="G169" t="b">
        <f>OR(mortage_data[[#This Row],[LTV ratio]]&gt;$Q$16,mortage_data[[#This Row],[LTV ratio]]&lt;$Q$15)</f>
        <v>0</v>
      </c>
      <c r="H169">
        <v>360</v>
      </c>
      <c r="I169">
        <f t="shared" si="7"/>
        <v>30</v>
      </c>
      <c r="J169">
        <v>3.87</v>
      </c>
    </row>
    <row r="170" spans="1:10" x14ac:dyDescent="0.25">
      <c r="A170">
        <v>167</v>
      </c>
      <c r="B170">
        <v>145000</v>
      </c>
      <c r="C170" t="b">
        <f>OR(mortage_data[[#This Row],[Appraised Value of Home]]&gt;$O$16,mortage_data[[#This Row],[Appraised Value of Home]]&lt;$O$15)</f>
        <v>0</v>
      </c>
      <c r="D170">
        <v>115000</v>
      </c>
      <c r="E170" t="b">
        <f>OR(mortage_data[[#This Row],[Amount Borrowed]]&gt;$P$16,mortage_data[[#This Row],[Amount Borrowed]]&lt;$P$15)</f>
        <v>0</v>
      </c>
      <c r="F170">
        <v>80</v>
      </c>
      <c r="G170" t="b">
        <f>OR(mortage_data[[#This Row],[LTV ratio]]&gt;$Q$16,mortage_data[[#This Row],[LTV ratio]]&lt;$Q$15)</f>
        <v>0</v>
      </c>
      <c r="H170">
        <v>360</v>
      </c>
      <c r="I170">
        <f t="shared" si="7"/>
        <v>30</v>
      </c>
      <c r="J170">
        <v>4.12</v>
      </c>
    </row>
    <row r="171" spans="1:10" x14ac:dyDescent="0.25">
      <c r="A171">
        <v>168</v>
      </c>
      <c r="B171">
        <v>905000</v>
      </c>
      <c r="C171" t="b">
        <f>OR(mortage_data[[#This Row],[Appraised Value of Home]]&gt;$O$16,mortage_data[[#This Row],[Appraised Value of Home]]&lt;$O$15)</f>
        <v>0</v>
      </c>
      <c r="D171">
        <v>375000</v>
      </c>
      <c r="E171" t="b">
        <f>OR(mortage_data[[#This Row],[Amount Borrowed]]&gt;$P$16,mortage_data[[#This Row],[Amount Borrowed]]&lt;$P$15)</f>
        <v>0</v>
      </c>
      <c r="F171">
        <v>41.55</v>
      </c>
      <c r="G171" t="b">
        <f>OR(mortage_data[[#This Row],[LTV ratio]]&gt;$Q$16,mortage_data[[#This Row],[LTV ratio]]&lt;$Q$15)</f>
        <v>0</v>
      </c>
      <c r="H171">
        <v>360</v>
      </c>
      <c r="I171">
        <f t="shared" si="7"/>
        <v>30</v>
      </c>
      <c r="J171">
        <v>3.25</v>
      </c>
    </row>
    <row r="172" spans="1:10" x14ac:dyDescent="0.25">
      <c r="A172">
        <v>169</v>
      </c>
      <c r="B172">
        <v>235000</v>
      </c>
      <c r="C172" t="b">
        <f>OR(mortage_data[[#This Row],[Appraised Value of Home]]&gt;$O$16,mortage_data[[#This Row],[Appraised Value of Home]]&lt;$O$15)</f>
        <v>0</v>
      </c>
      <c r="D172">
        <v>135000</v>
      </c>
      <c r="E172" t="b">
        <f>OR(mortage_data[[#This Row],[Amount Borrowed]]&gt;$P$16,mortage_data[[#This Row],[Amount Borrowed]]&lt;$P$15)</f>
        <v>0</v>
      </c>
      <c r="F172">
        <v>55.48</v>
      </c>
      <c r="G172" t="b">
        <f>OR(mortage_data[[#This Row],[LTV ratio]]&gt;$Q$16,mortage_data[[#This Row],[LTV ratio]]&lt;$Q$15)</f>
        <v>0</v>
      </c>
      <c r="H172">
        <v>180</v>
      </c>
      <c r="I172">
        <f t="shared" si="7"/>
        <v>15</v>
      </c>
      <c r="J172">
        <v>2.75</v>
      </c>
    </row>
    <row r="173" spans="1:10" x14ac:dyDescent="0.25">
      <c r="A173">
        <v>170</v>
      </c>
      <c r="B173">
        <v>255000</v>
      </c>
      <c r="C173" t="b">
        <f>OR(mortage_data[[#This Row],[Appraised Value of Home]]&gt;$O$16,mortage_data[[#This Row],[Appraised Value of Home]]&lt;$O$15)</f>
        <v>0</v>
      </c>
      <c r="D173">
        <v>145000</v>
      </c>
      <c r="E173" t="b">
        <f>OR(mortage_data[[#This Row],[Amount Borrowed]]&gt;$P$16,mortage_data[[#This Row],[Amount Borrowed]]&lt;$P$15)</f>
        <v>0</v>
      </c>
      <c r="F173">
        <v>58.84</v>
      </c>
      <c r="G173" t="b">
        <f>OR(mortage_data[[#This Row],[LTV ratio]]&gt;$Q$16,mortage_data[[#This Row],[LTV ratio]]&lt;$Q$15)</f>
        <v>0</v>
      </c>
      <c r="H173">
        <v>180</v>
      </c>
      <c r="I173">
        <f t="shared" si="7"/>
        <v>15</v>
      </c>
      <c r="J173">
        <v>3.37</v>
      </c>
    </row>
    <row r="174" spans="1:10" x14ac:dyDescent="0.25">
      <c r="A174">
        <v>171</v>
      </c>
      <c r="B174">
        <v>415000</v>
      </c>
      <c r="C174" t="b">
        <f>OR(mortage_data[[#This Row],[Appraised Value of Home]]&gt;$O$16,mortage_data[[#This Row],[Appraised Value of Home]]&lt;$O$15)</f>
        <v>0</v>
      </c>
      <c r="D174">
        <v>395000</v>
      </c>
      <c r="E174" t="b">
        <f>OR(mortage_data[[#This Row],[Amount Borrowed]]&gt;$P$16,mortage_data[[#This Row],[Amount Borrowed]]&lt;$P$15)</f>
        <v>0</v>
      </c>
      <c r="F174">
        <v>95</v>
      </c>
      <c r="G174" t="b">
        <f>OR(mortage_data[[#This Row],[LTV ratio]]&gt;$Q$16,mortage_data[[#This Row],[LTV ratio]]&lt;$Q$15)</f>
        <v>0</v>
      </c>
      <c r="H174">
        <v>360</v>
      </c>
      <c r="I174">
        <f t="shared" si="7"/>
        <v>30</v>
      </c>
      <c r="J174">
        <v>3.5</v>
      </c>
    </row>
    <row r="175" spans="1:10" x14ac:dyDescent="0.25">
      <c r="A175">
        <v>172</v>
      </c>
      <c r="B175">
        <v>335000</v>
      </c>
      <c r="C175" t="b">
        <f>OR(mortage_data[[#This Row],[Appraised Value of Home]]&gt;$O$16,mortage_data[[#This Row],[Appraised Value of Home]]&lt;$O$15)</f>
        <v>0</v>
      </c>
      <c r="D175">
        <v>265000</v>
      </c>
      <c r="E175" t="b">
        <f>OR(mortage_data[[#This Row],[Amount Borrowed]]&gt;$P$16,mortage_data[[#This Row],[Amount Borrowed]]&lt;$P$15)</f>
        <v>0</v>
      </c>
      <c r="F175">
        <v>80</v>
      </c>
      <c r="G175" t="b">
        <f>OR(mortage_data[[#This Row],[LTV ratio]]&gt;$Q$16,mortage_data[[#This Row],[LTV ratio]]&lt;$Q$15)</f>
        <v>0</v>
      </c>
      <c r="H175">
        <v>360</v>
      </c>
      <c r="I175">
        <f t="shared" si="7"/>
        <v>30</v>
      </c>
      <c r="J175">
        <v>3.25</v>
      </c>
    </row>
    <row r="176" spans="1:10" x14ac:dyDescent="0.25">
      <c r="A176">
        <v>173</v>
      </c>
      <c r="B176">
        <v>375000</v>
      </c>
      <c r="C176" t="b">
        <f>OR(mortage_data[[#This Row],[Appraised Value of Home]]&gt;$O$16,mortage_data[[#This Row],[Appraised Value of Home]]&lt;$O$15)</f>
        <v>0</v>
      </c>
      <c r="D176">
        <v>355000</v>
      </c>
      <c r="E176" t="b">
        <f>OR(mortage_data[[#This Row],[Amount Borrowed]]&gt;$P$16,mortage_data[[#This Row],[Amount Borrowed]]&lt;$P$15)</f>
        <v>0</v>
      </c>
      <c r="F176">
        <v>95</v>
      </c>
      <c r="G176" t="b">
        <f>OR(mortage_data[[#This Row],[LTV ratio]]&gt;$Q$16,mortage_data[[#This Row],[LTV ratio]]&lt;$Q$15)</f>
        <v>0</v>
      </c>
      <c r="H176">
        <v>360</v>
      </c>
      <c r="I176">
        <f t="shared" si="7"/>
        <v>30</v>
      </c>
      <c r="J176">
        <v>2.87</v>
      </c>
    </row>
    <row r="177" spans="1:10" x14ac:dyDescent="0.25">
      <c r="A177">
        <v>174</v>
      </c>
      <c r="B177">
        <v>225000</v>
      </c>
      <c r="C177" t="b">
        <f>OR(mortage_data[[#This Row],[Appraised Value of Home]]&gt;$O$16,mortage_data[[#This Row],[Appraised Value of Home]]&lt;$O$15)</f>
        <v>0</v>
      </c>
      <c r="D177">
        <v>165000</v>
      </c>
      <c r="E177" t="b">
        <f>OR(mortage_data[[#This Row],[Amount Borrowed]]&gt;$P$16,mortage_data[[#This Row],[Amount Borrowed]]&lt;$P$15)</f>
        <v>0</v>
      </c>
      <c r="F177">
        <v>71.42</v>
      </c>
      <c r="G177" t="b">
        <f>OR(mortage_data[[#This Row],[LTV ratio]]&gt;$Q$16,mortage_data[[#This Row],[LTV ratio]]&lt;$Q$15)</f>
        <v>0</v>
      </c>
      <c r="H177">
        <v>180</v>
      </c>
      <c r="I177">
        <f t="shared" si="7"/>
        <v>15</v>
      </c>
      <c r="J177">
        <v>3.12</v>
      </c>
    </row>
    <row r="178" spans="1:10" x14ac:dyDescent="0.25">
      <c r="A178">
        <v>175</v>
      </c>
      <c r="B178">
        <v>565000</v>
      </c>
      <c r="C178" t="b">
        <f>OR(mortage_data[[#This Row],[Appraised Value of Home]]&gt;$O$16,mortage_data[[#This Row],[Appraised Value of Home]]&lt;$O$15)</f>
        <v>0</v>
      </c>
      <c r="D178">
        <v>445000</v>
      </c>
      <c r="E178" t="b">
        <f>OR(mortage_data[[#This Row],[Amount Borrowed]]&gt;$P$16,mortage_data[[#This Row],[Amount Borrowed]]&lt;$P$15)</f>
        <v>0</v>
      </c>
      <c r="F178">
        <v>79.37</v>
      </c>
      <c r="G178" t="b">
        <f>OR(mortage_data[[#This Row],[LTV ratio]]&gt;$Q$16,mortage_data[[#This Row],[LTV ratio]]&lt;$Q$15)</f>
        <v>0</v>
      </c>
      <c r="H178">
        <v>360</v>
      </c>
      <c r="I178">
        <f t="shared" si="7"/>
        <v>30</v>
      </c>
      <c r="J178">
        <v>3.12</v>
      </c>
    </row>
    <row r="179" spans="1:10" x14ac:dyDescent="0.25">
      <c r="A179">
        <v>176</v>
      </c>
      <c r="B179">
        <v>485000</v>
      </c>
      <c r="C179" t="b">
        <f>OR(mortage_data[[#This Row],[Appraised Value of Home]]&gt;$O$16,mortage_data[[#This Row],[Appraised Value of Home]]&lt;$O$15)</f>
        <v>0</v>
      </c>
      <c r="D179">
        <v>335000</v>
      </c>
      <c r="E179" t="b">
        <f>OR(mortage_data[[#This Row],[Amount Borrowed]]&gt;$P$16,mortage_data[[#This Row],[Amount Borrowed]]&lt;$P$15)</f>
        <v>0</v>
      </c>
      <c r="F179">
        <v>68.83</v>
      </c>
      <c r="G179" t="b">
        <f>OR(mortage_data[[#This Row],[LTV ratio]]&gt;$Q$16,mortage_data[[#This Row],[LTV ratio]]&lt;$Q$15)</f>
        <v>0</v>
      </c>
      <c r="H179">
        <v>360</v>
      </c>
      <c r="I179">
        <f t="shared" si="7"/>
        <v>30</v>
      </c>
      <c r="J179">
        <v>2.5</v>
      </c>
    </row>
    <row r="180" spans="1:10" x14ac:dyDescent="0.25">
      <c r="A180">
        <v>177</v>
      </c>
      <c r="B180">
        <v>315000</v>
      </c>
      <c r="C180" t="b">
        <f>OR(mortage_data[[#This Row],[Appraised Value of Home]]&gt;$O$16,mortage_data[[#This Row],[Appraised Value of Home]]&lt;$O$15)</f>
        <v>0</v>
      </c>
      <c r="D180">
        <v>235000</v>
      </c>
      <c r="E180" t="b">
        <f>OR(mortage_data[[#This Row],[Amount Borrowed]]&gt;$P$16,mortage_data[[#This Row],[Amount Borrowed]]&lt;$P$15)</f>
        <v>0</v>
      </c>
      <c r="F180">
        <v>80</v>
      </c>
      <c r="G180" t="b">
        <f>OR(mortage_data[[#This Row],[LTV ratio]]&gt;$Q$16,mortage_data[[#This Row],[LTV ratio]]&lt;$Q$15)</f>
        <v>0</v>
      </c>
      <c r="H180">
        <v>360</v>
      </c>
      <c r="I180">
        <f t="shared" si="7"/>
        <v>30</v>
      </c>
      <c r="J180">
        <v>3.87</v>
      </c>
    </row>
    <row r="181" spans="1:10" x14ac:dyDescent="0.25">
      <c r="A181">
        <v>178</v>
      </c>
      <c r="B181">
        <v>775000</v>
      </c>
      <c r="C181" t="b">
        <f>OR(mortage_data[[#This Row],[Appraised Value of Home]]&gt;$O$16,mortage_data[[#This Row],[Appraised Value of Home]]&lt;$O$15)</f>
        <v>0</v>
      </c>
      <c r="D181">
        <v>515000</v>
      </c>
      <c r="E181" t="b">
        <f>OR(mortage_data[[#This Row],[Amount Borrowed]]&gt;$P$16,mortage_data[[#This Row],[Amount Borrowed]]&lt;$P$15)</f>
        <v>0</v>
      </c>
      <c r="F181">
        <v>66.28</v>
      </c>
      <c r="G181" t="b">
        <f>OR(mortage_data[[#This Row],[LTV ratio]]&gt;$Q$16,mortage_data[[#This Row],[LTV ratio]]&lt;$Q$15)</f>
        <v>0</v>
      </c>
      <c r="H181">
        <v>360</v>
      </c>
      <c r="I181">
        <f t="shared" si="7"/>
        <v>30</v>
      </c>
      <c r="J181">
        <v>3.25</v>
      </c>
    </row>
    <row r="182" spans="1:10" x14ac:dyDescent="0.25">
      <c r="A182">
        <v>179</v>
      </c>
      <c r="B182">
        <v>625000</v>
      </c>
      <c r="C182" t="b">
        <f>OR(mortage_data[[#This Row],[Appraised Value of Home]]&gt;$O$16,mortage_data[[#This Row],[Appraised Value of Home]]&lt;$O$15)</f>
        <v>0</v>
      </c>
      <c r="D182">
        <v>355000</v>
      </c>
      <c r="E182" t="b">
        <f>OR(mortage_data[[#This Row],[Amount Borrowed]]&gt;$P$16,mortage_data[[#This Row],[Amount Borrowed]]&lt;$P$15)</f>
        <v>0</v>
      </c>
      <c r="F182">
        <v>56.4</v>
      </c>
      <c r="G182" t="b">
        <f>OR(mortage_data[[#This Row],[LTV ratio]]&gt;$Q$16,mortage_data[[#This Row],[LTV ratio]]&lt;$Q$15)</f>
        <v>0</v>
      </c>
      <c r="H182">
        <v>360</v>
      </c>
      <c r="I182">
        <f t="shared" si="7"/>
        <v>30</v>
      </c>
      <c r="J182">
        <v>3.87</v>
      </c>
    </row>
    <row r="183" spans="1:10" x14ac:dyDescent="0.25">
      <c r="A183">
        <v>180</v>
      </c>
      <c r="B183">
        <v>395000</v>
      </c>
      <c r="C183" t="b">
        <f>OR(mortage_data[[#This Row],[Appraised Value of Home]]&gt;$O$16,mortage_data[[#This Row],[Appraised Value of Home]]&lt;$O$15)</f>
        <v>0</v>
      </c>
      <c r="D183">
        <v>265000</v>
      </c>
      <c r="E183" t="b">
        <f>OR(mortage_data[[#This Row],[Amount Borrowed]]&gt;$P$16,mortage_data[[#This Row],[Amount Borrowed]]&lt;$P$15)</f>
        <v>0</v>
      </c>
      <c r="F183">
        <v>69.13</v>
      </c>
      <c r="G183" t="b">
        <f>OR(mortage_data[[#This Row],[LTV ratio]]&gt;$Q$16,mortage_data[[#This Row],[LTV ratio]]&lt;$Q$15)</f>
        <v>0</v>
      </c>
      <c r="H183">
        <v>360</v>
      </c>
      <c r="I183">
        <f t="shared" si="7"/>
        <v>30</v>
      </c>
      <c r="J183">
        <v>3.62</v>
      </c>
    </row>
    <row r="184" spans="1:10" x14ac:dyDescent="0.25">
      <c r="A184">
        <v>181</v>
      </c>
      <c r="B184">
        <v>705000</v>
      </c>
      <c r="C184" t="b">
        <f>OR(mortage_data[[#This Row],[Appraised Value of Home]]&gt;$O$16,mortage_data[[#This Row],[Appraised Value of Home]]&lt;$O$15)</f>
        <v>0</v>
      </c>
      <c r="D184">
        <v>345000</v>
      </c>
      <c r="E184" t="b">
        <f>OR(mortage_data[[#This Row],[Amount Borrowed]]&gt;$P$16,mortage_data[[#This Row],[Amount Borrowed]]&lt;$P$15)</f>
        <v>0</v>
      </c>
      <c r="F184">
        <v>49.71</v>
      </c>
      <c r="G184" t="b">
        <f>OR(mortage_data[[#This Row],[LTV ratio]]&gt;$Q$16,mortage_data[[#This Row],[LTV ratio]]&lt;$Q$15)</f>
        <v>0</v>
      </c>
      <c r="H184">
        <v>240</v>
      </c>
      <c r="I184">
        <f t="shared" si="7"/>
        <v>20</v>
      </c>
      <c r="J184">
        <v>3</v>
      </c>
    </row>
    <row r="185" spans="1:10" x14ac:dyDescent="0.25">
      <c r="A185">
        <v>182</v>
      </c>
      <c r="B185">
        <v>765000</v>
      </c>
      <c r="C185" t="b">
        <f>OR(mortage_data[[#This Row],[Appraised Value of Home]]&gt;$O$16,mortage_data[[#This Row],[Appraised Value of Home]]&lt;$O$15)</f>
        <v>0</v>
      </c>
      <c r="D185">
        <v>265000</v>
      </c>
      <c r="E185" t="b">
        <f>OR(mortage_data[[#This Row],[Amount Borrowed]]&gt;$P$16,mortage_data[[#This Row],[Amount Borrowed]]&lt;$P$15)</f>
        <v>0</v>
      </c>
      <c r="F185">
        <v>35</v>
      </c>
      <c r="G185" t="b">
        <f>OR(mortage_data[[#This Row],[LTV ratio]]&gt;$Q$16,mortage_data[[#This Row],[LTV ratio]]&lt;$Q$15)</f>
        <v>0</v>
      </c>
      <c r="H185">
        <v>180</v>
      </c>
      <c r="I185">
        <f t="shared" si="7"/>
        <v>15</v>
      </c>
      <c r="J185">
        <v>2.5</v>
      </c>
    </row>
    <row r="186" spans="1:10" x14ac:dyDescent="0.25">
      <c r="A186">
        <v>183</v>
      </c>
      <c r="B186">
        <v>285000</v>
      </c>
      <c r="C186" t="b">
        <f>OR(mortage_data[[#This Row],[Appraised Value of Home]]&gt;$O$16,mortage_data[[#This Row],[Appraised Value of Home]]&lt;$O$15)</f>
        <v>0</v>
      </c>
      <c r="D186">
        <v>155000</v>
      </c>
      <c r="E186" t="b">
        <f>OR(mortage_data[[#This Row],[Amount Borrowed]]&gt;$P$16,mortage_data[[#This Row],[Amount Borrowed]]&lt;$P$15)</f>
        <v>0</v>
      </c>
      <c r="F186">
        <v>54.28</v>
      </c>
      <c r="G186" t="b">
        <f>OR(mortage_data[[#This Row],[LTV ratio]]&gt;$Q$16,mortage_data[[#This Row],[LTV ratio]]&lt;$Q$15)</f>
        <v>0</v>
      </c>
      <c r="H186">
        <v>240</v>
      </c>
      <c r="I186">
        <f t="shared" si="7"/>
        <v>20</v>
      </c>
      <c r="J186">
        <v>3.12</v>
      </c>
    </row>
    <row r="187" spans="1:10" x14ac:dyDescent="0.25">
      <c r="A187">
        <v>184</v>
      </c>
      <c r="B187">
        <v>265000</v>
      </c>
      <c r="C187" t="b">
        <f>OR(mortage_data[[#This Row],[Appraised Value of Home]]&gt;$O$16,mortage_data[[#This Row],[Appraised Value of Home]]&lt;$O$15)</f>
        <v>0</v>
      </c>
      <c r="D187">
        <v>185000</v>
      </c>
      <c r="E187" t="b">
        <f>OR(mortage_data[[#This Row],[Amount Borrowed]]&gt;$P$16,mortage_data[[#This Row],[Amount Borrowed]]&lt;$P$15)</f>
        <v>0</v>
      </c>
      <c r="F187">
        <v>70.44</v>
      </c>
      <c r="G187" t="b">
        <f>OR(mortage_data[[#This Row],[LTV ratio]]&gt;$Q$16,mortage_data[[#This Row],[LTV ratio]]&lt;$Q$15)</f>
        <v>0</v>
      </c>
      <c r="H187">
        <v>360</v>
      </c>
      <c r="I187">
        <f t="shared" si="7"/>
        <v>30</v>
      </c>
      <c r="J187">
        <v>4.37</v>
      </c>
    </row>
    <row r="188" spans="1:10" x14ac:dyDescent="0.25">
      <c r="A188">
        <v>185</v>
      </c>
      <c r="B188">
        <v>325000</v>
      </c>
      <c r="C188" t="b">
        <f>OR(mortage_data[[#This Row],[Appraised Value of Home]]&gt;$O$16,mortage_data[[#This Row],[Appraised Value of Home]]&lt;$O$15)</f>
        <v>0</v>
      </c>
      <c r="D188">
        <v>245000</v>
      </c>
      <c r="E188" t="b">
        <f>OR(mortage_data[[#This Row],[Amount Borrowed]]&gt;$P$16,mortage_data[[#This Row],[Amount Borrowed]]&lt;$P$15)</f>
        <v>0</v>
      </c>
      <c r="F188">
        <v>74.540000000000006</v>
      </c>
      <c r="G188" t="b">
        <f>OR(mortage_data[[#This Row],[LTV ratio]]&gt;$Q$16,mortage_data[[#This Row],[LTV ratio]]&lt;$Q$15)</f>
        <v>0</v>
      </c>
      <c r="H188">
        <v>360</v>
      </c>
      <c r="I188">
        <f t="shared" si="7"/>
        <v>30</v>
      </c>
      <c r="J188">
        <v>2.99</v>
      </c>
    </row>
    <row r="189" spans="1:10" x14ac:dyDescent="0.25">
      <c r="A189">
        <v>186</v>
      </c>
      <c r="B189">
        <v>605000</v>
      </c>
      <c r="C189" t="b">
        <f>OR(mortage_data[[#This Row],[Appraised Value of Home]]&gt;$O$16,mortage_data[[#This Row],[Appraised Value of Home]]&lt;$O$15)</f>
        <v>0</v>
      </c>
      <c r="D189">
        <v>285000</v>
      </c>
      <c r="E189" t="b">
        <f>OR(mortage_data[[#This Row],[Amount Borrowed]]&gt;$P$16,mortage_data[[#This Row],[Amount Borrowed]]&lt;$P$15)</f>
        <v>0</v>
      </c>
      <c r="F189">
        <v>47.1</v>
      </c>
      <c r="G189" t="b">
        <f>OR(mortage_data[[#This Row],[LTV ratio]]&gt;$Q$16,mortage_data[[#This Row],[LTV ratio]]&lt;$Q$15)</f>
        <v>0</v>
      </c>
      <c r="H189">
        <v>360</v>
      </c>
      <c r="I189">
        <f t="shared" si="7"/>
        <v>30</v>
      </c>
      <c r="J189">
        <v>2.99</v>
      </c>
    </row>
    <row r="190" spans="1:10" x14ac:dyDescent="0.25">
      <c r="A190">
        <v>187</v>
      </c>
      <c r="B190">
        <v>265000</v>
      </c>
      <c r="C190" t="b">
        <f>OR(mortage_data[[#This Row],[Appraised Value of Home]]&gt;$O$16,mortage_data[[#This Row],[Appraised Value of Home]]&lt;$O$15)</f>
        <v>0</v>
      </c>
      <c r="D190">
        <v>145000</v>
      </c>
      <c r="E190" t="b">
        <f>OR(mortage_data[[#This Row],[Amount Borrowed]]&gt;$P$16,mortage_data[[#This Row],[Amount Borrowed]]&lt;$P$15)</f>
        <v>0</v>
      </c>
      <c r="F190">
        <v>54.75</v>
      </c>
      <c r="G190" t="b">
        <f>OR(mortage_data[[#This Row],[LTV ratio]]&gt;$Q$16,mortage_data[[#This Row],[LTV ratio]]&lt;$Q$15)</f>
        <v>0</v>
      </c>
      <c r="H190">
        <v>360</v>
      </c>
      <c r="I190">
        <f t="shared" si="7"/>
        <v>30</v>
      </c>
      <c r="J190">
        <v>3.99</v>
      </c>
    </row>
    <row r="191" spans="1:10" x14ac:dyDescent="0.25">
      <c r="A191">
        <v>188</v>
      </c>
      <c r="B191">
        <v>305000</v>
      </c>
      <c r="C191" t="b">
        <f>OR(mortage_data[[#This Row],[Appraised Value of Home]]&gt;$O$16,mortage_data[[#This Row],[Appraised Value of Home]]&lt;$O$15)</f>
        <v>0</v>
      </c>
      <c r="D191">
        <v>285000</v>
      </c>
      <c r="E191" t="b">
        <f>OR(mortage_data[[#This Row],[Amount Borrowed]]&gt;$P$16,mortage_data[[#This Row],[Amount Borrowed]]&lt;$P$15)</f>
        <v>0</v>
      </c>
      <c r="F191">
        <v>93.77</v>
      </c>
      <c r="G191" t="b">
        <f>OR(mortage_data[[#This Row],[LTV ratio]]&gt;$Q$16,mortage_data[[#This Row],[LTV ratio]]&lt;$Q$15)</f>
        <v>0</v>
      </c>
      <c r="H191">
        <v>360</v>
      </c>
      <c r="I191">
        <f t="shared" si="7"/>
        <v>30</v>
      </c>
      <c r="J191">
        <v>2.99</v>
      </c>
    </row>
    <row r="192" spans="1:10" x14ac:dyDescent="0.25">
      <c r="A192">
        <v>189</v>
      </c>
      <c r="B192">
        <v>555000</v>
      </c>
      <c r="C192" t="b">
        <f>OR(mortage_data[[#This Row],[Appraised Value of Home]]&gt;$O$16,mortage_data[[#This Row],[Appraised Value of Home]]&lt;$O$15)</f>
        <v>0</v>
      </c>
      <c r="D192">
        <v>295000</v>
      </c>
      <c r="E192" t="b">
        <f>OR(mortage_data[[#This Row],[Amount Borrowed]]&gt;$P$16,mortage_data[[#This Row],[Amount Borrowed]]&lt;$P$15)</f>
        <v>0</v>
      </c>
      <c r="F192">
        <v>54.36</v>
      </c>
      <c r="G192" t="b">
        <f>OR(mortage_data[[#This Row],[LTV ratio]]&gt;$Q$16,mortage_data[[#This Row],[LTV ratio]]&lt;$Q$15)</f>
        <v>0</v>
      </c>
      <c r="H192">
        <v>360</v>
      </c>
      <c r="I192">
        <f t="shared" si="7"/>
        <v>30</v>
      </c>
      <c r="J192">
        <v>2.5</v>
      </c>
    </row>
    <row r="193" spans="1:10" x14ac:dyDescent="0.25">
      <c r="A193">
        <v>190</v>
      </c>
      <c r="B193">
        <v>265000</v>
      </c>
      <c r="C193" t="b">
        <f>OR(mortage_data[[#This Row],[Appraised Value of Home]]&gt;$O$16,mortage_data[[#This Row],[Appraised Value of Home]]&lt;$O$15)</f>
        <v>0</v>
      </c>
      <c r="D193">
        <v>215000</v>
      </c>
      <c r="E193" t="b">
        <f>OR(mortage_data[[#This Row],[Amount Borrowed]]&gt;$P$16,mortage_data[[#This Row],[Amount Borrowed]]&lt;$P$15)</f>
        <v>0</v>
      </c>
      <c r="F193">
        <v>84.61</v>
      </c>
      <c r="G193" t="b">
        <f>OR(mortage_data[[#This Row],[LTV ratio]]&gt;$Q$16,mortage_data[[#This Row],[LTV ratio]]&lt;$Q$15)</f>
        <v>0</v>
      </c>
      <c r="H193">
        <v>360</v>
      </c>
      <c r="I193">
        <f t="shared" si="7"/>
        <v>30</v>
      </c>
      <c r="J193">
        <v>3.12</v>
      </c>
    </row>
    <row r="194" spans="1:10" x14ac:dyDescent="0.25">
      <c r="A194">
        <v>191</v>
      </c>
      <c r="B194">
        <v>335000</v>
      </c>
      <c r="C194" t="b">
        <f>OR(mortage_data[[#This Row],[Appraised Value of Home]]&gt;$O$16,mortage_data[[#This Row],[Appraised Value of Home]]&lt;$O$15)</f>
        <v>0</v>
      </c>
      <c r="D194">
        <v>265000</v>
      </c>
      <c r="E194" t="b">
        <f>OR(mortage_data[[#This Row],[Amount Borrowed]]&gt;$P$16,mortage_data[[#This Row],[Amount Borrowed]]&lt;$P$15)</f>
        <v>0</v>
      </c>
      <c r="F194">
        <v>80</v>
      </c>
      <c r="G194" t="b">
        <f>OR(mortage_data[[#This Row],[LTV ratio]]&gt;$Q$16,mortage_data[[#This Row],[LTV ratio]]&lt;$Q$15)</f>
        <v>0</v>
      </c>
      <c r="H194">
        <v>360</v>
      </c>
      <c r="I194">
        <f t="shared" si="7"/>
        <v>30</v>
      </c>
      <c r="J194">
        <v>3.37</v>
      </c>
    </row>
    <row r="195" spans="1:10" x14ac:dyDescent="0.25">
      <c r="A195">
        <v>192</v>
      </c>
      <c r="B195">
        <v>275000</v>
      </c>
      <c r="C195" t="b">
        <f>OR(mortage_data[[#This Row],[Appraised Value of Home]]&gt;$O$16,mortage_data[[#This Row],[Appraised Value of Home]]&lt;$O$15)</f>
        <v>0</v>
      </c>
      <c r="D195">
        <v>125000</v>
      </c>
      <c r="E195" t="b">
        <f>OR(mortage_data[[#This Row],[Amount Borrowed]]&gt;$P$16,mortage_data[[#This Row],[Amount Borrowed]]&lt;$P$15)</f>
        <v>0</v>
      </c>
      <c r="F195">
        <v>44.35</v>
      </c>
      <c r="G195" t="b">
        <f>OR(mortage_data[[#This Row],[LTV ratio]]&gt;$Q$16,mortage_data[[#This Row],[LTV ratio]]&lt;$Q$15)</f>
        <v>0</v>
      </c>
      <c r="H195">
        <v>360</v>
      </c>
      <c r="I195">
        <f t="shared" si="7"/>
        <v>30</v>
      </c>
      <c r="J195">
        <v>2.87</v>
      </c>
    </row>
    <row r="196" spans="1:10" x14ac:dyDescent="0.25">
      <c r="A196">
        <v>193</v>
      </c>
      <c r="B196">
        <v>585000</v>
      </c>
      <c r="C196" t="b">
        <f>OR(mortage_data[[#This Row],[Appraised Value of Home]]&gt;$O$16,mortage_data[[#This Row],[Appraised Value of Home]]&lt;$O$15)</f>
        <v>0</v>
      </c>
      <c r="D196">
        <v>435000</v>
      </c>
      <c r="E196" t="b">
        <f>OR(mortage_data[[#This Row],[Amount Borrowed]]&gt;$P$16,mortage_data[[#This Row],[Amount Borrowed]]&lt;$P$15)</f>
        <v>0</v>
      </c>
      <c r="F196">
        <v>74</v>
      </c>
      <c r="G196" t="b">
        <f>OR(mortage_data[[#This Row],[LTV ratio]]&gt;$Q$16,mortage_data[[#This Row],[LTV ratio]]&lt;$Q$15)</f>
        <v>0</v>
      </c>
      <c r="H196">
        <v>360</v>
      </c>
      <c r="I196">
        <f t="shared" si="7"/>
        <v>30</v>
      </c>
      <c r="J196">
        <v>3.75</v>
      </c>
    </row>
    <row r="197" spans="1:10" x14ac:dyDescent="0.25">
      <c r="A197">
        <v>194</v>
      </c>
      <c r="B197">
        <v>325000</v>
      </c>
      <c r="C197" t="b">
        <f>OR(mortage_data[[#This Row],[Appraised Value of Home]]&gt;$O$16,mortage_data[[#This Row],[Appraised Value of Home]]&lt;$O$15)</f>
        <v>0</v>
      </c>
      <c r="D197">
        <v>255000</v>
      </c>
      <c r="E197" t="b">
        <f>OR(mortage_data[[#This Row],[Amount Borrowed]]&gt;$P$16,mortage_data[[#This Row],[Amount Borrowed]]&lt;$P$15)</f>
        <v>0</v>
      </c>
      <c r="F197">
        <v>76.92</v>
      </c>
      <c r="G197" t="b">
        <f>OR(mortage_data[[#This Row],[LTV ratio]]&gt;$Q$16,mortage_data[[#This Row],[LTV ratio]]&lt;$Q$15)</f>
        <v>0</v>
      </c>
      <c r="H197">
        <v>240</v>
      </c>
      <c r="I197">
        <f t="shared" ref="I197:I260" si="8">H197/12</f>
        <v>20</v>
      </c>
      <c r="J197">
        <v>3.48</v>
      </c>
    </row>
    <row r="198" spans="1:10" x14ac:dyDescent="0.25">
      <c r="A198">
        <v>195</v>
      </c>
      <c r="B198">
        <v>465000</v>
      </c>
      <c r="C198" t="b">
        <f>OR(mortage_data[[#This Row],[Appraised Value of Home]]&gt;$O$16,mortage_data[[#This Row],[Appraised Value of Home]]&lt;$O$15)</f>
        <v>0</v>
      </c>
      <c r="D198">
        <v>285000</v>
      </c>
      <c r="E198" t="b">
        <f>OR(mortage_data[[#This Row],[Amount Borrowed]]&gt;$P$16,mortage_data[[#This Row],[Amount Borrowed]]&lt;$P$15)</f>
        <v>0</v>
      </c>
      <c r="F198">
        <v>60.32</v>
      </c>
      <c r="G198" t="b">
        <f>OR(mortage_data[[#This Row],[LTV ratio]]&gt;$Q$16,mortage_data[[#This Row],[LTV ratio]]&lt;$Q$15)</f>
        <v>0</v>
      </c>
      <c r="H198">
        <v>360</v>
      </c>
      <c r="I198">
        <f t="shared" si="8"/>
        <v>30</v>
      </c>
      <c r="J198">
        <v>2.62</v>
      </c>
    </row>
    <row r="199" spans="1:10" x14ac:dyDescent="0.25">
      <c r="A199">
        <v>196</v>
      </c>
      <c r="B199">
        <v>155000</v>
      </c>
      <c r="C199" t="b">
        <f>OR(mortage_data[[#This Row],[Appraised Value of Home]]&gt;$O$16,mortage_data[[#This Row],[Appraised Value of Home]]&lt;$O$15)</f>
        <v>0</v>
      </c>
      <c r="D199">
        <v>115000</v>
      </c>
      <c r="E199" t="b">
        <f>OR(mortage_data[[#This Row],[Amount Borrowed]]&gt;$P$16,mortage_data[[#This Row],[Amount Borrowed]]&lt;$P$15)</f>
        <v>0</v>
      </c>
      <c r="F199">
        <v>75</v>
      </c>
      <c r="G199" t="b">
        <f>OR(mortage_data[[#This Row],[LTV ratio]]&gt;$Q$16,mortage_data[[#This Row],[LTV ratio]]&lt;$Q$15)</f>
        <v>0</v>
      </c>
      <c r="H199">
        <v>360</v>
      </c>
      <c r="I199">
        <f t="shared" si="8"/>
        <v>30</v>
      </c>
      <c r="J199">
        <v>3.87</v>
      </c>
    </row>
    <row r="200" spans="1:10" x14ac:dyDescent="0.25">
      <c r="A200">
        <v>197</v>
      </c>
      <c r="B200">
        <v>505000</v>
      </c>
      <c r="C200" t="b">
        <f>OR(mortage_data[[#This Row],[Appraised Value of Home]]&gt;$O$16,mortage_data[[#This Row],[Appraised Value of Home]]&lt;$O$15)</f>
        <v>0</v>
      </c>
      <c r="D200">
        <v>275000</v>
      </c>
      <c r="E200" t="b">
        <f>OR(mortage_data[[#This Row],[Amount Borrowed]]&gt;$P$16,mortage_data[[#This Row],[Amount Borrowed]]&lt;$P$15)</f>
        <v>0</v>
      </c>
      <c r="F200">
        <v>55.1</v>
      </c>
      <c r="G200" t="b">
        <f>OR(mortage_data[[#This Row],[LTV ratio]]&gt;$Q$16,mortage_data[[#This Row],[LTV ratio]]&lt;$Q$15)</f>
        <v>0</v>
      </c>
      <c r="H200">
        <v>360</v>
      </c>
      <c r="I200">
        <f t="shared" si="8"/>
        <v>30</v>
      </c>
      <c r="J200">
        <v>2.75</v>
      </c>
    </row>
    <row r="201" spans="1:10" x14ac:dyDescent="0.25">
      <c r="A201">
        <v>198</v>
      </c>
      <c r="B201">
        <v>445000</v>
      </c>
      <c r="C201" t="b">
        <f>OR(mortage_data[[#This Row],[Appraised Value of Home]]&gt;$O$16,mortage_data[[#This Row],[Appraised Value of Home]]&lt;$O$15)</f>
        <v>0</v>
      </c>
      <c r="D201">
        <v>345000</v>
      </c>
      <c r="E201" t="b">
        <f>OR(mortage_data[[#This Row],[Amount Borrowed]]&gt;$P$16,mortage_data[[#This Row],[Amount Borrowed]]&lt;$P$15)</f>
        <v>0</v>
      </c>
      <c r="F201">
        <v>76.510000000000005</v>
      </c>
      <c r="G201" t="b">
        <f>OR(mortage_data[[#This Row],[LTV ratio]]&gt;$Q$16,mortage_data[[#This Row],[LTV ratio]]&lt;$Q$15)</f>
        <v>0</v>
      </c>
      <c r="H201">
        <v>360</v>
      </c>
      <c r="I201">
        <f t="shared" si="8"/>
        <v>30</v>
      </c>
      <c r="J201">
        <v>3.62</v>
      </c>
    </row>
    <row r="202" spans="1:10" x14ac:dyDescent="0.25">
      <c r="A202">
        <v>199</v>
      </c>
      <c r="B202">
        <v>855000</v>
      </c>
      <c r="C202" t="b">
        <f>OR(mortage_data[[#This Row],[Appraised Value of Home]]&gt;$O$16,mortage_data[[#This Row],[Appraised Value of Home]]&lt;$O$15)</f>
        <v>0</v>
      </c>
      <c r="D202">
        <v>365000</v>
      </c>
      <c r="E202" t="b">
        <f>OR(mortage_data[[#This Row],[Amount Borrowed]]&gt;$P$16,mortage_data[[#This Row],[Amount Borrowed]]&lt;$P$15)</f>
        <v>0</v>
      </c>
      <c r="F202">
        <v>43.41</v>
      </c>
      <c r="G202" t="b">
        <f>OR(mortage_data[[#This Row],[LTV ratio]]&gt;$Q$16,mortage_data[[#This Row],[LTV ratio]]&lt;$Q$15)</f>
        <v>0</v>
      </c>
      <c r="H202">
        <v>360</v>
      </c>
      <c r="I202">
        <f t="shared" si="8"/>
        <v>30</v>
      </c>
      <c r="J202">
        <v>3</v>
      </c>
    </row>
    <row r="203" spans="1:10" x14ac:dyDescent="0.25">
      <c r="A203">
        <v>200</v>
      </c>
      <c r="B203">
        <v>185000</v>
      </c>
      <c r="C203" t="b">
        <f>OR(mortage_data[[#This Row],[Appraised Value of Home]]&gt;$O$16,mortage_data[[#This Row],[Appraised Value of Home]]&lt;$O$15)</f>
        <v>0</v>
      </c>
      <c r="D203">
        <v>145000</v>
      </c>
      <c r="E203" t="b">
        <f>OR(mortage_data[[#This Row],[Amount Borrowed]]&gt;$P$16,mortage_data[[#This Row],[Amount Borrowed]]&lt;$P$15)</f>
        <v>0</v>
      </c>
      <c r="F203">
        <v>80</v>
      </c>
      <c r="G203" t="b">
        <f>OR(mortage_data[[#This Row],[LTV ratio]]&gt;$Q$16,mortage_data[[#This Row],[LTV ratio]]&lt;$Q$15)</f>
        <v>0</v>
      </c>
      <c r="H203">
        <v>360</v>
      </c>
      <c r="I203">
        <f t="shared" si="8"/>
        <v>30</v>
      </c>
      <c r="J203">
        <v>3.12</v>
      </c>
    </row>
    <row r="204" spans="1:10" x14ac:dyDescent="0.25">
      <c r="A204">
        <v>201</v>
      </c>
      <c r="B204">
        <v>615000</v>
      </c>
      <c r="C204" t="b">
        <f>OR(mortage_data[[#This Row],[Appraised Value of Home]]&gt;$O$16,mortage_data[[#This Row],[Appraised Value of Home]]&lt;$O$15)</f>
        <v>0</v>
      </c>
      <c r="D204">
        <v>345000</v>
      </c>
      <c r="E204" t="b">
        <f>OR(mortage_data[[#This Row],[Amount Borrowed]]&gt;$P$16,mortage_data[[#This Row],[Amount Borrowed]]&lt;$P$15)</f>
        <v>0</v>
      </c>
      <c r="F204">
        <v>55.6</v>
      </c>
      <c r="G204" t="b">
        <f>OR(mortage_data[[#This Row],[LTV ratio]]&gt;$Q$16,mortage_data[[#This Row],[LTV ratio]]&lt;$Q$15)</f>
        <v>0</v>
      </c>
      <c r="H204">
        <v>360</v>
      </c>
      <c r="I204">
        <f t="shared" si="8"/>
        <v>30</v>
      </c>
      <c r="J204">
        <v>2.99</v>
      </c>
    </row>
    <row r="205" spans="1:10" x14ac:dyDescent="0.25">
      <c r="A205">
        <v>202</v>
      </c>
      <c r="B205">
        <v>195000</v>
      </c>
      <c r="C205" t="b">
        <f>OR(mortage_data[[#This Row],[Appraised Value of Home]]&gt;$O$16,mortage_data[[#This Row],[Appraised Value of Home]]&lt;$O$15)</f>
        <v>0</v>
      </c>
      <c r="D205">
        <v>145000</v>
      </c>
      <c r="E205" t="b">
        <f>OR(mortage_data[[#This Row],[Amount Borrowed]]&gt;$P$16,mortage_data[[#This Row],[Amount Borrowed]]&lt;$P$15)</f>
        <v>0</v>
      </c>
      <c r="F205">
        <v>79.09</v>
      </c>
      <c r="G205" t="b">
        <f>OR(mortage_data[[#This Row],[LTV ratio]]&gt;$Q$16,mortage_data[[#This Row],[LTV ratio]]&lt;$Q$15)</f>
        <v>0</v>
      </c>
      <c r="H205">
        <v>360</v>
      </c>
      <c r="I205">
        <f t="shared" si="8"/>
        <v>30</v>
      </c>
      <c r="J205">
        <v>5</v>
      </c>
    </row>
    <row r="206" spans="1:10" x14ac:dyDescent="0.25">
      <c r="A206">
        <v>203</v>
      </c>
      <c r="B206">
        <v>195000</v>
      </c>
      <c r="C206" t="b">
        <f>OR(mortage_data[[#This Row],[Appraised Value of Home]]&gt;$O$16,mortage_data[[#This Row],[Appraised Value of Home]]&lt;$O$15)</f>
        <v>0</v>
      </c>
      <c r="D206">
        <v>145000</v>
      </c>
      <c r="E206" t="b">
        <f>OR(mortage_data[[#This Row],[Amount Borrowed]]&gt;$P$16,mortage_data[[#This Row],[Amount Borrowed]]&lt;$P$15)</f>
        <v>0</v>
      </c>
      <c r="F206">
        <v>73.069999999999993</v>
      </c>
      <c r="G206" t="b">
        <f>OR(mortage_data[[#This Row],[LTV ratio]]&gt;$Q$16,mortage_data[[#This Row],[LTV ratio]]&lt;$Q$15)</f>
        <v>0</v>
      </c>
      <c r="H206">
        <v>180</v>
      </c>
      <c r="I206">
        <f t="shared" si="8"/>
        <v>15</v>
      </c>
      <c r="J206">
        <v>2.5</v>
      </c>
    </row>
    <row r="207" spans="1:10" x14ac:dyDescent="0.25">
      <c r="A207">
        <v>204</v>
      </c>
      <c r="B207">
        <v>455000</v>
      </c>
      <c r="C207" t="b">
        <f>OR(mortage_data[[#This Row],[Appraised Value of Home]]&gt;$O$16,mortage_data[[#This Row],[Appraised Value of Home]]&lt;$O$15)</f>
        <v>0</v>
      </c>
      <c r="D207">
        <v>185000</v>
      </c>
      <c r="E207" t="b">
        <f>OR(mortage_data[[#This Row],[Amount Borrowed]]&gt;$P$16,mortage_data[[#This Row],[Amount Borrowed]]&lt;$P$15)</f>
        <v>0</v>
      </c>
      <c r="F207">
        <v>44.68</v>
      </c>
      <c r="G207" t="b">
        <f>OR(mortage_data[[#This Row],[LTV ratio]]&gt;$Q$16,mortage_data[[#This Row],[LTV ratio]]&lt;$Q$15)</f>
        <v>0</v>
      </c>
      <c r="H207">
        <v>180</v>
      </c>
      <c r="I207">
        <f t="shared" si="8"/>
        <v>15</v>
      </c>
      <c r="J207">
        <v>3</v>
      </c>
    </row>
    <row r="208" spans="1:10" x14ac:dyDescent="0.25">
      <c r="A208">
        <v>205</v>
      </c>
      <c r="B208">
        <v>195000</v>
      </c>
      <c r="C208" t="b">
        <f>OR(mortage_data[[#This Row],[Appraised Value of Home]]&gt;$O$16,mortage_data[[#This Row],[Appraised Value of Home]]&lt;$O$15)</f>
        <v>0</v>
      </c>
      <c r="D208">
        <v>135000</v>
      </c>
      <c r="E208" t="b">
        <f>OR(mortage_data[[#This Row],[Amount Borrowed]]&gt;$P$16,mortage_data[[#This Row],[Amount Borrowed]]&lt;$P$15)</f>
        <v>0</v>
      </c>
      <c r="F208">
        <v>69.88</v>
      </c>
      <c r="G208" t="b">
        <f>OR(mortage_data[[#This Row],[LTV ratio]]&gt;$Q$16,mortage_data[[#This Row],[LTV ratio]]&lt;$Q$15)</f>
        <v>0</v>
      </c>
      <c r="H208">
        <v>240</v>
      </c>
      <c r="I208">
        <f t="shared" si="8"/>
        <v>20</v>
      </c>
      <c r="J208">
        <v>2.75</v>
      </c>
    </row>
    <row r="209" spans="1:10" x14ac:dyDescent="0.25">
      <c r="A209">
        <v>206</v>
      </c>
      <c r="B209">
        <v>145000</v>
      </c>
      <c r="C209" t="b">
        <f>OR(mortage_data[[#This Row],[Appraised Value of Home]]&gt;$O$16,mortage_data[[#This Row],[Appraised Value of Home]]&lt;$O$15)</f>
        <v>0</v>
      </c>
      <c r="D209">
        <v>75000</v>
      </c>
      <c r="E209" t="b">
        <f>OR(mortage_data[[#This Row],[Amount Borrowed]]&gt;$P$16,mortage_data[[#This Row],[Amount Borrowed]]&lt;$P$15)</f>
        <v>0</v>
      </c>
      <c r="F209">
        <v>52.81</v>
      </c>
      <c r="G209" t="b">
        <f>OR(mortage_data[[#This Row],[LTV ratio]]&gt;$Q$16,mortage_data[[#This Row],[LTV ratio]]&lt;$Q$15)</f>
        <v>0</v>
      </c>
      <c r="H209">
        <v>180</v>
      </c>
      <c r="I209">
        <f t="shared" si="8"/>
        <v>15</v>
      </c>
      <c r="J209">
        <v>3</v>
      </c>
    </row>
    <row r="210" spans="1:10" x14ac:dyDescent="0.25">
      <c r="A210">
        <v>207</v>
      </c>
      <c r="B210">
        <v>435000</v>
      </c>
      <c r="C210" t="b">
        <f>OR(mortage_data[[#This Row],[Appraised Value of Home]]&gt;$O$16,mortage_data[[#This Row],[Appraised Value of Home]]&lt;$O$15)</f>
        <v>0</v>
      </c>
      <c r="D210">
        <v>335000</v>
      </c>
      <c r="E210" t="b">
        <f>OR(mortage_data[[#This Row],[Amount Borrowed]]&gt;$P$16,mortage_data[[#This Row],[Amount Borrowed]]&lt;$P$15)</f>
        <v>0</v>
      </c>
      <c r="F210">
        <v>76.81</v>
      </c>
      <c r="G210" t="b">
        <f>OR(mortage_data[[#This Row],[LTV ratio]]&gt;$Q$16,mortage_data[[#This Row],[LTV ratio]]&lt;$Q$15)</f>
        <v>0</v>
      </c>
      <c r="H210">
        <v>360</v>
      </c>
      <c r="I210">
        <f t="shared" si="8"/>
        <v>30</v>
      </c>
      <c r="J210">
        <v>2.99</v>
      </c>
    </row>
    <row r="211" spans="1:10" x14ac:dyDescent="0.25">
      <c r="A211">
        <v>208</v>
      </c>
      <c r="B211">
        <v>845000</v>
      </c>
      <c r="C211" t="b">
        <f>OR(mortage_data[[#This Row],[Appraised Value of Home]]&gt;$O$16,mortage_data[[#This Row],[Appraised Value of Home]]&lt;$O$15)</f>
        <v>0</v>
      </c>
      <c r="D211">
        <v>365000</v>
      </c>
      <c r="E211" t="b">
        <f>OR(mortage_data[[#This Row],[Amount Borrowed]]&gt;$P$16,mortage_data[[#This Row],[Amount Borrowed]]&lt;$P$15)</f>
        <v>0</v>
      </c>
      <c r="F211">
        <v>42.85</v>
      </c>
      <c r="G211" t="b">
        <f>OR(mortage_data[[#This Row],[LTV ratio]]&gt;$Q$16,mortage_data[[#This Row],[LTV ratio]]&lt;$Q$15)</f>
        <v>0</v>
      </c>
      <c r="H211">
        <v>360</v>
      </c>
      <c r="I211">
        <f t="shared" si="8"/>
        <v>30</v>
      </c>
      <c r="J211">
        <v>3.12</v>
      </c>
    </row>
    <row r="212" spans="1:10" x14ac:dyDescent="0.25">
      <c r="A212">
        <v>209</v>
      </c>
      <c r="B212">
        <v>265000</v>
      </c>
      <c r="C212" t="b">
        <f>OR(mortage_data[[#This Row],[Appraised Value of Home]]&gt;$O$16,mortage_data[[#This Row],[Appraised Value of Home]]&lt;$O$15)</f>
        <v>0</v>
      </c>
      <c r="D212">
        <v>195000</v>
      </c>
      <c r="E212" t="b">
        <f>OR(mortage_data[[#This Row],[Amount Borrowed]]&gt;$P$16,mortage_data[[#This Row],[Amount Borrowed]]&lt;$P$15)</f>
        <v>0</v>
      </c>
      <c r="F212">
        <v>73.5</v>
      </c>
      <c r="G212" t="b">
        <f>OR(mortage_data[[#This Row],[LTV ratio]]&gt;$Q$16,mortage_data[[#This Row],[LTV ratio]]&lt;$Q$15)</f>
        <v>0</v>
      </c>
      <c r="H212">
        <v>360</v>
      </c>
      <c r="I212">
        <f t="shared" si="8"/>
        <v>30</v>
      </c>
      <c r="J212">
        <v>2.87</v>
      </c>
    </row>
    <row r="213" spans="1:10" x14ac:dyDescent="0.25">
      <c r="A213">
        <v>210</v>
      </c>
      <c r="B213">
        <v>475000</v>
      </c>
      <c r="C213" t="b">
        <f>OR(mortage_data[[#This Row],[Appraised Value of Home]]&gt;$O$16,mortage_data[[#This Row],[Appraised Value of Home]]&lt;$O$15)</f>
        <v>0</v>
      </c>
      <c r="D213">
        <v>315000</v>
      </c>
      <c r="E213" t="b">
        <f>OR(mortage_data[[#This Row],[Amount Borrowed]]&gt;$P$16,mortage_data[[#This Row],[Amount Borrowed]]&lt;$P$15)</f>
        <v>0</v>
      </c>
      <c r="F213">
        <v>67.239999999999995</v>
      </c>
      <c r="G213" t="b">
        <f>OR(mortage_data[[#This Row],[LTV ratio]]&gt;$Q$16,mortage_data[[#This Row],[LTV ratio]]&lt;$Q$15)</f>
        <v>0</v>
      </c>
      <c r="H213">
        <v>360</v>
      </c>
      <c r="I213">
        <f t="shared" si="8"/>
        <v>30</v>
      </c>
      <c r="J213">
        <v>2.87</v>
      </c>
    </row>
    <row r="214" spans="1:10" x14ac:dyDescent="0.25">
      <c r="A214">
        <v>211</v>
      </c>
      <c r="B214">
        <v>375000</v>
      </c>
      <c r="C214" t="b">
        <f>OR(mortage_data[[#This Row],[Appraised Value of Home]]&gt;$O$16,mortage_data[[#This Row],[Appraised Value of Home]]&lt;$O$15)</f>
        <v>0</v>
      </c>
      <c r="D214">
        <v>255000</v>
      </c>
      <c r="E214" t="b">
        <f>OR(mortage_data[[#This Row],[Amount Borrowed]]&gt;$P$16,mortage_data[[#This Row],[Amount Borrowed]]&lt;$P$15)</f>
        <v>0</v>
      </c>
      <c r="F214">
        <v>67.77</v>
      </c>
      <c r="G214" t="b">
        <f>OR(mortage_data[[#This Row],[LTV ratio]]&gt;$Q$16,mortage_data[[#This Row],[LTV ratio]]&lt;$Q$15)</f>
        <v>0</v>
      </c>
      <c r="H214">
        <v>240</v>
      </c>
      <c r="I214">
        <f t="shared" si="8"/>
        <v>20</v>
      </c>
      <c r="J214">
        <v>3.12</v>
      </c>
    </row>
    <row r="215" spans="1:10" x14ac:dyDescent="0.25">
      <c r="A215">
        <v>212</v>
      </c>
      <c r="B215">
        <v>505000</v>
      </c>
      <c r="C215" t="b">
        <f>OR(mortage_data[[#This Row],[Appraised Value of Home]]&gt;$O$16,mortage_data[[#This Row],[Appraised Value of Home]]&lt;$O$15)</f>
        <v>0</v>
      </c>
      <c r="D215">
        <v>475000</v>
      </c>
      <c r="E215" t="b">
        <f>OR(mortage_data[[#This Row],[Amount Borrowed]]&gt;$P$16,mortage_data[[#This Row],[Amount Borrowed]]&lt;$P$15)</f>
        <v>0</v>
      </c>
      <c r="F215">
        <v>95</v>
      </c>
      <c r="G215" t="b">
        <f>OR(mortage_data[[#This Row],[LTV ratio]]&gt;$Q$16,mortage_data[[#This Row],[LTV ratio]]&lt;$Q$15)</f>
        <v>0</v>
      </c>
      <c r="H215">
        <v>360</v>
      </c>
      <c r="I215">
        <f t="shared" si="8"/>
        <v>30</v>
      </c>
      <c r="J215">
        <v>2.75</v>
      </c>
    </row>
    <row r="216" spans="1:10" x14ac:dyDescent="0.25">
      <c r="A216">
        <v>213</v>
      </c>
      <c r="B216">
        <v>435000</v>
      </c>
      <c r="C216" t="b">
        <f>OR(mortage_data[[#This Row],[Appraised Value of Home]]&gt;$O$16,mortage_data[[#This Row],[Appraised Value of Home]]&lt;$O$15)</f>
        <v>0</v>
      </c>
      <c r="D216">
        <v>285000</v>
      </c>
      <c r="E216" t="b">
        <f>OR(mortage_data[[#This Row],[Amount Borrowed]]&gt;$P$16,mortage_data[[#This Row],[Amount Borrowed]]&lt;$P$15)</f>
        <v>0</v>
      </c>
      <c r="F216">
        <v>64.67</v>
      </c>
      <c r="G216" t="b">
        <f>OR(mortage_data[[#This Row],[LTV ratio]]&gt;$Q$16,mortage_data[[#This Row],[LTV ratio]]&lt;$Q$15)</f>
        <v>0</v>
      </c>
      <c r="H216">
        <v>360</v>
      </c>
      <c r="I216">
        <f t="shared" si="8"/>
        <v>30</v>
      </c>
      <c r="J216">
        <v>3.12</v>
      </c>
    </row>
    <row r="217" spans="1:10" x14ac:dyDescent="0.25">
      <c r="A217">
        <v>214</v>
      </c>
      <c r="B217">
        <v>445000</v>
      </c>
      <c r="C217" t="b">
        <f>OR(mortage_data[[#This Row],[Appraised Value of Home]]&gt;$O$16,mortage_data[[#This Row],[Appraised Value of Home]]&lt;$O$15)</f>
        <v>0</v>
      </c>
      <c r="D217">
        <v>325000</v>
      </c>
      <c r="E217" t="b">
        <f>OR(mortage_data[[#This Row],[Amount Borrowed]]&gt;$P$16,mortage_data[[#This Row],[Amount Borrowed]]&lt;$P$15)</f>
        <v>0</v>
      </c>
      <c r="F217">
        <v>73.48</v>
      </c>
      <c r="G217" t="b">
        <f>OR(mortage_data[[#This Row],[LTV ratio]]&gt;$Q$16,mortage_data[[#This Row],[LTV ratio]]&lt;$Q$15)</f>
        <v>0</v>
      </c>
      <c r="H217">
        <v>360</v>
      </c>
      <c r="I217">
        <f t="shared" si="8"/>
        <v>30</v>
      </c>
      <c r="J217">
        <v>3</v>
      </c>
    </row>
    <row r="218" spans="1:10" x14ac:dyDescent="0.25">
      <c r="A218">
        <v>215</v>
      </c>
      <c r="B218">
        <v>505000</v>
      </c>
      <c r="C218" t="b">
        <f>OR(mortage_data[[#This Row],[Appraised Value of Home]]&gt;$O$16,mortage_data[[#This Row],[Appraised Value of Home]]&lt;$O$15)</f>
        <v>0</v>
      </c>
      <c r="D218">
        <v>375000</v>
      </c>
      <c r="E218" t="b">
        <f>OR(mortage_data[[#This Row],[Amount Borrowed]]&gt;$P$16,mortage_data[[#This Row],[Amount Borrowed]]&lt;$P$15)</f>
        <v>0</v>
      </c>
      <c r="F218">
        <v>74.95</v>
      </c>
      <c r="G218" t="b">
        <f>OR(mortage_data[[#This Row],[LTV ratio]]&gt;$Q$16,mortage_data[[#This Row],[LTV ratio]]&lt;$Q$15)</f>
        <v>0</v>
      </c>
      <c r="H218">
        <v>180</v>
      </c>
      <c r="I218">
        <f t="shared" si="8"/>
        <v>15</v>
      </c>
      <c r="J218">
        <v>2.5</v>
      </c>
    </row>
    <row r="219" spans="1:10" x14ac:dyDescent="0.25">
      <c r="A219">
        <v>216</v>
      </c>
      <c r="B219">
        <v>295000</v>
      </c>
      <c r="C219" t="b">
        <f>OR(mortage_data[[#This Row],[Appraised Value of Home]]&gt;$O$16,mortage_data[[#This Row],[Appraised Value of Home]]&lt;$O$15)</f>
        <v>0</v>
      </c>
      <c r="D219">
        <v>215000</v>
      </c>
      <c r="E219" t="b">
        <f>OR(mortage_data[[#This Row],[Amount Borrowed]]&gt;$P$16,mortage_data[[#This Row],[Amount Borrowed]]&lt;$P$15)</f>
        <v>0</v>
      </c>
      <c r="F219">
        <v>72.41</v>
      </c>
      <c r="G219" t="b">
        <f>OR(mortage_data[[#This Row],[LTV ratio]]&gt;$Q$16,mortage_data[[#This Row],[LTV ratio]]&lt;$Q$15)</f>
        <v>0</v>
      </c>
      <c r="H219">
        <v>180</v>
      </c>
      <c r="I219">
        <f t="shared" si="8"/>
        <v>15</v>
      </c>
      <c r="J219">
        <v>2.87</v>
      </c>
    </row>
    <row r="220" spans="1:10" x14ac:dyDescent="0.25">
      <c r="A220">
        <v>217</v>
      </c>
      <c r="B220">
        <v>985000</v>
      </c>
      <c r="C220" t="b">
        <f>OR(mortage_data[[#This Row],[Appraised Value of Home]]&gt;$O$16,mortage_data[[#This Row],[Appraised Value of Home]]&lt;$O$15)</f>
        <v>0</v>
      </c>
      <c r="D220">
        <v>625000</v>
      </c>
      <c r="E220" t="b">
        <f>OR(mortage_data[[#This Row],[Amount Borrowed]]&gt;$P$16,mortage_data[[#This Row],[Amount Borrowed]]&lt;$P$15)</f>
        <v>0</v>
      </c>
      <c r="F220">
        <v>62.88</v>
      </c>
      <c r="G220" t="b">
        <f>OR(mortage_data[[#This Row],[LTV ratio]]&gt;$Q$16,mortage_data[[#This Row],[LTV ratio]]&lt;$Q$15)</f>
        <v>0</v>
      </c>
      <c r="H220">
        <v>360</v>
      </c>
      <c r="I220">
        <f t="shared" si="8"/>
        <v>30</v>
      </c>
      <c r="J220">
        <v>3.87</v>
      </c>
    </row>
    <row r="221" spans="1:10" x14ac:dyDescent="0.25">
      <c r="A221">
        <v>218</v>
      </c>
      <c r="B221">
        <v>555000</v>
      </c>
      <c r="C221" t="b">
        <f>OR(mortage_data[[#This Row],[Appraised Value of Home]]&gt;$O$16,mortage_data[[#This Row],[Appraised Value of Home]]&lt;$O$15)</f>
        <v>0</v>
      </c>
      <c r="D221">
        <v>375000</v>
      </c>
      <c r="E221" t="b">
        <f>OR(mortage_data[[#This Row],[Amount Borrowed]]&gt;$P$16,mortage_data[[#This Row],[Amount Borrowed]]&lt;$P$15)</f>
        <v>0</v>
      </c>
      <c r="F221">
        <v>68.63</v>
      </c>
      <c r="G221" t="b">
        <f>OR(mortage_data[[#This Row],[LTV ratio]]&gt;$Q$16,mortage_data[[#This Row],[LTV ratio]]&lt;$Q$15)</f>
        <v>0</v>
      </c>
      <c r="H221">
        <v>360</v>
      </c>
      <c r="I221">
        <f t="shared" si="8"/>
        <v>30</v>
      </c>
      <c r="J221">
        <v>2.87</v>
      </c>
    </row>
    <row r="222" spans="1:10" x14ac:dyDescent="0.25">
      <c r="A222">
        <v>219</v>
      </c>
      <c r="B222">
        <v>635000</v>
      </c>
      <c r="C222" t="b">
        <f>OR(mortage_data[[#This Row],[Appraised Value of Home]]&gt;$O$16,mortage_data[[#This Row],[Appraised Value of Home]]&lt;$O$15)</f>
        <v>0</v>
      </c>
      <c r="D222">
        <v>445000</v>
      </c>
      <c r="E222" t="b">
        <f>OR(mortage_data[[#This Row],[Amount Borrowed]]&gt;$P$16,mortage_data[[#This Row],[Amount Borrowed]]&lt;$P$15)</f>
        <v>0</v>
      </c>
      <c r="F222">
        <v>69.44</v>
      </c>
      <c r="G222" t="b">
        <f>OR(mortage_data[[#This Row],[LTV ratio]]&gt;$Q$16,mortage_data[[#This Row],[LTV ratio]]&lt;$Q$15)</f>
        <v>0</v>
      </c>
      <c r="H222">
        <v>360</v>
      </c>
      <c r="I222">
        <f t="shared" si="8"/>
        <v>30</v>
      </c>
      <c r="J222">
        <v>2.99</v>
      </c>
    </row>
    <row r="223" spans="1:10" x14ac:dyDescent="0.25">
      <c r="A223">
        <v>220</v>
      </c>
      <c r="B223">
        <v>555000</v>
      </c>
      <c r="C223" t="b">
        <f>OR(mortage_data[[#This Row],[Appraised Value of Home]]&gt;$O$16,mortage_data[[#This Row],[Appraised Value of Home]]&lt;$O$15)</f>
        <v>0</v>
      </c>
      <c r="D223">
        <v>435000</v>
      </c>
      <c r="E223" t="b">
        <f>OR(mortage_data[[#This Row],[Amount Borrowed]]&gt;$P$16,mortage_data[[#This Row],[Amount Borrowed]]&lt;$P$15)</f>
        <v>0</v>
      </c>
      <c r="F223">
        <v>79.89</v>
      </c>
      <c r="G223" t="b">
        <f>OR(mortage_data[[#This Row],[LTV ratio]]&gt;$Q$16,mortage_data[[#This Row],[LTV ratio]]&lt;$Q$15)</f>
        <v>0</v>
      </c>
      <c r="H223">
        <v>360</v>
      </c>
      <c r="I223">
        <f t="shared" si="8"/>
        <v>30</v>
      </c>
      <c r="J223">
        <v>2.87</v>
      </c>
    </row>
    <row r="224" spans="1:10" x14ac:dyDescent="0.25">
      <c r="A224">
        <v>221</v>
      </c>
      <c r="B224">
        <v>255000</v>
      </c>
      <c r="C224" t="b">
        <f>OR(mortage_data[[#This Row],[Appraised Value of Home]]&gt;$O$16,mortage_data[[#This Row],[Appraised Value of Home]]&lt;$O$15)</f>
        <v>0</v>
      </c>
      <c r="D224">
        <v>205000</v>
      </c>
      <c r="E224" t="b">
        <f>OR(mortage_data[[#This Row],[Amount Borrowed]]&gt;$P$16,mortage_data[[#This Row],[Amount Borrowed]]&lt;$P$15)</f>
        <v>0</v>
      </c>
      <c r="F224">
        <v>79.680000000000007</v>
      </c>
      <c r="G224" t="b">
        <f>OR(mortage_data[[#This Row],[LTV ratio]]&gt;$Q$16,mortage_data[[#This Row],[LTV ratio]]&lt;$Q$15)</f>
        <v>0</v>
      </c>
      <c r="H224">
        <v>240</v>
      </c>
      <c r="I224">
        <f t="shared" si="8"/>
        <v>20</v>
      </c>
      <c r="J224">
        <v>2.99</v>
      </c>
    </row>
    <row r="225" spans="1:10" x14ac:dyDescent="0.25">
      <c r="A225">
        <v>222</v>
      </c>
      <c r="B225">
        <v>235000</v>
      </c>
      <c r="C225" t="b">
        <f>OR(mortage_data[[#This Row],[Appraised Value of Home]]&gt;$O$16,mortage_data[[#This Row],[Appraised Value of Home]]&lt;$O$15)</f>
        <v>0</v>
      </c>
      <c r="D225">
        <v>195000</v>
      </c>
      <c r="E225" t="b">
        <f>OR(mortage_data[[#This Row],[Amount Borrowed]]&gt;$P$16,mortage_data[[#This Row],[Amount Borrowed]]&lt;$P$15)</f>
        <v>0</v>
      </c>
      <c r="F225">
        <v>85.57</v>
      </c>
      <c r="G225" t="b">
        <f>OR(mortage_data[[#This Row],[LTV ratio]]&gt;$Q$16,mortage_data[[#This Row],[LTV ratio]]&lt;$Q$15)</f>
        <v>0</v>
      </c>
      <c r="H225">
        <v>180</v>
      </c>
      <c r="I225">
        <f t="shared" si="8"/>
        <v>15</v>
      </c>
      <c r="J225">
        <v>2.5</v>
      </c>
    </row>
    <row r="226" spans="1:10" x14ac:dyDescent="0.25">
      <c r="A226">
        <v>223</v>
      </c>
      <c r="B226">
        <v>665000</v>
      </c>
      <c r="C226" t="b">
        <f>OR(mortage_data[[#This Row],[Appraised Value of Home]]&gt;$O$16,mortage_data[[#This Row],[Appraised Value of Home]]&lt;$O$15)</f>
        <v>0</v>
      </c>
      <c r="D226">
        <v>445000</v>
      </c>
      <c r="E226" t="b">
        <f>OR(mortage_data[[#This Row],[Amount Borrowed]]&gt;$P$16,mortage_data[[#This Row],[Amount Borrowed]]&lt;$P$15)</f>
        <v>0</v>
      </c>
      <c r="F226">
        <v>66.36</v>
      </c>
      <c r="G226" t="b">
        <f>OR(mortage_data[[#This Row],[LTV ratio]]&gt;$Q$16,mortage_data[[#This Row],[LTV ratio]]&lt;$Q$15)</f>
        <v>0</v>
      </c>
      <c r="H226">
        <v>360</v>
      </c>
      <c r="I226">
        <f t="shared" si="8"/>
        <v>30</v>
      </c>
      <c r="J226">
        <v>2.87</v>
      </c>
    </row>
    <row r="227" spans="1:10" x14ac:dyDescent="0.25">
      <c r="A227">
        <v>224</v>
      </c>
      <c r="B227">
        <v>145000</v>
      </c>
      <c r="C227" t="b">
        <f>OR(mortage_data[[#This Row],[Appraised Value of Home]]&gt;$O$16,mortage_data[[#This Row],[Appraised Value of Home]]&lt;$O$15)</f>
        <v>0</v>
      </c>
      <c r="D227">
        <v>115000</v>
      </c>
      <c r="E227" t="b">
        <f>OR(mortage_data[[#This Row],[Amount Borrowed]]&gt;$P$16,mortage_data[[#This Row],[Amount Borrowed]]&lt;$P$15)</f>
        <v>0</v>
      </c>
      <c r="F227">
        <v>80.900000000000006</v>
      </c>
      <c r="G227" t="b">
        <f>OR(mortage_data[[#This Row],[LTV ratio]]&gt;$Q$16,mortage_data[[#This Row],[LTV ratio]]&lt;$Q$15)</f>
        <v>0</v>
      </c>
      <c r="H227">
        <v>240</v>
      </c>
      <c r="I227">
        <f t="shared" si="8"/>
        <v>20</v>
      </c>
      <c r="J227">
        <v>3.22</v>
      </c>
    </row>
    <row r="228" spans="1:10" x14ac:dyDescent="0.25">
      <c r="A228">
        <v>225</v>
      </c>
      <c r="B228">
        <v>165000</v>
      </c>
      <c r="C228" t="b">
        <f>OR(mortage_data[[#This Row],[Appraised Value of Home]]&gt;$O$16,mortage_data[[#This Row],[Appraised Value of Home]]&lt;$O$15)</f>
        <v>0</v>
      </c>
      <c r="D228">
        <v>165000</v>
      </c>
      <c r="E228" t="b">
        <f>OR(mortage_data[[#This Row],[Amount Borrowed]]&gt;$P$16,mortage_data[[#This Row],[Amount Borrowed]]&lt;$P$15)</f>
        <v>0</v>
      </c>
      <c r="F228">
        <v>97</v>
      </c>
      <c r="G228" t="b">
        <f>OR(mortage_data[[#This Row],[LTV ratio]]&gt;$Q$16,mortage_data[[#This Row],[LTV ratio]]&lt;$Q$15)</f>
        <v>0</v>
      </c>
      <c r="H228">
        <v>360</v>
      </c>
      <c r="I228">
        <f t="shared" si="8"/>
        <v>30</v>
      </c>
      <c r="J228">
        <v>2.85</v>
      </c>
    </row>
    <row r="229" spans="1:10" x14ac:dyDescent="0.25">
      <c r="A229">
        <v>226</v>
      </c>
      <c r="B229">
        <v>755000</v>
      </c>
      <c r="C229" t="b">
        <f>OR(mortage_data[[#This Row],[Appraised Value of Home]]&gt;$O$16,mortage_data[[#This Row],[Appraised Value of Home]]&lt;$O$15)</f>
        <v>0</v>
      </c>
      <c r="D229">
        <v>395000</v>
      </c>
      <c r="E229" t="b">
        <f>OR(mortage_data[[#This Row],[Amount Borrowed]]&gt;$P$16,mortage_data[[#This Row],[Amount Borrowed]]&lt;$P$15)</f>
        <v>0</v>
      </c>
      <c r="F229">
        <v>52.58</v>
      </c>
      <c r="G229" t="b">
        <f>OR(mortage_data[[#This Row],[LTV ratio]]&gt;$Q$16,mortage_data[[#This Row],[LTV ratio]]&lt;$Q$15)</f>
        <v>0</v>
      </c>
      <c r="H229">
        <v>240</v>
      </c>
      <c r="I229">
        <f t="shared" si="8"/>
        <v>20</v>
      </c>
      <c r="J229">
        <v>2.62</v>
      </c>
    </row>
    <row r="230" spans="1:10" x14ac:dyDescent="0.25">
      <c r="A230">
        <v>227</v>
      </c>
      <c r="B230">
        <v>755000</v>
      </c>
      <c r="C230" t="b">
        <f>OR(mortage_data[[#This Row],[Appraised Value of Home]]&gt;$O$16,mortage_data[[#This Row],[Appraised Value of Home]]&lt;$O$15)</f>
        <v>0</v>
      </c>
      <c r="D230">
        <v>555000</v>
      </c>
      <c r="E230" t="b">
        <f>OR(mortage_data[[#This Row],[Amount Borrowed]]&gt;$P$16,mortage_data[[#This Row],[Amount Borrowed]]&lt;$P$15)</f>
        <v>0</v>
      </c>
      <c r="F230">
        <v>74.45</v>
      </c>
      <c r="G230" t="b">
        <f>OR(mortage_data[[#This Row],[LTV ratio]]&gt;$Q$16,mortage_data[[#This Row],[LTV ratio]]&lt;$Q$15)</f>
        <v>0</v>
      </c>
      <c r="H230">
        <v>360</v>
      </c>
      <c r="I230">
        <f t="shared" si="8"/>
        <v>30</v>
      </c>
      <c r="J230">
        <v>3.37</v>
      </c>
    </row>
    <row r="231" spans="1:10" x14ac:dyDescent="0.25">
      <c r="A231">
        <v>228</v>
      </c>
      <c r="B231">
        <v>345000</v>
      </c>
      <c r="C231" t="b">
        <f>OR(mortage_data[[#This Row],[Appraised Value of Home]]&gt;$O$16,mortage_data[[#This Row],[Appraised Value of Home]]&lt;$O$15)</f>
        <v>0</v>
      </c>
      <c r="D231">
        <v>325000</v>
      </c>
      <c r="E231" t="b">
        <f>OR(mortage_data[[#This Row],[Amount Borrowed]]&gt;$P$16,mortage_data[[#This Row],[Amount Borrowed]]&lt;$P$15)</f>
        <v>0</v>
      </c>
      <c r="F231">
        <v>95</v>
      </c>
      <c r="G231" t="b">
        <f>OR(mortage_data[[#This Row],[LTV ratio]]&gt;$Q$16,mortage_data[[#This Row],[LTV ratio]]&lt;$Q$15)</f>
        <v>0</v>
      </c>
      <c r="H231">
        <v>360</v>
      </c>
      <c r="I231">
        <f t="shared" si="8"/>
        <v>30</v>
      </c>
      <c r="J231">
        <v>3.62</v>
      </c>
    </row>
    <row r="232" spans="1:10" x14ac:dyDescent="0.25">
      <c r="A232">
        <v>229</v>
      </c>
      <c r="B232">
        <v>725000</v>
      </c>
      <c r="C232" t="b">
        <f>OR(mortage_data[[#This Row],[Appraised Value of Home]]&gt;$O$16,mortage_data[[#This Row],[Appraised Value of Home]]&lt;$O$15)</f>
        <v>0</v>
      </c>
      <c r="D232">
        <v>505000</v>
      </c>
      <c r="E232" t="b">
        <f>OR(mortage_data[[#This Row],[Amount Borrowed]]&gt;$P$16,mortage_data[[#This Row],[Amount Borrowed]]&lt;$P$15)</f>
        <v>0</v>
      </c>
      <c r="F232">
        <v>70.8</v>
      </c>
      <c r="G232" t="b">
        <f>OR(mortage_data[[#This Row],[LTV ratio]]&gt;$Q$16,mortage_data[[#This Row],[LTV ratio]]&lt;$Q$15)</f>
        <v>0</v>
      </c>
      <c r="H232">
        <v>360</v>
      </c>
      <c r="I232">
        <f t="shared" si="8"/>
        <v>30</v>
      </c>
      <c r="J232">
        <v>3.5</v>
      </c>
    </row>
    <row r="233" spans="1:10" x14ac:dyDescent="0.25">
      <c r="A233">
        <v>230</v>
      </c>
      <c r="B233">
        <v>1005000</v>
      </c>
      <c r="C233" t="b">
        <f>OR(mortage_data[[#This Row],[Appraised Value of Home]]&gt;$O$16,mortage_data[[#This Row],[Appraised Value of Home]]&lt;$O$15)</f>
        <v>1</v>
      </c>
      <c r="D233">
        <v>515000</v>
      </c>
      <c r="E233" t="b">
        <f>OR(mortage_data[[#This Row],[Amount Borrowed]]&gt;$P$16,mortage_data[[#This Row],[Amount Borrowed]]&lt;$P$15)</f>
        <v>0</v>
      </c>
      <c r="F233">
        <v>51</v>
      </c>
      <c r="G233" t="b">
        <f>OR(mortage_data[[#This Row],[LTV ratio]]&gt;$Q$16,mortage_data[[#This Row],[LTV ratio]]&lt;$Q$15)</f>
        <v>0</v>
      </c>
      <c r="H233">
        <v>360</v>
      </c>
      <c r="I233">
        <f t="shared" si="8"/>
        <v>30</v>
      </c>
      <c r="J233">
        <v>3.62</v>
      </c>
    </row>
    <row r="234" spans="1:10" x14ac:dyDescent="0.25">
      <c r="A234">
        <v>231</v>
      </c>
      <c r="B234">
        <v>605000</v>
      </c>
      <c r="C234" t="b">
        <f>OR(mortage_data[[#This Row],[Appraised Value of Home]]&gt;$O$16,mortage_data[[#This Row],[Appraised Value of Home]]&lt;$O$15)</f>
        <v>0</v>
      </c>
      <c r="D234">
        <v>395000</v>
      </c>
      <c r="E234" t="b">
        <f>OR(mortage_data[[#This Row],[Amount Borrowed]]&gt;$P$16,mortage_data[[#This Row],[Amount Borrowed]]&lt;$P$15)</f>
        <v>0</v>
      </c>
      <c r="F234">
        <v>66.33</v>
      </c>
      <c r="G234" t="b">
        <f>OR(mortage_data[[#This Row],[LTV ratio]]&gt;$Q$16,mortage_data[[#This Row],[LTV ratio]]&lt;$Q$15)</f>
        <v>0</v>
      </c>
      <c r="H234">
        <v>180</v>
      </c>
      <c r="I234">
        <f t="shared" si="8"/>
        <v>15</v>
      </c>
      <c r="J234">
        <v>2.75</v>
      </c>
    </row>
    <row r="235" spans="1:10" x14ac:dyDescent="0.25">
      <c r="A235">
        <v>232</v>
      </c>
      <c r="B235">
        <v>1915000</v>
      </c>
      <c r="C235" t="b">
        <f>OR(mortage_data[[#This Row],[Appraised Value of Home]]&gt;$O$16,mortage_data[[#This Row],[Appraised Value of Home]]&lt;$O$15)</f>
        <v>1</v>
      </c>
      <c r="D235">
        <v>715000</v>
      </c>
      <c r="E235" t="b">
        <f>OR(mortage_data[[#This Row],[Amount Borrowed]]&gt;$P$16,mortage_data[[#This Row],[Amount Borrowed]]&lt;$P$15)</f>
        <v>1</v>
      </c>
      <c r="F235">
        <v>37.380000000000003</v>
      </c>
      <c r="G235" t="b">
        <f>OR(mortage_data[[#This Row],[LTV ratio]]&gt;$Q$16,mortage_data[[#This Row],[LTV ratio]]&lt;$Q$15)</f>
        <v>0</v>
      </c>
      <c r="H235">
        <v>240</v>
      </c>
      <c r="I235">
        <f t="shared" si="8"/>
        <v>20</v>
      </c>
      <c r="J235">
        <v>2.5</v>
      </c>
    </row>
    <row r="236" spans="1:10" x14ac:dyDescent="0.25">
      <c r="A236">
        <v>233</v>
      </c>
      <c r="B236">
        <v>335000</v>
      </c>
      <c r="C236" t="b">
        <f>OR(mortage_data[[#This Row],[Appraised Value of Home]]&gt;$O$16,mortage_data[[#This Row],[Appraised Value of Home]]&lt;$O$15)</f>
        <v>0</v>
      </c>
      <c r="D236">
        <v>195000</v>
      </c>
      <c r="E236" t="b">
        <f>OR(mortage_data[[#This Row],[Amount Borrowed]]&gt;$P$16,mortage_data[[#This Row],[Amount Borrowed]]&lt;$P$15)</f>
        <v>0</v>
      </c>
      <c r="F236">
        <v>58.48</v>
      </c>
      <c r="G236" t="b">
        <f>OR(mortage_data[[#This Row],[LTV ratio]]&gt;$Q$16,mortage_data[[#This Row],[LTV ratio]]&lt;$Q$15)</f>
        <v>0</v>
      </c>
      <c r="H236">
        <v>180</v>
      </c>
      <c r="I236">
        <f t="shared" si="8"/>
        <v>15</v>
      </c>
      <c r="J236">
        <v>2.5</v>
      </c>
    </row>
    <row r="237" spans="1:10" x14ac:dyDescent="0.25">
      <c r="A237">
        <v>234</v>
      </c>
      <c r="B237">
        <v>345000</v>
      </c>
      <c r="C237" t="b">
        <f>OR(mortage_data[[#This Row],[Appraised Value of Home]]&gt;$O$16,mortage_data[[#This Row],[Appraised Value of Home]]&lt;$O$15)</f>
        <v>0</v>
      </c>
      <c r="D237">
        <v>215000</v>
      </c>
      <c r="E237" t="b">
        <f>OR(mortage_data[[#This Row],[Amount Borrowed]]&gt;$P$16,mortage_data[[#This Row],[Amount Borrowed]]&lt;$P$15)</f>
        <v>0</v>
      </c>
      <c r="F237">
        <v>63</v>
      </c>
      <c r="G237" t="b">
        <f>OR(mortage_data[[#This Row],[LTV ratio]]&gt;$Q$16,mortage_data[[#This Row],[LTV ratio]]&lt;$Q$15)</f>
        <v>0</v>
      </c>
      <c r="H237">
        <v>180</v>
      </c>
      <c r="I237">
        <f t="shared" si="8"/>
        <v>15</v>
      </c>
      <c r="J237">
        <v>3.75</v>
      </c>
    </row>
    <row r="238" spans="1:10" x14ac:dyDescent="0.25">
      <c r="A238">
        <v>235</v>
      </c>
      <c r="B238">
        <v>535000</v>
      </c>
      <c r="C238" t="b">
        <f>OR(mortage_data[[#This Row],[Appraised Value of Home]]&gt;$O$16,mortage_data[[#This Row],[Appraised Value of Home]]&lt;$O$15)</f>
        <v>0</v>
      </c>
      <c r="D238">
        <v>275000</v>
      </c>
      <c r="E238" t="b">
        <f>OR(mortage_data[[#This Row],[Amount Borrowed]]&gt;$P$16,mortage_data[[#This Row],[Amount Borrowed]]&lt;$P$15)</f>
        <v>0</v>
      </c>
      <c r="F238">
        <v>51.69</v>
      </c>
      <c r="G238" t="b">
        <f>OR(mortage_data[[#This Row],[LTV ratio]]&gt;$Q$16,mortage_data[[#This Row],[LTV ratio]]&lt;$Q$15)</f>
        <v>0</v>
      </c>
      <c r="H238">
        <v>180</v>
      </c>
      <c r="I238">
        <f t="shared" si="8"/>
        <v>15</v>
      </c>
      <c r="J238">
        <v>2.75</v>
      </c>
    </row>
    <row r="239" spans="1:10" x14ac:dyDescent="0.25">
      <c r="A239">
        <v>236</v>
      </c>
      <c r="B239">
        <v>1425000</v>
      </c>
      <c r="C239" t="b">
        <f>OR(mortage_data[[#This Row],[Appraised Value of Home]]&gt;$O$16,mortage_data[[#This Row],[Appraised Value of Home]]&lt;$O$15)</f>
        <v>1</v>
      </c>
      <c r="D239">
        <v>405000</v>
      </c>
      <c r="E239" t="b">
        <f>OR(mortage_data[[#This Row],[Amount Borrowed]]&gt;$P$16,mortage_data[[#This Row],[Amount Borrowed]]&lt;$P$15)</f>
        <v>0</v>
      </c>
      <c r="F239">
        <v>28.34</v>
      </c>
      <c r="G239" t="b">
        <f>OR(mortage_data[[#This Row],[LTV ratio]]&gt;$Q$16,mortage_data[[#This Row],[LTV ratio]]&lt;$Q$15)</f>
        <v>1</v>
      </c>
      <c r="H239">
        <v>180</v>
      </c>
      <c r="I239">
        <f t="shared" si="8"/>
        <v>15</v>
      </c>
      <c r="J239">
        <v>2.62</v>
      </c>
    </row>
    <row r="240" spans="1:10" x14ac:dyDescent="0.25">
      <c r="A240">
        <v>237</v>
      </c>
      <c r="B240">
        <v>455000</v>
      </c>
      <c r="C240" t="b">
        <f>OR(mortage_data[[#This Row],[Appraised Value of Home]]&gt;$O$16,mortage_data[[#This Row],[Appraised Value of Home]]&lt;$O$15)</f>
        <v>0</v>
      </c>
      <c r="D240">
        <v>315000</v>
      </c>
      <c r="E240" t="b">
        <f>OR(mortage_data[[#This Row],[Amount Borrowed]]&gt;$P$16,mortage_data[[#This Row],[Amount Borrowed]]&lt;$P$15)</f>
        <v>0</v>
      </c>
      <c r="F240">
        <v>68.58</v>
      </c>
      <c r="G240" t="b">
        <f>OR(mortage_data[[#This Row],[LTV ratio]]&gt;$Q$16,mortage_data[[#This Row],[LTV ratio]]&lt;$Q$15)</f>
        <v>0</v>
      </c>
      <c r="H240">
        <v>360</v>
      </c>
      <c r="I240">
        <f t="shared" si="8"/>
        <v>30</v>
      </c>
      <c r="J240">
        <v>2.87</v>
      </c>
    </row>
    <row r="241" spans="1:10" x14ac:dyDescent="0.25">
      <c r="A241">
        <v>238</v>
      </c>
      <c r="B241">
        <v>805000</v>
      </c>
      <c r="C241" t="b">
        <f>OR(mortage_data[[#This Row],[Appraised Value of Home]]&gt;$O$16,mortage_data[[#This Row],[Appraised Value of Home]]&lt;$O$15)</f>
        <v>0</v>
      </c>
      <c r="D241">
        <v>315000</v>
      </c>
      <c r="E241" t="b">
        <f>OR(mortage_data[[#This Row],[Amount Borrowed]]&gt;$P$16,mortage_data[[#This Row],[Amount Borrowed]]&lt;$P$15)</f>
        <v>0</v>
      </c>
      <c r="F241">
        <v>39.75</v>
      </c>
      <c r="G241" t="b">
        <f>OR(mortage_data[[#This Row],[LTV ratio]]&gt;$Q$16,mortage_data[[#This Row],[LTV ratio]]&lt;$Q$15)</f>
        <v>0</v>
      </c>
      <c r="H241">
        <v>360</v>
      </c>
      <c r="I241">
        <f t="shared" si="8"/>
        <v>30</v>
      </c>
      <c r="J241">
        <v>2.62</v>
      </c>
    </row>
    <row r="242" spans="1:10" x14ac:dyDescent="0.25">
      <c r="A242">
        <v>239</v>
      </c>
      <c r="B242">
        <v>655000</v>
      </c>
      <c r="C242" t="b">
        <f>OR(mortage_data[[#This Row],[Appraised Value of Home]]&gt;$O$16,mortage_data[[#This Row],[Appraised Value of Home]]&lt;$O$15)</f>
        <v>0</v>
      </c>
      <c r="D242">
        <v>595000</v>
      </c>
      <c r="E242" t="b">
        <f>OR(mortage_data[[#This Row],[Amount Borrowed]]&gt;$P$16,mortage_data[[#This Row],[Amount Borrowed]]&lt;$P$15)</f>
        <v>0</v>
      </c>
      <c r="F242">
        <v>91.74</v>
      </c>
      <c r="G242" t="b">
        <f>OR(mortage_data[[#This Row],[LTV ratio]]&gt;$Q$16,mortage_data[[#This Row],[LTV ratio]]&lt;$Q$15)</f>
        <v>0</v>
      </c>
      <c r="H242">
        <v>360</v>
      </c>
      <c r="I242">
        <f t="shared" si="8"/>
        <v>30</v>
      </c>
      <c r="J242">
        <v>2.99</v>
      </c>
    </row>
    <row r="243" spans="1:10" x14ac:dyDescent="0.25">
      <c r="A243">
        <v>240</v>
      </c>
      <c r="B243">
        <v>585000</v>
      </c>
      <c r="C243" t="b">
        <f>OR(mortage_data[[#This Row],[Appraised Value of Home]]&gt;$O$16,mortage_data[[#This Row],[Appraised Value of Home]]&lt;$O$15)</f>
        <v>0</v>
      </c>
      <c r="D243">
        <v>495000</v>
      </c>
      <c r="E243" t="b">
        <f>OR(mortage_data[[#This Row],[Amount Borrowed]]&gt;$P$16,mortage_data[[#This Row],[Amount Borrowed]]&lt;$P$15)</f>
        <v>0</v>
      </c>
      <c r="F243">
        <v>84.88</v>
      </c>
      <c r="G243" t="b">
        <f>OR(mortage_data[[#This Row],[LTV ratio]]&gt;$Q$16,mortage_data[[#This Row],[LTV ratio]]&lt;$Q$15)</f>
        <v>0</v>
      </c>
      <c r="H243">
        <v>360</v>
      </c>
      <c r="I243">
        <f t="shared" si="8"/>
        <v>30</v>
      </c>
      <c r="J243">
        <v>3.99</v>
      </c>
    </row>
    <row r="244" spans="1:10" x14ac:dyDescent="0.25">
      <c r="A244">
        <v>241</v>
      </c>
      <c r="B244">
        <v>205000</v>
      </c>
      <c r="C244" t="b">
        <f>OR(mortage_data[[#This Row],[Appraised Value of Home]]&gt;$O$16,mortage_data[[#This Row],[Appraised Value of Home]]&lt;$O$15)</f>
        <v>0</v>
      </c>
      <c r="D244">
        <v>195000</v>
      </c>
      <c r="E244" t="b">
        <f>OR(mortage_data[[#This Row],[Amount Borrowed]]&gt;$P$16,mortage_data[[#This Row],[Amount Borrowed]]&lt;$P$15)</f>
        <v>0</v>
      </c>
      <c r="F244">
        <v>95</v>
      </c>
      <c r="G244" t="b">
        <f>OR(mortage_data[[#This Row],[LTV ratio]]&gt;$Q$16,mortage_data[[#This Row],[LTV ratio]]&lt;$Q$15)</f>
        <v>0</v>
      </c>
      <c r="H244">
        <v>360</v>
      </c>
      <c r="I244">
        <f t="shared" si="8"/>
        <v>30</v>
      </c>
      <c r="J244">
        <v>3.62</v>
      </c>
    </row>
    <row r="245" spans="1:10" x14ac:dyDescent="0.25">
      <c r="A245">
        <v>242</v>
      </c>
      <c r="B245">
        <v>625000</v>
      </c>
      <c r="C245" t="b">
        <f>OR(mortage_data[[#This Row],[Appraised Value of Home]]&gt;$O$16,mortage_data[[#This Row],[Appraised Value of Home]]&lt;$O$15)</f>
        <v>0</v>
      </c>
      <c r="D245">
        <v>525000</v>
      </c>
      <c r="E245" t="b">
        <f>OR(mortage_data[[#This Row],[Amount Borrowed]]&gt;$P$16,mortage_data[[#This Row],[Amount Borrowed]]&lt;$P$15)</f>
        <v>0</v>
      </c>
      <c r="F245">
        <v>84.12</v>
      </c>
      <c r="G245" t="b">
        <f>OR(mortage_data[[#This Row],[LTV ratio]]&gt;$Q$16,mortage_data[[#This Row],[LTV ratio]]&lt;$Q$15)</f>
        <v>0</v>
      </c>
      <c r="H245">
        <v>360</v>
      </c>
      <c r="I245">
        <f t="shared" si="8"/>
        <v>30</v>
      </c>
      <c r="J245">
        <v>2.99</v>
      </c>
    </row>
    <row r="246" spans="1:10" x14ac:dyDescent="0.25">
      <c r="A246">
        <v>243</v>
      </c>
      <c r="B246">
        <v>885000</v>
      </c>
      <c r="C246" t="b">
        <f>OR(mortage_data[[#This Row],[Appraised Value of Home]]&gt;$O$16,mortage_data[[#This Row],[Appraised Value of Home]]&lt;$O$15)</f>
        <v>0</v>
      </c>
      <c r="D246">
        <v>605000</v>
      </c>
      <c r="E246" t="b">
        <f>OR(mortage_data[[#This Row],[Amount Borrowed]]&gt;$P$16,mortage_data[[#This Row],[Amount Borrowed]]&lt;$P$15)</f>
        <v>0</v>
      </c>
      <c r="F246">
        <v>67.56</v>
      </c>
      <c r="G246" t="b">
        <f>OR(mortage_data[[#This Row],[LTV ratio]]&gt;$Q$16,mortage_data[[#This Row],[LTV ratio]]&lt;$Q$15)</f>
        <v>0</v>
      </c>
      <c r="H246">
        <v>360</v>
      </c>
      <c r="I246">
        <f t="shared" si="8"/>
        <v>30</v>
      </c>
      <c r="J246">
        <v>2.62</v>
      </c>
    </row>
    <row r="247" spans="1:10" x14ac:dyDescent="0.25">
      <c r="A247">
        <v>244</v>
      </c>
      <c r="B247">
        <v>305000</v>
      </c>
      <c r="C247" t="b">
        <f>OR(mortage_data[[#This Row],[Appraised Value of Home]]&gt;$O$16,mortage_data[[#This Row],[Appraised Value of Home]]&lt;$O$15)</f>
        <v>0</v>
      </c>
      <c r="D247">
        <v>215000</v>
      </c>
      <c r="E247" t="b">
        <f>OR(mortage_data[[#This Row],[Amount Borrowed]]&gt;$P$16,mortage_data[[#This Row],[Amount Borrowed]]&lt;$P$15)</f>
        <v>0</v>
      </c>
      <c r="F247">
        <v>70.12</v>
      </c>
      <c r="G247" t="b">
        <f>OR(mortage_data[[#This Row],[LTV ratio]]&gt;$Q$16,mortage_data[[#This Row],[LTV ratio]]&lt;$Q$15)</f>
        <v>0</v>
      </c>
      <c r="H247">
        <v>360</v>
      </c>
      <c r="I247">
        <f t="shared" si="8"/>
        <v>30</v>
      </c>
      <c r="J247">
        <v>3</v>
      </c>
    </row>
    <row r="248" spans="1:10" x14ac:dyDescent="0.25">
      <c r="A248">
        <v>245</v>
      </c>
      <c r="B248">
        <v>335000</v>
      </c>
      <c r="C248" t="b">
        <f>OR(mortage_data[[#This Row],[Appraised Value of Home]]&gt;$O$16,mortage_data[[#This Row],[Appraised Value of Home]]&lt;$O$15)</f>
        <v>0</v>
      </c>
      <c r="D248">
        <v>245000</v>
      </c>
      <c r="E248" t="b">
        <f>OR(mortage_data[[#This Row],[Amount Borrowed]]&gt;$P$16,mortage_data[[#This Row],[Amount Borrowed]]&lt;$P$15)</f>
        <v>0</v>
      </c>
      <c r="F248">
        <v>73.33</v>
      </c>
      <c r="G248" t="b">
        <f>OR(mortage_data[[#This Row],[LTV ratio]]&gt;$Q$16,mortage_data[[#This Row],[LTV ratio]]&lt;$Q$15)</f>
        <v>0</v>
      </c>
      <c r="H248">
        <v>360</v>
      </c>
      <c r="I248">
        <f t="shared" si="8"/>
        <v>30</v>
      </c>
      <c r="J248">
        <v>2.87</v>
      </c>
    </row>
    <row r="249" spans="1:10" x14ac:dyDescent="0.25">
      <c r="A249">
        <v>246</v>
      </c>
      <c r="B249">
        <v>445000</v>
      </c>
      <c r="C249" t="b">
        <f>OR(mortage_data[[#This Row],[Appraised Value of Home]]&gt;$O$16,mortage_data[[#This Row],[Appraised Value of Home]]&lt;$O$15)</f>
        <v>0</v>
      </c>
      <c r="D249">
        <v>385000</v>
      </c>
      <c r="E249" t="b">
        <f>OR(mortage_data[[#This Row],[Amount Borrowed]]&gt;$P$16,mortage_data[[#This Row],[Amount Borrowed]]&lt;$P$15)</f>
        <v>0</v>
      </c>
      <c r="F249">
        <v>86.36</v>
      </c>
      <c r="G249" t="b">
        <f>OR(mortage_data[[#This Row],[LTV ratio]]&gt;$Q$16,mortage_data[[#This Row],[LTV ratio]]&lt;$Q$15)</f>
        <v>0</v>
      </c>
      <c r="H249">
        <v>360</v>
      </c>
      <c r="I249">
        <f t="shared" si="8"/>
        <v>30</v>
      </c>
      <c r="J249">
        <v>2.99</v>
      </c>
    </row>
    <row r="250" spans="1:10" x14ac:dyDescent="0.25">
      <c r="A250">
        <v>247</v>
      </c>
      <c r="B250">
        <v>265000</v>
      </c>
      <c r="C250" t="b">
        <f>OR(mortage_data[[#This Row],[Appraised Value of Home]]&gt;$O$16,mortage_data[[#This Row],[Appraised Value of Home]]&lt;$O$15)</f>
        <v>0</v>
      </c>
      <c r="D250">
        <v>175000</v>
      </c>
      <c r="E250" t="b">
        <f>OR(mortage_data[[#This Row],[Amount Borrowed]]&gt;$P$16,mortage_data[[#This Row],[Amount Borrowed]]&lt;$P$15)</f>
        <v>0</v>
      </c>
      <c r="F250">
        <v>67.099999999999994</v>
      </c>
      <c r="G250" t="b">
        <f>OR(mortage_data[[#This Row],[LTV ratio]]&gt;$Q$16,mortage_data[[#This Row],[LTV ratio]]&lt;$Q$15)</f>
        <v>0</v>
      </c>
      <c r="H250">
        <v>360</v>
      </c>
      <c r="I250">
        <f t="shared" si="8"/>
        <v>30</v>
      </c>
      <c r="J250">
        <v>3.12</v>
      </c>
    </row>
    <row r="251" spans="1:10" x14ac:dyDescent="0.25">
      <c r="A251">
        <v>248</v>
      </c>
      <c r="B251">
        <v>435000</v>
      </c>
      <c r="C251" t="b">
        <f>OR(mortage_data[[#This Row],[Appraised Value of Home]]&gt;$O$16,mortage_data[[#This Row],[Appraised Value of Home]]&lt;$O$15)</f>
        <v>0</v>
      </c>
      <c r="D251">
        <v>345000</v>
      </c>
      <c r="E251" t="b">
        <f>OR(mortage_data[[#This Row],[Amount Borrowed]]&gt;$P$16,mortage_data[[#This Row],[Amount Borrowed]]&lt;$P$15)</f>
        <v>0</v>
      </c>
      <c r="F251">
        <v>80</v>
      </c>
      <c r="G251" t="b">
        <f>OR(mortage_data[[#This Row],[LTV ratio]]&gt;$Q$16,mortage_data[[#This Row],[LTV ratio]]&lt;$Q$15)</f>
        <v>0</v>
      </c>
      <c r="H251">
        <v>180</v>
      </c>
      <c r="I251">
        <f t="shared" si="8"/>
        <v>15</v>
      </c>
      <c r="J251">
        <v>2.62</v>
      </c>
    </row>
    <row r="252" spans="1:10" x14ac:dyDescent="0.25">
      <c r="A252">
        <v>249</v>
      </c>
      <c r="B252">
        <v>265000</v>
      </c>
      <c r="C252" t="b">
        <f>OR(mortage_data[[#This Row],[Appraised Value of Home]]&gt;$O$16,mortage_data[[#This Row],[Appraised Value of Home]]&lt;$O$15)</f>
        <v>0</v>
      </c>
      <c r="D252">
        <v>245000</v>
      </c>
      <c r="E252" t="b">
        <f>OR(mortage_data[[#This Row],[Amount Borrowed]]&gt;$P$16,mortage_data[[#This Row],[Amount Borrowed]]&lt;$P$15)</f>
        <v>0</v>
      </c>
      <c r="F252">
        <v>95</v>
      </c>
      <c r="G252" t="b">
        <f>OR(mortage_data[[#This Row],[LTV ratio]]&gt;$Q$16,mortage_data[[#This Row],[LTV ratio]]&lt;$Q$15)</f>
        <v>0</v>
      </c>
      <c r="H252">
        <v>360</v>
      </c>
      <c r="I252">
        <f t="shared" si="8"/>
        <v>30</v>
      </c>
      <c r="J252">
        <v>2.62</v>
      </c>
    </row>
    <row r="253" spans="1:10" x14ac:dyDescent="0.25">
      <c r="A253">
        <v>250</v>
      </c>
      <c r="B253">
        <v>785000</v>
      </c>
      <c r="C253" t="b">
        <f>OR(mortage_data[[#This Row],[Appraised Value of Home]]&gt;$O$16,mortage_data[[#This Row],[Appraised Value of Home]]&lt;$O$15)</f>
        <v>0</v>
      </c>
      <c r="D253">
        <v>195000</v>
      </c>
      <c r="E253" t="b">
        <f>OR(mortage_data[[#This Row],[Amount Borrowed]]&gt;$P$16,mortage_data[[#This Row],[Amount Borrowed]]&lt;$P$15)</f>
        <v>0</v>
      </c>
      <c r="F253">
        <v>25.29</v>
      </c>
      <c r="G253" t="b">
        <f>OR(mortage_data[[#This Row],[LTV ratio]]&gt;$Q$16,mortage_data[[#This Row],[LTV ratio]]&lt;$Q$15)</f>
        <v>1</v>
      </c>
      <c r="H253">
        <v>120</v>
      </c>
      <c r="I253">
        <f t="shared" si="8"/>
        <v>10</v>
      </c>
      <c r="J253">
        <v>2.75</v>
      </c>
    </row>
    <row r="254" spans="1:10" x14ac:dyDescent="0.25">
      <c r="A254">
        <v>251</v>
      </c>
      <c r="B254">
        <v>305000</v>
      </c>
      <c r="C254" t="b">
        <f>OR(mortage_data[[#This Row],[Appraised Value of Home]]&gt;$O$16,mortage_data[[#This Row],[Appraised Value of Home]]&lt;$O$15)</f>
        <v>0</v>
      </c>
      <c r="D254">
        <v>165000</v>
      </c>
      <c r="E254" t="b">
        <f>OR(mortage_data[[#This Row],[Amount Borrowed]]&gt;$P$16,mortage_data[[#This Row],[Amount Borrowed]]&lt;$P$15)</f>
        <v>0</v>
      </c>
      <c r="F254">
        <v>56.07</v>
      </c>
      <c r="G254" t="b">
        <f>OR(mortage_data[[#This Row],[LTV ratio]]&gt;$Q$16,mortage_data[[#This Row],[LTV ratio]]&lt;$Q$15)</f>
        <v>0</v>
      </c>
      <c r="H254">
        <v>180</v>
      </c>
      <c r="I254">
        <f t="shared" si="8"/>
        <v>15</v>
      </c>
      <c r="J254">
        <v>3.37</v>
      </c>
    </row>
    <row r="255" spans="1:10" x14ac:dyDescent="0.25">
      <c r="A255">
        <v>252</v>
      </c>
      <c r="B255">
        <v>365000</v>
      </c>
      <c r="C255" t="b">
        <f>OR(mortage_data[[#This Row],[Appraised Value of Home]]&gt;$O$16,mortage_data[[#This Row],[Appraised Value of Home]]&lt;$O$15)</f>
        <v>0</v>
      </c>
      <c r="D255">
        <v>255000</v>
      </c>
      <c r="E255" t="b">
        <f>OR(mortage_data[[#This Row],[Amount Borrowed]]&gt;$P$16,mortage_data[[#This Row],[Amount Borrowed]]&lt;$P$15)</f>
        <v>0</v>
      </c>
      <c r="F255">
        <v>69.98</v>
      </c>
      <c r="G255" t="b">
        <f>OR(mortage_data[[#This Row],[LTV ratio]]&gt;$Q$16,mortage_data[[#This Row],[LTV ratio]]&lt;$Q$15)</f>
        <v>0</v>
      </c>
      <c r="H255">
        <v>360</v>
      </c>
      <c r="I255">
        <f t="shared" si="8"/>
        <v>30</v>
      </c>
      <c r="J255">
        <v>3.56</v>
      </c>
    </row>
    <row r="256" spans="1:10" x14ac:dyDescent="0.25">
      <c r="A256">
        <v>253</v>
      </c>
      <c r="B256">
        <v>535000</v>
      </c>
      <c r="C256" t="b">
        <f>OR(mortage_data[[#This Row],[Appraised Value of Home]]&gt;$O$16,mortage_data[[#This Row],[Appraised Value of Home]]&lt;$O$15)</f>
        <v>0</v>
      </c>
      <c r="D256">
        <v>425000</v>
      </c>
      <c r="E256" t="b">
        <f>OR(mortage_data[[#This Row],[Amount Borrowed]]&gt;$P$16,mortage_data[[#This Row],[Amount Borrowed]]&lt;$P$15)</f>
        <v>0</v>
      </c>
      <c r="F256">
        <v>79.7</v>
      </c>
      <c r="G256" t="b">
        <f>OR(mortage_data[[#This Row],[LTV ratio]]&gt;$Q$16,mortage_data[[#This Row],[LTV ratio]]&lt;$Q$15)</f>
        <v>0</v>
      </c>
      <c r="H256">
        <v>360</v>
      </c>
      <c r="I256">
        <f t="shared" si="8"/>
        <v>30</v>
      </c>
      <c r="J256">
        <v>3.62</v>
      </c>
    </row>
    <row r="257" spans="1:10" x14ac:dyDescent="0.25">
      <c r="A257">
        <v>254</v>
      </c>
      <c r="B257">
        <v>435000</v>
      </c>
      <c r="C257" t="b">
        <f>OR(mortage_data[[#This Row],[Appraised Value of Home]]&gt;$O$16,mortage_data[[#This Row],[Appraised Value of Home]]&lt;$O$15)</f>
        <v>0</v>
      </c>
      <c r="D257">
        <v>395000</v>
      </c>
      <c r="E257" t="b">
        <f>OR(mortage_data[[#This Row],[Amount Borrowed]]&gt;$P$16,mortage_data[[#This Row],[Amount Borrowed]]&lt;$P$15)</f>
        <v>0</v>
      </c>
      <c r="F257">
        <v>90</v>
      </c>
      <c r="G257" t="b">
        <f>OR(mortage_data[[#This Row],[LTV ratio]]&gt;$Q$16,mortage_data[[#This Row],[LTV ratio]]&lt;$Q$15)</f>
        <v>0</v>
      </c>
      <c r="H257">
        <v>360</v>
      </c>
      <c r="I257">
        <f t="shared" si="8"/>
        <v>30</v>
      </c>
      <c r="J257">
        <v>3.12</v>
      </c>
    </row>
    <row r="258" spans="1:10" x14ac:dyDescent="0.25">
      <c r="A258">
        <v>255</v>
      </c>
      <c r="B258">
        <v>405000</v>
      </c>
      <c r="C258" t="b">
        <f>OR(mortage_data[[#This Row],[Appraised Value of Home]]&gt;$O$16,mortage_data[[#This Row],[Appraised Value of Home]]&lt;$O$15)</f>
        <v>0</v>
      </c>
      <c r="D258">
        <v>325000</v>
      </c>
      <c r="E258" t="b">
        <f>OR(mortage_data[[#This Row],[Amount Borrowed]]&gt;$P$16,mortage_data[[#This Row],[Amount Borrowed]]&lt;$P$15)</f>
        <v>0</v>
      </c>
      <c r="F258">
        <v>80</v>
      </c>
      <c r="G258" t="b">
        <f>OR(mortage_data[[#This Row],[LTV ratio]]&gt;$Q$16,mortage_data[[#This Row],[LTV ratio]]&lt;$Q$15)</f>
        <v>0</v>
      </c>
      <c r="H258">
        <v>360</v>
      </c>
      <c r="I258">
        <f t="shared" si="8"/>
        <v>30</v>
      </c>
      <c r="J258">
        <v>3</v>
      </c>
    </row>
    <row r="259" spans="1:10" x14ac:dyDescent="0.25">
      <c r="A259">
        <v>256</v>
      </c>
      <c r="B259">
        <v>355000</v>
      </c>
      <c r="C259" t="b">
        <f>OR(mortage_data[[#This Row],[Appraised Value of Home]]&gt;$O$16,mortage_data[[#This Row],[Appraised Value of Home]]&lt;$O$15)</f>
        <v>0</v>
      </c>
      <c r="D259">
        <v>225000</v>
      </c>
      <c r="E259" t="b">
        <f>OR(mortage_data[[#This Row],[Amount Borrowed]]&gt;$P$16,mortage_data[[#This Row],[Amount Borrowed]]&lt;$P$15)</f>
        <v>0</v>
      </c>
      <c r="F259">
        <v>64.08</v>
      </c>
      <c r="G259" t="b">
        <f>OR(mortage_data[[#This Row],[LTV ratio]]&gt;$Q$16,mortage_data[[#This Row],[LTV ratio]]&lt;$Q$15)</f>
        <v>0</v>
      </c>
      <c r="H259">
        <v>180</v>
      </c>
      <c r="I259">
        <f t="shared" si="8"/>
        <v>15</v>
      </c>
      <c r="J259">
        <v>2.5</v>
      </c>
    </row>
    <row r="260" spans="1:10" x14ac:dyDescent="0.25">
      <c r="A260">
        <v>257</v>
      </c>
      <c r="B260">
        <v>675000</v>
      </c>
      <c r="C260" t="b">
        <f>OR(mortage_data[[#This Row],[Appraised Value of Home]]&gt;$O$16,mortage_data[[#This Row],[Appraised Value of Home]]&lt;$O$15)</f>
        <v>0</v>
      </c>
      <c r="D260">
        <v>485000</v>
      </c>
      <c r="E260" t="b">
        <f>OR(mortage_data[[#This Row],[Amount Borrowed]]&gt;$P$16,mortage_data[[#This Row],[Amount Borrowed]]&lt;$P$15)</f>
        <v>0</v>
      </c>
      <c r="F260">
        <v>71.19</v>
      </c>
      <c r="G260" t="b">
        <f>OR(mortage_data[[#This Row],[LTV ratio]]&gt;$Q$16,mortage_data[[#This Row],[LTV ratio]]&lt;$Q$15)</f>
        <v>0</v>
      </c>
      <c r="H260">
        <v>360</v>
      </c>
      <c r="I260">
        <f t="shared" si="8"/>
        <v>30</v>
      </c>
      <c r="J260">
        <v>2.87</v>
      </c>
    </row>
    <row r="261" spans="1:10" x14ac:dyDescent="0.25">
      <c r="A261">
        <v>258</v>
      </c>
      <c r="B261">
        <v>155000</v>
      </c>
      <c r="C261" t="b">
        <f>OR(mortage_data[[#This Row],[Appraised Value of Home]]&gt;$O$16,mortage_data[[#This Row],[Appraised Value of Home]]&lt;$O$15)</f>
        <v>0</v>
      </c>
      <c r="D261">
        <v>135000</v>
      </c>
      <c r="E261" t="b">
        <f>OR(mortage_data[[#This Row],[Amount Borrowed]]&gt;$P$16,mortage_data[[#This Row],[Amount Borrowed]]&lt;$P$15)</f>
        <v>0</v>
      </c>
      <c r="F261">
        <v>88.51</v>
      </c>
      <c r="G261" t="b">
        <f>OR(mortage_data[[#This Row],[LTV ratio]]&gt;$Q$16,mortage_data[[#This Row],[LTV ratio]]&lt;$Q$15)</f>
        <v>0</v>
      </c>
      <c r="H261">
        <v>360</v>
      </c>
      <c r="I261">
        <f t="shared" ref="I261:I324" si="9">H261/12</f>
        <v>30</v>
      </c>
      <c r="J261">
        <v>3.37</v>
      </c>
    </row>
    <row r="262" spans="1:10" x14ac:dyDescent="0.25">
      <c r="A262">
        <v>259</v>
      </c>
      <c r="B262">
        <v>405000</v>
      </c>
      <c r="C262" t="b">
        <f>OR(mortage_data[[#This Row],[Appraised Value of Home]]&gt;$O$16,mortage_data[[#This Row],[Appraised Value of Home]]&lt;$O$15)</f>
        <v>0</v>
      </c>
      <c r="D262">
        <v>45000</v>
      </c>
      <c r="E262" t="b">
        <f>OR(mortage_data[[#This Row],[Amount Borrowed]]&gt;$P$16,mortage_data[[#This Row],[Amount Borrowed]]&lt;$P$15)</f>
        <v>0</v>
      </c>
      <c r="F262">
        <v>12.5</v>
      </c>
      <c r="G262" t="b">
        <f>OR(mortage_data[[#This Row],[LTV ratio]]&gt;$Q$16,mortage_data[[#This Row],[LTV ratio]]&lt;$Q$15)</f>
        <v>1</v>
      </c>
      <c r="H262">
        <v>240</v>
      </c>
      <c r="I262">
        <f t="shared" si="9"/>
        <v>20</v>
      </c>
      <c r="J262">
        <v>3</v>
      </c>
    </row>
    <row r="263" spans="1:10" x14ac:dyDescent="0.25">
      <c r="A263">
        <v>260</v>
      </c>
      <c r="B263">
        <v>255000</v>
      </c>
      <c r="C263" t="b">
        <f>OR(mortage_data[[#This Row],[Appraised Value of Home]]&gt;$O$16,mortage_data[[#This Row],[Appraised Value of Home]]&lt;$O$15)</f>
        <v>0</v>
      </c>
      <c r="D263">
        <v>205000</v>
      </c>
      <c r="E263" t="b">
        <f>OR(mortage_data[[#This Row],[Amount Borrowed]]&gt;$P$16,mortage_data[[#This Row],[Amount Borrowed]]&lt;$P$15)</f>
        <v>0</v>
      </c>
      <c r="F263">
        <v>81.599999999999994</v>
      </c>
      <c r="G263" t="b">
        <f>OR(mortage_data[[#This Row],[LTV ratio]]&gt;$Q$16,mortage_data[[#This Row],[LTV ratio]]&lt;$Q$15)</f>
        <v>0</v>
      </c>
      <c r="H263">
        <v>360</v>
      </c>
      <c r="I263">
        <f t="shared" si="9"/>
        <v>30</v>
      </c>
      <c r="J263">
        <v>3.37</v>
      </c>
    </row>
    <row r="264" spans="1:10" x14ac:dyDescent="0.25">
      <c r="A264">
        <v>261</v>
      </c>
      <c r="B264">
        <v>285000</v>
      </c>
      <c r="C264" t="b">
        <f>OR(mortage_data[[#This Row],[Appraised Value of Home]]&gt;$O$16,mortage_data[[#This Row],[Appraised Value of Home]]&lt;$O$15)</f>
        <v>0</v>
      </c>
      <c r="D264">
        <v>225000</v>
      </c>
      <c r="E264" t="b">
        <f>OR(mortage_data[[#This Row],[Amount Borrowed]]&gt;$P$16,mortage_data[[#This Row],[Amount Borrowed]]&lt;$P$15)</f>
        <v>0</v>
      </c>
      <c r="F264">
        <v>80</v>
      </c>
      <c r="G264" t="b">
        <f>OR(mortage_data[[#This Row],[LTV ratio]]&gt;$Q$16,mortage_data[[#This Row],[LTV ratio]]&lt;$Q$15)</f>
        <v>0</v>
      </c>
      <c r="H264">
        <v>360</v>
      </c>
      <c r="I264">
        <f t="shared" si="9"/>
        <v>30</v>
      </c>
      <c r="J264">
        <v>4.87</v>
      </c>
    </row>
    <row r="265" spans="1:10" x14ac:dyDescent="0.25">
      <c r="A265">
        <v>262</v>
      </c>
      <c r="B265">
        <v>1505000</v>
      </c>
      <c r="C265" t="b">
        <f>OR(mortage_data[[#This Row],[Appraised Value of Home]]&gt;$O$16,mortage_data[[#This Row],[Appraised Value of Home]]&lt;$O$15)</f>
        <v>1</v>
      </c>
      <c r="D265">
        <v>515000</v>
      </c>
      <c r="E265" t="b">
        <f>OR(mortage_data[[#This Row],[Amount Borrowed]]&gt;$P$16,mortage_data[[#This Row],[Amount Borrowed]]&lt;$P$15)</f>
        <v>0</v>
      </c>
      <c r="F265">
        <v>34.020000000000003</v>
      </c>
      <c r="G265" t="b">
        <f>OR(mortage_data[[#This Row],[LTV ratio]]&gt;$Q$16,mortage_data[[#This Row],[LTV ratio]]&lt;$Q$15)</f>
        <v>0</v>
      </c>
      <c r="H265">
        <v>360</v>
      </c>
      <c r="I265">
        <f t="shared" si="9"/>
        <v>30</v>
      </c>
      <c r="J265">
        <v>3</v>
      </c>
    </row>
    <row r="266" spans="1:10" x14ac:dyDescent="0.25">
      <c r="A266">
        <v>263</v>
      </c>
      <c r="B266">
        <v>275000</v>
      </c>
      <c r="C266" t="b">
        <f>OR(mortage_data[[#This Row],[Appraised Value of Home]]&gt;$O$16,mortage_data[[#This Row],[Appraised Value of Home]]&lt;$O$15)</f>
        <v>0</v>
      </c>
      <c r="D266">
        <v>205000</v>
      </c>
      <c r="E266" t="b">
        <f>OR(mortage_data[[#This Row],[Amount Borrowed]]&gt;$P$16,mortage_data[[#This Row],[Amount Borrowed]]&lt;$P$15)</f>
        <v>0</v>
      </c>
      <c r="F266">
        <v>74.63</v>
      </c>
      <c r="G266" t="b">
        <f>OR(mortage_data[[#This Row],[LTV ratio]]&gt;$Q$16,mortage_data[[#This Row],[LTV ratio]]&lt;$Q$15)</f>
        <v>0</v>
      </c>
      <c r="H266">
        <v>360</v>
      </c>
      <c r="I266">
        <f t="shared" si="9"/>
        <v>30</v>
      </c>
      <c r="J266">
        <v>3.12</v>
      </c>
    </row>
    <row r="267" spans="1:10" x14ac:dyDescent="0.25">
      <c r="A267">
        <v>264</v>
      </c>
      <c r="B267">
        <v>295000</v>
      </c>
      <c r="C267" t="b">
        <f>OR(mortage_data[[#This Row],[Appraised Value of Home]]&gt;$O$16,mortage_data[[#This Row],[Appraised Value of Home]]&lt;$O$15)</f>
        <v>0</v>
      </c>
      <c r="D267">
        <v>265000</v>
      </c>
      <c r="E267" t="b">
        <f>OR(mortage_data[[#This Row],[Amount Borrowed]]&gt;$P$16,mortage_data[[#This Row],[Amount Borrowed]]&lt;$P$15)</f>
        <v>0</v>
      </c>
      <c r="F267">
        <v>90</v>
      </c>
      <c r="G267" t="b">
        <f>OR(mortage_data[[#This Row],[LTV ratio]]&gt;$Q$16,mortage_data[[#This Row],[LTV ratio]]&lt;$Q$15)</f>
        <v>0</v>
      </c>
      <c r="H267">
        <v>360</v>
      </c>
      <c r="I267">
        <f t="shared" si="9"/>
        <v>30</v>
      </c>
      <c r="J267">
        <v>4.12</v>
      </c>
    </row>
    <row r="268" spans="1:10" x14ac:dyDescent="0.25">
      <c r="A268">
        <v>265</v>
      </c>
      <c r="B268">
        <v>725000</v>
      </c>
      <c r="C268" t="b">
        <f>OR(mortage_data[[#This Row],[Appraised Value of Home]]&gt;$O$16,mortage_data[[#This Row],[Appraised Value of Home]]&lt;$O$15)</f>
        <v>0</v>
      </c>
      <c r="D268">
        <v>335000</v>
      </c>
      <c r="E268" t="b">
        <f>OR(mortage_data[[#This Row],[Amount Borrowed]]&gt;$P$16,mortage_data[[#This Row],[Amount Borrowed]]&lt;$P$15)</f>
        <v>0</v>
      </c>
      <c r="F268">
        <v>46.2</v>
      </c>
      <c r="G268" t="b">
        <f>OR(mortage_data[[#This Row],[LTV ratio]]&gt;$Q$16,mortage_data[[#This Row],[LTV ratio]]&lt;$Q$15)</f>
        <v>0</v>
      </c>
      <c r="H268">
        <v>360</v>
      </c>
      <c r="I268">
        <f t="shared" si="9"/>
        <v>30</v>
      </c>
      <c r="J268">
        <v>3</v>
      </c>
    </row>
    <row r="269" spans="1:10" x14ac:dyDescent="0.25">
      <c r="A269">
        <v>266</v>
      </c>
      <c r="B269">
        <v>755000</v>
      </c>
      <c r="C269" t="b">
        <f>OR(mortage_data[[#This Row],[Appraised Value of Home]]&gt;$O$16,mortage_data[[#This Row],[Appraised Value of Home]]&lt;$O$15)</f>
        <v>0</v>
      </c>
      <c r="D269">
        <v>605000</v>
      </c>
      <c r="E269" t="b">
        <f>OR(mortage_data[[#This Row],[Amount Borrowed]]&gt;$P$16,mortage_data[[#This Row],[Amount Borrowed]]&lt;$P$15)</f>
        <v>0</v>
      </c>
      <c r="F269">
        <v>80</v>
      </c>
      <c r="G269" t="b">
        <f>OR(mortage_data[[#This Row],[LTV ratio]]&gt;$Q$16,mortage_data[[#This Row],[LTV ratio]]&lt;$Q$15)</f>
        <v>0</v>
      </c>
      <c r="H269">
        <v>360</v>
      </c>
      <c r="I269">
        <f t="shared" si="9"/>
        <v>30</v>
      </c>
      <c r="J269">
        <v>3.12</v>
      </c>
    </row>
    <row r="270" spans="1:10" x14ac:dyDescent="0.25">
      <c r="A270">
        <v>267</v>
      </c>
      <c r="B270">
        <v>205000</v>
      </c>
      <c r="C270" t="b">
        <f>OR(mortage_data[[#This Row],[Appraised Value of Home]]&gt;$O$16,mortage_data[[#This Row],[Appraised Value of Home]]&lt;$O$15)</f>
        <v>0</v>
      </c>
      <c r="D270">
        <v>75000</v>
      </c>
      <c r="E270" t="b">
        <f>OR(mortage_data[[#This Row],[Amount Borrowed]]&gt;$P$16,mortage_data[[#This Row],[Amount Borrowed]]&lt;$P$15)</f>
        <v>0</v>
      </c>
      <c r="F270">
        <v>33.81</v>
      </c>
      <c r="G270" t="b">
        <f>OR(mortage_data[[#This Row],[LTV ratio]]&gt;$Q$16,mortage_data[[#This Row],[LTV ratio]]&lt;$Q$15)</f>
        <v>0</v>
      </c>
      <c r="H270">
        <v>360</v>
      </c>
      <c r="I270">
        <f t="shared" si="9"/>
        <v>30</v>
      </c>
      <c r="J270">
        <v>4.37</v>
      </c>
    </row>
    <row r="271" spans="1:10" x14ac:dyDescent="0.25">
      <c r="A271">
        <v>268</v>
      </c>
      <c r="B271">
        <v>365000</v>
      </c>
      <c r="C271" t="b">
        <f>OR(mortage_data[[#This Row],[Appraised Value of Home]]&gt;$O$16,mortage_data[[#This Row],[Appraised Value of Home]]&lt;$O$15)</f>
        <v>0</v>
      </c>
      <c r="D271">
        <v>255000</v>
      </c>
      <c r="E271" t="b">
        <f>OR(mortage_data[[#This Row],[Amount Borrowed]]&gt;$P$16,mortage_data[[#This Row],[Amount Borrowed]]&lt;$P$15)</f>
        <v>0</v>
      </c>
      <c r="F271">
        <v>69.58</v>
      </c>
      <c r="G271" t="b">
        <f>OR(mortage_data[[#This Row],[LTV ratio]]&gt;$Q$16,mortage_data[[#This Row],[LTV ratio]]&lt;$Q$15)</f>
        <v>0</v>
      </c>
      <c r="H271">
        <v>240</v>
      </c>
      <c r="I271">
        <f t="shared" si="9"/>
        <v>20</v>
      </c>
      <c r="J271">
        <v>2.87</v>
      </c>
    </row>
    <row r="272" spans="1:10" x14ac:dyDescent="0.25">
      <c r="A272">
        <v>269</v>
      </c>
      <c r="B272">
        <v>315000</v>
      </c>
      <c r="C272" t="b">
        <f>OR(mortage_data[[#This Row],[Appraised Value of Home]]&gt;$O$16,mortage_data[[#This Row],[Appraised Value of Home]]&lt;$O$15)</f>
        <v>0</v>
      </c>
      <c r="D272">
        <v>245000</v>
      </c>
      <c r="E272" t="b">
        <f>OR(mortage_data[[#This Row],[Amount Borrowed]]&gt;$P$16,mortage_data[[#This Row],[Amount Borrowed]]&lt;$P$15)</f>
        <v>0</v>
      </c>
      <c r="F272">
        <v>76.92</v>
      </c>
      <c r="G272" t="b">
        <f>OR(mortage_data[[#This Row],[LTV ratio]]&gt;$Q$16,mortage_data[[#This Row],[LTV ratio]]&lt;$Q$15)</f>
        <v>0</v>
      </c>
      <c r="H272">
        <v>360</v>
      </c>
      <c r="I272">
        <f t="shared" si="9"/>
        <v>30</v>
      </c>
      <c r="J272">
        <v>3.37</v>
      </c>
    </row>
    <row r="273" spans="1:10" x14ac:dyDescent="0.25">
      <c r="A273">
        <v>270</v>
      </c>
      <c r="B273">
        <v>345000</v>
      </c>
      <c r="C273" t="b">
        <f>OR(mortage_data[[#This Row],[Appraised Value of Home]]&gt;$O$16,mortage_data[[#This Row],[Appraised Value of Home]]&lt;$O$15)</f>
        <v>0</v>
      </c>
      <c r="D273">
        <v>245000</v>
      </c>
      <c r="E273" t="b">
        <f>OR(mortage_data[[#This Row],[Amount Borrowed]]&gt;$P$16,mortage_data[[#This Row],[Amount Borrowed]]&lt;$P$15)</f>
        <v>0</v>
      </c>
      <c r="F273">
        <v>73.08</v>
      </c>
      <c r="G273" t="b">
        <f>OR(mortage_data[[#This Row],[LTV ratio]]&gt;$Q$16,mortage_data[[#This Row],[LTV ratio]]&lt;$Q$15)</f>
        <v>0</v>
      </c>
      <c r="H273">
        <v>360</v>
      </c>
      <c r="I273">
        <f t="shared" si="9"/>
        <v>30</v>
      </c>
      <c r="J273">
        <v>3.37</v>
      </c>
    </row>
    <row r="274" spans="1:10" x14ac:dyDescent="0.25">
      <c r="A274">
        <v>271</v>
      </c>
      <c r="B274">
        <v>475000</v>
      </c>
      <c r="C274" t="b">
        <f>OR(mortage_data[[#This Row],[Appraised Value of Home]]&gt;$O$16,mortage_data[[#This Row],[Appraised Value of Home]]&lt;$O$15)</f>
        <v>0</v>
      </c>
      <c r="D274">
        <v>375000</v>
      </c>
      <c r="E274" t="b">
        <f>OR(mortage_data[[#This Row],[Amount Borrowed]]&gt;$P$16,mortage_data[[#This Row],[Amount Borrowed]]&lt;$P$15)</f>
        <v>0</v>
      </c>
      <c r="F274">
        <v>78.94</v>
      </c>
      <c r="G274" t="b">
        <f>OR(mortage_data[[#This Row],[LTV ratio]]&gt;$Q$16,mortage_data[[#This Row],[LTV ratio]]&lt;$Q$15)</f>
        <v>0</v>
      </c>
      <c r="H274">
        <v>180</v>
      </c>
      <c r="I274">
        <f t="shared" si="9"/>
        <v>15</v>
      </c>
      <c r="J274">
        <v>1.99</v>
      </c>
    </row>
    <row r="275" spans="1:10" x14ac:dyDescent="0.25">
      <c r="A275">
        <v>272</v>
      </c>
      <c r="B275">
        <v>555000</v>
      </c>
      <c r="C275" t="b">
        <f>OR(mortage_data[[#This Row],[Appraised Value of Home]]&gt;$O$16,mortage_data[[#This Row],[Appraised Value of Home]]&lt;$O$15)</f>
        <v>0</v>
      </c>
      <c r="D275">
        <v>415000</v>
      </c>
      <c r="E275" t="b">
        <f>OR(mortage_data[[#This Row],[Amount Borrowed]]&gt;$P$16,mortage_data[[#This Row],[Amount Borrowed]]&lt;$P$15)</f>
        <v>0</v>
      </c>
      <c r="F275">
        <v>74.78</v>
      </c>
      <c r="G275" t="b">
        <f>OR(mortage_data[[#This Row],[LTV ratio]]&gt;$Q$16,mortage_data[[#This Row],[LTV ratio]]&lt;$Q$15)</f>
        <v>0</v>
      </c>
      <c r="H275">
        <v>360</v>
      </c>
      <c r="I275">
        <f t="shared" si="9"/>
        <v>30</v>
      </c>
      <c r="J275">
        <v>3.12</v>
      </c>
    </row>
    <row r="276" spans="1:10" x14ac:dyDescent="0.25">
      <c r="A276">
        <v>273</v>
      </c>
      <c r="B276">
        <v>265000</v>
      </c>
      <c r="C276" t="b">
        <f>OR(mortage_data[[#This Row],[Appraised Value of Home]]&gt;$O$16,mortage_data[[#This Row],[Appraised Value of Home]]&lt;$O$15)</f>
        <v>0</v>
      </c>
      <c r="D276">
        <v>245000</v>
      </c>
      <c r="E276" t="b">
        <f>OR(mortage_data[[#This Row],[Amount Borrowed]]&gt;$P$16,mortage_data[[#This Row],[Amount Borrowed]]&lt;$P$15)</f>
        <v>0</v>
      </c>
      <c r="F276">
        <v>95</v>
      </c>
      <c r="G276" t="b">
        <f>OR(mortage_data[[#This Row],[LTV ratio]]&gt;$Q$16,mortage_data[[#This Row],[LTV ratio]]&lt;$Q$15)</f>
        <v>0</v>
      </c>
      <c r="H276">
        <v>360</v>
      </c>
      <c r="I276">
        <f t="shared" si="9"/>
        <v>30</v>
      </c>
      <c r="J276">
        <v>3.87</v>
      </c>
    </row>
    <row r="277" spans="1:10" x14ac:dyDescent="0.25">
      <c r="A277">
        <v>274</v>
      </c>
      <c r="B277">
        <v>175000</v>
      </c>
      <c r="C277" t="b">
        <f>OR(mortage_data[[#This Row],[Appraised Value of Home]]&gt;$O$16,mortage_data[[#This Row],[Appraised Value of Home]]&lt;$O$15)</f>
        <v>0</v>
      </c>
      <c r="D277">
        <v>165000</v>
      </c>
      <c r="E277" t="b">
        <f>OR(mortage_data[[#This Row],[Amount Borrowed]]&gt;$P$16,mortage_data[[#This Row],[Amount Borrowed]]&lt;$P$15)</f>
        <v>0</v>
      </c>
      <c r="F277">
        <v>95</v>
      </c>
      <c r="G277" t="b">
        <f>OR(mortage_data[[#This Row],[LTV ratio]]&gt;$Q$16,mortage_data[[#This Row],[LTV ratio]]&lt;$Q$15)</f>
        <v>0</v>
      </c>
      <c r="H277">
        <v>360</v>
      </c>
      <c r="I277">
        <f t="shared" si="9"/>
        <v>30</v>
      </c>
      <c r="J277">
        <v>2.75</v>
      </c>
    </row>
    <row r="278" spans="1:10" x14ac:dyDescent="0.25">
      <c r="A278">
        <v>275</v>
      </c>
      <c r="B278">
        <v>625000</v>
      </c>
      <c r="C278" t="b">
        <f>OR(mortage_data[[#This Row],[Appraised Value of Home]]&gt;$O$16,mortage_data[[#This Row],[Appraised Value of Home]]&lt;$O$15)</f>
        <v>0</v>
      </c>
      <c r="D278">
        <v>425000</v>
      </c>
      <c r="E278" t="b">
        <f>OR(mortage_data[[#This Row],[Amount Borrowed]]&gt;$P$16,mortage_data[[#This Row],[Amount Borrowed]]&lt;$P$15)</f>
        <v>0</v>
      </c>
      <c r="F278">
        <v>68.98</v>
      </c>
      <c r="G278" t="b">
        <f>OR(mortage_data[[#This Row],[LTV ratio]]&gt;$Q$16,mortage_data[[#This Row],[LTV ratio]]&lt;$Q$15)</f>
        <v>0</v>
      </c>
      <c r="H278">
        <v>240</v>
      </c>
      <c r="I278">
        <f t="shared" si="9"/>
        <v>20</v>
      </c>
      <c r="J278">
        <v>3.12</v>
      </c>
    </row>
    <row r="279" spans="1:10" x14ac:dyDescent="0.25">
      <c r="A279">
        <v>276</v>
      </c>
      <c r="B279">
        <v>265000</v>
      </c>
      <c r="C279" t="b">
        <f>OR(mortage_data[[#This Row],[Appraised Value of Home]]&gt;$O$16,mortage_data[[#This Row],[Appraised Value of Home]]&lt;$O$15)</f>
        <v>0</v>
      </c>
      <c r="D279">
        <v>225000</v>
      </c>
      <c r="E279" t="b">
        <f>OR(mortage_data[[#This Row],[Amount Borrowed]]&gt;$P$16,mortage_data[[#This Row],[Amount Borrowed]]&lt;$P$15)</f>
        <v>0</v>
      </c>
      <c r="F279">
        <v>85</v>
      </c>
      <c r="G279" t="b">
        <f>OR(mortage_data[[#This Row],[LTV ratio]]&gt;$Q$16,mortage_data[[#This Row],[LTV ratio]]&lt;$Q$15)</f>
        <v>0</v>
      </c>
      <c r="H279">
        <v>360</v>
      </c>
      <c r="I279">
        <f t="shared" si="9"/>
        <v>30</v>
      </c>
      <c r="J279">
        <v>3.62</v>
      </c>
    </row>
    <row r="280" spans="1:10" x14ac:dyDescent="0.25">
      <c r="A280">
        <v>277</v>
      </c>
      <c r="B280">
        <v>665000</v>
      </c>
      <c r="C280" t="b">
        <f>OR(mortage_data[[#This Row],[Appraised Value of Home]]&gt;$O$16,mortage_data[[#This Row],[Appraised Value of Home]]&lt;$O$15)</f>
        <v>0</v>
      </c>
      <c r="D280">
        <v>495000</v>
      </c>
      <c r="E280" t="b">
        <f>OR(mortage_data[[#This Row],[Amount Borrowed]]&gt;$P$16,mortage_data[[#This Row],[Amount Borrowed]]&lt;$P$15)</f>
        <v>0</v>
      </c>
      <c r="F280">
        <v>75</v>
      </c>
      <c r="G280" t="b">
        <f>OR(mortage_data[[#This Row],[LTV ratio]]&gt;$Q$16,mortage_data[[#This Row],[LTV ratio]]&lt;$Q$15)</f>
        <v>0</v>
      </c>
      <c r="H280">
        <v>360</v>
      </c>
      <c r="I280">
        <f t="shared" si="9"/>
        <v>30</v>
      </c>
      <c r="J280">
        <v>2.75</v>
      </c>
    </row>
    <row r="281" spans="1:10" x14ac:dyDescent="0.25">
      <c r="A281">
        <v>278</v>
      </c>
      <c r="B281">
        <v>455000</v>
      </c>
      <c r="C281" t="b">
        <f>OR(mortage_data[[#This Row],[Appraised Value of Home]]&gt;$O$16,mortage_data[[#This Row],[Appraised Value of Home]]&lt;$O$15)</f>
        <v>0</v>
      </c>
      <c r="D281">
        <v>235000</v>
      </c>
      <c r="E281" t="b">
        <f>OR(mortage_data[[#This Row],[Amount Borrowed]]&gt;$P$16,mortage_data[[#This Row],[Amount Borrowed]]&lt;$P$15)</f>
        <v>0</v>
      </c>
      <c r="F281">
        <v>53.31</v>
      </c>
      <c r="G281" t="b">
        <f>OR(mortage_data[[#This Row],[LTV ratio]]&gt;$Q$16,mortage_data[[#This Row],[LTV ratio]]&lt;$Q$15)</f>
        <v>0</v>
      </c>
      <c r="H281">
        <v>180</v>
      </c>
      <c r="I281">
        <f t="shared" si="9"/>
        <v>15</v>
      </c>
      <c r="J281">
        <v>2.87</v>
      </c>
    </row>
    <row r="282" spans="1:10" x14ac:dyDescent="0.25">
      <c r="A282">
        <v>279</v>
      </c>
      <c r="B282">
        <v>315000</v>
      </c>
      <c r="C282" t="b">
        <f>OR(mortage_data[[#This Row],[Appraised Value of Home]]&gt;$O$16,mortage_data[[#This Row],[Appraised Value of Home]]&lt;$O$15)</f>
        <v>0</v>
      </c>
      <c r="D282">
        <v>235000</v>
      </c>
      <c r="E282" t="b">
        <f>OR(mortage_data[[#This Row],[Amount Borrowed]]&gt;$P$16,mortage_data[[#This Row],[Amount Borrowed]]&lt;$P$15)</f>
        <v>0</v>
      </c>
      <c r="F282">
        <v>75</v>
      </c>
      <c r="G282" t="b">
        <f>OR(mortage_data[[#This Row],[LTV ratio]]&gt;$Q$16,mortage_data[[#This Row],[LTV ratio]]&lt;$Q$15)</f>
        <v>0</v>
      </c>
      <c r="H282">
        <v>360</v>
      </c>
      <c r="I282">
        <f t="shared" si="9"/>
        <v>30</v>
      </c>
      <c r="J282">
        <v>4.37</v>
      </c>
    </row>
    <row r="283" spans="1:10" x14ac:dyDescent="0.25">
      <c r="A283">
        <v>280</v>
      </c>
      <c r="B283">
        <v>235000</v>
      </c>
      <c r="C283" t="b">
        <f>OR(mortage_data[[#This Row],[Appraised Value of Home]]&gt;$O$16,mortage_data[[#This Row],[Appraised Value of Home]]&lt;$O$15)</f>
        <v>0</v>
      </c>
      <c r="D283">
        <v>205000</v>
      </c>
      <c r="E283" t="b">
        <f>OR(mortage_data[[#This Row],[Amount Borrowed]]&gt;$P$16,mortage_data[[#This Row],[Amount Borrowed]]&lt;$P$15)</f>
        <v>0</v>
      </c>
      <c r="F283">
        <v>89.99</v>
      </c>
      <c r="G283" t="b">
        <f>OR(mortage_data[[#This Row],[LTV ratio]]&gt;$Q$16,mortage_data[[#This Row],[LTV ratio]]&lt;$Q$15)</f>
        <v>0</v>
      </c>
      <c r="H283">
        <v>360</v>
      </c>
      <c r="I283">
        <f t="shared" si="9"/>
        <v>30</v>
      </c>
      <c r="J283">
        <v>2.87</v>
      </c>
    </row>
    <row r="284" spans="1:10" x14ac:dyDescent="0.25">
      <c r="A284">
        <v>281</v>
      </c>
      <c r="B284">
        <v>125000</v>
      </c>
      <c r="C284" t="b">
        <f>OR(mortage_data[[#This Row],[Appraised Value of Home]]&gt;$O$16,mortage_data[[#This Row],[Appraised Value of Home]]&lt;$O$15)</f>
        <v>0</v>
      </c>
      <c r="D284">
        <v>105000</v>
      </c>
      <c r="E284" t="b">
        <f>OR(mortage_data[[#This Row],[Amount Borrowed]]&gt;$P$16,mortage_data[[#This Row],[Amount Borrowed]]&lt;$P$15)</f>
        <v>0</v>
      </c>
      <c r="F284">
        <v>80</v>
      </c>
      <c r="G284" t="b">
        <f>OR(mortage_data[[#This Row],[LTV ratio]]&gt;$Q$16,mortage_data[[#This Row],[LTV ratio]]&lt;$Q$15)</f>
        <v>0</v>
      </c>
      <c r="H284">
        <v>360</v>
      </c>
      <c r="I284">
        <f t="shared" si="9"/>
        <v>30</v>
      </c>
      <c r="J284">
        <v>3.87</v>
      </c>
    </row>
    <row r="285" spans="1:10" x14ac:dyDescent="0.25">
      <c r="A285">
        <v>282</v>
      </c>
      <c r="B285">
        <v>235000</v>
      </c>
      <c r="C285" t="b">
        <f>OR(mortage_data[[#This Row],[Appraised Value of Home]]&gt;$O$16,mortage_data[[#This Row],[Appraised Value of Home]]&lt;$O$15)</f>
        <v>0</v>
      </c>
      <c r="D285">
        <v>155000</v>
      </c>
      <c r="E285" t="b">
        <f>OR(mortage_data[[#This Row],[Amount Borrowed]]&gt;$P$16,mortage_data[[#This Row],[Amount Borrowed]]&lt;$P$15)</f>
        <v>0</v>
      </c>
      <c r="F285">
        <v>65.56</v>
      </c>
      <c r="G285" t="b">
        <f>OR(mortage_data[[#This Row],[LTV ratio]]&gt;$Q$16,mortage_data[[#This Row],[LTV ratio]]&lt;$Q$15)</f>
        <v>0</v>
      </c>
      <c r="H285">
        <v>360</v>
      </c>
      <c r="I285">
        <f t="shared" si="9"/>
        <v>30</v>
      </c>
      <c r="J285">
        <v>3.37</v>
      </c>
    </row>
    <row r="286" spans="1:10" x14ac:dyDescent="0.25">
      <c r="A286">
        <v>283</v>
      </c>
      <c r="B286">
        <v>305000</v>
      </c>
      <c r="C286" t="b">
        <f>OR(mortage_data[[#This Row],[Appraised Value of Home]]&gt;$O$16,mortage_data[[#This Row],[Appraised Value of Home]]&lt;$O$15)</f>
        <v>0</v>
      </c>
      <c r="D286">
        <v>185000</v>
      </c>
      <c r="E286" t="b">
        <f>OR(mortage_data[[#This Row],[Amount Borrowed]]&gt;$P$16,mortage_data[[#This Row],[Amount Borrowed]]&lt;$P$15)</f>
        <v>0</v>
      </c>
      <c r="F286">
        <v>59.86</v>
      </c>
      <c r="G286" t="b">
        <f>OR(mortage_data[[#This Row],[LTV ratio]]&gt;$Q$16,mortage_data[[#This Row],[LTV ratio]]&lt;$Q$15)</f>
        <v>0</v>
      </c>
      <c r="H286">
        <v>180</v>
      </c>
      <c r="I286">
        <f t="shared" si="9"/>
        <v>15</v>
      </c>
      <c r="J286">
        <v>3.62</v>
      </c>
    </row>
    <row r="287" spans="1:10" x14ac:dyDescent="0.25">
      <c r="A287">
        <v>284</v>
      </c>
      <c r="B287">
        <v>255000</v>
      </c>
      <c r="C287" t="b">
        <f>OR(mortage_data[[#This Row],[Appraised Value of Home]]&gt;$O$16,mortage_data[[#This Row],[Appraised Value of Home]]&lt;$O$15)</f>
        <v>0</v>
      </c>
      <c r="D287">
        <v>225000</v>
      </c>
      <c r="E287" t="b">
        <f>OR(mortage_data[[#This Row],[Amount Borrowed]]&gt;$P$16,mortage_data[[#This Row],[Amount Borrowed]]&lt;$P$15)</f>
        <v>0</v>
      </c>
      <c r="F287">
        <v>88.14</v>
      </c>
      <c r="G287" t="b">
        <f>OR(mortage_data[[#This Row],[LTV ratio]]&gt;$Q$16,mortage_data[[#This Row],[LTV ratio]]&lt;$Q$15)</f>
        <v>0</v>
      </c>
      <c r="H287">
        <v>360</v>
      </c>
      <c r="I287">
        <f t="shared" si="9"/>
        <v>30</v>
      </c>
      <c r="J287">
        <v>3.12</v>
      </c>
    </row>
    <row r="288" spans="1:10" x14ac:dyDescent="0.25">
      <c r="A288">
        <v>285</v>
      </c>
      <c r="B288">
        <v>155000</v>
      </c>
      <c r="C288" t="b">
        <f>OR(mortage_data[[#This Row],[Appraised Value of Home]]&gt;$O$16,mortage_data[[#This Row],[Appraised Value of Home]]&lt;$O$15)</f>
        <v>0</v>
      </c>
      <c r="D288">
        <v>145000</v>
      </c>
      <c r="E288" t="b">
        <f>OR(mortage_data[[#This Row],[Amount Borrowed]]&gt;$P$16,mortage_data[[#This Row],[Amount Borrowed]]&lt;$P$15)</f>
        <v>0</v>
      </c>
      <c r="F288">
        <v>95</v>
      </c>
      <c r="G288" t="b">
        <f>OR(mortage_data[[#This Row],[LTV ratio]]&gt;$Q$16,mortage_data[[#This Row],[LTV ratio]]&lt;$Q$15)</f>
        <v>0</v>
      </c>
      <c r="H288">
        <v>360</v>
      </c>
      <c r="I288">
        <f t="shared" si="9"/>
        <v>30</v>
      </c>
      <c r="J288">
        <v>3.87</v>
      </c>
    </row>
    <row r="289" spans="1:10" x14ac:dyDescent="0.25">
      <c r="A289">
        <v>286</v>
      </c>
      <c r="B289">
        <v>275000</v>
      </c>
      <c r="C289" t="b">
        <f>OR(mortage_data[[#This Row],[Appraised Value of Home]]&gt;$O$16,mortage_data[[#This Row],[Appraised Value of Home]]&lt;$O$15)</f>
        <v>0</v>
      </c>
      <c r="D289">
        <v>205000</v>
      </c>
      <c r="E289" t="b">
        <f>OR(mortage_data[[#This Row],[Amount Borrowed]]&gt;$P$16,mortage_data[[#This Row],[Amount Borrowed]]&lt;$P$15)</f>
        <v>0</v>
      </c>
      <c r="F289">
        <v>74.31</v>
      </c>
      <c r="G289" t="b">
        <f>OR(mortage_data[[#This Row],[LTV ratio]]&gt;$Q$16,mortage_data[[#This Row],[LTV ratio]]&lt;$Q$15)</f>
        <v>0</v>
      </c>
      <c r="H289">
        <v>360</v>
      </c>
      <c r="I289">
        <f t="shared" si="9"/>
        <v>30</v>
      </c>
      <c r="J289">
        <v>2.87</v>
      </c>
    </row>
    <row r="290" spans="1:10" x14ac:dyDescent="0.25">
      <c r="A290">
        <v>287</v>
      </c>
      <c r="B290">
        <v>455000</v>
      </c>
      <c r="C290" t="b">
        <f>OR(mortage_data[[#This Row],[Appraised Value of Home]]&gt;$O$16,mortage_data[[#This Row],[Appraised Value of Home]]&lt;$O$15)</f>
        <v>0</v>
      </c>
      <c r="D290">
        <v>395000</v>
      </c>
      <c r="E290" t="b">
        <f>OR(mortage_data[[#This Row],[Amount Borrowed]]&gt;$P$16,mortage_data[[#This Row],[Amount Borrowed]]&lt;$P$15)</f>
        <v>0</v>
      </c>
      <c r="F290">
        <v>88.88</v>
      </c>
      <c r="G290" t="b">
        <f>OR(mortage_data[[#This Row],[LTV ratio]]&gt;$Q$16,mortage_data[[#This Row],[LTV ratio]]&lt;$Q$15)</f>
        <v>0</v>
      </c>
      <c r="H290">
        <v>360</v>
      </c>
      <c r="I290">
        <f t="shared" si="9"/>
        <v>30</v>
      </c>
      <c r="J290">
        <v>2.87</v>
      </c>
    </row>
    <row r="291" spans="1:10" x14ac:dyDescent="0.25">
      <c r="A291">
        <v>288</v>
      </c>
      <c r="B291">
        <v>245000</v>
      </c>
      <c r="C291" t="b">
        <f>OR(mortage_data[[#This Row],[Appraised Value of Home]]&gt;$O$16,mortage_data[[#This Row],[Appraised Value of Home]]&lt;$O$15)</f>
        <v>0</v>
      </c>
      <c r="D291">
        <v>145000</v>
      </c>
      <c r="E291" t="b">
        <f>OR(mortage_data[[#This Row],[Amount Borrowed]]&gt;$P$16,mortage_data[[#This Row],[Amount Borrowed]]&lt;$P$15)</f>
        <v>0</v>
      </c>
      <c r="F291">
        <v>60</v>
      </c>
      <c r="G291" t="b">
        <f>OR(mortage_data[[#This Row],[LTV ratio]]&gt;$Q$16,mortage_data[[#This Row],[LTV ratio]]&lt;$Q$15)</f>
        <v>0</v>
      </c>
      <c r="H291">
        <v>360</v>
      </c>
      <c r="I291">
        <f t="shared" si="9"/>
        <v>30</v>
      </c>
      <c r="J291">
        <v>3.37</v>
      </c>
    </row>
    <row r="292" spans="1:10" x14ac:dyDescent="0.25">
      <c r="A292">
        <v>289</v>
      </c>
      <c r="B292">
        <v>285000</v>
      </c>
      <c r="C292" t="b">
        <f>OR(mortage_data[[#This Row],[Appraised Value of Home]]&gt;$O$16,mortage_data[[#This Row],[Appraised Value of Home]]&lt;$O$15)</f>
        <v>0</v>
      </c>
      <c r="D292">
        <v>225000</v>
      </c>
      <c r="E292" t="b">
        <f>OR(mortage_data[[#This Row],[Amount Borrowed]]&gt;$P$16,mortage_data[[#This Row],[Amount Borrowed]]&lt;$P$15)</f>
        <v>0</v>
      </c>
      <c r="F292">
        <v>80</v>
      </c>
      <c r="G292" t="b">
        <f>OR(mortage_data[[#This Row],[LTV ratio]]&gt;$Q$16,mortage_data[[#This Row],[LTV ratio]]&lt;$Q$15)</f>
        <v>0</v>
      </c>
      <c r="H292">
        <v>360</v>
      </c>
      <c r="I292">
        <f t="shared" si="9"/>
        <v>30</v>
      </c>
      <c r="J292">
        <v>3.62</v>
      </c>
    </row>
    <row r="293" spans="1:10" x14ac:dyDescent="0.25">
      <c r="A293">
        <v>290</v>
      </c>
      <c r="B293">
        <v>415000</v>
      </c>
      <c r="C293" t="b">
        <f>OR(mortage_data[[#This Row],[Appraised Value of Home]]&gt;$O$16,mortage_data[[#This Row],[Appraised Value of Home]]&lt;$O$15)</f>
        <v>0</v>
      </c>
      <c r="D293">
        <v>295000</v>
      </c>
      <c r="E293" t="b">
        <f>OR(mortage_data[[#This Row],[Amount Borrowed]]&gt;$P$16,mortage_data[[#This Row],[Amount Borrowed]]&lt;$P$15)</f>
        <v>0</v>
      </c>
      <c r="F293">
        <v>71.08</v>
      </c>
      <c r="G293" t="b">
        <f>OR(mortage_data[[#This Row],[LTV ratio]]&gt;$Q$16,mortage_data[[#This Row],[LTV ratio]]&lt;$Q$15)</f>
        <v>0</v>
      </c>
      <c r="H293">
        <v>360</v>
      </c>
      <c r="I293">
        <f t="shared" si="9"/>
        <v>30</v>
      </c>
      <c r="J293">
        <v>3.25</v>
      </c>
    </row>
    <row r="294" spans="1:10" x14ac:dyDescent="0.25">
      <c r="A294">
        <v>291</v>
      </c>
      <c r="B294">
        <v>805000</v>
      </c>
      <c r="C294" t="b">
        <f>OR(mortage_data[[#This Row],[Appraised Value of Home]]&gt;$O$16,mortage_data[[#This Row],[Appraised Value of Home]]&lt;$O$15)</f>
        <v>0</v>
      </c>
      <c r="D294">
        <v>385000</v>
      </c>
      <c r="E294" t="b">
        <f>OR(mortage_data[[#This Row],[Amount Borrowed]]&gt;$P$16,mortage_data[[#This Row],[Amount Borrowed]]&lt;$P$15)</f>
        <v>0</v>
      </c>
      <c r="F294">
        <v>48.25</v>
      </c>
      <c r="G294" t="b">
        <f>OR(mortage_data[[#This Row],[LTV ratio]]&gt;$Q$16,mortage_data[[#This Row],[LTV ratio]]&lt;$Q$15)</f>
        <v>0</v>
      </c>
      <c r="H294">
        <v>360</v>
      </c>
      <c r="I294">
        <f t="shared" si="9"/>
        <v>30</v>
      </c>
      <c r="J294">
        <v>2.75</v>
      </c>
    </row>
    <row r="295" spans="1:10" x14ac:dyDescent="0.25">
      <c r="A295">
        <v>292</v>
      </c>
      <c r="B295">
        <v>145000</v>
      </c>
      <c r="C295" t="b">
        <f>OR(mortage_data[[#This Row],[Appraised Value of Home]]&gt;$O$16,mortage_data[[#This Row],[Appraised Value of Home]]&lt;$O$15)</f>
        <v>0</v>
      </c>
      <c r="D295">
        <v>135000</v>
      </c>
      <c r="E295" t="b">
        <f>OR(mortage_data[[#This Row],[Amount Borrowed]]&gt;$P$16,mortage_data[[#This Row],[Amount Borrowed]]&lt;$P$15)</f>
        <v>0</v>
      </c>
      <c r="F295">
        <v>92.85</v>
      </c>
      <c r="G295" t="b">
        <f>OR(mortage_data[[#This Row],[LTV ratio]]&gt;$Q$16,mortage_data[[#This Row],[LTV ratio]]&lt;$Q$15)</f>
        <v>0</v>
      </c>
      <c r="H295">
        <v>360</v>
      </c>
      <c r="I295">
        <f t="shared" si="9"/>
        <v>30</v>
      </c>
      <c r="J295">
        <v>3.25</v>
      </c>
    </row>
    <row r="296" spans="1:10" x14ac:dyDescent="0.25">
      <c r="A296">
        <v>293</v>
      </c>
      <c r="B296">
        <v>355000</v>
      </c>
      <c r="C296" t="b">
        <f>OR(mortage_data[[#This Row],[Appraised Value of Home]]&gt;$O$16,mortage_data[[#This Row],[Appraised Value of Home]]&lt;$O$15)</f>
        <v>0</v>
      </c>
      <c r="D296">
        <v>245000</v>
      </c>
      <c r="E296" t="b">
        <f>OR(mortage_data[[#This Row],[Amount Borrowed]]&gt;$P$16,mortage_data[[#This Row],[Amount Borrowed]]&lt;$P$15)</f>
        <v>0</v>
      </c>
      <c r="F296">
        <v>69.209999999999994</v>
      </c>
      <c r="G296" t="b">
        <f>OR(mortage_data[[#This Row],[LTV ratio]]&gt;$Q$16,mortage_data[[#This Row],[LTV ratio]]&lt;$Q$15)</f>
        <v>0</v>
      </c>
      <c r="H296">
        <v>360</v>
      </c>
      <c r="I296">
        <f t="shared" si="9"/>
        <v>30</v>
      </c>
      <c r="J296">
        <v>3.25</v>
      </c>
    </row>
    <row r="297" spans="1:10" x14ac:dyDescent="0.25">
      <c r="A297">
        <v>294</v>
      </c>
      <c r="B297">
        <v>175000</v>
      </c>
      <c r="C297" t="b">
        <f>OR(mortage_data[[#This Row],[Appraised Value of Home]]&gt;$O$16,mortage_data[[#This Row],[Appraised Value of Home]]&lt;$O$15)</f>
        <v>0</v>
      </c>
      <c r="D297">
        <v>135000</v>
      </c>
      <c r="E297" t="b">
        <f>OR(mortage_data[[#This Row],[Amount Borrowed]]&gt;$P$16,mortage_data[[#This Row],[Amount Borrowed]]&lt;$P$15)</f>
        <v>0</v>
      </c>
      <c r="F297">
        <v>78.34</v>
      </c>
      <c r="G297" t="b">
        <f>OR(mortage_data[[#This Row],[LTV ratio]]&gt;$Q$16,mortage_data[[#This Row],[LTV ratio]]&lt;$Q$15)</f>
        <v>0</v>
      </c>
      <c r="H297">
        <v>360</v>
      </c>
      <c r="I297">
        <f t="shared" si="9"/>
        <v>30</v>
      </c>
      <c r="J297">
        <v>4.62</v>
      </c>
    </row>
    <row r="298" spans="1:10" x14ac:dyDescent="0.25">
      <c r="A298">
        <v>295</v>
      </c>
      <c r="B298">
        <v>645000</v>
      </c>
      <c r="C298" t="b">
        <f>OR(mortage_data[[#This Row],[Appraised Value of Home]]&gt;$O$16,mortage_data[[#This Row],[Appraised Value of Home]]&lt;$O$15)</f>
        <v>0</v>
      </c>
      <c r="D298">
        <v>475000</v>
      </c>
      <c r="E298" t="b">
        <f>OR(mortage_data[[#This Row],[Amount Borrowed]]&gt;$P$16,mortage_data[[#This Row],[Amount Borrowed]]&lt;$P$15)</f>
        <v>0</v>
      </c>
      <c r="F298">
        <v>74.209999999999994</v>
      </c>
      <c r="G298" t="b">
        <f>OR(mortage_data[[#This Row],[LTV ratio]]&gt;$Q$16,mortage_data[[#This Row],[LTV ratio]]&lt;$Q$15)</f>
        <v>0</v>
      </c>
      <c r="H298">
        <v>360</v>
      </c>
      <c r="I298">
        <f t="shared" si="9"/>
        <v>30</v>
      </c>
      <c r="J298">
        <v>2.99</v>
      </c>
    </row>
    <row r="299" spans="1:10" x14ac:dyDescent="0.25">
      <c r="A299">
        <v>296</v>
      </c>
      <c r="B299">
        <v>295000</v>
      </c>
      <c r="C299" t="b">
        <f>OR(mortage_data[[#This Row],[Appraised Value of Home]]&gt;$O$16,mortage_data[[#This Row],[Appraised Value of Home]]&lt;$O$15)</f>
        <v>0</v>
      </c>
      <c r="D299">
        <v>245000</v>
      </c>
      <c r="E299" t="b">
        <f>OR(mortage_data[[#This Row],[Amount Borrowed]]&gt;$P$16,mortage_data[[#This Row],[Amount Borrowed]]&lt;$P$15)</f>
        <v>0</v>
      </c>
      <c r="F299">
        <v>81.52</v>
      </c>
      <c r="G299" t="b">
        <f>OR(mortage_data[[#This Row],[LTV ratio]]&gt;$Q$16,mortage_data[[#This Row],[LTV ratio]]&lt;$Q$15)</f>
        <v>0</v>
      </c>
      <c r="H299">
        <v>360</v>
      </c>
      <c r="I299">
        <f t="shared" si="9"/>
        <v>30</v>
      </c>
      <c r="J299">
        <v>3.5</v>
      </c>
    </row>
    <row r="300" spans="1:10" x14ac:dyDescent="0.25">
      <c r="A300">
        <v>297</v>
      </c>
      <c r="B300">
        <v>555000</v>
      </c>
      <c r="C300" t="b">
        <f>OR(mortage_data[[#This Row],[Appraised Value of Home]]&gt;$O$16,mortage_data[[#This Row],[Appraised Value of Home]]&lt;$O$15)</f>
        <v>0</v>
      </c>
      <c r="D300">
        <v>435000</v>
      </c>
      <c r="E300" t="b">
        <f>OR(mortage_data[[#This Row],[Amount Borrowed]]&gt;$P$16,mortage_data[[#This Row],[Amount Borrowed]]&lt;$P$15)</f>
        <v>0</v>
      </c>
      <c r="F300">
        <v>79.959999999999994</v>
      </c>
      <c r="G300" t="b">
        <f>OR(mortage_data[[#This Row],[LTV ratio]]&gt;$Q$16,mortage_data[[#This Row],[LTV ratio]]&lt;$Q$15)</f>
        <v>0</v>
      </c>
      <c r="H300">
        <v>360</v>
      </c>
      <c r="I300">
        <f t="shared" si="9"/>
        <v>30</v>
      </c>
      <c r="J300">
        <v>3.75</v>
      </c>
    </row>
    <row r="301" spans="1:10" x14ac:dyDescent="0.25">
      <c r="A301">
        <v>298</v>
      </c>
      <c r="B301">
        <v>185000</v>
      </c>
      <c r="C301" t="b">
        <f>OR(mortage_data[[#This Row],[Appraised Value of Home]]&gt;$O$16,mortage_data[[#This Row],[Appraised Value of Home]]&lt;$O$15)</f>
        <v>0</v>
      </c>
      <c r="D301">
        <v>165000</v>
      </c>
      <c r="E301" t="b">
        <f>OR(mortage_data[[#This Row],[Amount Borrowed]]&gt;$P$16,mortage_data[[#This Row],[Amount Borrowed]]&lt;$P$15)</f>
        <v>0</v>
      </c>
      <c r="F301">
        <v>95</v>
      </c>
      <c r="G301" t="b">
        <f>OR(mortage_data[[#This Row],[LTV ratio]]&gt;$Q$16,mortage_data[[#This Row],[LTV ratio]]&lt;$Q$15)</f>
        <v>0</v>
      </c>
      <c r="H301">
        <v>360</v>
      </c>
      <c r="I301">
        <f t="shared" si="9"/>
        <v>30</v>
      </c>
      <c r="J301">
        <v>3.37</v>
      </c>
    </row>
    <row r="302" spans="1:10" x14ac:dyDescent="0.25">
      <c r="A302">
        <v>299</v>
      </c>
      <c r="B302">
        <v>415000</v>
      </c>
      <c r="C302" t="b">
        <f>OR(mortage_data[[#This Row],[Appraised Value of Home]]&gt;$O$16,mortage_data[[#This Row],[Appraised Value of Home]]&lt;$O$15)</f>
        <v>0</v>
      </c>
      <c r="D302">
        <v>325000</v>
      </c>
      <c r="E302" t="b">
        <f>OR(mortage_data[[#This Row],[Amount Borrowed]]&gt;$P$16,mortage_data[[#This Row],[Amount Borrowed]]&lt;$P$15)</f>
        <v>0</v>
      </c>
      <c r="F302">
        <v>79.27</v>
      </c>
      <c r="G302" t="b">
        <f>OR(mortage_data[[#This Row],[LTV ratio]]&gt;$Q$16,mortage_data[[#This Row],[LTV ratio]]&lt;$Q$15)</f>
        <v>0</v>
      </c>
      <c r="H302">
        <v>240</v>
      </c>
      <c r="I302">
        <f t="shared" si="9"/>
        <v>20</v>
      </c>
      <c r="J302">
        <v>2.62</v>
      </c>
    </row>
    <row r="303" spans="1:10" x14ac:dyDescent="0.25">
      <c r="A303">
        <v>300</v>
      </c>
      <c r="B303">
        <v>235000</v>
      </c>
      <c r="C303" t="b">
        <f>OR(mortage_data[[#This Row],[Appraised Value of Home]]&gt;$O$16,mortage_data[[#This Row],[Appraised Value of Home]]&lt;$O$15)</f>
        <v>0</v>
      </c>
      <c r="D303">
        <v>225000</v>
      </c>
      <c r="E303" t="b">
        <f>OR(mortage_data[[#This Row],[Amount Borrowed]]&gt;$P$16,mortage_data[[#This Row],[Amount Borrowed]]&lt;$P$15)</f>
        <v>0</v>
      </c>
      <c r="F303">
        <v>96.99</v>
      </c>
      <c r="G303" t="b">
        <f>OR(mortage_data[[#This Row],[LTV ratio]]&gt;$Q$16,mortage_data[[#This Row],[LTV ratio]]&lt;$Q$15)</f>
        <v>0</v>
      </c>
      <c r="H303">
        <v>360</v>
      </c>
      <c r="I303">
        <f t="shared" si="9"/>
        <v>30</v>
      </c>
      <c r="J303">
        <v>2.87</v>
      </c>
    </row>
    <row r="304" spans="1:10" x14ac:dyDescent="0.25">
      <c r="A304">
        <v>301</v>
      </c>
      <c r="B304">
        <v>355000</v>
      </c>
      <c r="C304" t="b">
        <f>OR(mortage_data[[#This Row],[Appraised Value of Home]]&gt;$O$16,mortage_data[[#This Row],[Appraised Value of Home]]&lt;$O$15)</f>
        <v>0</v>
      </c>
      <c r="D304">
        <v>275000</v>
      </c>
      <c r="E304" t="b">
        <f>OR(mortage_data[[#This Row],[Amount Borrowed]]&gt;$P$16,mortage_data[[#This Row],[Amount Borrowed]]&lt;$P$15)</f>
        <v>0</v>
      </c>
      <c r="F304">
        <v>79.88</v>
      </c>
      <c r="G304" t="b">
        <f>OR(mortage_data[[#This Row],[LTV ratio]]&gt;$Q$16,mortage_data[[#This Row],[LTV ratio]]&lt;$Q$15)</f>
        <v>0</v>
      </c>
      <c r="H304">
        <v>240</v>
      </c>
      <c r="I304">
        <f t="shared" si="9"/>
        <v>20</v>
      </c>
      <c r="J304">
        <v>3.25</v>
      </c>
    </row>
    <row r="305" spans="1:10" x14ac:dyDescent="0.25">
      <c r="A305">
        <v>302</v>
      </c>
      <c r="B305">
        <v>265000</v>
      </c>
      <c r="C305" t="b">
        <f>OR(mortage_data[[#This Row],[Appraised Value of Home]]&gt;$O$16,mortage_data[[#This Row],[Appraised Value of Home]]&lt;$O$15)</f>
        <v>0</v>
      </c>
      <c r="D305">
        <v>225000</v>
      </c>
      <c r="E305" t="b">
        <f>OR(mortage_data[[#This Row],[Amount Borrowed]]&gt;$P$16,mortage_data[[#This Row],[Amount Borrowed]]&lt;$P$15)</f>
        <v>0</v>
      </c>
      <c r="F305">
        <v>84.97</v>
      </c>
      <c r="G305" t="b">
        <f>OR(mortage_data[[#This Row],[LTV ratio]]&gt;$Q$16,mortage_data[[#This Row],[LTV ratio]]&lt;$Q$15)</f>
        <v>0</v>
      </c>
      <c r="H305">
        <v>360</v>
      </c>
      <c r="I305">
        <f t="shared" si="9"/>
        <v>30</v>
      </c>
      <c r="J305">
        <v>3.5</v>
      </c>
    </row>
    <row r="306" spans="1:10" x14ac:dyDescent="0.25">
      <c r="A306">
        <v>303</v>
      </c>
      <c r="B306">
        <v>565000</v>
      </c>
      <c r="C306" t="b">
        <f>OR(mortage_data[[#This Row],[Appraised Value of Home]]&gt;$O$16,mortage_data[[#This Row],[Appraised Value of Home]]&lt;$O$15)</f>
        <v>0</v>
      </c>
      <c r="D306">
        <v>275000</v>
      </c>
      <c r="E306" t="b">
        <f>OR(mortage_data[[#This Row],[Amount Borrowed]]&gt;$P$16,mortage_data[[#This Row],[Amount Borrowed]]&lt;$P$15)</f>
        <v>0</v>
      </c>
      <c r="F306">
        <v>48.21</v>
      </c>
      <c r="G306" t="b">
        <f>OR(mortage_data[[#This Row],[LTV ratio]]&gt;$Q$16,mortage_data[[#This Row],[LTV ratio]]&lt;$Q$15)</f>
        <v>0</v>
      </c>
      <c r="H306">
        <v>180</v>
      </c>
      <c r="I306">
        <f t="shared" si="9"/>
        <v>15</v>
      </c>
      <c r="J306">
        <v>2.75</v>
      </c>
    </row>
    <row r="307" spans="1:10" x14ac:dyDescent="0.25">
      <c r="A307">
        <v>304</v>
      </c>
      <c r="B307">
        <v>325000</v>
      </c>
      <c r="C307" t="b">
        <f>OR(mortage_data[[#This Row],[Appraised Value of Home]]&gt;$O$16,mortage_data[[#This Row],[Appraised Value of Home]]&lt;$O$15)</f>
        <v>0</v>
      </c>
      <c r="D307">
        <v>155000</v>
      </c>
      <c r="E307" t="b">
        <f>OR(mortage_data[[#This Row],[Amount Borrowed]]&gt;$P$16,mortage_data[[#This Row],[Amount Borrowed]]&lt;$P$15)</f>
        <v>0</v>
      </c>
      <c r="F307">
        <v>50</v>
      </c>
      <c r="G307" t="b">
        <f>OR(mortage_data[[#This Row],[LTV ratio]]&gt;$Q$16,mortage_data[[#This Row],[LTV ratio]]&lt;$Q$15)</f>
        <v>0</v>
      </c>
      <c r="H307">
        <v>180</v>
      </c>
      <c r="I307">
        <f t="shared" si="9"/>
        <v>15</v>
      </c>
      <c r="J307">
        <v>2.75</v>
      </c>
    </row>
    <row r="308" spans="1:10" x14ac:dyDescent="0.25">
      <c r="A308">
        <v>305</v>
      </c>
      <c r="B308">
        <v>345000</v>
      </c>
      <c r="C308" t="b">
        <f>OR(mortage_data[[#This Row],[Appraised Value of Home]]&gt;$O$16,mortage_data[[#This Row],[Appraised Value of Home]]&lt;$O$15)</f>
        <v>0</v>
      </c>
      <c r="D308">
        <v>295000</v>
      </c>
      <c r="E308" t="b">
        <f>OR(mortage_data[[#This Row],[Amount Borrowed]]&gt;$P$16,mortage_data[[#This Row],[Amount Borrowed]]&lt;$P$15)</f>
        <v>0</v>
      </c>
      <c r="F308">
        <v>86.02</v>
      </c>
      <c r="G308" t="b">
        <f>OR(mortage_data[[#This Row],[LTV ratio]]&gt;$Q$16,mortage_data[[#This Row],[LTV ratio]]&lt;$Q$15)</f>
        <v>0</v>
      </c>
      <c r="H308">
        <v>360</v>
      </c>
      <c r="I308">
        <f t="shared" si="9"/>
        <v>30</v>
      </c>
      <c r="J308">
        <v>2.62</v>
      </c>
    </row>
    <row r="309" spans="1:10" x14ac:dyDescent="0.25">
      <c r="A309">
        <v>306</v>
      </c>
      <c r="B309">
        <v>335000</v>
      </c>
      <c r="C309" t="b">
        <f>OR(mortage_data[[#This Row],[Appraised Value of Home]]&gt;$O$16,mortage_data[[#This Row],[Appraised Value of Home]]&lt;$O$15)</f>
        <v>0</v>
      </c>
      <c r="D309">
        <v>265000</v>
      </c>
      <c r="E309" t="b">
        <f>OR(mortage_data[[#This Row],[Amount Borrowed]]&gt;$P$16,mortage_data[[#This Row],[Amount Borrowed]]&lt;$P$15)</f>
        <v>0</v>
      </c>
      <c r="F309">
        <v>79.989999999999995</v>
      </c>
      <c r="G309" t="b">
        <f>OR(mortage_data[[#This Row],[LTV ratio]]&gt;$Q$16,mortage_data[[#This Row],[LTV ratio]]&lt;$Q$15)</f>
        <v>0</v>
      </c>
      <c r="H309">
        <v>360</v>
      </c>
      <c r="I309">
        <f t="shared" si="9"/>
        <v>30</v>
      </c>
      <c r="J309">
        <v>3.75</v>
      </c>
    </row>
    <row r="310" spans="1:10" x14ac:dyDescent="0.25">
      <c r="A310">
        <v>307</v>
      </c>
      <c r="B310">
        <v>515000</v>
      </c>
      <c r="C310" t="b">
        <f>OR(mortage_data[[#This Row],[Appraised Value of Home]]&gt;$O$16,mortage_data[[#This Row],[Appraised Value of Home]]&lt;$O$15)</f>
        <v>0</v>
      </c>
      <c r="D310">
        <v>255000</v>
      </c>
      <c r="E310" t="b">
        <f>OR(mortage_data[[#This Row],[Amount Borrowed]]&gt;$P$16,mortage_data[[#This Row],[Amount Borrowed]]&lt;$P$15)</f>
        <v>0</v>
      </c>
      <c r="F310">
        <v>48.54</v>
      </c>
      <c r="G310" t="b">
        <f>OR(mortage_data[[#This Row],[LTV ratio]]&gt;$Q$16,mortage_data[[#This Row],[LTV ratio]]&lt;$Q$15)</f>
        <v>0</v>
      </c>
      <c r="H310">
        <v>360</v>
      </c>
      <c r="I310">
        <f t="shared" si="9"/>
        <v>30</v>
      </c>
      <c r="J310">
        <v>3</v>
      </c>
    </row>
    <row r="311" spans="1:10" x14ac:dyDescent="0.25">
      <c r="A311">
        <v>308</v>
      </c>
      <c r="B311">
        <v>545000</v>
      </c>
      <c r="C311" t="b">
        <f>OR(mortage_data[[#This Row],[Appraised Value of Home]]&gt;$O$16,mortage_data[[#This Row],[Appraised Value of Home]]&lt;$O$15)</f>
        <v>0</v>
      </c>
      <c r="D311">
        <v>465000</v>
      </c>
      <c r="E311" t="b">
        <f>OR(mortage_data[[#This Row],[Amount Borrowed]]&gt;$P$16,mortage_data[[#This Row],[Amount Borrowed]]&lt;$P$15)</f>
        <v>0</v>
      </c>
      <c r="F311">
        <v>84.98</v>
      </c>
      <c r="G311" t="b">
        <f>OR(mortage_data[[#This Row],[LTV ratio]]&gt;$Q$16,mortage_data[[#This Row],[LTV ratio]]&lt;$Q$15)</f>
        <v>0</v>
      </c>
      <c r="H311">
        <v>360</v>
      </c>
      <c r="I311">
        <f t="shared" si="9"/>
        <v>30</v>
      </c>
      <c r="J311">
        <v>3.99</v>
      </c>
    </row>
    <row r="312" spans="1:10" x14ac:dyDescent="0.25">
      <c r="A312">
        <v>309</v>
      </c>
      <c r="B312">
        <v>275000</v>
      </c>
      <c r="C312" t="b">
        <f>OR(mortage_data[[#This Row],[Appraised Value of Home]]&gt;$O$16,mortage_data[[#This Row],[Appraised Value of Home]]&lt;$O$15)</f>
        <v>0</v>
      </c>
      <c r="D312">
        <v>205000</v>
      </c>
      <c r="E312" t="b">
        <f>OR(mortage_data[[#This Row],[Amount Borrowed]]&gt;$P$16,mortage_data[[#This Row],[Amount Borrowed]]&lt;$P$15)</f>
        <v>0</v>
      </c>
      <c r="F312">
        <v>74.900000000000006</v>
      </c>
      <c r="G312" t="b">
        <f>OR(mortage_data[[#This Row],[LTV ratio]]&gt;$Q$16,mortage_data[[#This Row],[LTV ratio]]&lt;$Q$15)</f>
        <v>0</v>
      </c>
      <c r="H312">
        <v>360</v>
      </c>
      <c r="I312">
        <f t="shared" si="9"/>
        <v>30</v>
      </c>
      <c r="J312">
        <v>3.25</v>
      </c>
    </row>
    <row r="313" spans="1:10" x14ac:dyDescent="0.25">
      <c r="A313">
        <v>310</v>
      </c>
      <c r="B313">
        <v>325000</v>
      </c>
      <c r="C313" t="b">
        <f>OR(mortage_data[[#This Row],[Appraised Value of Home]]&gt;$O$16,mortage_data[[#This Row],[Appraised Value of Home]]&lt;$O$15)</f>
        <v>0</v>
      </c>
      <c r="D313">
        <v>35000</v>
      </c>
      <c r="E313" t="b">
        <f>OR(mortage_data[[#This Row],[Amount Borrowed]]&gt;$P$16,mortage_data[[#This Row],[Amount Borrowed]]&lt;$P$15)</f>
        <v>0</v>
      </c>
      <c r="F313">
        <v>12.06</v>
      </c>
      <c r="G313" t="b">
        <f>OR(mortage_data[[#This Row],[LTV ratio]]&gt;$Q$16,mortage_data[[#This Row],[LTV ratio]]&lt;$Q$15)</f>
        <v>1</v>
      </c>
      <c r="H313">
        <v>360</v>
      </c>
      <c r="I313">
        <f t="shared" si="9"/>
        <v>30</v>
      </c>
      <c r="J313">
        <v>4.12</v>
      </c>
    </row>
    <row r="314" spans="1:10" x14ac:dyDescent="0.25">
      <c r="A314">
        <v>311</v>
      </c>
      <c r="B314">
        <v>205000</v>
      </c>
      <c r="C314" t="b">
        <f>OR(mortage_data[[#This Row],[Appraised Value of Home]]&gt;$O$16,mortage_data[[#This Row],[Appraised Value of Home]]&lt;$O$15)</f>
        <v>0</v>
      </c>
      <c r="D314">
        <v>135000</v>
      </c>
      <c r="E314" t="b">
        <f>OR(mortage_data[[#This Row],[Amount Borrowed]]&gt;$P$16,mortage_data[[#This Row],[Amount Borrowed]]&lt;$P$15)</f>
        <v>0</v>
      </c>
      <c r="F314">
        <v>65</v>
      </c>
      <c r="G314" t="b">
        <f>OR(mortage_data[[#This Row],[LTV ratio]]&gt;$Q$16,mortage_data[[#This Row],[LTV ratio]]&lt;$Q$15)</f>
        <v>0</v>
      </c>
      <c r="H314">
        <v>360</v>
      </c>
      <c r="I314">
        <f t="shared" si="9"/>
        <v>30</v>
      </c>
      <c r="J314">
        <v>3.87</v>
      </c>
    </row>
    <row r="315" spans="1:10" x14ac:dyDescent="0.25">
      <c r="A315">
        <v>312</v>
      </c>
      <c r="B315">
        <v>1045000</v>
      </c>
      <c r="C315" t="b">
        <f>OR(mortage_data[[#This Row],[Appraised Value of Home]]&gt;$O$16,mortage_data[[#This Row],[Appraised Value of Home]]&lt;$O$15)</f>
        <v>1</v>
      </c>
      <c r="D315">
        <v>765000</v>
      </c>
      <c r="E315" t="b">
        <f>OR(mortage_data[[#This Row],[Amount Borrowed]]&gt;$P$16,mortage_data[[#This Row],[Amount Borrowed]]&lt;$P$15)</f>
        <v>1</v>
      </c>
      <c r="F315">
        <v>73.260000000000005</v>
      </c>
      <c r="G315" t="b">
        <f>OR(mortage_data[[#This Row],[LTV ratio]]&gt;$Q$16,mortage_data[[#This Row],[LTV ratio]]&lt;$Q$15)</f>
        <v>0</v>
      </c>
      <c r="H315">
        <v>360</v>
      </c>
      <c r="I315">
        <f t="shared" si="9"/>
        <v>30</v>
      </c>
      <c r="J315">
        <v>3.62</v>
      </c>
    </row>
    <row r="316" spans="1:10" x14ac:dyDescent="0.25">
      <c r="A316">
        <v>313</v>
      </c>
      <c r="B316">
        <v>395000</v>
      </c>
      <c r="C316" t="b">
        <f>OR(mortage_data[[#This Row],[Appraised Value of Home]]&gt;$O$16,mortage_data[[#This Row],[Appraised Value of Home]]&lt;$O$15)</f>
        <v>0</v>
      </c>
      <c r="D316">
        <v>355000</v>
      </c>
      <c r="E316" t="b">
        <f>OR(mortage_data[[#This Row],[Amount Borrowed]]&gt;$P$16,mortage_data[[#This Row],[Amount Borrowed]]&lt;$P$15)</f>
        <v>0</v>
      </c>
      <c r="F316">
        <v>89.99</v>
      </c>
      <c r="G316" t="b">
        <f>OR(mortage_data[[#This Row],[LTV ratio]]&gt;$Q$16,mortage_data[[#This Row],[LTV ratio]]&lt;$Q$15)</f>
        <v>0</v>
      </c>
      <c r="H316">
        <v>360</v>
      </c>
      <c r="I316">
        <f t="shared" si="9"/>
        <v>30</v>
      </c>
      <c r="J316">
        <v>2.87</v>
      </c>
    </row>
    <row r="317" spans="1:10" x14ac:dyDescent="0.25">
      <c r="A317">
        <v>314</v>
      </c>
      <c r="B317">
        <v>275000</v>
      </c>
      <c r="C317" t="b">
        <f>OR(mortage_data[[#This Row],[Appraised Value of Home]]&gt;$O$16,mortage_data[[#This Row],[Appraised Value of Home]]&lt;$O$15)</f>
        <v>0</v>
      </c>
      <c r="D317">
        <v>105000</v>
      </c>
      <c r="E317" t="b">
        <f>OR(mortage_data[[#This Row],[Amount Borrowed]]&gt;$P$16,mortage_data[[#This Row],[Amount Borrowed]]&lt;$P$15)</f>
        <v>0</v>
      </c>
      <c r="F317">
        <v>36.92</v>
      </c>
      <c r="G317" t="b">
        <f>OR(mortage_data[[#This Row],[LTV ratio]]&gt;$Q$16,mortage_data[[#This Row],[LTV ratio]]&lt;$Q$15)</f>
        <v>0</v>
      </c>
      <c r="H317">
        <v>360</v>
      </c>
      <c r="I317">
        <f t="shared" si="9"/>
        <v>30</v>
      </c>
      <c r="J317">
        <v>4.25</v>
      </c>
    </row>
    <row r="318" spans="1:10" x14ac:dyDescent="0.25">
      <c r="A318">
        <v>315</v>
      </c>
      <c r="B318">
        <v>315000</v>
      </c>
      <c r="C318" t="b">
        <f>OR(mortage_data[[#This Row],[Appraised Value of Home]]&gt;$O$16,mortage_data[[#This Row],[Appraised Value of Home]]&lt;$O$15)</f>
        <v>0</v>
      </c>
      <c r="D318">
        <v>275000</v>
      </c>
      <c r="E318" t="b">
        <f>OR(mortage_data[[#This Row],[Amount Borrowed]]&gt;$P$16,mortage_data[[#This Row],[Amount Borrowed]]&lt;$P$15)</f>
        <v>0</v>
      </c>
      <c r="F318">
        <v>87.29</v>
      </c>
      <c r="G318" t="b">
        <f>OR(mortage_data[[#This Row],[LTV ratio]]&gt;$Q$16,mortage_data[[#This Row],[LTV ratio]]&lt;$Q$15)</f>
        <v>0</v>
      </c>
      <c r="H318">
        <v>360</v>
      </c>
      <c r="I318">
        <f t="shared" si="9"/>
        <v>30</v>
      </c>
      <c r="J318">
        <v>2.75</v>
      </c>
    </row>
    <row r="319" spans="1:10" x14ac:dyDescent="0.25">
      <c r="A319">
        <v>316</v>
      </c>
      <c r="B319">
        <v>325000</v>
      </c>
      <c r="C319" t="b">
        <f>OR(mortage_data[[#This Row],[Appraised Value of Home]]&gt;$O$16,mortage_data[[#This Row],[Appraised Value of Home]]&lt;$O$15)</f>
        <v>0</v>
      </c>
      <c r="D319">
        <v>165000</v>
      </c>
      <c r="E319" t="b">
        <f>OR(mortage_data[[#This Row],[Amount Borrowed]]&gt;$P$16,mortage_data[[#This Row],[Amount Borrowed]]&lt;$P$15)</f>
        <v>0</v>
      </c>
      <c r="F319">
        <v>51.84</v>
      </c>
      <c r="G319" t="b">
        <f>OR(mortage_data[[#This Row],[LTV ratio]]&gt;$Q$16,mortage_data[[#This Row],[LTV ratio]]&lt;$Q$15)</f>
        <v>0</v>
      </c>
      <c r="H319">
        <v>360</v>
      </c>
      <c r="I319">
        <f t="shared" si="9"/>
        <v>30</v>
      </c>
      <c r="J319">
        <v>2.99</v>
      </c>
    </row>
    <row r="320" spans="1:10" x14ac:dyDescent="0.25">
      <c r="A320">
        <v>317</v>
      </c>
      <c r="B320">
        <v>255000</v>
      </c>
      <c r="C320" t="b">
        <f>OR(mortage_data[[#This Row],[Appraised Value of Home]]&gt;$O$16,mortage_data[[#This Row],[Appraised Value of Home]]&lt;$O$15)</f>
        <v>0</v>
      </c>
      <c r="D320">
        <v>205000</v>
      </c>
      <c r="E320" t="b">
        <f>OR(mortage_data[[#This Row],[Amount Borrowed]]&gt;$P$16,mortage_data[[#This Row],[Amount Borrowed]]&lt;$P$15)</f>
        <v>0</v>
      </c>
      <c r="F320">
        <v>79.36</v>
      </c>
      <c r="G320" t="b">
        <f>OR(mortage_data[[#This Row],[LTV ratio]]&gt;$Q$16,mortage_data[[#This Row],[LTV ratio]]&lt;$Q$15)</f>
        <v>0</v>
      </c>
      <c r="H320">
        <v>360</v>
      </c>
      <c r="I320">
        <f t="shared" si="9"/>
        <v>30</v>
      </c>
      <c r="J320">
        <v>6</v>
      </c>
    </row>
    <row r="321" spans="1:10" x14ac:dyDescent="0.25">
      <c r="A321">
        <v>318</v>
      </c>
      <c r="B321">
        <v>335000</v>
      </c>
      <c r="C321" t="b">
        <f>OR(mortage_data[[#This Row],[Appraised Value of Home]]&gt;$O$16,mortage_data[[#This Row],[Appraised Value of Home]]&lt;$O$15)</f>
        <v>0</v>
      </c>
      <c r="D321">
        <v>315000</v>
      </c>
      <c r="E321" t="b">
        <f>OR(mortage_data[[#This Row],[Amount Borrowed]]&gt;$P$16,mortage_data[[#This Row],[Amount Borrowed]]&lt;$P$15)</f>
        <v>0</v>
      </c>
      <c r="F321">
        <v>95</v>
      </c>
      <c r="G321" t="b">
        <f>OR(mortage_data[[#This Row],[LTV ratio]]&gt;$Q$16,mortage_data[[#This Row],[LTV ratio]]&lt;$Q$15)</f>
        <v>0</v>
      </c>
      <c r="H321">
        <v>360</v>
      </c>
      <c r="I321">
        <f t="shared" si="9"/>
        <v>30</v>
      </c>
      <c r="J321">
        <v>3.5</v>
      </c>
    </row>
    <row r="322" spans="1:10" x14ac:dyDescent="0.25">
      <c r="A322">
        <v>319</v>
      </c>
      <c r="B322">
        <v>185000</v>
      </c>
      <c r="C322" t="b">
        <f>OR(mortage_data[[#This Row],[Appraised Value of Home]]&gt;$O$16,mortage_data[[#This Row],[Appraised Value of Home]]&lt;$O$15)</f>
        <v>0</v>
      </c>
      <c r="D322">
        <v>145000</v>
      </c>
      <c r="E322" t="b">
        <f>OR(mortage_data[[#This Row],[Amount Borrowed]]&gt;$P$16,mortage_data[[#This Row],[Amount Borrowed]]&lt;$P$15)</f>
        <v>0</v>
      </c>
      <c r="F322">
        <v>80</v>
      </c>
      <c r="G322" t="b">
        <f>OR(mortage_data[[#This Row],[LTV ratio]]&gt;$Q$16,mortage_data[[#This Row],[LTV ratio]]&lt;$Q$15)</f>
        <v>0</v>
      </c>
      <c r="H322">
        <v>360</v>
      </c>
      <c r="I322">
        <f t="shared" si="9"/>
        <v>30</v>
      </c>
      <c r="J322">
        <v>2.87</v>
      </c>
    </row>
    <row r="323" spans="1:10" x14ac:dyDescent="0.25">
      <c r="A323">
        <v>320</v>
      </c>
      <c r="B323">
        <v>275000</v>
      </c>
      <c r="C323" t="b">
        <f>OR(mortage_data[[#This Row],[Appraised Value of Home]]&gt;$O$16,mortage_data[[#This Row],[Appraised Value of Home]]&lt;$O$15)</f>
        <v>0</v>
      </c>
      <c r="D323">
        <v>215000</v>
      </c>
      <c r="E323" t="b">
        <f>OR(mortage_data[[#This Row],[Amount Borrowed]]&gt;$P$16,mortage_data[[#This Row],[Amount Borrowed]]&lt;$P$15)</f>
        <v>0</v>
      </c>
      <c r="F323">
        <v>80</v>
      </c>
      <c r="G323" t="b">
        <f>OR(mortage_data[[#This Row],[LTV ratio]]&gt;$Q$16,mortage_data[[#This Row],[LTV ratio]]&lt;$Q$15)</f>
        <v>0</v>
      </c>
      <c r="H323">
        <v>360</v>
      </c>
      <c r="I323">
        <f t="shared" si="9"/>
        <v>30</v>
      </c>
      <c r="J323">
        <v>3.75</v>
      </c>
    </row>
    <row r="324" spans="1:10" x14ac:dyDescent="0.25">
      <c r="A324">
        <v>321</v>
      </c>
      <c r="B324">
        <v>245000</v>
      </c>
      <c r="C324" t="b">
        <f>OR(mortage_data[[#This Row],[Appraised Value of Home]]&gt;$O$16,mortage_data[[#This Row],[Appraised Value of Home]]&lt;$O$15)</f>
        <v>0</v>
      </c>
      <c r="D324">
        <v>115000</v>
      </c>
      <c r="E324" t="b">
        <f>OR(mortage_data[[#This Row],[Amount Borrowed]]&gt;$P$16,mortage_data[[#This Row],[Amount Borrowed]]&lt;$P$15)</f>
        <v>0</v>
      </c>
      <c r="F324">
        <v>46.93</v>
      </c>
      <c r="G324" t="b">
        <f>OR(mortage_data[[#This Row],[LTV ratio]]&gt;$Q$16,mortage_data[[#This Row],[LTV ratio]]&lt;$Q$15)</f>
        <v>0</v>
      </c>
      <c r="H324">
        <v>120</v>
      </c>
      <c r="I324">
        <f t="shared" si="9"/>
        <v>10</v>
      </c>
      <c r="J324">
        <v>2.37</v>
      </c>
    </row>
    <row r="325" spans="1:10" x14ac:dyDescent="0.25">
      <c r="A325">
        <v>322</v>
      </c>
      <c r="B325">
        <v>185000</v>
      </c>
      <c r="C325" t="b">
        <f>OR(mortage_data[[#This Row],[Appraised Value of Home]]&gt;$O$16,mortage_data[[#This Row],[Appraised Value of Home]]&lt;$O$15)</f>
        <v>0</v>
      </c>
      <c r="D325">
        <v>105000</v>
      </c>
      <c r="E325" t="b">
        <f>OR(mortage_data[[#This Row],[Amount Borrowed]]&gt;$P$16,mortage_data[[#This Row],[Amount Borrowed]]&lt;$P$15)</f>
        <v>0</v>
      </c>
      <c r="F325">
        <v>58.88</v>
      </c>
      <c r="G325" t="b">
        <f>OR(mortage_data[[#This Row],[LTV ratio]]&gt;$Q$16,mortage_data[[#This Row],[LTV ratio]]&lt;$Q$15)</f>
        <v>0</v>
      </c>
      <c r="H325">
        <v>180</v>
      </c>
      <c r="I325">
        <f t="shared" ref="I325:I388" si="10">H325/12</f>
        <v>15</v>
      </c>
      <c r="J325">
        <v>2.75</v>
      </c>
    </row>
    <row r="326" spans="1:10" x14ac:dyDescent="0.25">
      <c r="A326">
        <v>323</v>
      </c>
      <c r="B326">
        <v>365000</v>
      </c>
      <c r="C326" t="b">
        <f>OR(mortage_data[[#This Row],[Appraised Value of Home]]&gt;$O$16,mortage_data[[#This Row],[Appraised Value of Home]]&lt;$O$15)</f>
        <v>0</v>
      </c>
      <c r="D326">
        <v>285000</v>
      </c>
      <c r="E326" t="b">
        <f>OR(mortage_data[[#This Row],[Amount Borrowed]]&gt;$P$16,mortage_data[[#This Row],[Amount Borrowed]]&lt;$P$15)</f>
        <v>0</v>
      </c>
      <c r="F326">
        <v>79</v>
      </c>
      <c r="G326" t="b">
        <f>OR(mortage_data[[#This Row],[LTV ratio]]&gt;$Q$16,mortage_data[[#This Row],[LTV ratio]]&lt;$Q$15)</f>
        <v>0</v>
      </c>
      <c r="H326">
        <v>360</v>
      </c>
      <c r="I326">
        <f t="shared" si="10"/>
        <v>30</v>
      </c>
      <c r="J326">
        <v>3.25</v>
      </c>
    </row>
    <row r="327" spans="1:10" x14ac:dyDescent="0.25">
      <c r="A327">
        <v>324</v>
      </c>
      <c r="B327">
        <v>245000</v>
      </c>
      <c r="C327" t="b">
        <f>OR(mortage_data[[#This Row],[Appraised Value of Home]]&gt;$O$16,mortage_data[[#This Row],[Appraised Value of Home]]&lt;$O$15)</f>
        <v>0</v>
      </c>
      <c r="D327">
        <v>85000</v>
      </c>
      <c r="E327" t="b">
        <f>OR(mortage_data[[#This Row],[Amount Borrowed]]&gt;$P$16,mortage_data[[#This Row],[Amount Borrowed]]&lt;$P$15)</f>
        <v>0</v>
      </c>
      <c r="F327">
        <v>32.93</v>
      </c>
      <c r="G327" t="b">
        <f>OR(mortage_data[[#This Row],[LTV ratio]]&gt;$Q$16,mortage_data[[#This Row],[LTV ratio]]&lt;$Q$15)</f>
        <v>0</v>
      </c>
      <c r="H327">
        <v>240</v>
      </c>
      <c r="I327">
        <f t="shared" si="10"/>
        <v>20</v>
      </c>
      <c r="J327">
        <v>2.62</v>
      </c>
    </row>
    <row r="328" spans="1:10" x14ac:dyDescent="0.25">
      <c r="A328">
        <v>325</v>
      </c>
      <c r="B328">
        <v>335000</v>
      </c>
      <c r="C328" t="b">
        <f>OR(mortage_data[[#This Row],[Appraised Value of Home]]&gt;$O$16,mortage_data[[#This Row],[Appraised Value of Home]]&lt;$O$15)</f>
        <v>0</v>
      </c>
      <c r="D328">
        <v>275000</v>
      </c>
      <c r="E328" t="b">
        <f>OR(mortage_data[[#This Row],[Amount Borrowed]]&gt;$P$16,mortage_data[[#This Row],[Amount Borrowed]]&lt;$P$15)</f>
        <v>0</v>
      </c>
      <c r="F328">
        <v>89.96</v>
      </c>
      <c r="G328" t="b">
        <f>OR(mortage_data[[#This Row],[LTV ratio]]&gt;$Q$16,mortage_data[[#This Row],[LTV ratio]]&lt;$Q$15)</f>
        <v>0</v>
      </c>
      <c r="H328">
        <v>360</v>
      </c>
      <c r="I328">
        <f t="shared" si="10"/>
        <v>30</v>
      </c>
      <c r="J328">
        <v>3.5</v>
      </c>
    </row>
    <row r="329" spans="1:10" x14ac:dyDescent="0.25">
      <c r="A329">
        <v>326</v>
      </c>
      <c r="B329">
        <v>235000</v>
      </c>
      <c r="C329" t="b">
        <f>OR(mortage_data[[#This Row],[Appraised Value of Home]]&gt;$O$16,mortage_data[[#This Row],[Appraised Value of Home]]&lt;$O$15)</f>
        <v>0</v>
      </c>
      <c r="D329">
        <v>165000</v>
      </c>
      <c r="E329" t="b">
        <f>OR(mortage_data[[#This Row],[Amount Borrowed]]&gt;$P$16,mortage_data[[#This Row],[Amount Borrowed]]&lt;$P$15)</f>
        <v>0</v>
      </c>
      <c r="F329">
        <v>71.12</v>
      </c>
      <c r="G329" t="b">
        <f>OR(mortage_data[[#This Row],[LTV ratio]]&gt;$Q$16,mortage_data[[#This Row],[LTV ratio]]&lt;$Q$15)</f>
        <v>0</v>
      </c>
      <c r="H329">
        <v>360</v>
      </c>
      <c r="I329">
        <f t="shared" si="10"/>
        <v>30</v>
      </c>
      <c r="J329">
        <v>3.5</v>
      </c>
    </row>
    <row r="330" spans="1:10" x14ac:dyDescent="0.25">
      <c r="A330">
        <v>327</v>
      </c>
      <c r="B330">
        <v>355000</v>
      </c>
      <c r="C330" t="b">
        <f>OR(mortage_data[[#This Row],[Appraised Value of Home]]&gt;$O$16,mortage_data[[#This Row],[Appraised Value of Home]]&lt;$O$15)</f>
        <v>0</v>
      </c>
      <c r="D330">
        <v>335000</v>
      </c>
      <c r="E330" t="b">
        <f>OR(mortage_data[[#This Row],[Amount Borrowed]]&gt;$P$16,mortage_data[[#This Row],[Amount Borrowed]]&lt;$P$15)</f>
        <v>0</v>
      </c>
      <c r="F330">
        <v>95</v>
      </c>
      <c r="G330" t="b">
        <f>OR(mortage_data[[#This Row],[LTV ratio]]&gt;$Q$16,mortage_data[[#This Row],[LTV ratio]]&lt;$Q$15)</f>
        <v>0</v>
      </c>
      <c r="H330">
        <v>360</v>
      </c>
      <c r="I330">
        <f t="shared" si="10"/>
        <v>30</v>
      </c>
      <c r="J330">
        <v>2.87</v>
      </c>
    </row>
    <row r="331" spans="1:10" x14ac:dyDescent="0.25">
      <c r="A331">
        <v>328</v>
      </c>
      <c r="B331">
        <v>455000</v>
      </c>
      <c r="C331" t="b">
        <f>OR(mortage_data[[#This Row],[Appraised Value of Home]]&gt;$O$16,mortage_data[[#This Row],[Appraised Value of Home]]&lt;$O$15)</f>
        <v>0</v>
      </c>
      <c r="D331">
        <v>275000</v>
      </c>
      <c r="E331" t="b">
        <f>OR(mortage_data[[#This Row],[Amount Borrowed]]&gt;$P$16,mortage_data[[#This Row],[Amount Borrowed]]&lt;$P$15)</f>
        <v>0</v>
      </c>
      <c r="F331">
        <v>60.66</v>
      </c>
      <c r="G331" t="b">
        <f>OR(mortage_data[[#This Row],[LTV ratio]]&gt;$Q$16,mortage_data[[#This Row],[LTV ratio]]&lt;$Q$15)</f>
        <v>0</v>
      </c>
      <c r="H331">
        <v>180</v>
      </c>
      <c r="I331">
        <f t="shared" si="10"/>
        <v>15</v>
      </c>
      <c r="J331">
        <v>2.62</v>
      </c>
    </row>
    <row r="332" spans="1:10" x14ac:dyDescent="0.25">
      <c r="A332">
        <v>329</v>
      </c>
      <c r="B332">
        <v>715000</v>
      </c>
      <c r="C332" t="b">
        <f>OR(mortage_data[[#This Row],[Appraised Value of Home]]&gt;$O$16,mortage_data[[#This Row],[Appraised Value of Home]]&lt;$O$15)</f>
        <v>0</v>
      </c>
      <c r="D332">
        <v>575000</v>
      </c>
      <c r="E332" t="b">
        <f>OR(mortage_data[[#This Row],[Amount Borrowed]]&gt;$P$16,mortage_data[[#This Row],[Amount Borrowed]]&lt;$P$15)</f>
        <v>0</v>
      </c>
      <c r="F332">
        <v>80.150000000000006</v>
      </c>
      <c r="G332" t="b">
        <f>OR(mortage_data[[#This Row],[LTV ratio]]&gt;$Q$16,mortage_data[[#This Row],[LTV ratio]]&lt;$Q$15)</f>
        <v>0</v>
      </c>
      <c r="H332">
        <v>360</v>
      </c>
      <c r="I332">
        <f t="shared" si="10"/>
        <v>30</v>
      </c>
      <c r="J332">
        <v>3.87</v>
      </c>
    </row>
    <row r="333" spans="1:10" x14ac:dyDescent="0.25">
      <c r="A333">
        <v>330</v>
      </c>
      <c r="B333">
        <v>255000</v>
      </c>
      <c r="C333" t="b">
        <f>OR(mortage_data[[#This Row],[Appraised Value of Home]]&gt;$O$16,mortage_data[[#This Row],[Appraised Value of Home]]&lt;$O$15)</f>
        <v>0</v>
      </c>
      <c r="D333">
        <v>205000</v>
      </c>
      <c r="E333" t="b">
        <f>OR(mortage_data[[#This Row],[Amount Borrowed]]&gt;$P$16,mortage_data[[#This Row],[Amount Borrowed]]&lt;$P$15)</f>
        <v>0</v>
      </c>
      <c r="F333">
        <v>80</v>
      </c>
      <c r="G333" t="b">
        <f>OR(mortage_data[[#This Row],[LTV ratio]]&gt;$Q$16,mortage_data[[#This Row],[LTV ratio]]&lt;$Q$15)</f>
        <v>0</v>
      </c>
      <c r="H333">
        <v>360</v>
      </c>
      <c r="I333">
        <f t="shared" si="10"/>
        <v>30</v>
      </c>
      <c r="J333">
        <v>3.12</v>
      </c>
    </row>
    <row r="334" spans="1:10" x14ac:dyDescent="0.25">
      <c r="A334">
        <v>331</v>
      </c>
      <c r="B334">
        <v>655000</v>
      </c>
      <c r="C334" t="b">
        <f>OR(mortage_data[[#This Row],[Appraised Value of Home]]&gt;$O$16,mortage_data[[#This Row],[Appraised Value of Home]]&lt;$O$15)</f>
        <v>0</v>
      </c>
      <c r="D334">
        <v>245000</v>
      </c>
      <c r="E334" t="b">
        <f>OR(mortage_data[[#This Row],[Amount Borrowed]]&gt;$P$16,mortage_data[[#This Row],[Amount Borrowed]]&lt;$P$15)</f>
        <v>0</v>
      </c>
      <c r="F334">
        <v>38.090000000000003</v>
      </c>
      <c r="G334" t="b">
        <f>OR(mortage_data[[#This Row],[LTV ratio]]&gt;$Q$16,mortage_data[[#This Row],[LTV ratio]]&lt;$Q$15)</f>
        <v>0</v>
      </c>
      <c r="H334">
        <v>180</v>
      </c>
      <c r="I334">
        <f t="shared" si="10"/>
        <v>15</v>
      </c>
      <c r="J334">
        <v>2.62</v>
      </c>
    </row>
    <row r="335" spans="1:10" x14ac:dyDescent="0.25">
      <c r="A335">
        <v>332</v>
      </c>
      <c r="B335">
        <v>475000</v>
      </c>
      <c r="C335" t="b">
        <f>OR(mortage_data[[#This Row],[Appraised Value of Home]]&gt;$O$16,mortage_data[[#This Row],[Appraised Value of Home]]&lt;$O$15)</f>
        <v>0</v>
      </c>
      <c r="D335">
        <v>275000</v>
      </c>
      <c r="E335" t="b">
        <f>OR(mortage_data[[#This Row],[Amount Borrowed]]&gt;$P$16,mortage_data[[#This Row],[Amount Borrowed]]&lt;$P$15)</f>
        <v>0</v>
      </c>
      <c r="F335">
        <v>59.46</v>
      </c>
      <c r="G335" t="b">
        <f>OR(mortage_data[[#This Row],[LTV ratio]]&gt;$Q$16,mortage_data[[#This Row],[LTV ratio]]&lt;$Q$15)</f>
        <v>0</v>
      </c>
      <c r="H335">
        <v>360</v>
      </c>
      <c r="I335">
        <f t="shared" si="10"/>
        <v>30</v>
      </c>
      <c r="J335">
        <v>3.37</v>
      </c>
    </row>
    <row r="336" spans="1:10" x14ac:dyDescent="0.25">
      <c r="A336">
        <v>333</v>
      </c>
      <c r="B336">
        <v>155000</v>
      </c>
      <c r="C336" t="b">
        <f>OR(mortage_data[[#This Row],[Appraised Value of Home]]&gt;$O$16,mortage_data[[#This Row],[Appraised Value of Home]]&lt;$O$15)</f>
        <v>0</v>
      </c>
      <c r="D336">
        <v>135000</v>
      </c>
      <c r="E336" t="b">
        <f>OR(mortage_data[[#This Row],[Amount Borrowed]]&gt;$P$16,mortage_data[[#This Row],[Amount Borrowed]]&lt;$P$15)</f>
        <v>0</v>
      </c>
      <c r="F336">
        <v>95</v>
      </c>
      <c r="G336" t="b">
        <f>OR(mortage_data[[#This Row],[LTV ratio]]&gt;$Q$16,mortage_data[[#This Row],[LTV ratio]]&lt;$Q$15)</f>
        <v>0</v>
      </c>
      <c r="H336">
        <v>360</v>
      </c>
      <c r="I336">
        <f t="shared" si="10"/>
        <v>30</v>
      </c>
      <c r="J336">
        <v>3.5</v>
      </c>
    </row>
    <row r="337" spans="1:10" x14ac:dyDescent="0.25">
      <c r="A337">
        <v>334</v>
      </c>
      <c r="B337">
        <v>335000</v>
      </c>
      <c r="C337" t="b">
        <f>OR(mortage_data[[#This Row],[Appraised Value of Home]]&gt;$O$16,mortage_data[[#This Row],[Appraised Value of Home]]&lt;$O$15)</f>
        <v>0</v>
      </c>
      <c r="D337">
        <v>255000</v>
      </c>
      <c r="E337" t="b">
        <f>OR(mortage_data[[#This Row],[Amount Borrowed]]&gt;$P$16,mortage_data[[#This Row],[Amount Borrowed]]&lt;$P$15)</f>
        <v>0</v>
      </c>
      <c r="F337">
        <v>78.180000000000007</v>
      </c>
      <c r="G337" t="b">
        <f>OR(mortage_data[[#This Row],[LTV ratio]]&gt;$Q$16,mortage_data[[#This Row],[LTV ratio]]&lt;$Q$15)</f>
        <v>0</v>
      </c>
      <c r="H337">
        <v>360</v>
      </c>
      <c r="I337">
        <f t="shared" si="10"/>
        <v>30</v>
      </c>
      <c r="J337">
        <v>3.25</v>
      </c>
    </row>
    <row r="338" spans="1:10" x14ac:dyDescent="0.25">
      <c r="A338">
        <v>335</v>
      </c>
      <c r="B338">
        <v>1605000</v>
      </c>
      <c r="C338" t="b">
        <f>OR(mortage_data[[#This Row],[Appraised Value of Home]]&gt;$O$16,mortage_data[[#This Row],[Appraised Value of Home]]&lt;$O$15)</f>
        <v>1</v>
      </c>
      <c r="D338">
        <v>515000</v>
      </c>
      <c r="E338" t="b">
        <f>OR(mortage_data[[#This Row],[Amount Borrowed]]&gt;$P$16,mortage_data[[#This Row],[Amount Borrowed]]&lt;$P$15)</f>
        <v>0</v>
      </c>
      <c r="F338">
        <v>31.9</v>
      </c>
      <c r="G338" t="b">
        <f>OR(mortage_data[[#This Row],[LTV ratio]]&gt;$Q$16,mortage_data[[#This Row],[LTV ratio]]&lt;$Q$15)</f>
        <v>0</v>
      </c>
      <c r="H338">
        <v>360</v>
      </c>
      <c r="I338">
        <f t="shared" si="10"/>
        <v>30</v>
      </c>
      <c r="J338">
        <v>2.5</v>
      </c>
    </row>
    <row r="339" spans="1:10" x14ac:dyDescent="0.25">
      <c r="A339">
        <v>336</v>
      </c>
      <c r="B339">
        <v>305000</v>
      </c>
      <c r="C339" t="b">
        <f>OR(mortage_data[[#This Row],[Appraised Value of Home]]&gt;$O$16,mortage_data[[#This Row],[Appraised Value of Home]]&lt;$O$15)</f>
        <v>0</v>
      </c>
      <c r="D339">
        <v>245000</v>
      </c>
      <c r="E339" t="b">
        <f>OR(mortage_data[[#This Row],[Amount Borrowed]]&gt;$P$16,mortage_data[[#This Row],[Amount Borrowed]]&lt;$P$15)</f>
        <v>0</v>
      </c>
      <c r="F339">
        <v>80</v>
      </c>
      <c r="G339" t="b">
        <f>OR(mortage_data[[#This Row],[LTV ratio]]&gt;$Q$16,mortage_data[[#This Row],[LTV ratio]]&lt;$Q$15)</f>
        <v>0</v>
      </c>
      <c r="H339">
        <v>360</v>
      </c>
      <c r="I339">
        <f t="shared" si="10"/>
        <v>30</v>
      </c>
      <c r="J339">
        <v>2.75</v>
      </c>
    </row>
    <row r="340" spans="1:10" x14ac:dyDescent="0.25">
      <c r="A340">
        <v>337</v>
      </c>
      <c r="B340">
        <v>625000</v>
      </c>
      <c r="C340" t="b">
        <f>OR(mortage_data[[#This Row],[Appraised Value of Home]]&gt;$O$16,mortage_data[[#This Row],[Appraised Value of Home]]&lt;$O$15)</f>
        <v>0</v>
      </c>
      <c r="D340">
        <v>495000</v>
      </c>
      <c r="E340" t="b">
        <f>OR(mortage_data[[#This Row],[Amount Borrowed]]&gt;$P$16,mortage_data[[#This Row],[Amount Borrowed]]&lt;$P$15)</f>
        <v>0</v>
      </c>
      <c r="F340">
        <v>79.2</v>
      </c>
      <c r="G340" t="b">
        <f>OR(mortage_data[[#This Row],[LTV ratio]]&gt;$Q$16,mortage_data[[#This Row],[LTV ratio]]&lt;$Q$15)</f>
        <v>0</v>
      </c>
      <c r="H340">
        <v>360</v>
      </c>
      <c r="I340">
        <f t="shared" si="10"/>
        <v>30</v>
      </c>
      <c r="J340">
        <v>2.87</v>
      </c>
    </row>
    <row r="341" spans="1:10" x14ac:dyDescent="0.25">
      <c r="A341">
        <v>338</v>
      </c>
      <c r="B341">
        <v>255000</v>
      </c>
      <c r="C341" t="b">
        <f>OR(mortage_data[[#This Row],[Appraised Value of Home]]&gt;$O$16,mortage_data[[#This Row],[Appraised Value of Home]]&lt;$O$15)</f>
        <v>0</v>
      </c>
      <c r="D341">
        <v>235000</v>
      </c>
      <c r="E341" t="b">
        <f>OR(mortage_data[[#This Row],[Amount Borrowed]]&gt;$P$16,mortage_data[[#This Row],[Amount Borrowed]]&lt;$P$15)</f>
        <v>0</v>
      </c>
      <c r="F341">
        <v>94</v>
      </c>
      <c r="G341" t="b">
        <f>OR(mortage_data[[#This Row],[LTV ratio]]&gt;$Q$16,mortage_data[[#This Row],[LTV ratio]]&lt;$Q$15)</f>
        <v>0</v>
      </c>
      <c r="H341">
        <v>360</v>
      </c>
      <c r="I341">
        <f t="shared" si="10"/>
        <v>30</v>
      </c>
      <c r="J341">
        <v>3.25</v>
      </c>
    </row>
    <row r="342" spans="1:10" x14ac:dyDescent="0.25">
      <c r="A342">
        <v>339</v>
      </c>
      <c r="B342">
        <v>545000</v>
      </c>
      <c r="C342" t="b">
        <f>OR(mortage_data[[#This Row],[Appraised Value of Home]]&gt;$O$16,mortage_data[[#This Row],[Appraised Value of Home]]&lt;$O$15)</f>
        <v>0</v>
      </c>
      <c r="D342">
        <v>315000</v>
      </c>
      <c r="E342" t="b">
        <f>OR(mortage_data[[#This Row],[Amount Borrowed]]&gt;$P$16,mortage_data[[#This Row],[Amount Borrowed]]&lt;$P$15)</f>
        <v>0</v>
      </c>
      <c r="F342">
        <v>56.77</v>
      </c>
      <c r="G342" t="b">
        <f>OR(mortage_data[[#This Row],[LTV ratio]]&gt;$Q$16,mortage_data[[#This Row],[LTV ratio]]&lt;$Q$15)</f>
        <v>0</v>
      </c>
      <c r="H342">
        <v>360</v>
      </c>
      <c r="I342">
        <f t="shared" si="10"/>
        <v>30</v>
      </c>
      <c r="J342">
        <v>3.25</v>
      </c>
    </row>
    <row r="343" spans="1:10" x14ac:dyDescent="0.25">
      <c r="A343">
        <v>340</v>
      </c>
      <c r="B343">
        <v>135000</v>
      </c>
      <c r="C343" t="b">
        <f>OR(mortage_data[[#This Row],[Appraised Value of Home]]&gt;$O$16,mortage_data[[#This Row],[Appraised Value of Home]]&lt;$O$15)</f>
        <v>0</v>
      </c>
      <c r="D343">
        <v>115000</v>
      </c>
      <c r="E343" t="b">
        <f>OR(mortage_data[[#This Row],[Amount Borrowed]]&gt;$P$16,mortage_data[[#This Row],[Amount Borrowed]]&lt;$P$15)</f>
        <v>0</v>
      </c>
      <c r="F343">
        <v>95</v>
      </c>
      <c r="G343" t="b">
        <f>OR(mortage_data[[#This Row],[LTV ratio]]&gt;$Q$16,mortage_data[[#This Row],[LTV ratio]]&lt;$Q$15)</f>
        <v>0</v>
      </c>
      <c r="H343">
        <v>360</v>
      </c>
      <c r="I343">
        <f t="shared" si="10"/>
        <v>30</v>
      </c>
      <c r="J343">
        <v>3.25</v>
      </c>
    </row>
    <row r="344" spans="1:10" x14ac:dyDescent="0.25">
      <c r="A344">
        <v>341</v>
      </c>
      <c r="B344">
        <v>895000</v>
      </c>
      <c r="C344" t="b">
        <f>OR(mortage_data[[#This Row],[Appraised Value of Home]]&gt;$O$16,mortage_data[[#This Row],[Appraised Value of Home]]&lt;$O$15)</f>
        <v>0</v>
      </c>
      <c r="D344">
        <v>505000</v>
      </c>
      <c r="E344" t="b">
        <f>OR(mortage_data[[#This Row],[Amount Borrowed]]&gt;$P$16,mortage_data[[#This Row],[Amount Borrowed]]&lt;$P$15)</f>
        <v>0</v>
      </c>
      <c r="F344">
        <v>56.71</v>
      </c>
      <c r="G344" t="b">
        <f>OR(mortage_data[[#This Row],[LTV ratio]]&gt;$Q$16,mortage_data[[#This Row],[LTV ratio]]&lt;$Q$15)</f>
        <v>0</v>
      </c>
      <c r="H344">
        <v>360</v>
      </c>
      <c r="I344">
        <f t="shared" si="10"/>
        <v>30</v>
      </c>
      <c r="J344">
        <v>3.37</v>
      </c>
    </row>
    <row r="345" spans="1:10" x14ac:dyDescent="0.25">
      <c r="A345">
        <v>342</v>
      </c>
      <c r="B345">
        <v>235000</v>
      </c>
      <c r="C345" t="b">
        <f>OR(mortage_data[[#This Row],[Appraised Value of Home]]&gt;$O$16,mortage_data[[#This Row],[Appraised Value of Home]]&lt;$O$15)</f>
        <v>0</v>
      </c>
      <c r="D345">
        <v>215000</v>
      </c>
      <c r="E345" t="b">
        <f>OR(mortage_data[[#This Row],[Amount Borrowed]]&gt;$P$16,mortage_data[[#This Row],[Amount Borrowed]]&lt;$P$15)</f>
        <v>0</v>
      </c>
      <c r="F345">
        <v>95</v>
      </c>
      <c r="G345" t="b">
        <f>OR(mortage_data[[#This Row],[LTV ratio]]&gt;$Q$16,mortage_data[[#This Row],[LTV ratio]]&lt;$Q$15)</f>
        <v>0</v>
      </c>
      <c r="H345">
        <v>360</v>
      </c>
      <c r="I345">
        <f t="shared" si="10"/>
        <v>30</v>
      </c>
      <c r="J345">
        <v>3.25</v>
      </c>
    </row>
    <row r="346" spans="1:10" x14ac:dyDescent="0.25">
      <c r="A346">
        <v>343</v>
      </c>
      <c r="B346">
        <v>245000</v>
      </c>
      <c r="C346" t="b">
        <f>OR(mortage_data[[#This Row],[Appraised Value of Home]]&gt;$O$16,mortage_data[[#This Row],[Appraised Value of Home]]&lt;$O$15)</f>
        <v>0</v>
      </c>
      <c r="D346">
        <v>195000</v>
      </c>
      <c r="E346" t="b">
        <f>OR(mortage_data[[#This Row],[Amount Borrowed]]&gt;$P$16,mortage_data[[#This Row],[Amount Borrowed]]&lt;$P$15)</f>
        <v>0</v>
      </c>
      <c r="F346">
        <v>80</v>
      </c>
      <c r="G346" t="b">
        <f>OR(mortage_data[[#This Row],[LTV ratio]]&gt;$Q$16,mortage_data[[#This Row],[LTV ratio]]&lt;$Q$15)</f>
        <v>0</v>
      </c>
      <c r="H346">
        <v>360</v>
      </c>
      <c r="I346">
        <f t="shared" si="10"/>
        <v>30</v>
      </c>
      <c r="J346">
        <v>3.25</v>
      </c>
    </row>
    <row r="347" spans="1:10" x14ac:dyDescent="0.25">
      <c r="A347">
        <v>344</v>
      </c>
      <c r="B347">
        <v>505000</v>
      </c>
      <c r="C347" t="b">
        <f>OR(mortage_data[[#This Row],[Appraised Value of Home]]&gt;$O$16,mortage_data[[#This Row],[Appraised Value of Home]]&lt;$O$15)</f>
        <v>0</v>
      </c>
      <c r="D347">
        <v>405000</v>
      </c>
      <c r="E347" t="b">
        <f>OR(mortage_data[[#This Row],[Amount Borrowed]]&gt;$P$16,mortage_data[[#This Row],[Amount Borrowed]]&lt;$P$15)</f>
        <v>0</v>
      </c>
      <c r="F347">
        <v>80</v>
      </c>
      <c r="G347" t="b">
        <f>OR(mortage_data[[#This Row],[LTV ratio]]&gt;$Q$16,mortage_data[[#This Row],[LTV ratio]]&lt;$Q$15)</f>
        <v>0</v>
      </c>
      <c r="H347">
        <v>360</v>
      </c>
      <c r="I347">
        <f t="shared" si="10"/>
        <v>30</v>
      </c>
      <c r="J347">
        <v>3.37</v>
      </c>
    </row>
    <row r="348" spans="1:10" x14ac:dyDescent="0.25">
      <c r="A348">
        <v>345</v>
      </c>
      <c r="B348">
        <v>265000</v>
      </c>
      <c r="C348" t="b">
        <f>OR(mortage_data[[#This Row],[Appraised Value of Home]]&gt;$O$16,mortage_data[[#This Row],[Appraised Value of Home]]&lt;$O$15)</f>
        <v>0</v>
      </c>
      <c r="D348">
        <v>225000</v>
      </c>
      <c r="E348" t="b">
        <f>OR(mortage_data[[#This Row],[Amount Borrowed]]&gt;$P$16,mortage_data[[#This Row],[Amount Borrowed]]&lt;$P$15)</f>
        <v>0</v>
      </c>
      <c r="F348">
        <v>95</v>
      </c>
      <c r="G348" t="b">
        <f>OR(mortage_data[[#This Row],[LTV ratio]]&gt;$Q$16,mortage_data[[#This Row],[LTV ratio]]&lt;$Q$15)</f>
        <v>0</v>
      </c>
      <c r="H348">
        <v>360</v>
      </c>
      <c r="I348">
        <f t="shared" si="10"/>
        <v>30</v>
      </c>
      <c r="J348">
        <v>3.99</v>
      </c>
    </row>
    <row r="349" spans="1:10" x14ac:dyDescent="0.25">
      <c r="A349">
        <v>346</v>
      </c>
      <c r="B349">
        <v>235000</v>
      </c>
      <c r="C349" t="b">
        <f>OR(mortage_data[[#This Row],[Appraised Value of Home]]&gt;$O$16,mortage_data[[#This Row],[Appraised Value of Home]]&lt;$O$15)</f>
        <v>0</v>
      </c>
      <c r="D349">
        <v>215000</v>
      </c>
      <c r="E349" t="b">
        <f>OR(mortage_data[[#This Row],[Amount Borrowed]]&gt;$P$16,mortage_data[[#This Row],[Amount Borrowed]]&lt;$P$15)</f>
        <v>0</v>
      </c>
      <c r="F349">
        <v>90</v>
      </c>
      <c r="G349" t="b">
        <f>OR(mortage_data[[#This Row],[LTV ratio]]&gt;$Q$16,mortage_data[[#This Row],[LTV ratio]]&lt;$Q$15)</f>
        <v>0</v>
      </c>
      <c r="H349">
        <v>360</v>
      </c>
      <c r="I349">
        <f t="shared" si="10"/>
        <v>30</v>
      </c>
      <c r="J349">
        <v>3.27</v>
      </c>
    </row>
    <row r="350" spans="1:10" x14ac:dyDescent="0.25">
      <c r="A350">
        <v>347</v>
      </c>
      <c r="B350">
        <v>285000</v>
      </c>
      <c r="C350" t="b">
        <f>OR(mortage_data[[#This Row],[Appraised Value of Home]]&gt;$O$16,mortage_data[[#This Row],[Appraised Value of Home]]&lt;$O$15)</f>
        <v>0</v>
      </c>
      <c r="D350">
        <v>135000</v>
      </c>
      <c r="E350" t="b">
        <f>OR(mortage_data[[#This Row],[Amount Borrowed]]&gt;$P$16,mortage_data[[#This Row],[Amount Borrowed]]&lt;$P$15)</f>
        <v>0</v>
      </c>
      <c r="F350">
        <v>47.36</v>
      </c>
      <c r="G350" t="b">
        <f>OR(mortage_data[[#This Row],[LTV ratio]]&gt;$Q$16,mortage_data[[#This Row],[LTV ratio]]&lt;$Q$15)</f>
        <v>0</v>
      </c>
      <c r="H350">
        <v>180</v>
      </c>
      <c r="I350">
        <f t="shared" si="10"/>
        <v>15</v>
      </c>
      <c r="J350">
        <v>2.87</v>
      </c>
    </row>
    <row r="351" spans="1:10" x14ac:dyDescent="0.25">
      <c r="A351">
        <v>348</v>
      </c>
      <c r="B351">
        <v>125000</v>
      </c>
      <c r="C351" t="b">
        <f>OR(mortage_data[[#This Row],[Appraised Value of Home]]&gt;$O$16,mortage_data[[#This Row],[Appraised Value of Home]]&lt;$O$15)</f>
        <v>0</v>
      </c>
      <c r="D351">
        <v>95000</v>
      </c>
      <c r="E351" t="b">
        <f>OR(mortage_data[[#This Row],[Amount Borrowed]]&gt;$P$16,mortage_data[[#This Row],[Amount Borrowed]]&lt;$P$15)</f>
        <v>0</v>
      </c>
      <c r="F351">
        <v>79.739999999999995</v>
      </c>
      <c r="G351" t="b">
        <f>OR(mortage_data[[#This Row],[LTV ratio]]&gt;$Q$16,mortage_data[[#This Row],[LTV ratio]]&lt;$Q$15)</f>
        <v>0</v>
      </c>
      <c r="H351">
        <v>360</v>
      </c>
      <c r="I351">
        <f t="shared" si="10"/>
        <v>30</v>
      </c>
      <c r="J351">
        <v>3.37</v>
      </c>
    </row>
    <row r="352" spans="1:10" x14ac:dyDescent="0.25">
      <c r="A352">
        <v>349</v>
      </c>
      <c r="B352">
        <v>445000</v>
      </c>
      <c r="C352" t="b">
        <f>OR(mortage_data[[#This Row],[Appraised Value of Home]]&gt;$O$16,mortage_data[[#This Row],[Appraised Value of Home]]&lt;$O$15)</f>
        <v>0</v>
      </c>
      <c r="D352">
        <v>335000</v>
      </c>
      <c r="E352" t="b">
        <f>OR(mortage_data[[#This Row],[Amount Borrowed]]&gt;$P$16,mortage_data[[#This Row],[Amount Borrowed]]&lt;$P$15)</f>
        <v>0</v>
      </c>
      <c r="F352">
        <v>74.599999999999994</v>
      </c>
      <c r="G352" t="b">
        <f>OR(mortage_data[[#This Row],[LTV ratio]]&gt;$Q$16,mortage_data[[#This Row],[LTV ratio]]&lt;$Q$15)</f>
        <v>0</v>
      </c>
      <c r="H352">
        <v>360</v>
      </c>
      <c r="I352">
        <f t="shared" si="10"/>
        <v>30</v>
      </c>
      <c r="J352">
        <v>4.87</v>
      </c>
    </row>
    <row r="353" spans="1:10" x14ac:dyDescent="0.25">
      <c r="A353">
        <v>350</v>
      </c>
      <c r="B353">
        <v>265000</v>
      </c>
      <c r="C353" t="b">
        <f>OR(mortage_data[[#This Row],[Appraised Value of Home]]&gt;$O$16,mortage_data[[#This Row],[Appraised Value of Home]]&lt;$O$15)</f>
        <v>0</v>
      </c>
      <c r="D353">
        <v>195000</v>
      </c>
      <c r="E353" t="b">
        <f>OR(mortage_data[[#This Row],[Amount Borrowed]]&gt;$P$16,mortage_data[[#This Row],[Amount Borrowed]]&lt;$P$15)</f>
        <v>0</v>
      </c>
      <c r="F353">
        <v>74.28</v>
      </c>
      <c r="G353" t="b">
        <f>OR(mortage_data[[#This Row],[LTV ratio]]&gt;$Q$16,mortage_data[[#This Row],[LTV ratio]]&lt;$Q$15)</f>
        <v>0</v>
      </c>
      <c r="H353">
        <v>360</v>
      </c>
      <c r="I353">
        <f t="shared" si="10"/>
        <v>30</v>
      </c>
      <c r="J353">
        <v>2.87</v>
      </c>
    </row>
    <row r="354" spans="1:10" x14ac:dyDescent="0.25">
      <c r="A354">
        <v>351</v>
      </c>
      <c r="B354">
        <v>295000</v>
      </c>
      <c r="C354" t="b">
        <f>OR(mortage_data[[#This Row],[Appraised Value of Home]]&gt;$O$16,mortage_data[[#This Row],[Appraised Value of Home]]&lt;$O$15)</f>
        <v>0</v>
      </c>
      <c r="D354">
        <v>185000</v>
      </c>
      <c r="E354" t="b">
        <f>OR(mortage_data[[#This Row],[Amount Borrowed]]&gt;$P$16,mortage_data[[#This Row],[Amount Borrowed]]&lt;$P$15)</f>
        <v>0</v>
      </c>
      <c r="F354">
        <v>63.72</v>
      </c>
      <c r="G354" t="b">
        <f>OR(mortage_data[[#This Row],[LTV ratio]]&gt;$Q$16,mortage_data[[#This Row],[LTV ratio]]&lt;$Q$15)</f>
        <v>0</v>
      </c>
      <c r="H354">
        <v>360</v>
      </c>
      <c r="I354">
        <f t="shared" si="10"/>
        <v>30</v>
      </c>
      <c r="J354">
        <v>3.25</v>
      </c>
    </row>
    <row r="355" spans="1:10" x14ac:dyDescent="0.25">
      <c r="A355">
        <v>352</v>
      </c>
      <c r="B355">
        <v>495000</v>
      </c>
      <c r="C355" t="b">
        <f>OR(mortage_data[[#This Row],[Appraised Value of Home]]&gt;$O$16,mortage_data[[#This Row],[Appraised Value of Home]]&lt;$O$15)</f>
        <v>0</v>
      </c>
      <c r="D355">
        <v>395000</v>
      </c>
      <c r="E355" t="b">
        <f>OR(mortage_data[[#This Row],[Amount Borrowed]]&gt;$P$16,mortage_data[[#This Row],[Amount Borrowed]]&lt;$P$15)</f>
        <v>0</v>
      </c>
      <c r="F355">
        <v>80</v>
      </c>
      <c r="G355" t="b">
        <f>OR(mortage_data[[#This Row],[LTV ratio]]&gt;$Q$16,mortage_data[[#This Row],[LTV ratio]]&lt;$Q$15)</f>
        <v>0</v>
      </c>
      <c r="H355">
        <v>360</v>
      </c>
      <c r="I355">
        <f t="shared" si="10"/>
        <v>30</v>
      </c>
      <c r="J355">
        <v>3.37</v>
      </c>
    </row>
    <row r="356" spans="1:10" x14ac:dyDescent="0.25">
      <c r="A356">
        <v>353</v>
      </c>
      <c r="B356">
        <v>155000</v>
      </c>
      <c r="C356" t="b">
        <f>OR(mortage_data[[#This Row],[Appraised Value of Home]]&gt;$O$16,mortage_data[[#This Row],[Appraised Value of Home]]&lt;$O$15)</f>
        <v>0</v>
      </c>
      <c r="D356">
        <v>125000</v>
      </c>
      <c r="E356" t="b">
        <f>OR(mortage_data[[#This Row],[Amount Borrowed]]&gt;$P$16,mortage_data[[#This Row],[Amount Borrowed]]&lt;$P$15)</f>
        <v>0</v>
      </c>
      <c r="F356">
        <v>80</v>
      </c>
      <c r="G356" t="b">
        <f>OR(mortage_data[[#This Row],[LTV ratio]]&gt;$Q$16,mortage_data[[#This Row],[LTV ratio]]&lt;$Q$15)</f>
        <v>0</v>
      </c>
      <c r="H356">
        <v>360</v>
      </c>
      <c r="I356">
        <f t="shared" si="10"/>
        <v>30</v>
      </c>
      <c r="J356">
        <v>3</v>
      </c>
    </row>
    <row r="357" spans="1:10" x14ac:dyDescent="0.25">
      <c r="A357">
        <v>354</v>
      </c>
      <c r="B357">
        <v>365000</v>
      </c>
      <c r="C357" t="b">
        <f>OR(mortage_data[[#This Row],[Appraised Value of Home]]&gt;$O$16,mortage_data[[#This Row],[Appraised Value of Home]]&lt;$O$15)</f>
        <v>0</v>
      </c>
      <c r="D357">
        <v>275000</v>
      </c>
      <c r="E357" t="b">
        <f>OR(mortage_data[[#This Row],[Amount Borrowed]]&gt;$P$16,mortage_data[[#This Row],[Amount Borrowed]]&lt;$P$15)</f>
        <v>0</v>
      </c>
      <c r="F357">
        <v>80</v>
      </c>
      <c r="G357" t="b">
        <f>OR(mortage_data[[#This Row],[LTV ratio]]&gt;$Q$16,mortage_data[[#This Row],[LTV ratio]]&lt;$Q$15)</f>
        <v>0</v>
      </c>
      <c r="H357">
        <v>180</v>
      </c>
      <c r="I357">
        <f t="shared" si="10"/>
        <v>15</v>
      </c>
      <c r="J357">
        <v>2.87</v>
      </c>
    </row>
    <row r="358" spans="1:10" x14ac:dyDescent="0.25">
      <c r="A358">
        <v>355</v>
      </c>
      <c r="B358">
        <v>445000</v>
      </c>
      <c r="C358" t="b">
        <f>OR(mortage_data[[#This Row],[Appraised Value of Home]]&gt;$O$16,mortage_data[[#This Row],[Appraised Value of Home]]&lt;$O$15)</f>
        <v>0</v>
      </c>
      <c r="D358">
        <v>305000</v>
      </c>
      <c r="E358" t="b">
        <f>OR(mortage_data[[#This Row],[Amount Borrowed]]&gt;$P$16,mortage_data[[#This Row],[Amount Borrowed]]&lt;$P$15)</f>
        <v>0</v>
      </c>
      <c r="F358">
        <v>68.180000000000007</v>
      </c>
      <c r="G358" t="b">
        <f>OR(mortage_data[[#This Row],[LTV ratio]]&gt;$Q$16,mortage_data[[#This Row],[LTV ratio]]&lt;$Q$15)</f>
        <v>0</v>
      </c>
      <c r="H358">
        <v>360</v>
      </c>
      <c r="I358">
        <f t="shared" si="10"/>
        <v>30</v>
      </c>
      <c r="J358">
        <v>2.62</v>
      </c>
    </row>
    <row r="359" spans="1:10" x14ac:dyDescent="0.25">
      <c r="A359">
        <v>356</v>
      </c>
      <c r="B359">
        <v>685000</v>
      </c>
      <c r="C359" t="b">
        <f>OR(mortage_data[[#This Row],[Appraised Value of Home]]&gt;$O$16,mortage_data[[#This Row],[Appraised Value of Home]]&lt;$O$15)</f>
        <v>0</v>
      </c>
      <c r="D359">
        <v>445000</v>
      </c>
      <c r="E359" t="b">
        <f>OR(mortage_data[[#This Row],[Amount Borrowed]]&gt;$P$16,mortage_data[[#This Row],[Amount Borrowed]]&lt;$P$15)</f>
        <v>0</v>
      </c>
      <c r="F359">
        <v>65.44</v>
      </c>
      <c r="G359" t="b">
        <f>OR(mortage_data[[#This Row],[LTV ratio]]&gt;$Q$16,mortage_data[[#This Row],[LTV ratio]]&lt;$Q$15)</f>
        <v>0</v>
      </c>
      <c r="H359">
        <v>360</v>
      </c>
      <c r="I359">
        <f t="shared" si="10"/>
        <v>30</v>
      </c>
      <c r="J359">
        <v>3.62</v>
      </c>
    </row>
    <row r="360" spans="1:10" x14ac:dyDescent="0.25">
      <c r="A360">
        <v>357</v>
      </c>
      <c r="B360">
        <v>205000</v>
      </c>
      <c r="C360" t="b">
        <f>OR(mortage_data[[#This Row],[Appraised Value of Home]]&gt;$O$16,mortage_data[[#This Row],[Appraised Value of Home]]&lt;$O$15)</f>
        <v>0</v>
      </c>
      <c r="D360">
        <v>165000</v>
      </c>
      <c r="E360" t="b">
        <f>OR(mortage_data[[#This Row],[Amount Borrowed]]&gt;$P$16,mortage_data[[#This Row],[Amount Borrowed]]&lt;$P$15)</f>
        <v>0</v>
      </c>
      <c r="F360">
        <v>80</v>
      </c>
      <c r="G360" t="b">
        <f>OR(mortage_data[[#This Row],[LTV ratio]]&gt;$Q$16,mortage_data[[#This Row],[LTV ratio]]&lt;$Q$15)</f>
        <v>0</v>
      </c>
      <c r="H360">
        <v>360</v>
      </c>
      <c r="I360">
        <f t="shared" si="10"/>
        <v>30</v>
      </c>
      <c r="J360">
        <v>4.12</v>
      </c>
    </row>
    <row r="361" spans="1:10" x14ac:dyDescent="0.25">
      <c r="A361">
        <v>358</v>
      </c>
      <c r="B361">
        <v>355000</v>
      </c>
      <c r="C361" t="b">
        <f>OR(mortage_data[[#This Row],[Appraised Value of Home]]&gt;$O$16,mortage_data[[#This Row],[Appraised Value of Home]]&lt;$O$15)</f>
        <v>0</v>
      </c>
      <c r="D361">
        <v>195000</v>
      </c>
      <c r="E361" t="b">
        <f>OR(mortage_data[[#This Row],[Amount Borrowed]]&gt;$P$16,mortage_data[[#This Row],[Amount Borrowed]]&lt;$P$15)</f>
        <v>0</v>
      </c>
      <c r="F361">
        <v>54.85</v>
      </c>
      <c r="G361" t="b">
        <f>OR(mortage_data[[#This Row],[LTV ratio]]&gt;$Q$16,mortage_data[[#This Row],[LTV ratio]]&lt;$Q$15)</f>
        <v>0</v>
      </c>
      <c r="H361">
        <v>360</v>
      </c>
      <c r="I361">
        <f t="shared" si="10"/>
        <v>30</v>
      </c>
      <c r="J361">
        <v>3.25</v>
      </c>
    </row>
    <row r="362" spans="1:10" x14ac:dyDescent="0.25">
      <c r="A362">
        <v>359</v>
      </c>
      <c r="B362">
        <v>635000</v>
      </c>
      <c r="C362" t="b">
        <f>OR(mortage_data[[#This Row],[Appraised Value of Home]]&gt;$O$16,mortage_data[[#This Row],[Appraised Value of Home]]&lt;$O$15)</f>
        <v>0</v>
      </c>
      <c r="D362">
        <v>475000</v>
      </c>
      <c r="E362" t="b">
        <f>OR(mortage_data[[#This Row],[Amount Borrowed]]&gt;$P$16,mortage_data[[#This Row],[Amount Borrowed]]&lt;$P$15)</f>
        <v>0</v>
      </c>
      <c r="F362">
        <v>75</v>
      </c>
      <c r="G362" t="b">
        <f>OR(mortage_data[[#This Row],[LTV ratio]]&gt;$Q$16,mortage_data[[#This Row],[LTV ratio]]&lt;$Q$15)</f>
        <v>0</v>
      </c>
      <c r="H362">
        <v>360</v>
      </c>
      <c r="I362">
        <f t="shared" si="10"/>
        <v>30</v>
      </c>
      <c r="J362">
        <v>2.99</v>
      </c>
    </row>
    <row r="363" spans="1:10" x14ac:dyDescent="0.25">
      <c r="A363">
        <v>360</v>
      </c>
      <c r="B363">
        <v>155000</v>
      </c>
      <c r="C363" t="b">
        <f>OR(mortage_data[[#This Row],[Appraised Value of Home]]&gt;$O$16,mortage_data[[#This Row],[Appraised Value of Home]]&lt;$O$15)</f>
        <v>0</v>
      </c>
      <c r="D363">
        <v>145000</v>
      </c>
      <c r="E363" t="b">
        <f>OR(mortage_data[[#This Row],[Amount Borrowed]]&gt;$P$16,mortage_data[[#This Row],[Amount Borrowed]]&lt;$P$15)</f>
        <v>0</v>
      </c>
      <c r="F363">
        <v>95</v>
      </c>
      <c r="G363" t="b">
        <f>OR(mortage_data[[#This Row],[LTV ratio]]&gt;$Q$16,mortage_data[[#This Row],[LTV ratio]]&lt;$Q$15)</f>
        <v>0</v>
      </c>
      <c r="H363">
        <v>360</v>
      </c>
      <c r="I363">
        <f t="shared" si="10"/>
        <v>30</v>
      </c>
      <c r="J363">
        <v>3.37</v>
      </c>
    </row>
    <row r="364" spans="1:10" x14ac:dyDescent="0.25">
      <c r="A364">
        <v>361</v>
      </c>
      <c r="B364">
        <v>325000</v>
      </c>
      <c r="C364" t="b">
        <f>OR(mortage_data[[#This Row],[Appraised Value of Home]]&gt;$O$16,mortage_data[[#This Row],[Appraised Value of Home]]&lt;$O$15)</f>
        <v>0</v>
      </c>
      <c r="D364">
        <v>155000</v>
      </c>
      <c r="E364" t="b">
        <f>OR(mortage_data[[#This Row],[Amount Borrowed]]&gt;$P$16,mortage_data[[#This Row],[Amount Borrowed]]&lt;$P$15)</f>
        <v>0</v>
      </c>
      <c r="F364">
        <v>46.87</v>
      </c>
      <c r="G364" t="b">
        <f>OR(mortage_data[[#This Row],[LTV ratio]]&gt;$Q$16,mortage_data[[#This Row],[LTV ratio]]&lt;$Q$15)</f>
        <v>0</v>
      </c>
      <c r="H364">
        <v>360</v>
      </c>
      <c r="I364">
        <f t="shared" si="10"/>
        <v>30</v>
      </c>
      <c r="J364">
        <v>3.37</v>
      </c>
    </row>
    <row r="365" spans="1:10" x14ac:dyDescent="0.25">
      <c r="A365">
        <v>362</v>
      </c>
      <c r="B365">
        <v>225000</v>
      </c>
      <c r="C365" t="b">
        <f>OR(mortage_data[[#This Row],[Appraised Value of Home]]&gt;$O$16,mortage_data[[#This Row],[Appraised Value of Home]]&lt;$O$15)</f>
        <v>0</v>
      </c>
      <c r="D365">
        <v>175000</v>
      </c>
      <c r="E365" t="b">
        <f>OR(mortage_data[[#This Row],[Amount Borrowed]]&gt;$P$16,mortage_data[[#This Row],[Amount Borrowed]]&lt;$P$15)</f>
        <v>0</v>
      </c>
      <c r="F365">
        <v>79.819999999999993</v>
      </c>
      <c r="G365" t="b">
        <f>OR(mortage_data[[#This Row],[LTV ratio]]&gt;$Q$16,mortage_data[[#This Row],[LTV ratio]]&lt;$Q$15)</f>
        <v>0</v>
      </c>
      <c r="H365">
        <v>360</v>
      </c>
      <c r="I365">
        <f t="shared" si="10"/>
        <v>30</v>
      </c>
      <c r="J365">
        <v>4.25</v>
      </c>
    </row>
    <row r="366" spans="1:10" x14ac:dyDescent="0.25">
      <c r="A366">
        <v>363</v>
      </c>
      <c r="B366">
        <v>125000</v>
      </c>
      <c r="C366" t="b">
        <f>OR(mortage_data[[#This Row],[Appraised Value of Home]]&gt;$O$16,mortage_data[[#This Row],[Appraised Value of Home]]&lt;$O$15)</f>
        <v>0</v>
      </c>
      <c r="D366">
        <v>95000</v>
      </c>
      <c r="E366" t="b">
        <f>OR(mortage_data[[#This Row],[Amount Borrowed]]&gt;$P$16,mortage_data[[#This Row],[Amount Borrowed]]&lt;$P$15)</f>
        <v>0</v>
      </c>
      <c r="F366">
        <v>80</v>
      </c>
      <c r="G366" t="b">
        <f>OR(mortage_data[[#This Row],[LTV ratio]]&gt;$Q$16,mortage_data[[#This Row],[LTV ratio]]&lt;$Q$15)</f>
        <v>0</v>
      </c>
      <c r="H366">
        <v>360</v>
      </c>
      <c r="I366">
        <f t="shared" si="10"/>
        <v>30</v>
      </c>
      <c r="J366">
        <v>4.5</v>
      </c>
    </row>
    <row r="367" spans="1:10" x14ac:dyDescent="0.25">
      <c r="A367">
        <v>364</v>
      </c>
      <c r="B367">
        <v>925000</v>
      </c>
      <c r="C367" t="b">
        <f>OR(mortage_data[[#This Row],[Appraised Value of Home]]&gt;$O$16,mortage_data[[#This Row],[Appraised Value of Home]]&lt;$O$15)</f>
        <v>0</v>
      </c>
      <c r="D367">
        <v>515000</v>
      </c>
      <c r="E367" t="b">
        <f>OR(mortage_data[[#This Row],[Amount Borrowed]]&gt;$P$16,mortage_data[[#This Row],[Amount Borrowed]]&lt;$P$15)</f>
        <v>0</v>
      </c>
      <c r="F367">
        <v>55.47</v>
      </c>
      <c r="G367" t="b">
        <f>OR(mortage_data[[#This Row],[LTV ratio]]&gt;$Q$16,mortage_data[[#This Row],[LTV ratio]]&lt;$Q$15)</f>
        <v>0</v>
      </c>
      <c r="H367">
        <v>360</v>
      </c>
      <c r="I367">
        <f t="shared" si="10"/>
        <v>30</v>
      </c>
      <c r="J367">
        <v>2.75</v>
      </c>
    </row>
    <row r="368" spans="1:10" x14ac:dyDescent="0.25">
      <c r="A368">
        <v>365</v>
      </c>
      <c r="B368">
        <v>165000</v>
      </c>
      <c r="C368" t="b">
        <f>OR(mortage_data[[#This Row],[Appraised Value of Home]]&gt;$O$16,mortage_data[[#This Row],[Appraised Value of Home]]&lt;$O$15)</f>
        <v>0</v>
      </c>
      <c r="D368">
        <v>135000</v>
      </c>
      <c r="E368" t="b">
        <f>OR(mortage_data[[#This Row],[Amount Borrowed]]&gt;$P$16,mortage_data[[#This Row],[Amount Borrowed]]&lt;$P$15)</f>
        <v>0</v>
      </c>
      <c r="F368">
        <v>83.12</v>
      </c>
      <c r="G368" t="b">
        <f>OR(mortage_data[[#This Row],[LTV ratio]]&gt;$Q$16,mortage_data[[#This Row],[LTV ratio]]&lt;$Q$15)</f>
        <v>0</v>
      </c>
      <c r="H368">
        <v>360</v>
      </c>
      <c r="I368">
        <f t="shared" si="10"/>
        <v>30</v>
      </c>
      <c r="J368">
        <v>2.99</v>
      </c>
    </row>
    <row r="369" spans="1:10" x14ac:dyDescent="0.25">
      <c r="A369">
        <v>366</v>
      </c>
      <c r="B369">
        <v>805000</v>
      </c>
      <c r="C369" t="b">
        <f>OR(mortage_data[[#This Row],[Appraised Value of Home]]&gt;$O$16,mortage_data[[#This Row],[Appraised Value of Home]]&lt;$O$15)</f>
        <v>0</v>
      </c>
      <c r="D369">
        <v>485000</v>
      </c>
      <c r="E369" t="b">
        <f>OR(mortage_data[[#This Row],[Amount Borrowed]]&gt;$P$16,mortage_data[[#This Row],[Amount Borrowed]]&lt;$P$15)</f>
        <v>0</v>
      </c>
      <c r="F369">
        <v>59.93</v>
      </c>
      <c r="G369" t="b">
        <f>OR(mortage_data[[#This Row],[LTV ratio]]&gt;$Q$16,mortage_data[[#This Row],[LTV ratio]]&lt;$Q$15)</f>
        <v>0</v>
      </c>
      <c r="H369">
        <v>360</v>
      </c>
      <c r="I369">
        <f t="shared" si="10"/>
        <v>30</v>
      </c>
      <c r="J369">
        <v>3.37</v>
      </c>
    </row>
    <row r="370" spans="1:10" x14ac:dyDescent="0.25">
      <c r="A370">
        <v>367</v>
      </c>
      <c r="B370">
        <v>775000</v>
      </c>
      <c r="C370" t="b">
        <f>OR(mortage_data[[#This Row],[Appraised Value of Home]]&gt;$O$16,mortage_data[[#This Row],[Appraised Value of Home]]&lt;$O$15)</f>
        <v>0</v>
      </c>
      <c r="D370">
        <v>375000</v>
      </c>
      <c r="E370" t="b">
        <f>OR(mortage_data[[#This Row],[Amount Borrowed]]&gt;$P$16,mortage_data[[#This Row],[Amount Borrowed]]&lt;$P$15)</f>
        <v>0</v>
      </c>
      <c r="F370">
        <v>48.76</v>
      </c>
      <c r="G370" t="b">
        <f>OR(mortage_data[[#This Row],[LTV ratio]]&gt;$Q$16,mortage_data[[#This Row],[LTV ratio]]&lt;$Q$15)</f>
        <v>0</v>
      </c>
      <c r="H370">
        <v>360</v>
      </c>
      <c r="I370">
        <f t="shared" si="10"/>
        <v>30</v>
      </c>
      <c r="J370">
        <v>3.37</v>
      </c>
    </row>
    <row r="371" spans="1:10" x14ac:dyDescent="0.25">
      <c r="A371">
        <v>368</v>
      </c>
      <c r="B371">
        <v>255000</v>
      </c>
      <c r="C371" t="b">
        <f>OR(mortage_data[[#This Row],[Appraised Value of Home]]&gt;$O$16,mortage_data[[#This Row],[Appraised Value of Home]]&lt;$O$15)</f>
        <v>0</v>
      </c>
      <c r="D371">
        <v>135000</v>
      </c>
      <c r="E371" t="b">
        <f>OR(mortage_data[[#This Row],[Amount Borrowed]]&gt;$P$16,mortage_data[[#This Row],[Amount Borrowed]]&lt;$P$15)</f>
        <v>0</v>
      </c>
      <c r="F371">
        <v>54</v>
      </c>
      <c r="G371" t="b">
        <f>OR(mortage_data[[#This Row],[LTV ratio]]&gt;$Q$16,mortage_data[[#This Row],[LTV ratio]]&lt;$Q$15)</f>
        <v>0</v>
      </c>
      <c r="H371">
        <v>360</v>
      </c>
      <c r="I371">
        <f t="shared" si="10"/>
        <v>30</v>
      </c>
      <c r="J371">
        <v>3.25</v>
      </c>
    </row>
    <row r="372" spans="1:10" x14ac:dyDescent="0.25">
      <c r="A372">
        <v>369</v>
      </c>
      <c r="B372">
        <v>255000</v>
      </c>
      <c r="C372" t="b">
        <f>OR(mortage_data[[#This Row],[Appraised Value of Home]]&gt;$O$16,mortage_data[[#This Row],[Appraised Value of Home]]&lt;$O$15)</f>
        <v>0</v>
      </c>
      <c r="D372">
        <v>175000</v>
      </c>
      <c r="E372" t="b">
        <f>OR(mortage_data[[#This Row],[Amount Borrowed]]&gt;$P$16,mortage_data[[#This Row],[Amount Borrowed]]&lt;$P$15)</f>
        <v>0</v>
      </c>
      <c r="F372">
        <v>68.819999999999993</v>
      </c>
      <c r="G372" t="b">
        <f>OR(mortage_data[[#This Row],[LTV ratio]]&gt;$Q$16,mortage_data[[#This Row],[LTV ratio]]&lt;$Q$15)</f>
        <v>0</v>
      </c>
      <c r="H372">
        <v>180</v>
      </c>
      <c r="I372">
        <f t="shared" si="10"/>
        <v>15</v>
      </c>
      <c r="J372">
        <v>3</v>
      </c>
    </row>
    <row r="373" spans="1:10" x14ac:dyDescent="0.25">
      <c r="A373">
        <v>370</v>
      </c>
      <c r="B373">
        <v>1215000</v>
      </c>
      <c r="C373" t="b">
        <f>OR(mortage_data[[#This Row],[Appraised Value of Home]]&gt;$O$16,mortage_data[[#This Row],[Appraised Value of Home]]&lt;$O$15)</f>
        <v>1</v>
      </c>
      <c r="D373">
        <v>395000</v>
      </c>
      <c r="E373" t="b">
        <f>OR(mortage_data[[#This Row],[Amount Borrowed]]&gt;$P$16,mortage_data[[#This Row],[Amount Borrowed]]&lt;$P$15)</f>
        <v>0</v>
      </c>
      <c r="F373">
        <v>32.229999999999997</v>
      </c>
      <c r="G373" t="b">
        <f>OR(mortage_data[[#This Row],[LTV ratio]]&gt;$Q$16,mortage_data[[#This Row],[LTV ratio]]&lt;$Q$15)</f>
        <v>0</v>
      </c>
      <c r="H373">
        <v>240</v>
      </c>
      <c r="I373">
        <f t="shared" si="10"/>
        <v>20</v>
      </c>
      <c r="J373">
        <v>3</v>
      </c>
    </row>
    <row r="374" spans="1:10" x14ac:dyDescent="0.25">
      <c r="A374">
        <v>371</v>
      </c>
      <c r="B374">
        <v>175000</v>
      </c>
      <c r="C374" t="b">
        <f>OR(mortage_data[[#This Row],[Appraised Value of Home]]&gt;$O$16,mortage_data[[#This Row],[Appraised Value of Home]]&lt;$O$15)</f>
        <v>0</v>
      </c>
      <c r="D374">
        <v>125000</v>
      </c>
      <c r="E374" t="b">
        <f>OR(mortage_data[[#This Row],[Amount Borrowed]]&gt;$P$16,mortage_data[[#This Row],[Amount Borrowed]]&lt;$P$15)</f>
        <v>0</v>
      </c>
      <c r="F374">
        <v>73.52</v>
      </c>
      <c r="G374" t="b">
        <f>OR(mortage_data[[#This Row],[LTV ratio]]&gt;$Q$16,mortage_data[[#This Row],[LTV ratio]]&lt;$Q$15)</f>
        <v>0</v>
      </c>
      <c r="H374">
        <v>360</v>
      </c>
      <c r="I374">
        <f t="shared" si="10"/>
        <v>30</v>
      </c>
      <c r="J374">
        <v>3</v>
      </c>
    </row>
    <row r="375" spans="1:10" x14ac:dyDescent="0.25">
      <c r="A375">
        <v>372</v>
      </c>
      <c r="B375">
        <v>805000</v>
      </c>
      <c r="C375" t="b">
        <f>OR(mortage_data[[#This Row],[Appraised Value of Home]]&gt;$O$16,mortage_data[[#This Row],[Appraised Value of Home]]&lt;$O$15)</f>
        <v>0</v>
      </c>
      <c r="D375">
        <v>515000</v>
      </c>
      <c r="E375" t="b">
        <f>OR(mortage_data[[#This Row],[Amount Borrowed]]&gt;$P$16,mortage_data[[#This Row],[Amount Borrowed]]&lt;$P$15)</f>
        <v>0</v>
      </c>
      <c r="F375">
        <v>63.8</v>
      </c>
      <c r="G375" t="b">
        <f>OR(mortage_data[[#This Row],[LTV ratio]]&gt;$Q$16,mortage_data[[#This Row],[LTV ratio]]&lt;$Q$15)</f>
        <v>0</v>
      </c>
      <c r="H375">
        <v>240</v>
      </c>
      <c r="I375">
        <f t="shared" si="10"/>
        <v>20</v>
      </c>
      <c r="J375">
        <v>3.25</v>
      </c>
    </row>
    <row r="376" spans="1:10" x14ac:dyDescent="0.25">
      <c r="A376">
        <v>373</v>
      </c>
      <c r="B376">
        <v>465000</v>
      </c>
      <c r="C376" t="b">
        <f>OR(mortage_data[[#This Row],[Appraised Value of Home]]&gt;$O$16,mortage_data[[#This Row],[Appraised Value of Home]]&lt;$O$15)</f>
        <v>0</v>
      </c>
      <c r="D376">
        <v>325000</v>
      </c>
      <c r="E376" t="b">
        <f>OR(mortage_data[[#This Row],[Amount Borrowed]]&gt;$P$16,mortage_data[[#This Row],[Amount Borrowed]]&lt;$P$15)</f>
        <v>0</v>
      </c>
      <c r="F376">
        <v>69.56</v>
      </c>
      <c r="G376" t="b">
        <f>OR(mortage_data[[#This Row],[LTV ratio]]&gt;$Q$16,mortage_data[[#This Row],[LTV ratio]]&lt;$Q$15)</f>
        <v>0</v>
      </c>
      <c r="H376">
        <v>360</v>
      </c>
      <c r="I376">
        <f t="shared" si="10"/>
        <v>30</v>
      </c>
      <c r="J376">
        <v>3.58</v>
      </c>
    </row>
    <row r="377" spans="1:10" x14ac:dyDescent="0.25">
      <c r="A377">
        <v>374</v>
      </c>
      <c r="B377">
        <v>855000</v>
      </c>
      <c r="C377" t="b">
        <f>OR(mortage_data[[#This Row],[Appraised Value of Home]]&gt;$O$16,mortage_data[[#This Row],[Appraised Value of Home]]&lt;$O$15)</f>
        <v>0</v>
      </c>
      <c r="D377">
        <v>505000</v>
      </c>
      <c r="E377" t="b">
        <f>OR(mortage_data[[#This Row],[Amount Borrowed]]&gt;$P$16,mortage_data[[#This Row],[Amount Borrowed]]&lt;$P$15)</f>
        <v>0</v>
      </c>
      <c r="F377">
        <v>60</v>
      </c>
      <c r="G377" t="b">
        <f>OR(mortage_data[[#This Row],[LTV ratio]]&gt;$Q$16,mortage_data[[#This Row],[LTV ratio]]&lt;$Q$15)</f>
        <v>0</v>
      </c>
      <c r="H377">
        <v>180</v>
      </c>
      <c r="I377">
        <f t="shared" si="10"/>
        <v>15</v>
      </c>
      <c r="J377">
        <v>2.5</v>
      </c>
    </row>
    <row r="378" spans="1:10" x14ac:dyDescent="0.25">
      <c r="A378">
        <v>375</v>
      </c>
      <c r="B378">
        <v>215000</v>
      </c>
      <c r="C378" t="b">
        <f>OR(mortage_data[[#This Row],[Appraised Value of Home]]&gt;$O$16,mortage_data[[#This Row],[Appraised Value of Home]]&lt;$O$15)</f>
        <v>0</v>
      </c>
      <c r="D378">
        <v>165000</v>
      </c>
      <c r="E378" t="b">
        <f>OR(mortage_data[[#This Row],[Amount Borrowed]]&gt;$P$16,mortage_data[[#This Row],[Amount Borrowed]]&lt;$P$15)</f>
        <v>0</v>
      </c>
      <c r="F378">
        <v>74.650000000000006</v>
      </c>
      <c r="G378" t="b">
        <f>OR(mortage_data[[#This Row],[LTV ratio]]&gt;$Q$16,mortage_data[[#This Row],[LTV ratio]]&lt;$Q$15)</f>
        <v>0</v>
      </c>
      <c r="H378">
        <v>360</v>
      </c>
      <c r="I378">
        <f t="shared" si="10"/>
        <v>30</v>
      </c>
      <c r="J378">
        <v>4.25</v>
      </c>
    </row>
    <row r="379" spans="1:10" x14ac:dyDescent="0.25">
      <c r="A379">
        <v>376</v>
      </c>
      <c r="B379">
        <v>705000</v>
      </c>
      <c r="C379" t="b">
        <f>OR(mortage_data[[#This Row],[Appraised Value of Home]]&gt;$O$16,mortage_data[[#This Row],[Appraised Value of Home]]&lt;$O$15)</f>
        <v>0</v>
      </c>
      <c r="D379">
        <v>415000</v>
      </c>
      <c r="E379" t="b">
        <f>OR(mortage_data[[#This Row],[Amount Borrowed]]&gt;$P$16,mortage_data[[#This Row],[Amount Borrowed]]&lt;$P$15)</f>
        <v>0</v>
      </c>
      <c r="F379">
        <v>59.71</v>
      </c>
      <c r="G379" t="b">
        <f>OR(mortage_data[[#This Row],[LTV ratio]]&gt;$Q$16,mortage_data[[#This Row],[LTV ratio]]&lt;$Q$15)</f>
        <v>0</v>
      </c>
      <c r="H379">
        <v>360</v>
      </c>
      <c r="I379">
        <f t="shared" si="10"/>
        <v>30</v>
      </c>
      <c r="J379">
        <v>3.37</v>
      </c>
    </row>
    <row r="380" spans="1:10" x14ac:dyDescent="0.25">
      <c r="A380">
        <v>377</v>
      </c>
      <c r="B380">
        <v>265000</v>
      </c>
      <c r="C380" t="b">
        <f>OR(mortage_data[[#This Row],[Appraised Value of Home]]&gt;$O$16,mortage_data[[#This Row],[Appraised Value of Home]]&lt;$O$15)</f>
        <v>0</v>
      </c>
      <c r="D380">
        <v>115000</v>
      </c>
      <c r="E380" t="b">
        <f>OR(mortage_data[[#This Row],[Amount Borrowed]]&gt;$P$16,mortage_data[[#This Row],[Amount Borrowed]]&lt;$P$15)</f>
        <v>0</v>
      </c>
      <c r="F380">
        <v>44.61</v>
      </c>
      <c r="G380" t="b">
        <f>OR(mortage_data[[#This Row],[LTV ratio]]&gt;$Q$16,mortage_data[[#This Row],[LTV ratio]]&lt;$Q$15)</f>
        <v>0</v>
      </c>
      <c r="H380">
        <v>360</v>
      </c>
      <c r="I380">
        <f t="shared" si="10"/>
        <v>30</v>
      </c>
      <c r="J380">
        <v>2.62</v>
      </c>
    </row>
    <row r="381" spans="1:10" x14ac:dyDescent="0.25">
      <c r="A381">
        <v>378</v>
      </c>
      <c r="B381">
        <v>255000</v>
      </c>
      <c r="C381" t="b">
        <f>OR(mortage_data[[#This Row],[Appraised Value of Home]]&gt;$O$16,mortage_data[[#This Row],[Appraised Value of Home]]&lt;$O$15)</f>
        <v>0</v>
      </c>
      <c r="D381">
        <v>245000</v>
      </c>
      <c r="E381" t="b">
        <f>OR(mortage_data[[#This Row],[Amount Borrowed]]&gt;$P$16,mortage_data[[#This Row],[Amount Borrowed]]&lt;$P$15)</f>
        <v>0</v>
      </c>
      <c r="F381">
        <v>95</v>
      </c>
      <c r="G381" t="b">
        <f>OR(mortage_data[[#This Row],[LTV ratio]]&gt;$Q$16,mortage_data[[#This Row],[LTV ratio]]&lt;$Q$15)</f>
        <v>0</v>
      </c>
      <c r="H381">
        <v>360</v>
      </c>
      <c r="I381">
        <f t="shared" si="10"/>
        <v>30</v>
      </c>
      <c r="J381">
        <v>3.25</v>
      </c>
    </row>
    <row r="382" spans="1:10" x14ac:dyDescent="0.25">
      <c r="A382">
        <v>379</v>
      </c>
      <c r="B382">
        <v>625000</v>
      </c>
      <c r="C382" t="b">
        <f>OR(mortage_data[[#This Row],[Appraised Value of Home]]&gt;$O$16,mortage_data[[#This Row],[Appraised Value of Home]]&lt;$O$15)</f>
        <v>0</v>
      </c>
      <c r="D382">
        <v>455000</v>
      </c>
      <c r="E382" t="b">
        <f>OR(mortage_data[[#This Row],[Amount Borrowed]]&gt;$P$16,mortage_data[[#This Row],[Amount Borrowed]]&lt;$P$15)</f>
        <v>0</v>
      </c>
      <c r="F382">
        <v>74.12</v>
      </c>
      <c r="G382" t="b">
        <f>OR(mortage_data[[#This Row],[LTV ratio]]&gt;$Q$16,mortage_data[[#This Row],[LTV ratio]]&lt;$Q$15)</f>
        <v>0</v>
      </c>
      <c r="H382">
        <v>360</v>
      </c>
      <c r="I382">
        <f t="shared" si="10"/>
        <v>30</v>
      </c>
      <c r="J382">
        <v>2.99</v>
      </c>
    </row>
    <row r="383" spans="1:10" x14ac:dyDescent="0.25">
      <c r="A383">
        <v>380</v>
      </c>
      <c r="B383">
        <v>325000</v>
      </c>
      <c r="C383" t="b">
        <f>OR(mortage_data[[#This Row],[Appraised Value of Home]]&gt;$O$16,mortage_data[[#This Row],[Appraised Value of Home]]&lt;$O$15)</f>
        <v>0</v>
      </c>
      <c r="D383">
        <v>275000</v>
      </c>
      <c r="E383" t="b">
        <f>OR(mortage_data[[#This Row],[Amount Borrowed]]&gt;$P$16,mortage_data[[#This Row],[Amount Borrowed]]&lt;$P$15)</f>
        <v>0</v>
      </c>
      <c r="F383">
        <v>86.94</v>
      </c>
      <c r="G383" t="b">
        <f>OR(mortage_data[[#This Row],[LTV ratio]]&gt;$Q$16,mortage_data[[#This Row],[LTV ratio]]&lt;$Q$15)</f>
        <v>0</v>
      </c>
      <c r="H383">
        <v>360</v>
      </c>
      <c r="I383">
        <f t="shared" si="10"/>
        <v>30</v>
      </c>
      <c r="J383">
        <v>2.5</v>
      </c>
    </row>
    <row r="384" spans="1:10" x14ac:dyDescent="0.25">
      <c r="A384">
        <v>381</v>
      </c>
      <c r="B384">
        <v>425000</v>
      </c>
      <c r="C384" t="b">
        <f>OR(mortage_data[[#This Row],[Appraised Value of Home]]&gt;$O$16,mortage_data[[#This Row],[Appraised Value of Home]]&lt;$O$15)</f>
        <v>0</v>
      </c>
      <c r="D384">
        <v>265000</v>
      </c>
      <c r="E384" t="b">
        <f>OR(mortage_data[[#This Row],[Amount Borrowed]]&gt;$P$16,mortage_data[[#This Row],[Amount Borrowed]]&lt;$P$15)</f>
        <v>0</v>
      </c>
      <c r="F384">
        <v>63.29</v>
      </c>
      <c r="G384" t="b">
        <f>OR(mortage_data[[#This Row],[LTV ratio]]&gt;$Q$16,mortage_data[[#This Row],[LTV ratio]]&lt;$Q$15)</f>
        <v>0</v>
      </c>
      <c r="H384">
        <v>360</v>
      </c>
      <c r="I384">
        <f t="shared" si="10"/>
        <v>30</v>
      </c>
      <c r="J384">
        <v>3.37</v>
      </c>
    </row>
    <row r="385" spans="1:10" x14ac:dyDescent="0.25">
      <c r="A385">
        <v>382</v>
      </c>
      <c r="B385">
        <v>1155000</v>
      </c>
      <c r="C385" t="b">
        <f>OR(mortage_data[[#This Row],[Appraised Value of Home]]&gt;$O$16,mortage_data[[#This Row],[Appraised Value of Home]]&lt;$O$15)</f>
        <v>1</v>
      </c>
      <c r="D385">
        <v>515000</v>
      </c>
      <c r="E385" t="b">
        <f>OR(mortage_data[[#This Row],[Amount Borrowed]]&gt;$P$16,mortage_data[[#This Row],[Amount Borrowed]]&lt;$P$15)</f>
        <v>0</v>
      </c>
      <c r="F385">
        <v>44.38</v>
      </c>
      <c r="G385" t="b">
        <f>OR(mortage_data[[#This Row],[LTV ratio]]&gt;$Q$16,mortage_data[[#This Row],[LTV ratio]]&lt;$Q$15)</f>
        <v>0</v>
      </c>
      <c r="H385">
        <v>240</v>
      </c>
      <c r="I385">
        <f t="shared" si="10"/>
        <v>20</v>
      </c>
      <c r="J385">
        <v>3.5</v>
      </c>
    </row>
    <row r="386" spans="1:10" x14ac:dyDescent="0.25">
      <c r="A386">
        <v>383</v>
      </c>
      <c r="B386">
        <v>265000</v>
      </c>
      <c r="C386" t="b">
        <f>OR(mortage_data[[#This Row],[Appraised Value of Home]]&gt;$O$16,mortage_data[[#This Row],[Appraised Value of Home]]&lt;$O$15)</f>
        <v>0</v>
      </c>
      <c r="D386">
        <v>165000</v>
      </c>
      <c r="E386" t="b">
        <f>OR(mortage_data[[#This Row],[Amount Borrowed]]&gt;$P$16,mortage_data[[#This Row],[Amount Borrowed]]&lt;$P$15)</f>
        <v>0</v>
      </c>
      <c r="F386">
        <v>64.12</v>
      </c>
      <c r="G386" t="b">
        <f>OR(mortage_data[[#This Row],[LTV ratio]]&gt;$Q$16,mortage_data[[#This Row],[LTV ratio]]&lt;$Q$15)</f>
        <v>0</v>
      </c>
      <c r="H386">
        <v>240</v>
      </c>
      <c r="I386">
        <f t="shared" si="10"/>
        <v>20</v>
      </c>
      <c r="J386">
        <v>3</v>
      </c>
    </row>
    <row r="387" spans="1:10" x14ac:dyDescent="0.25">
      <c r="A387">
        <v>384</v>
      </c>
      <c r="B387">
        <v>285000</v>
      </c>
      <c r="C387" t="b">
        <f>OR(mortage_data[[#This Row],[Appraised Value of Home]]&gt;$O$16,mortage_data[[#This Row],[Appraised Value of Home]]&lt;$O$15)</f>
        <v>0</v>
      </c>
      <c r="D387">
        <v>255000</v>
      </c>
      <c r="E387" t="b">
        <f>OR(mortage_data[[#This Row],[Amount Borrowed]]&gt;$P$16,mortage_data[[#This Row],[Amount Borrowed]]&lt;$P$15)</f>
        <v>0</v>
      </c>
      <c r="F387">
        <v>90</v>
      </c>
      <c r="G387" t="b">
        <f>OR(mortage_data[[#This Row],[LTV ratio]]&gt;$Q$16,mortage_data[[#This Row],[LTV ratio]]&lt;$Q$15)</f>
        <v>0</v>
      </c>
      <c r="H387">
        <v>360</v>
      </c>
      <c r="I387">
        <f t="shared" si="10"/>
        <v>30</v>
      </c>
      <c r="J387">
        <v>3.12</v>
      </c>
    </row>
    <row r="388" spans="1:10" x14ac:dyDescent="0.25">
      <c r="A388">
        <v>385</v>
      </c>
      <c r="B388">
        <v>305000</v>
      </c>
      <c r="C388" t="b">
        <f>OR(mortage_data[[#This Row],[Appraised Value of Home]]&gt;$O$16,mortage_data[[#This Row],[Appraised Value of Home]]&lt;$O$15)</f>
        <v>0</v>
      </c>
      <c r="D388">
        <v>275000</v>
      </c>
      <c r="E388" t="b">
        <f>OR(mortage_data[[#This Row],[Amount Borrowed]]&gt;$P$16,mortage_data[[#This Row],[Amount Borrowed]]&lt;$P$15)</f>
        <v>0</v>
      </c>
      <c r="F388">
        <v>90</v>
      </c>
      <c r="G388" t="b">
        <f>OR(mortage_data[[#This Row],[LTV ratio]]&gt;$Q$16,mortage_data[[#This Row],[LTV ratio]]&lt;$Q$15)</f>
        <v>0</v>
      </c>
      <c r="H388">
        <v>360</v>
      </c>
      <c r="I388">
        <f t="shared" si="10"/>
        <v>30</v>
      </c>
      <c r="J388">
        <v>3.62</v>
      </c>
    </row>
    <row r="389" spans="1:10" x14ac:dyDescent="0.25">
      <c r="A389">
        <v>386</v>
      </c>
      <c r="B389">
        <v>145000</v>
      </c>
      <c r="C389" t="b">
        <f>OR(mortage_data[[#This Row],[Appraised Value of Home]]&gt;$O$16,mortage_data[[#This Row],[Appraised Value of Home]]&lt;$O$15)</f>
        <v>0</v>
      </c>
      <c r="D389">
        <v>135000</v>
      </c>
      <c r="E389" t="b">
        <f>OR(mortage_data[[#This Row],[Amount Borrowed]]&gt;$P$16,mortage_data[[#This Row],[Amount Borrowed]]&lt;$P$15)</f>
        <v>0</v>
      </c>
      <c r="F389">
        <v>95</v>
      </c>
      <c r="G389" t="b">
        <f>OR(mortage_data[[#This Row],[LTV ratio]]&gt;$Q$16,mortage_data[[#This Row],[LTV ratio]]&lt;$Q$15)</f>
        <v>0</v>
      </c>
      <c r="H389">
        <v>360</v>
      </c>
      <c r="I389">
        <f t="shared" ref="I389:I452" si="11">H389/12</f>
        <v>30</v>
      </c>
      <c r="J389">
        <v>2.87</v>
      </c>
    </row>
    <row r="390" spans="1:10" x14ac:dyDescent="0.25">
      <c r="A390">
        <v>387</v>
      </c>
      <c r="B390">
        <v>325000</v>
      </c>
      <c r="C390" t="b">
        <f>OR(mortage_data[[#This Row],[Appraised Value of Home]]&gt;$O$16,mortage_data[[#This Row],[Appraised Value of Home]]&lt;$O$15)</f>
        <v>0</v>
      </c>
      <c r="D390">
        <v>255000</v>
      </c>
      <c r="E390" t="b">
        <f>OR(mortage_data[[#This Row],[Amount Borrowed]]&gt;$P$16,mortage_data[[#This Row],[Amount Borrowed]]&lt;$P$15)</f>
        <v>0</v>
      </c>
      <c r="F390">
        <v>77.540000000000006</v>
      </c>
      <c r="G390" t="b">
        <f>OR(mortage_data[[#This Row],[LTV ratio]]&gt;$Q$16,mortage_data[[#This Row],[LTV ratio]]&lt;$Q$15)</f>
        <v>0</v>
      </c>
      <c r="H390">
        <v>360</v>
      </c>
      <c r="I390">
        <f t="shared" si="11"/>
        <v>30</v>
      </c>
      <c r="J390">
        <v>3.25</v>
      </c>
    </row>
    <row r="391" spans="1:10" x14ac:dyDescent="0.25">
      <c r="A391">
        <v>388</v>
      </c>
      <c r="B391">
        <v>185000</v>
      </c>
      <c r="C391" t="b">
        <f>OR(mortage_data[[#This Row],[Appraised Value of Home]]&gt;$O$16,mortage_data[[#This Row],[Appraised Value of Home]]&lt;$O$15)</f>
        <v>0</v>
      </c>
      <c r="D391">
        <v>125000</v>
      </c>
      <c r="E391" t="b">
        <f>OR(mortage_data[[#This Row],[Amount Borrowed]]&gt;$P$16,mortage_data[[#This Row],[Amount Borrowed]]&lt;$P$15)</f>
        <v>0</v>
      </c>
      <c r="F391">
        <v>69.14</v>
      </c>
      <c r="G391" t="b">
        <f>OR(mortage_data[[#This Row],[LTV ratio]]&gt;$Q$16,mortage_data[[#This Row],[LTV ratio]]&lt;$Q$15)</f>
        <v>0</v>
      </c>
      <c r="H391">
        <v>360</v>
      </c>
      <c r="I391">
        <f t="shared" si="11"/>
        <v>30</v>
      </c>
      <c r="J391">
        <v>3.5</v>
      </c>
    </row>
    <row r="392" spans="1:10" x14ac:dyDescent="0.25">
      <c r="A392">
        <v>389</v>
      </c>
      <c r="B392">
        <v>325000</v>
      </c>
      <c r="C392" t="b">
        <f>OR(mortage_data[[#This Row],[Appraised Value of Home]]&gt;$O$16,mortage_data[[#This Row],[Appraised Value of Home]]&lt;$O$15)</f>
        <v>0</v>
      </c>
      <c r="D392">
        <v>245000</v>
      </c>
      <c r="E392" t="b">
        <f>OR(mortage_data[[#This Row],[Amount Borrowed]]&gt;$P$16,mortage_data[[#This Row],[Amount Borrowed]]&lt;$P$15)</f>
        <v>0</v>
      </c>
      <c r="F392">
        <v>75.38</v>
      </c>
      <c r="G392" t="b">
        <f>OR(mortage_data[[#This Row],[LTV ratio]]&gt;$Q$16,mortage_data[[#This Row],[LTV ratio]]&lt;$Q$15)</f>
        <v>0</v>
      </c>
      <c r="H392">
        <v>180</v>
      </c>
      <c r="I392">
        <f t="shared" si="11"/>
        <v>15</v>
      </c>
      <c r="J392">
        <v>2.62</v>
      </c>
    </row>
    <row r="393" spans="1:10" x14ac:dyDescent="0.25">
      <c r="A393">
        <v>390</v>
      </c>
      <c r="B393">
        <v>315000</v>
      </c>
      <c r="C393" t="b">
        <f>OR(mortage_data[[#This Row],[Appraised Value of Home]]&gt;$O$16,mortage_data[[#This Row],[Appraised Value of Home]]&lt;$O$15)</f>
        <v>0</v>
      </c>
      <c r="D393">
        <v>245000</v>
      </c>
      <c r="E393" t="b">
        <f>OR(mortage_data[[#This Row],[Amount Borrowed]]&gt;$P$16,mortage_data[[#This Row],[Amount Borrowed]]&lt;$P$15)</f>
        <v>0</v>
      </c>
      <c r="F393">
        <v>76.19</v>
      </c>
      <c r="G393" t="b">
        <f>OR(mortage_data[[#This Row],[LTV ratio]]&gt;$Q$16,mortage_data[[#This Row],[LTV ratio]]&lt;$Q$15)</f>
        <v>0</v>
      </c>
      <c r="H393">
        <v>360</v>
      </c>
      <c r="I393">
        <f t="shared" si="11"/>
        <v>30</v>
      </c>
      <c r="J393">
        <v>3.5</v>
      </c>
    </row>
    <row r="394" spans="1:10" x14ac:dyDescent="0.25">
      <c r="A394">
        <v>391</v>
      </c>
      <c r="B394">
        <v>785000</v>
      </c>
      <c r="C394" t="b">
        <f>OR(mortage_data[[#This Row],[Appraised Value of Home]]&gt;$O$16,mortage_data[[#This Row],[Appraised Value of Home]]&lt;$O$15)</f>
        <v>0</v>
      </c>
      <c r="D394">
        <v>565000</v>
      </c>
      <c r="E394" t="b">
        <f>OR(mortage_data[[#This Row],[Amount Borrowed]]&gt;$P$16,mortage_data[[#This Row],[Amount Borrowed]]&lt;$P$15)</f>
        <v>0</v>
      </c>
      <c r="F394">
        <v>72.37</v>
      </c>
      <c r="G394" t="b">
        <f>OR(mortage_data[[#This Row],[LTV ratio]]&gt;$Q$16,mortage_data[[#This Row],[LTV ratio]]&lt;$Q$15)</f>
        <v>0</v>
      </c>
      <c r="H394">
        <v>360</v>
      </c>
      <c r="I394">
        <f t="shared" si="11"/>
        <v>30</v>
      </c>
      <c r="J394">
        <v>3</v>
      </c>
    </row>
    <row r="395" spans="1:10" x14ac:dyDescent="0.25">
      <c r="A395">
        <v>392</v>
      </c>
      <c r="B395">
        <v>165000</v>
      </c>
      <c r="C395" t="b">
        <f>OR(mortage_data[[#This Row],[Appraised Value of Home]]&gt;$O$16,mortage_data[[#This Row],[Appraised Value of Home]]&lt;$O$15)</f>
        <v>0</v>
      </c>
      <c r="D395">
        <v>115000</v>
      </c>
      <c r="E395" t="b">
        <f>OR(mortage_data[[#This Row],[Amount Borrowed]]&gt;$P$16,mortage_data[[#This Row],[Amount Borrowed]]&lt;$P$15)</f>
        <v>0</v>
      </c>
      <c r="F395">
        <v>70</v>
      </c>
      <c r="G395" t="b">
        <f>OR(mortage_data[[#This Row],[LTV ratio]]&gt;$Q$16,mortage_data[[#This Row],[LTV ratio]]&lt;$Q$15)</f>
        <v>0</v>
      </c>
      <c r="H395">
        <v>360</v>
      </c>
      <c r="I395">
        <f t="shared" si="11"/>
        <v>30</v>
      </c>
      <c r="J395">
        <v>3.37</v>
      </c>
    </row>
    <row r="396" spans="1:10" x14ac:dyDescent="0.25">
      <c r="A396">
        <v>393</v>
      </c>
      <c r="B396">
        <v>165000</v>
      </c>
      <c r="C396" t="b">
        <f>OR(mortage_data[[#This Row],[Appraised Value of Home]]&gt;$O$16,mortage_data[[#This Row],[Appraised Value of Home]]&lt;$O$15)</f>
        <v>0</v>
      </c>
      <c r="D396">
        <v>155000</v>
      </c>
      <c r="E396" t="b">
        <f>OR(mortage_data[[#This Row],[Amount Borrowed]]&gt;$P$16,mortage_data[[#This Row],[Amount Borrowed]]&lt;$P$15)</f>
        <v>0</v>
      </c>
      <c r="F396">
        <v>90.9</v>
      </c>
      <c r="G396" t="b">
        <f>OR(mortage_data[[#This Row],[LTV ratio]]&gt;$Q$16,mortage_data[[#This Row],[LTV ratio]]&lt;$Q$15)</f>
        <v>0</v>
      </c>
      <c r="H396">
        <v>360</v>
      </c>
      <c r="I396">
        <f t="shared" si="11"/>
        <v>30</v>
      </c>
      <c r="J396">
        <v>3.87</v>
      </c>
    </row>
    <row r="397" spans="1:10" x14ac:dyDescent="0.25">
      <c r="A397">
        <v>394</v>
      </c>
      <c r="B397">
        <v>295000</v>
      </c>
      <c r="C397" t="b">
        <f>OR(mortage_data[[#This Row],[Appraised Value of Home]]&gt;$O$16,mortage_data[[#This Row],[Appraised Value of Home]]&lt;$O$15)</f>
        <v>0</v>
      </c>
      <c r="D397">
        <v>185000</v>
      </c>
      <c r="E397" t="b">
        <f>OR(mortage_data[[#This Row],[Amount Borrowed]]&gt;$P$16,mortage_data[[#This Row],[Amount Borrowed]]&lt;$P$15)</f>
        <v>0</v>
      </c>
      <c r="F397">
        <v>62.93</v>
      </c>
      <c r="G397" t="b">
        <f>OR(mortage_data[[#This Row],[LTV ratio]]&gt;$Q$16,mortage_data[[#This Row],[LTV ratio]]&lt;$Q$15)</f>
        <v>0</v>
      </c>
      <c r="H397">
        <v>180</v>
      </c>
      <c r="I397">
        <f t="shared" si="11"/>
        <v>15</v>
      </c>
      <c r="J397">
        <v>3.12</v>
      </c>
    </row>
    <row r="398" spans="1:10" x14ac:dyDescent="0.25">
      <c r="A398">
        <v>395</v>
      </c>
      <c r="B398">
        <v>435000</v>
      </c>
      <c r="C398" t="b">
        <f>OR(mortage_data[[#This Row],[Appraised Value of Home]]&gt;$O$16,mortage_data[[#This Row],[Appraised Value of Home]]&lt;$O$15)</f>
        <v>0</v>
      </c>
      <c r="D398">
        <v>285000</v>
      </c>
      <c r="E398" t="b">
        <f>OR(mortage_data[[#This Row],[Amount Borrowed]]&gt;$P$16,mortage_data[[#This Row],[Amount Borrowed]]&lt;$P$15)</f>
        <v>0</v>
      </c>
      <c r="F398">
        <v>65.290000000000006</v>
      </c>
      <c r="G398" t="b">
        <f>OR(mortage_data[[#This Row],[LTV ratio]]&gt;$Q$16,mortage_data[[#This Row],[LTV ratio]]&lt;$Q$15)</f>
        <v>0</v>
      </c>
      <c r="H398">
        <v>180</v>
      </c>
      <c r="I398">
        <f t="shared" si="11"/>
        <v>15</v>
      </c>
      <c r="J398">
        <v>2.75</v>
      </c>
    </row>
    <row r="399" spans="1:10" x14ac:dyDescent="0.25">
      <c r="A399">
        <v>396</v>
      </c>
      <c r="B399">
        <v>355000</v>
      </c>
      <c r="C399" t="b">
        <f>OR(mortage_data[[#This Row],[Appraised Value of Home]]&gt;$O$16,mortage_data[[#This Row],[Appraised Value of Home]]&lt;$O$15)</f>
        <v>0</v>
      </c>
      <c r="D399">
        <v>295000</v>
      </c>
      <c r="E399" t="b">
        <f>OR(mortage_data[[#This Row],[Amount Borrowed]]&gt;$P$16,mortage_data[[#This Row],[Amount Borrowed]]&lt;$P$15)</f>
        <v>0</v>
      </c>
      <c r="F399">
        <v>83.19</v>
      </c>
      <c r="G399" t="b">
        <f>OR(mortage_data[[#This Row],[LTV ratio]]&gt;$Q$16,mortage_data[[#This Row],[LTV ratio]]&lt;$Q$15)</f>
        <v>0</v>
      </c>
      <c r="H399">
        <v>360</v>
      </c>
      <c r="I399">
        <f t="shared" si="11"/>
        <v>30</v>
      </c>
      <c r="J399">
        <v>3.5</v>
      </c>
    </row>
    <row r="400" spans="1:10" x14ac:dyDescent="0.25">
      <c r="A400">
        <v>397</v>
      </c>
      <c r="B400">
        <v>385000</v>
      </c>
      <c r="C400" t="b">
        <f>OR(mortage_data[[#This Row],[Appraised Value of Home]]&gt;$O$16,mortage_data[[#This Row],[Appraised Value of Home]]&lt;$O$15)</f>
        <v>0</v>
      </c>
      <c r="D400">
        <v>305000</v>
      </c>
      <c r="E400" t="b">
        <f>OR(mortage_data[[#This Row],[Amount Borrowed]]&gt;$P$16,mortage_data[[#This Row],[Amount Borrowed]]&lt;$P$15)</f>
        <v>0</v>
      </c>
      <c r="F400">
        <v>80</v>
      </c>
      <c r="G400" t="b">
        <f>OR(mortage_data[[#This Row],[LTV ratio]]&gt;$Q$16,mortage_data[[#This Row],[LTV ratio]]&lt;$Q$15)</f>
        <v>0</v>
      </c>
      <c r="H400">
        <v>360</v>
      </c>
      <c r="I400">
        <f t="shared" si="11"/>
        <v>30</v>
      </c>
      <c r="J400">
        <v>3.25</v>
      </c>
    </row>
    <row r="401" spans="1:10" x14ac:dyDescent="0.25">
      <c r="A401">
        <v>398</v>
      </c>
      <c r="B401">
        <v>595000</v>
      </c>
      <c r="C401" t="b">
        <f>OR(mortage_data[[#This Row],[Appraised Value of Home]]&gt;$O$16,mortage_data[[#This Row],[Appraised Value of Home]]&lt;$O$15)</f>
        <v>0</v>
      </c>
      <c r="D401">
        <v>475000</v>
      </c>
      <c r="E401" t="b">
        <f>OR(mortage_data[[#This Row],[Amount Borrowed]]&gt;$P$16,mortage_data[[#This Row],[Amount Borrowed]]&lt;$P$15)</f>
        <v>0</v>
      </c>
      <c r="F401">
        <v>80</v>
      </c>
      <c r="G401" t="b">
        <f>OR(mortage_data[[#This Row],[LTV ratio]]&gt;$Q$16,mortage_data[[#This Row],[LTV ratio]]&lt;$Q$15)</f>
        <v>0</v>
      </c>
      <c r="H401">
        <v>360</v>
      </c>
      <c r="I401">
        <f t="shared" si="11"/>
        <v>30</v>
      </c>
      <c r="J401">
        <v>2.4900000000000002</v>
      </c>
    </row>
    <row r="402" spans="1:10" x14ac:dyDescent="0.25">
      <c r="A402">
        <v>399</v>
      </c>
      <c r="B402">
        <v>365000</v>
      </c>
      <c r="C402" t="b">
        <f>OR(mortage_data[[#This Row],[Appraised Value of Home]]&gt;$O$16,mortage_data[[#This Row],[Appraised Value of Home]]&lt;$O$15)</f>
        <v>0</v>
      </c>
      <c r="D402">
        <v>225000</v>
      </c>
      <c r="E402" t="b">
        <f>OR(mortage_data[[#This Row],[Amount Borrowed]]&gt;$P$16,mortage_data[[#This Row],[Amount Borrowed]]&lt;$P$15)</f>
        <v>0</v>
      </c>
      <c r="F402">
        <v>62.43</v>
      </c>
      <c r="G402" t="b">
        <f>OR(mortage_data[[#This Row],[LTV ratio]]&gt;$Q$16,mortage_data[[#This Row],[LTV ratio]]&lt;$Q$15)</f>
        <v>0</v>
      </c>
      <c r="H402">
        <v>360</v>
      </c>
      <c r="I402">
        <f t="shared" si="11"/>
        <v>30</v>
      </c>
      <c r="J402">
        <v>4</v>
      </c>
    </row>
    <row r="403" spans="1:10" x14ac:dyDescent="0.25">
      <c r="A403">
        <v>400</v>
      </c>
      <c r="B403">
        <v>255000</v>
      </c>
      <c r="C403" t="b">
        <f>OR(mortage_data[[#This Row],[Appraised Value of Home]]&gt;$O$16,mortage_data[[#This Row],[Appraised Value of Home]]&lt;$O$15)</f>
        <v>0</v>
      </c>
      <c r="D403">
        <v>165000</v>
      </c>
      <c r="E403" t="b">
        <f>OR(mortage_data[[#This Row],[Amount Borrowed]]&gt;$P$16,mortage_data[[#This Row],[Amount Borrowed]]&lt;$P$15)</f>
        <v>0</v>
      </c>
      <c r="F403">
        <v>64</v>
      </c>
      <c r="G403" t="b">
        <f>OR(mortage_data[[#This Row],[LTV ratio]]&gt;$Q$16,mortage_data[[#This Row],[LTV ratio]]&lt;$Q$15)</f>
        <v>0</v>
      </c>
      <c r="H403">
        <v>240</v>
      </c>
      <c r="I403">
        <f t="shared" si="11"/>
        <v>20</v>
      </c>
      <c r="J403">
        <v>2.75</v>
      </c>
    </row>
    <row r="404" spans="1:10" x14ac:dyDescent="0.25">
      <c r="A404">
        <v>401</v>
      </c>
      <c r="B404">
        <v>345000</v>
      </c>
      <c r="C404" t="b">
        <f>OR(mortage_data[[#This Row],[Appraised Value of Home]]&gt;$O$16,mortage_data[[#This Row],[Appraised Value of Home]]&lt;$O$15)</f>
        <v>0</v>
      </c>
      <c r="D404">
        <v>265000</v>
      </c>
      <c r="E404" t="b">
        <f>OR(mortage_data[[#This Row],[Amount Borrowed]]&gt;$P$16,mortage_data[[#This Row],[Amount Borrowed]]&lt;$P$15)</f>
        <v>0</v>
      </c>
      <c r="F404">
        <v>77.22</v>
      </c>
      <c r="G404" t="b">
        <f>OR(mortage_data[[#This Row],[LTV ratio]]&gt;$Q$16,mortage_data[[#This Row],[LTV ratio]]&lt;$Q$15)</f>
        <v>0</v>
      </c>
      <c r="H404">
        <v>240</v>
      </c>
      <c r="I404">
        <f t="shared" si="11"/>
        <v>20</v>
      </c>
      <c r="J404">
        <v>2.99</v>
      </c>
    </row>
    <row r="405" spans="1:10" x14ac:dyDescent="0.25">
      <c r="A405">
        <v>402</v>
      </c>
      <c r="B405">
        <v>945000</v>
      </c>
      <c r="C405" t="b">
        <f>OR(mortage_data[[#This Row],[Appraised Value of Home]]&gt;$O$16,mortage_data[[#This Row],[Appraised Value of Home]]&lt;$O$15)</f>
        <v>0</v>
      </c>
      <c r="D405">
        <v>405000</v>
      </c>
      <c r="E405" t="b">
        <f>OR(mortage_data[[#This Row],[Amount Borrowed]]&gt;$P$16,mortage_data[[#This Row],[Amount Borrowed]]&lt;$P$15)</f>
        <v>0</v>
      </c>
      <c r="F405">
        <v>42.55</v>
      </c>
      <c r="G405" t="b">
        <f>OR(mortage_data[[#This Row],[LTV ratio]]&gt;$Q$16,mortage_data[[#This Row],[LTV ratio]]&lt;$Q$15)</f>
        <v>0</v>
      </c>
      <c r="H405">
        <v>180</v>
      </c>
      <c r="I405">
        <f t="shared" si="11"/>
        <v>15</v>
      </c>
      <c r="J405">
        <v>2.75</v>
      </c>
    </row>
    <row r="406" spans="1:10" x14ac:dyDescent="0.25">
      <c r="A406">
        <v>403</v>
      </c>
      <c r="B406">
        <v>345000</v>
      </c>
      <c r="C406" t="b">
        <f>OR(mortage_data[[#This Row],[Appraised Value of Home]]&gt;$O$16,mortage_data[[#This Row],[Appraised Value of Home]]&lt;$O$15)</f>
        <v>0</v>
      </c>
      <c r="D406">
        <v>305000</v>
      </c>
      <c r="E406" t="b">
        <f>OR(mortage_data[[#This Row],[Amount Borrowed]]&gt;$P$16,mortage_data[[#This Row],[Amount Borrowed]]&lt;$P$15)</f>
        <v>0</v>
      </c>
      <c r="F406">
        <v>90</v>
      </c>
      <c r="G406" t="b">
        <f>OR(mortage_data[[#This Row],[LTV ratio]]&gt;$Q$16,mortage_data[[#This Row],[LTV ratio]]&lt;$Q$15)</f>
        <v>0</v>
      </c>
      <c r="H406">
        <v>360</v>
      </c>
      <c r="I406">
        <f t="shared" si="11"/>
        <v>30</v>
      </c>
      <c r="J406">
        <v>3.37</v>
      </c>
    </row>
    <row r="407" spans="1:10" x14ac:dyDescent="0.25">
      <c r="A407">
        <v>404</v>
      </c>
      <c r="B407">
        <v>295000</v>
      </c>
      <c r="C407" t="b">
        <f>OR(mortage_data[[#This Row],[Appraised Value of Home]]&gt;$O$16,mortage_data[[#This Row],[Appraised Value of Home]]&lt;$O$15)</f>
        <v>0</v>
      </c>
      <c r="D407">
        <v>235000</v>
      </c>
      <c r="E407" t="b">
        <f>OR(mortage_data[[#This Row],[Amount Borrowed]]&gt;$P$16,mortage_data[[#This Row],[Amount Borrowed]]&lt;$P$15)</f>
        <v>0</v>
      </c>
      <c r="F407">
        <v>80</v>
      </c>
      <c r="G407" t="b">
        <f>OR(mortage_data[[#This Row],[LTV ratio]]&gt;$Q$16,mortage_data[[#This Row],[LTV ratio]]&lt;$Q$15)</f>
        <v>0</v>
      </c>
      <c r="H407">
        <v>240</v>
      </c>
      <c r="I407">
        <f t="shared" si="11"/>
        <v>20</v>
      </c>
      <c r="J407">
        <v>3.5</v>
      </c>
    </row>
    <row r="408" spans="1:10" x14ac:dyDescent="0.25">
      <c r="A408">
        <v>405</v>
      </c>
      <c r="B408">
        <v>395000</v>
      </c>
      <c r="C408" t="b">
        <f>OR(mortage_data[[#This Row],[Appraised Value of Home]]&gt;$O$16,mortage_data[[#This Row],[Appraised Value of Home]]&lt;$O$15)</f>
        <v>0</v>
      </c>
      <c r="D408">
        <v>185000</v>
      </c>
      <c r="E408" t="b">
        <f>OR(mortage_data[[#This Row],[Amount Borrowed]]&gt;$P$16,mortage_data[[#This Row],[Amount Borrowed]]&lt;$P$15)</f>
        <v>0</v>
      </c>
      <c r="F408">
        <v>49.98</v>
      </c>
      <c r="G408" t="b">
        <f>OR(mortage_data[[#This Row],[LTV ratio]]&gt;$Q$16,mortage_data[[#This Row],[LTV ratio]]&lt;$Q$15)</f>
        <v>0</v>
      </c>
      <c r="H408">
        <v>360</v>
      </c>
      <c r="I408">
        <f t="shared" si="11"/>
        <v>30</v>
      </c>
      <c r="J408">
        <v>3.87</v>
      </c>
    </row>
    <row r="409" spans="1:10" x14ac:dyDescent="0.25">
      <c r="A409">
        <v>406</v>
      </c>
      <c r="B409">
        <v>365000</v>
      </c>
      <c r="C409" t="b">
        <f>OR(mortage_data[[#This Row],[Appraised Value of Home]]&gt;$O$16,mortage_data[[#This Row],[Appraised Value of Home]]&lt;$O$15)</f>
        <v>0</v>
      </c>
      <c r="D409">
        <v>265000</v>
      </c>
      <c r="E409" t="b">
        <f>OR(mortage_data[[#This Row],[Amount Borrowed]]&gt;$P$16,mortage_data[[#This Row],[Amount Borrowed]]&lt;$P$15)</f>
        <v>0</v>
      </c>
      <c r="F409">
        <v>73.94</v>
      </c>
      <c r="G409" t="b">
        <f>OR(mortage_data[[#This Row],[LTV ratio]]&gt;$Q$16,mortage_data[[#This Row],[LTV ratio]]&lt;$Q$15)</f>
        <v>0</v>
      </c>
      <c r="H409">
        <v>240</v>
      </c>
      <c r="I409">
        <f t="shared" si="11"/>
        <v>20</v>
      </c>
      <c r="J409">
        <v>3.25</v>
      </c>
    </row>
    <row r="410" spans="1:10" x14ac:dyDescent="0.25">
      <c r="A410">
        <v>407</v>
      </c>
      <c r="B410">
        <v>425000</v>
      </c>
      <c r="C410" t="b">
        <f>OR(mortage_data[[#This Row],[Appraised Value of Home]]&gt;$O$16,mortage_data[[#This Row],[Appraised Value of Home]]&lt;$O$15)</f>
        <v>0</v>
      </c>
      <c r="D410">
        <v>255000</v>
      </c>
      <c r="E410" t="b">
        <f>OR(mortage_data[[#This Row],[Amount Borrowed]]&gt;$P$16,mortage_data[[#This Row],[Amount Borrowed]]&lt;$P$15)</f>
        <v>0</v>
      </c>
      <c r="F410">
        <v>60.63</v>
      </c>
      <c r="G410" t="b">
        <f>OR(mortage_data[[#This Row],[LTV ratio]]&gt;$Q$16,mortage_data[[#This Row],[LTV ratio]]&lt;$Q$15)</f>
        <v>0</v>
      </c>
      <c r="H410">
        <v>360</v>
      </c>
      <c r="I410">
        <f t="shared" si="11"/>
        <v>30</v>
      </c>
      <c r="J410">
        <v>2.87</v>
      </c>
    </row>
    <row r="411" spans="1:10" x14ac:dyDescent="0.25">
      <c r="A411">
        <v>408</v>
      </c>
      <c r="B411">
        <v>345000</v>
      </c>
      <c r="C411" t="b">
        <f>OR(mortage_data[[#This Row],[Appraised Value of Home]]&gt;$O$16,mortage_data[[#This Row],[Appraised Value of Home]]&lt;$O$15)</f>
        <v>0</v>
      </c>
      <c r="D411">
        <v>275000</v>
      </c>
      <c r="E411" t="b">
        <f>OR(mortage_data[[#This Row],[Amount Borrowed]]&gt;$P$16,mortage_data[[#This Row],[Amount Borrowed]]&lt;$P$15)</f>
        <v>0</v>
      </c>
      <c r="F411">
        <v>80</v>
      </c>
      <c r="G411" t="b">
        <f>OR(mortage_data[[#This Row],[LTV ratio]]&gt;$Q$16,mortage_data[[#This Row],[LTV ratio]]&lt;$Q$15)</f>
        <v>0</v>
      </c>
      <c r="H411">
        <v>360</v>
      </c>
      <c r="I411">
        <f t="shared" si="11"/>
        <v>30</v>
      </c>
      <c r="J411">
        <v>3.37</v>
      </c>
    </row>
    <row r="412" spans="1:10" x14ac:dyDescent="0.25">
      <c r="A412">
        <v>409</v>
      </c>
      <c r="B412">
        <v>255000</v>
      </c>
      <c r="C412" t="b">
        <f>OR(mortage_data[[#This Row],[Appraised Value of Home]]&gt;$O$16,mortage_data[[#This Row],[Appraised Value of Home]]&lt;$O$15)</f>
        <v>0</v>
      </c>
      <c r="D412">
        <v>155000</v>
      </c>
      <c r="E412" t="b">
        <f>OR(mortage_data[[#This Row],[Amount Borrowed]]&gt;$P$16,mortage_data[[#This Row],[Amount Borrowed]]&lt;$P$15)</f>
        <v>0</v>
      </c>
      <c r="F412">
        <v>59.76</v>
      </c>
      <c r="G412" t="b">
        <f>OR(mortage_data[[#This Row],[LTV ratio]]&gt;$Q$16,mortage_data[[#This Row],[LTV ratio]]&lt;$Q$15)</f>
        <v>0</v>
      </c>
      <c r="H412">
        <v>360</v>
      </c>
      <c r="I412">
        <f t="shared" si="11"/>
        <v>30</v>
      </c>
      <c r="J412">
        <v>4.12</v>
      </c>
    </row>
    <row r="413" spans="1:10" x14ac:dyDescent="0.25">
      <c r="A413">
        <v>410</v>
      </c>
      <c r="B413">
        <v>685000</v>
      </c>
      <c r="C413" t="b">
        <f>OR(mortage_data[[#This Row],[Appraised Value of Home]]&gt;$O$16,mortage_data[[#This Row],[Appraised Value of Home]]&lt;$O$15)</f>
        <v>0</v>
      </c>
      <c r="D413">
        <v>435000</v>
      </c>
      <c r="E413" t="b">
        <f>OR(mortage_data[[#This Row],[Amount Borrowed]]&gt;$P$16,mortage_data[[#This Row],[Amount Borrowed]]&lt;$P$15)</f>
        <v>0</v>
      </c>
      <c r="F413">
        <v>63.64</v>
      </c>
      <c r="G413" t="b">
        <f>OR(mortage_data[[#This Row],[LTV ratio]]&gt;$Q$16,mortage_data[[#This Row],[LTV ratio]]&lt;$Q$15)</f>
        <v>0</v>
      </c>
      <c r="H413">
        <v>360</v>
      </c>
      <c r="I413">
        <f t="shared" si="11"/>
        <v>30</v>
      </c>
      <c r="J413">
        <v>3.25</v>
      </c>
    </row>
    <row r="414" spans="1:10" x14ac:dyDescent="0.25">
      <c r="A414">
        <v>411</v>
      </c>
      <c r="B414">
        <v>1265000</v>
      </c>
      <c r="C414" t="b">
        <f>OR(mortage_data[[#This Row],[Appraised Value of Home]]&gt;$O$16,mortage_data[[#This Row],[Appraised Value of Home]]&lt;$O$15)</f>
        <v>1</v>
      </c>
      <c r="D414">
        <v>655000</v>
      </c>
      <c r="E414" t="b">
        <f>OR(mortage_data[[#This Row],[Amount Borrowed]]&gt;$P$16,mortage_data[[#This Row],[Amount Borrowed]]&lt;$P$15)</f>
        <v>0</v>
      </c>
      <c r="F414">
        <v>57.11</v>
      </c>
      <c r="G414" t="b">
        <f>OR(mortage_data[[#This Row],[LTV ratio]]&gt;$Q$16,mortage_data[[#This Row],[LTV ratio]]&lt;$Q$15)</f>
        <v>0</v>
      </c>
      <c r="H414">
        <v>360</v>
      </c>
      <c r="I414">
        <f t="shared" si="11"/>
        <v>30</v>
      </c>
      <c r="J414">
        <v>2.99</v>
      </c>
    </row>
    <row r="415" spans="1:10" x14ac:dyDescent="0.25">
      <c r="A415">
        <v>412</v>
      </c>
      <c r="B415">
        <v>255000</v>
      </c>
      <c r="C415" t="b">
        <f>OR(mortage_data[[#This Row],[Appraised Value of Home]]&gt;$O$16,mortage_data[[#This Row],[Appraised Value of Home]]&lt;$O$15)</f>
        <v>0</v>
      </c>
      <c r="D415">
        <v>225000</v>
      </c>
      <c r="E415" t="b">
        <f>OR(mortage_data[[#This Row],[Amount Borrowed]]&gt;$P$16,mortage_data[[#This Row],[Amount Borrowed]]&lt;$P$15)</f>
        <v>0</v>
      </c>
      <c r="F415">
        <v>95</v>
      </c>
      <c r="G415" t="b">
        <f>OR(mortage_data[[#This Row],[LTV ratio]]&gt;$Q$16,mortage_data[[#This Row],[LTV ratio]]&lt;$Q$15)</f>
        <v>0</v>
      </c>
      <c r="H415">
        <v>360</v>
      </c>
      <c r="I415">
        <f t="shared" si="11"/>
        <v>30</v>
      </c>
      <c r="J415">
        <v>3.87</v>
      </c>
    </row>
    <row r="416" spans="1:10" x14ac:dyDescent="0.25">
      <c r="A416">
        <v>413</v>
      </c>
      <c r="B416">
        <v>385000</v>
      </c>
      <c r="C416" t="b">
        <f>OR(mortage_data[[#This Row],[Appraised Value of Home]]&gt;$O$16,mortage_data[[#This Row],[Appraised Value of Home]]&lt;$O$15)</f>
        <v>0</v>
      </c>
      <c r="D416">
        <v>275000</v>
      </c>
      <c r="E416" t="b">
        <f>OR(mortage_data[[#This Row],[Amount Borrowed]]&gt;$P$16,mortage_data[[#This Row],[Amount Borrowed]]&lt;$P$15)</f>
        <v>0</v>
      </c>
      <c r="F416">
        <v>72.209999999999994</v>
      </c>
      <c r="G416" t="b">
        <f>OR(mortage_data[[#This Row],[LTV ratio]]&gt;$Q$16,mortage_data[[#This Row],[LTV ratio]]&lt;$Q$15)</f>
        <v>0</v>
      </c>
      <c r="H416">
        <v>360</v>
      </c>
      <c r="I416">
        <f t="shared" si="11"/>
        <v>30</v>
      </c>
      <c r="J416">
        <v>3</v>
      </c>
    </row>
    <row r="417" spans="1:10" x14ac:dyDescent="0.25">
      <c r="A417">
        <v>414</v>
      </c>
      <c r="B417">
        <v>285000</v>
      </c>
      <c r="C417" t="b">
        <f>OR(mortage_data[[#This Row],[Appraised Value of Home]]&gt;$O$16,mortage_data[[#This Row],[Appraised Value of Home]]&lt;$O$15)</f>
        <v>0</v>
      </c>
      <c r="D417">
        <v>195000</v>
      </c>
      <c r="E417" t="b">
        <f>OR(mortage_data[[#This Row],[Amount Borrowed]]&gt;$P$16,mortage_data[[#This Row],[Amount Borrowed]]&lt;$P$15)</f>
        <v>0</v>
      </c>
      <c r="F417">
        <v>68.02</v>
      </c>
      <c r="G417" t="b">
        <f>OR(mortage_data[[#This Row],[LTV ratio]]&gt;$Q$16,mortage_data[[#This Row],[LTV ratio]]&lt;$Q$15)</f>
        <v>0</v>
      </c>
      <c r="H417">
        <v>360</v>
      </c>
      <c r="I417">
        <f t="shared" si="11"/>
        <v>30</v>
      </c>
      <c r="J417">
        <v>3.75</v>
      </c>
    </row>
    <row r="418" spans="1:10" x14ac:dyDescent="0.25">
      <c r="A418">
        <v>415</v>
      </c>
      <c r="B418">
        <v>165000</v>
      </c>
      <c r="C418" t="b">
        <f>OR(mortage_data[[#This Row],[Appraised Value of Home]]&gt;$O$16,mortage_data[[#This Row],[Appraised Value of Home]]&lt;$O$15)</f>
        <v>0</v>
      </c>
      <c r="D418">
        <v>105000</v>
      </c>
      <c r="E418" t="b">
        <f>OR(mortage_data[[#This Row],[Amount Borrowed]]&gt;$P$16,mortage_data[[#This Row],[Amount Borrowed]]&lt;$P$15)</f>
        <v>0</v>
      </c>
      <c r="F418">
        <v>75.86</v>
      </c>
      <c r="G418" t="b">
        <f>OR(mortage_data[[#This Row],[LTV ratio]]&gt;$Q$16,mortage_data[[#This Row],[LTV ratio]]&lt;$Q$15)</f>
        <v>0</v>
      </c>
      <c r="H418">
        <v>360</v>
      </c>
      <c r="I418">
        <f t="shared" si="11"/>
        <v>30</v>
      </c>
      <c r="J418">
        <v>3.5</v>
      </c>
    </row>
    <row r="419" spans="1:10" x14ac:dyDescent="0.25">
      <c r="A419">
        <v>416</v>
      </c>
      <c r="B419">
        <v>745000</v>
      </c>
      <c r="C419" t="b">
        <f>OR(mortage_data[[#This Row],[Appraised Value of Home]]&gt;$O$16,mortage_data[[#This Row],[Appraised Value of Home]]&lt;$O$15)</f>
        <v>0</v>
      </c>
      <c r="D419">
        <v>575000</v>
      </c>
      <c r="E419" t="b">
        <f>OR(mortage_data[[#This Row],[Amount Borrowed]]&gt;$P$16,mortage_data[[#This Row],[Amount Borrowed]]&lt;$P$15)</f>
        <v>0</v>
      </c>
      <c r="F419">
        <v>90</v>
      </c>
      <c r="G419" t="b">
        <f>OR(mortage_data[[#This Row],[LTV ratio]]&gt;$Q$16,mortage_data[[#This Row],[LTV ratio]]&lt;$Q$15)</f>
        <v>0</v>
      </c>
      <c r="H419">
        <v>360</v>
      </c>
      <c r="I419">
        <f t="shared" si="11"/>
        <v>30</v>
      </c>
      <c r="J419">
        <v>3.37</v>
      </c>
    </row>
    <row r="420" spans="1:10" x14ac:dyDescent="0.25">
      <c r="A420">
        <v>417</v>
      </c>
      <c r="B420">
        <v>545000</v>
      </c>
      <c r="C420" t="b">
        <f>OR(mortage_data[[#This Row],[Appraised Value of Home]]&gt;$O$16,mortage_data[[#This Row],[Appraised Value of Home]]&lt;$O$15)</f>
        <v>0</v>
      </c>
      <c r="D420">
        <v>405000</v>
      </c>
      <c r="E420" t="b">
        <f>OR(mortage_data[[#This Row],[Amount Borrowed]]&gt;$P$16,mortage_data[[#This Row],[Amount Borrowed]]&lt;$P$15)</f>
        <v>0</v>
      </c>
      <c r="F420">
        <v>75</v>
      </c>
      <c r="G420" t="b">
        <f>OR(mortage_data[[#This Row],[LTV ratio]]&gt;$Q$16,mortage_data[[#This Row],[LTV ratio]]&lt;$Q$15)</f>
        <v>0</v>
      </c>
      <c r="H420">
        <v>360</v>
      </c>
      <c r="I420">
        <f t="shared" si="11"/>
        <v>30</v>
      </c>
      <c r="J420">
        <v>3.25</v>
      </c>
    </row>
    <row r="421" spans="1:10" x14ac:dyDescent="0.25">
      <c r="A421">
        <v>418</v>
      </c>
      <c r="B421">
        <v>115000</v>
      </c>
      <c r="C421" t="b">
        <f>OR(mortage_data[[#This Row],[Appraised Value of Home]]&gt;$O$16,mortage_data[[#This Row],[Appraised Value of Home]]&lt;$O$15)</f>
        <v>0</v>
      </c>
      <c r="D421">
        <v>95000</v>
      </c>
      <c r="E421" t="b">
        <f>OR(mortage_data[[#This Row],[Amount Borrowed]]&gt;$P$16,mortage_data[[#This Row],[Amount Borrowed]]&lt;$P$15)</f>
        <v>0</v>
      </c>
      <c r="F421">
        <v>90</v>
      </c>
      <c r="G421" t="b">
        <f>OR(mortage_data[[#This Row],[LTV ratio]]&gt;$Q$16,mortage_data[[#This Row],[LTV ratio]]&lt;$Q$15)</f>
        <v>0</v>
      </c>
      <c r="H421">
        <v>360</v>
      </c>
      <c r="I421">
        <f t="shared" si="11"/>
        <v>30</v>
      </c>
      <c r="J421">
        <v>4.5</v>
      </c>
    </row>
    <row r="422" spans="1:10" x14ac:dyDescent="0.25">
      <c r="A422">
        <v>419</v>
      </c>
      <c r="B422">
        <v>445000</v>
      </c>
      <c r="C422" t="b">
        <f>OR(mortage_data[[#This Row],[Appraised Value of Home]]&gt;$O$16,mortage_data[[#This Row],[Appraised Value of Home]]&lt;$O$15)</f>
        <v>0</v>
      </c>
      <c r="D422">
        <v>335000</v>
      </c>
      <c r="E422" t="b">
        <f>OR(mortage_data[[#This Row],[Amount Borrowed]]&gt;$P$16,mortage_data[[#This Row],[Amount Borrowed]]&lt;$P$15)</f>
        <v>0</v>
      </c>
      <c r="F422">
        <v>76.739999999999995</v>
      </c>
      <c r="G422" t="b">
        <f>OR(mortage_data[[#This Row],[LTV ratio]]&gt;$Q$16,mortage_data[[#This Row],[LTV ratio]]&lt;$Q$15)</f>
        <v>0</v>
      </c>
      <c r="H422">
        <v>360</v>
      </c>
      <c r="I422">
        <f t="shared" si="11"/>
        <v>30</v>
      </c>
      <c r="J422">
        <v>3.87</v>
      </c>
    </row>
    <row r="423" spans="1:10" x14ac:dyDescent="0.25">
      <c r="A423">
        <v>420</v>
      </c>
      <c r="B423">
        <v>145000</v>
      </c>
      <c r="C423" t="b">
        <f>OR(mortage_data[[#This Row],[Appraised Value of Home]]&gt;$O$16,mortage_data[[#This Row],[Appraised Value of Home]]&lt;$O$15)</f>
        <v>0</v>
      </c>
      <c r="D423">
        <v>105000</v>
      </c>
      <c r="E423" t="b">
        <f>OR(mortage_data[[#This Row],[Amount Borrowed]]&gt;$P$16,mortage_data[[#This Row],[Amount Borrowed]]&lt;$P$15)</f>
        <v>0</v>
      </c>
      <c r="F423">
        <v>80</v>
      </c>
      <c r="G423" t="b">
        <f>OR(mortage_data[[#This Row],[LTV ratio]]&gt;$Q$16,mortage_data[[#This Row],[LTV ratio]]&lt;$Q$15)</f>
        <v>0</v>
      </c>
      <c r="H423">
        <v>360</v>
      </c>
      <c r="I423">
        <f t="shared" si="11"/>
        <v>30</v>
      </c>
      <c r="J423">
        <v>4</v>
      </c>
    </row>
    <row r="424" spans="1:10" x14ac:dyDescent="0.25">
      <c r="A424">
        <v>421</v>
      </c>
      <c r="B424">
        <v>635000</v>
      </c>
      <c r="C424" t="b">
        <f>OR(mortage_data[[#This Row],[Appraised Value of Home]]&gt;$O$16,mortage_data[[#This Row],[Appraised Value of Home]]&lt;$O$15)</f>
        <v>0</v>
      </c>
      <c r="D424">
        <v>305000</v>
      </c>
      <c r="E424" t="b">
        <f>OR(mortage_data[[#This Row],[Amount Borrowed]]&gt;$P$16,mortage_data[[#This Row],[Amount Borrowed]]&lt;$P$15)</f>
        <v>0</v>
      </c>
      <c r="F424">
        <v>47.07</v>
      </c>
      <c r="G424" t="b">
        <f>OR(mortage_data[[#This Row],[LTV ratio]]&gt;$Q$16,mortage_data[[#This Row],[LTV ratio]]&lt;$Q$15)</f>
        <v>0</v>
      </c>
      <c r="H424">
        <v>360</v>
      </c>
      <c r="I424">
        <f t="shared" si="11"/>
        <v>30</v>
      </c>
      <c r="J424">
        <v>2.75</v>
      </c>
    </row>
    <row r="425" spans="1:10" x14ac:dyDescent="0.25">
      <c r="A425">
        <v>422</v>
      </c>
      <c r="B425">
        <v>255000</v>
      </c>
      <c r="C425" t="b">
        <f>OR(mortage_data[[#This Row],[Appraised Value of Home]]&gt;$O$16,mortage_data[[#This Row],[Appraised Value of Home]]&lt;$O$15)</f>
        <v>0</v>
      </c>
      <c r="D425">
        <v>205000</v>
      </c>
      <c r="E425" t="b">
        <f>OR(mortage_data[[#This Row],[Amount Borrowed]]&gt;$P$16,mortage_data[[#This Row],[Amount Borrowed]]&lt;$P$15)</f>
        <v>0</v>
      </c>
      <c r="F425">
        <v>80</v>
      </c>
      <c r="G425" t="b">
        <f>OR(mortage_data[[#This Row],[LTV ratio]]&gt;$Q$16,mortage_data[[#This Row],[LTV ratio]]&lt;$Q$15)</f>
        <v>0</v>
      </c>
      <c r="H425">
        <v>360</v>
      </c>
      <c r="I425">
        <f t="shared" si="11"/>
        <v>30</v>
      </c>
      <c r="J425">
        <v>4</v>
      </c>
    </row>
    <row r="426" spans="1:10" x14ac:dyDescent="0.25">
      <c r="A426">
        <v>423</v>
      </c>
      <c r="B426">
        <v>335000</v>
      </c>
      <c r="C426" t="b">
        <f>OR(mortage_data[[#This Row],[Appraised Value of Home]]&gt;$O$16,mortage_data[[#This Row],[Appraised Value of Home]]&lt;$O$15)</f>
        <v>0</v>
      </c>
      <c r="D426">
        <v>265000</v>
      </c>
      <c r="E426" t="b">
        <f>OR(mortage_data[[#This Row],[Amount Borrowed]]&gt;$P$16,mortage_data[[#This Row],[Amount Borrowed]]&lt;$P$15)</f>
        <v>0</v>
      </c>
      <c r="F426">
        <v>78.040000000000006</v>
      </c>
      <c r="G426" t="b">
        <f>OR(mortage_data[[#This Row],[LTV ratio]]&gt;$Q$16,mortage_data[[#This Row],[LTV ratio]]&lt;$Q$15)</f>
        <v>0</v>
      </c>
      <c r="H426">
        <v>360</v>
      </c>
      <c r="I426">
        <f t="shared" si="11"/>
        <v>30</v>
      </c>
      <c r="J426">
        <v>2.75</v>
      </c>
    </row>
    <row r="427" spans="1:10" x14ac:dyDescent="0.25">
      <c r="A427">
        <v>424</v>
      </c>
      <c r="B427">
        <v>145000</v>
      </c>
      <c r="C427" t="b">
        <f>OR(mortage_data[[#This Row],[Appraised Value of Home]]&gt;$O$16,mortage_data[[#This Row],[Appraised Value of Home]]&lt;$O$15)</f>
        <v>0</v>
      </c>
      <c r="D427">
        <v>135000</v>
      </c>
      <c r="E427" t="b">
        <f>OR(mortage_data[[#This Row],[Amount Borrowed]]&gt;$P$16,mortage_data[[#This Row],[Amount Borrowed]]&lt;$P$15)</f>
        <v>0</v>
      </c>
      <c r="F427">
        <v>94.82</v>
      </c>
      <c r="G427" t="b">
        <f>OR(mortage_data[[#This Row],[LTV ratio]]&gt;$Q$16,mortage_data[[#This Row],[LTV ratio]]&lt;$Q$15)</f>
        <v>0</v>
      </c>
      <c r="H427">
        <v>360</v>
      </c>
      <c r="I427">
        <f t="shared" si="11"/>
        <v>30</v>
      </c>
      <c r="J427">
        <v>2.37</v>
      </c>
    </row>
    <row r="428" spans="1:10" x14ac:dyDescent="0.25">
      <c r="A428">
        <v>425</v>
      </c>
      <c r="B428">
        <v>205000</v>
      </c>
      <c r="C428" t="b">
        <f>OR(mortage_data[[#This Row],[Appraised Value of Home]]&gt;$O$16,mortage_data[[#This Row],[Appraised Value of Home]]&lt;$O$15)</f>
        <v>0</v>
      </c>
      <c r="D428">
        <v>65000</v>
      </c>
      <c r="E428" t="b">
        <f>OR(mortage_data[[#This Row],[Amount Borrowed]]&gt;$P$16,mortage_data[[#This Row],[Amount Borrowed]]&lt;$P$15)</f>
        <v>0</v>
      </c>
      <c r="F428">
        <v>32.76</v>
      </c>
      <c r="G428" t="b">
        <f>OR(mortage_data[[#This Row],[LTV ratio]]&gt;$Q$16,mortage_data[[#This Row],[LTV ratio]]&lt;$Q$15)</f>
        <v>0</v>
      </c>
      <c r="H428">
        <v>180</v>
      </c>
      <c r="I428">
        <f t="shared" si="11"/>
        <v>15</v>
      </c>
      <c r="J428">
        <v>3.25</v>
      </c>
    </row>
    <row r="429" spans="1:10" x14ac:dyDescent="0.25">
      <c r="A429">
        <v>426</v>
      </c>
      <c r="B429">
        <v>555000</v>
      </c>
      <c r="C429" t="b">
        <f>OR(mortage_data[[#This Row],[Appraised Value of Home]]&gt;$O$16,mortage_data[[#This Row],[Appraised Value of Home]]&lt;$O$15)</f>
        <v>0</v>
      </c>
      <c r="D429">
        <v>495000</v>
      </c>
      <c r="E429" t="b">
        <f>OR(mortage_data[[#This Row],[Amount Borrowed]]&gt;$P$16,mortage_data[[#This Row],[Amount Borrowed]]&lt;$P$15)</f>
        <v>0</v>
      </c>
      <c r="F429">
        <v>90</v>
      </c>
      <c r="G429" t="b">
        <f>OR(mortage_data[[#This Row],[LTV ratio]]&gt;$Q$16,mortage_data[[#This Row],[LTV ratio]]&lt;$Q$15)</f>
        <v>0</v>
      </c>
      <c r="H429">
        <v>360</v>
      </c>
      <c r="I429">
        <f t="shared" si="11"/>
        <v>30</v>
      </c>
      <c r="J429">
        <v>2.87</v>
      </c>
    </row>
    <row r="430" spans="1:10" x14ac:dyDescent="0.25">
      <c r="A430">
        <v>427</v>
      </c>
      <c r="B430">
        <v>575000</v>
      </c>
      <c r="C430" t="b">
        <f>OR(mortage_data[[#This Row],[Appraised Value of Home]]&gt;$O$16,mortage_data[[#This Row],[Appraised Value of Home]]&lt;$O$15)</f>
        <v>0</v>
      </c>
      <c r="D430">
        <v>255000</v>
      </c>
      <c r="E430" t="b">
        <f>OR(mortage_data[[#This Row],[Amount Borrowed]]&gt;$P$16,mortage_data[[#This Row],[Amount Borrowed]]&lt;$P$15)</f>
        <v>0</v>
      </c>
      <c r="F430">
        <v>44.03</v>
      </c>
      <c r="G430" t="b">
        <f>OR(mortage_data[[#This Row],[LTV ratio]]&gt;$Q$16,mortage_data[[#This Row],[LTV ratio]]&lt;$Q$15)</f>
        <v>0</v>
      </c>
      <c r="H430">
        <v>180</v>
      </c>
      <c r="I430">
        <f t="shared" si="11"/>
        <v>15</v>
      </c>
      <c r="J430">
        <v>3.12</v>
      </c>
    </row>
    <row r="431" spans="1:10" x14ac:dyDescent="0.25">
      <c r="A431">
        <v>428</v>
      </c>
      <c r="B431">
        <v>315000</v>
      </c>
      <c r="C431" t="b">
        <f>OR(mortage_data[[#This Row],[Appraised Value of Home]]&gt;$O$16,mortage_data[[#This Row],[Appraised Value of Home]]&lt;$O$15)</f>
        <v>0</v>
      </c>
      <c r="D431">
        <v>245000</v>
      </c>
      <c r="E431" t="b">
        <f>OR(mortage_data[[#This Row],[Amount Borrowed]]&gt;$P$16,mortage_data[[#This Row],[Amount Borrowed]]&lt;$P$15)</f>
        <v>0</v>
      </c>
      <c r="F431">
        <v>79.739999999999995</v>
      </c>
      <c r="G431" t="b">
        <f>OR(mortage_data[[#This Row],[LTV ratio]]&gt;$Q$16,mortage_data[[#This Row],[LTV ratio]]&lt;$Q$15)</f>
        <v>0</v>
      </c>
      <c r="H431">
        <v>240</v>
      </c>
      <c r="I431">
        <f t="shared" si="11"/>
        <v>20</v>
      </c>
      <c r="J431">
        <v>3.87</v>
      </c>
    </row>
    <row r="432" spans="1:10" x14ac:dyDescent="0.25">
      <c r="A432">
        <v>429</v>
      </c>
      <c r="B432">
        <v>205000</v>
      </c>
      <c r="C432" t="b">
        <f>OR(mortage_data[[#This Row],[Appraised Value of Home]]&gt;$O$16,mortage_data[[#This Row],[Appraised Value of Home]]&lt;$O$15)</f>
        <v>0</v>
      </c>
      <c r="D432">
        <v>155000</v>
      </c>
      <c r="E432" t="b">
        <f>OR(mortage_data[[#This Row],[Amount Borrowed]]&gt;$P$16,mortage_data[[#This Row],[Amount Borrowed]]&lt;$P$15)</f>
        <v>0</v>
      </c>
      <c r="F432">
        <v>80</v>
      </c>
      <c r="G432" t="b">
        <f>OR(mortage_data[[#This Row],[LTV ratio]]&gt;$Q$16,mortage_data[[#This Row],[LTV ratio]]&lt;$Q$15)</f>
        <v>0</v>
      </c>
      <c r="H432">
        <v>360</v>
      </c>
      <c r="I432">
        <f t="shared" si="11"/>
        <v>30</v>
      </c>
      <c r="J432">
        <v>2.87</v>
      </c>
    </row>
    <row r="433" spans="1:10" x14ac:dyDescent="0.25">
      <c r="A433">
        <v>430</v>
      </c>
      <c r="B433">
        <v>325000</v>
      </c>
      <c r="C433" t="b">
        <f>OR(mortage_data[[#This Row],[Appraised Value of Home]]&gt;$O$16,mortage_data[[#This Row],[Appraised Value of Home]]&lt;$O$15)</f>
        <v>0</v>
      </c>
      <c r="D433">
        <v>245000</v>
      </c>
      <c r="E433" t="b">
        <f>OR(mortage_data[[#This Row],[Amount Borrowed]]&gt;$P$16,mortage_data[[#This Row],[Amount Borrowed]]&lt;$P$15)</f>
        <v>0</v>
      </c>
      <c r="F433">
        <v>75</v>
      </c>
      <c r="G433" t="b">
        <f>OR(mortage_data[[#This Row],[LTV ratio]]&gt;$Q$16,mortage_data[[#This Row],[LTV ratio]]&lt;$Q$15)</f>
        <v>0</v>
      </c>
      <c r="H433">
        <v>360</v>
      </c>
      <c r="I433">
        <f t="shared" si="11"/>
        <v>30</v>
      </c>
      <c r="J433">
        <v>4.37</v>
      </c>
    </row>
    <row r="434" spans="1:10" x14ac:dyDescent="0.25">
      <c r="A434">
        <v>431</v>
      </c>
      <c r="B434">
        <v>465000</v>
      </c>
      <c r="C434" t="b">
        <f>OR(mortage_data[[#This Row],[Appraised Value of Home]]&gt;$O$16,mortage_data[[#This Row],[Appraised Value of Home]]&lt;$O$15)</f>
        <v>0</v>
      </c>
      <c r="D434">
        <v>225000</v>
      </c>
      <c r="E434" t="b">
        <f>OR(mortage_data[[#This Row],[Amount Borrowed]]&gt;$P$16,mortage_data[[#This Row],[Amount Borrowed]]&lt;$P$15)</f>
        <v>0</v>
      </c>
      <c r="F434">
        <v>49.83</v>
      </c>
      <c r="G434" t="b">
        <f>OR(mortage_data[[#This Row],[LTV ratio]]&gt;$Q$16,mortage_data[[#This Row],[LTV ratio]]&lt;$Q$15)</f>
        <v>0</v>
      </c>
      <c r="H434">
        <v>180</v>
      </c>
      <c r="I434">
        <f t="shared" si="11"/>
        <v>15</v>
      </c>
      <c r="J434">
        <v>2.99</v>
      </c>
    </row>
    <row r="435" spans="1:10" x14ac:dyDescent="0.25">
      <c r="A435">
        <v>432</v>
      </c>
      <c r="B435">
        <v>645000</v>
      </c>
      <c r="C435" t="b">
        <f>OR(mortage_data[[#This Row],[Appraised Value of Home]]&gt;$O$16,mortage_data[[#This Row],[Appraised Value of Home]]&lt;$O$15)</f>
        <v>0</v>
      </c>
      <c r="D435">
        <v>505000</v>
      </c>
      <c r="E435" t="b">
        <f>OR(mortage_data[[#This Row],[Amount Borrowed]]&gt;$P$16,mortage_data[[#This Row],[Amount Borrowed]]&lt;$P$15)</f>
        <v>0</v>
      </c>
      <c r="F435">
        <v>77.98</v>
      </c>
      <c r="G435" t="b">
        <f>OR(mortage_data[[#This Row],[LTV ratio]]&gt;$Q$16,mortage_data[[#This Row],[LTV ratio]]&lt;$Q$15)</f>
        <v>0</v>
      </c>
      <c r="H435">
        <v>360</v>
      </c>
      <c r="I435">
        <f t="shared" si="11"/>
        <v>30</v>
      </c>
      <c r="J435">
        <v>2.75</v>
      </c>
    </row>
    <row r="436" spans="1:10" x14ac:dyDescent="0.25">
      <c r="A436">
        <v>433</v>
      </c>
      <c r="B436">
        <v>325000</v>
      </c>
      <c r="C436" t="b">
        <f>OR(mortage_data[[#This Row],[Appraised Value of Home]]&gt;$O$16,mortage_data[[#This Row],[Appraised Value of Home]]&lt;$O$15)</f>
        <v>0</v>
      </c>
      <c r="D436">
        <v>315000</v>
      </c>
      <c r="E436" t="b">
        <f>OR(mortage_data[[#This Row],[Amount Borrowed]]&gt;$P$16,mortage_data[[#This Row],[Amount Borrowed]]&lt;$P$15)</f>
        <v>0</v>
      </c>
      <c r="F436">
        <v>95</v>
      </c>
      <c r="G436" t="b">
        <f>OR(mortage_data[[#This Row],[LTV ratio]]&gt;$Q$16,mortage_data[[#This Row],[LTV ratio]]&lt;$Q$15)</f>
        <v>0</v>
      </c>
      <c r="H436">
        <v>360</v>
      </c>
      <c r="I436">
        <f t="shared" si="11"/>
        <v>30</v>
      </c>
      <c r="J436">
        <v>3.99</v>
      </c>
    </row>
    <row r="437" spans="1:10" x14ac:dyDescent="0.25">
      <c r="A437">
        <v>434</v>
      </c>
      <c r="B437">
        <v>275000</v>
      </c>
      <c r="C437" t="b">
        <f>OR(mortage_data[[#This Row],[Appraised Value of Home]]&gt;$O$16,mortage_data[[#This Row],[Appraised Value of Home]]&lt;$O$15)</f>
        <v>0</v>
      </c>
      <c r="D437">
        <v>215000</v>
      </c>
      <c r="E437" t="b">
        <f>OR(mortage_data[[#This Row],[Amount Borrowed]]&gt;$P$16,mortage_data[[#This Row],[Amount Borrowed]]&lt;$P$15)</f>
        <v>0</v>
      </c>
      <c r="F437">
        <v>80</v>
      </c>
      <c r="G437" t="b">
        <f>OR(mortage_data[[#This Row],[LTV ratio]]&gt;$Q$16,mortage_data[[#This Row],[LTV ratio]]&lt;$Q$15)</f>
        <v>0</v>
      </c>
      <c r="H437">
        <v>360</v>
      </c>
      <c r="I437">
        <f t="shared" si="11"/>
        <v>30</v>
      </c>
      <c r="J437">
        <v>2.99</v>
      </c>
    </row>
    <row r="438" spans="1:10" x14ac:dyDescent="0.25">
      <c r="A438">
        <v>435</v>
      </c>
      <c r="B438">
        <v>135000</v>
      </c>
      <c r="C438" t="b">
        <f>OR(mortage_data[[#This Row],[Appraised Value of Home]]&gt;$O$16,mortage_data[[#This Row],[Appraised Value of Home]]&lt;$O$15)</f>
        <v>0</v>
      </c>
      <c r="D438">
        <v>125000</v>
      </c>
      <c r="E438" t="b">
        <f>OR(mortage_data[[#This Row],[Amount Borrowed]]&gt;$P$16,mortage_data[[#This Row],[Amount Borrowed]]&lt;$P$15)</f>
        <v>0</v>
      </c>
      <c r="F438">
        <v>90</v>
      </c>
      <c r="G438" t="b">
        <f>OR(mortage_data[[#This Row],[LTV ratio]]&gt;$Q$16,mortage_data[[#This Row],[LTV ratio]]&lt;$Q$15)</f>
        <v>0</v>
      </c>
      <c r="H438">
        <v>360</v>
      </c>
      <c r="I438">
        <f t="shared" si="11"/>
        <v>30</v>
      </c>
      <c r="J438">
        <v>4.12</v>
      </c>
    </row>
    <row r="439" spans="1:10" x14ac:dyDescent="0.25">
      <c r="A439">
        <v>436</v>
      </c>
      <c r="B439">
        <v>175000</v>
      </c>
      <c r="C439" t="b">
        <f>OR(mortage_data[[#This Row],[Appraised Value of Home]]&gt;$O$16,mortage_data[[#This Row],[Appraised Value of Home]]&lt;$O$15)</f>
        <v>0</v>
      </c>
      <c r="D439">
        <v>75000</v>
      </c>
      <c r="E439" t="b">
        <f>OR(mortage_data[[#This Row],[Amount Borrowed]]&gt;$P$16,mortage_data[[#This Row],[Amount Borrowed]]&lt;$P$15)</f>
        <v>0</v>
      </c>
      <c r="F439">
        <v>45.31</v>
      </c>
      <c r="G439" t="b">
        <f>OR(mortage_data[[#This Row],[LTV ratio]]&gt;$Q$16,mortage_data[[#This Row],[LTV ratio]]&lt;$Q$15)</f>
        <v>0</v>
      </c>
      <c r="H439">
        <v>180</v>
      </c>
      <c r="I439">
        <f t="shared" si="11"/>
        <v>15</v>
      </c>
      <c r="J439">
        <v>3.25</v>
      </c>
    </row>
    <row r="440" spans="1:10" x14ac:dyDescent="0.25">
      <c r="A440">
        <v>437</v>
      </c>
      <c r="B440">
        <v>335000</v>
      </c>
      <c r="C440" t="b">
        <f>OR(mortage_data[[#This Row],[Appraised Value of Home]]&gt;$O$16,mortage_data[[#This Row],[Appraised Value of Home]]&lt;$O$15)</f>
        <v>0</v>
      </c>
      <c r="D440">
        <v>315000</v>
      </c>
      <c r="E440" t="b">
        <f>OR(mortage_data[[#This Row],[Amount Borrowed]]&gt;$P$16,mortage_data[[#This Row],[Amount Borrowed]]&lt;$P$15)</f>
        <v>0</v>
      </c>
      <c r="F440">
        <v>95</v>
      </c>
      <c r="G440" t="b">
        <f>OR(mortage_data[[#This Row],[LTV ratio]]&gt;$Q$16,mortage_data[[#This Row],[LTV ratio]]&lt;$Q$15)</f>
        <v>0</v>
      </c>
      <c r="H440">
        <v>360</v>
      </c>
      <c r="I440">
        <f t="shared" si="11"/>
        <v>30</v>
      </c>
      <c r="J440">
        <v>3</v>
      </c>
    </row>
    <row r="441" spans="1:10" x14ac:dyDescent="0.25">
      <c r="A441">
        <v>438</v>
      </c>
      <c r="B441">
        <v>155000</v>
      </c>
      <c r="C441" t="b">
        <f>OR(mortage_data[[#This Row],[Appraised Value of Home]]&gt;$O$16,mortage_data[[#This Row],[Appraised Value of Home]]&lt;$O$15)</f>
        <v>0</v>
      </c>
      <c r="D441">
        <v>125000</v>
      </c>
      <c r="E441" t="b">
        <f>OR(mortage_data[[#This Row],[Amount Borrowed]]&gt;$P$16,mortage_data[[#This Row],[Amount Borrowed]]&lt;$P$15)</f>
        <v>0</v>
      </c>
      <c r="F441">
        <v>80</v>
      </c>
      <c r="G441" t="b">
        <f>OR(mortage_data[[#This Row],[LTV ratio]]&gt;$Q$16,mortage_data[[#This Row],[LTV ratio]]&lt;$Q$15)</f>
        <v>0</v>
      </c>
      <c r="H441">
        <v>360</v>
      </c>
      <c r="I441">
        <f t="shared" si="11"/>
        <v>30</v>
      </c>
      <c r="J441">
        <v>3</v>
      </c>
    </row>
    <row r="442" spans="1:10" x14ac:dyDescent="0.25">
      <c r="A442">
        <v>439</v>
      </c>
      <c r="B442">
        <v>215000</v>
      </c>
      <c r="C442" t="b">
        <f>OR(mortage_data[[#This Row],[Appraised Value of Home]]&gt;$O$16,mortage_data[[#This Row],[Appraised Value of Home]]&lt;$O$15)</f>
        <v>0</v>
      </c>
      <c r="D442">
        <v>195000</v>
      </c>
      <c r="E442" t="b">
        <f>OR(mortage_data[[#This Row],[Amount Borrowed]]&gt;$P$16,mortage_data[[#This Row],[Amount Borrowed]]&lt;$P$15)</f>
        <v>0</v>
      </c>
      <c r="F442">
        <v>95</v>
      </c>
      <c r="G442" t="b">
        <f>OR(mortage_data[[#This Row],[LTV ratio]]&gt;$Q$16,mortage_data[[#This Row],[LTV ratio]]&lt;$Q$15)</f>
        <v>0</v>
      </c>
      <c r="H442">
        <v>360</v>
      </c>
      <c r="I442">
        <f t="shared" si="11"/>
        <v>30</v>
      </c>
      <c r="J442">
        <v>2.62</v>
      </c>
    </row>
    <row r="443" spans="1:10" x14ac:dyDescent="0.25">
      <c r="A443">
        <v>440</v>
      </c>
      <c r="B443">
        <v>295000</v>
      </c>
      <c r="C443" t="b">
        <f>OR(mortage_data[[#This Row],[Appraised Value of Home]]&gt;$O$16,mortage_data[[#This Row],[Appraised Value of Home]]&lt;$O$15)</f>
        <v>0</v>
      </c>
      <c r="D443">
        <v>225000</v>
      </c>
      <c r="E443" t="b">
        <f>OR(mortage_data[[#This Row],[Amount Borrowed]]&gt;$P$16,mortage_data[[#This Row],[Amount Borrowed]]&lt;$P$15)</f>
        <v>0</v>
      </c>
      <c r="F443">
        <v>80</v>
      </c>
      <c r="G443" t="b">
        <f>OR(mortage_data[[#This Row],[LTV ratio]]&gt;$Q$16,mortage_data[[#This Row],[LTV ratio]]&lt;$Q$15)</f>
        <v>0</v>
      </c>
      <c r="H443">
        <v>360</v>
      </c>
      <c r="I443">
        <f t="shared" si="11"/>
        <v>30</v>
      </c>
      <c r="J443">
        <v>3.62</v>
      </c>
    </row>
    <row r="444" spans="1:10" x14ac:dyDescent="0.25">
      <c r="A444">
        <v>441</v>
      </c>
      <c r="B444">
        <v>245000</v>
      </c>
      <c r="C444" t="b">
        <f>OR(mortage_data[[#This Row],[Appraised Value of Home]]&gt;$O$16,mortage_data[[#This Row],[Appraised Value of Home]]&lt;$O$15)</f>
        <v>0</v>
      </c>
      <c r="D444">
        <v>105000</v>
      </c>
      <c r="E444" t="b">
        <f>OR(mortage_data[[#This Row],[Amount Borrowed]]&gt;$P$16,mortage_data[[#This Row],[Amount Borrowed]]&lt;$P$15)</f>
        <v>0</v>
      </c>
      <c r="F444">
        <v>44.26</v>
      </c>
      <c r="G444" t="b">
        <f>OR(mortage_data[[#This Row],[LTV ratio]]&gt;$Q$16,mortage_data[[#This Row],[LTV ratio]]&lt;$Q$15)</f>
        <v>0</v>
      </c>
      <c r="H444">
        <v>360</v>
      </c>
      <c r="I444">
        <f t="shared" si="11"/>
        <v>30</v>
      </c>
      <c r="J444">
        <v>2.75</v>
      </c>
    </row>
    <row r="445" spans="1:10" x14ac:dyDescent="0.25">
      <c r="A445">
        <v>442</v>
      </c>
      <c r="B445">
        <v>425000</v>
      </c>
      <c r="C445" t="b">
        <f>OR(mortage_data[[#This Row],[Appraised Value of Home]]&gt;$O$16,mortage_data[[#This Row],[Appraised Value of Home]]&lt;$O$15)</f>
        <v>0</v>
      </c>
      <c r="D445">
        <v>305000</v>
      </c>
      <c r="E445" t="b">
        <f>OR(mortage_data[[#This Row],[Amount Borrowed]]&gt;$P$16,mortage_data[[#This Row],[Amount Borrowed]]&lt;$P$15)</f>
        <v>0</v>
      </c>
      <c r="F445">
        <v>71.66</v>
      </c>
      <c r="G445" t="b">
        <f>OR(mortage_data[[#This Row],[LTV ratio]]&gt;$Q$16,mortage_data[[#This Row],[LTV ratio]]&lt;$Q$15)</f>
        <v>0</v>
      </c>
      <c r="H445">
        <v>360</v>
      </c>
      <c r="I445">
        <f t="shared" si="11"/>
        <v>30</v>
      </c>
      <c r="J445">
        <v>5.12</v>
      </c>
    </row>
    <row r="446" spans="1:10" x14ac:dyDescent="0.25">
      <c r="A446">
        <v>443</v>
      </c>
      <c r="B446">
        <v>305000</v>
      </c>
      <c r="C446" t="b">
        <f>OR(mortage_data[[#This Row],[Appraised Value of Home]]&gt;$O$16,mortage_data[[#This Row],[Appraised Value of Home]]&lt;$O$15)</f>
        <v>0</v>
      </c>
      <c r="D446">
        <v>235000</v>
      </c>
      <c r="E446" t="b">
        <f>OR(mortage_data[[#This Row],[Amount Borrowed]]&gt;$P$16,mortage_data[[#This Row],[Amount Borrowed]]&lt;$P$15)</f>
        <v>0</v>
      </c>
      <c r="F446">
        <v>78</v>
      </c>
      <c r="G446" t="b">
        <f>OR(mortage_data[[#This Row],[LTV ratio]]&gt;$Q$16,mortage_data[[#This Row],[LTV ratio]]&lt;$Q$15)</f>
        <v>0</v>
      </c>
      <c r="H446">
        <v>360</v>
      </c>
      <c r="I446">
        <f t="shared" si="11"/>
        <v>30</v>
      </c>
      <c r="J446">
        <v>2.99</v>
      </c>
    </row>
    <row r="447" spans="1:10" x14ac:dyDescent="0.25">
      <c r="A447">
        <v>444</v>
      </c>
      <c r="B447">
        <v>265000</v>
      </c>
      <c r="C447" t="b">
        <f>OR(mortage_data[[#This Row],[Appraised Value of Home]]&gt;$O$16,mortage_data[[#This Row],[Appraised Value of Home]]&lt;$O$15)</f>
        <v>0</v>
      </c>
      <c r="D447">
        <v>215000</v>
      </c>
      <c r="E447" t="b">
        <f>OR(mortage_data[[#This Row],[Amount Borrowed]]&gt;$P$16,mortage_data[[#This Row],[Amount Borrowed]]&lt;$P$15)</f>
        <v>0</v>
      </c>
      <c r="F447">
        <v>85</v>
      </c>
      <c r="G447" t="b">
        <f>OR(mortage_data[[#This Row],[LTV ratio]]&gt;$Q$16,mortage_data[[#This Row],[LTV ratio]]&lt;$Q$15)</f>
        <v>0</v>
      </c>
      <c r="H447">
        <v>360</v>
      </c>
      <c r="I447">
        <f t="shared" si="11"/>
        <v>30</v>
      </c>
      <c r="J447">
        <v>3</v>
      </c>
    </row>
    <row r="448" spans="1:10" x14ac:dyDescent="0.25">
      <c r="A448">
        <v>445</v>
      </c>
      <c r="B448">
        <v>125000</v>
      </c>
      <c r="C448" t="b">
        <f>OR(mortage_data[[#This Row],[Appraised Value of Home]]&gt;$O$16,mortage_data[[#This Row],[Appraised Value of Home]]&lt;$O$15)</f>
        <v>0</v>
      </c>
      <c r="D448">
        <v>85000</v>
      </c>
      <c r="E448" t="b">
        <f>OR(mortage_data[[#This Row],[Amount Borrowed]]&gt;$P$16,mortage_data[[#This Row],[Amount Borrowed]]&lt;$P$15)</f>
        <v>0</v>
      </c>
      <c r="F448">
        <v>66.12</v>
      </c>
      <c r="G448" t="b">
        <f>OR(mortage_data[[#This Row],[LTV ratio]]&gt;$Q$16,mortage_data[[#This Row],[LTV ratio]]&lt;$Q$15)</f>
        <v>0</v>
      </c>
      <c r="H448">
        <v>180</v>
      </c>
      <c r="I448">
        <f t="shared" si="11"/>
        <v>15</v>
      </c>
      <c r="J448">
        <v>2.25</v>
      </c>
    </row>
    <row r="449" spans="1:10" x14ac:dyDescent="0.25">
      <c r="A449">
        <v>446</v>
      </c>
      <c r="B449">
        <v>235000</v>
      </c>
      <c r="C449" t="b">
        <f>OR(mortage_data[[#This Row],[Appraised Value of Home]]&gt;$O$16,mortage_data[[#This Row],[Appraised Value of Home]]&lt;$O$15)</f>
        <v>0</v>
      </c>
      <c r="D449">
        <v>115000</v>
      </c>
      <c r="E449" t="b">
        <f>OR(mortage_data[[#This Row],[Amount Borrowed]]&gt;$P$16,mortage_data[[#This Row],[Amount Borrowed]]&lt;$P$15)</f>
        <v>0</v>
      </c>
      <c r="F449">
        <v>51.52</v>
      </c>
      <c r="G449" t="b">
        <f>OR(mortage_data[[#This Row],[LTV ratio]]&gt;$Q$16,mortage_data[[#This Row],[LTV ratio]]&lt;$Q$15)</f>
        <v>0</v>
      </c>
      <c r="H449">
        <v>180</v>
      </c>
      <c r="I449">
        <f t="shared" si="11"/>
        <v>15</v>
      </c>
      <c r="J449">
        <v>3.37</v>
      </c>
    </row>
    <row r="450" spans="1:10" x14ac:dyDescent="0.25">
      <c r="A450">
        <v>447</v>
      </c>
      <c r="B450">
        <v>275000</v>
      </c>
      <c r="C450" t="b">
        <f>OR(mortage_data[[#This Row],[Appraised Value of Home]]&gt;$O$16,mortage_data[[#This Row],[Appraised Value of Home]]&lt;$O$15)</f>
        <v>0</v>
      </c>
      <c r="D450">
        <v>145000</v>
      </c>
      <c r="E450" t="b">
        <f>OR(mortage_data[[#This Row],[Amount Borrowed]]&gt;$P$16,mortage_data[[#This Row],[Amount Borrowed]]&lt;$P$15)</f>
        <v>0</v>
      </c>
      <c r="F450">
        <v>52</v>
      </c>
      <c r="G450" t="b">
        <f>OR(mortage_data[[#This Row],[LTV ratio]]&gt;$Q$16,mortage_data[[#This Row],[LTV ratio]]&lt;$Q$15)</f>
        <v>0</v>
      </c>
      <c r="H450">
        <v>360</v>
      </c>
      <c r="I450">
        <f t="shared" si="11"/>
        <v>30</v>
      </c>
      <c r="J450">
        <v>3.12</v>
      </c>
    </row>
    <row r="451" spans="1:10" x14ac:dyDescent="0.25">
      <c r="A451">
        <v>448</v>
      </c>
      <c r="B451">
        <v>95000</v>
      </c>
      <c r="C451" t="b">
        <f>OR(mortage_data[[#This Row],[Appraised Value of Home]]&gt;$O$16,mortage_data[[#This Row],[Appraised Value of Home]]&lt;$O$15)</f>
        <v>0</v>
      </c>
      <c r="D451">
        <v>55000</v>
      </c>
      <c r="E451" t="b">
        <f>OR(mortage_data[[#This Row],[Amount Borrowed]]&gt;$P$16,mortage_data[[#This Row],[Amount Borrowed]]&lt;$P$15)</f>
        <v>0</v>
      </c>
      <c r="F451">
        <v>94.99</v>
      </c>
      <c r="G451" t="b">
        <f>OR(mortage_data[[#This Row],[LTV ratio]]&gt;$Q$16,mortage_data[[#This Row],[LTV ratio]]&lt;$Q$15)</f>
        <v>0</v>
      </c>
      <c r="H451">
        <v>360</v>
      </c>
      <c r="I451">
        <f t="shared" si="11"/>
        <v>30</v>
      </c>
      <c r="J451">
        <v>4.62</v>
      </c>
    </row>
    <row r="452" spans="1:10" x14ac:dyDescent="0.25">
      <c r="A452">
        <v>449</v>
      </c>
      <c r="B452">
        <v>385000</v>
      </c>
      <c r="C452" t="b">
        <f>OR(mortage_data[[#This Row],[Appraised Value of Home]]&gt;$O$16,mortage_data[[#This Row],[Appraised Value of Home]]&lt;$O$15)</f>
        <v>0</v>
      </c>
      <c r="D452">
        <v>315000</v>
      </c>
      <c r="E452" t="b">
        <f>OR(mortage_data[[#This Row],[Amount Borrowed]]&gt;$P$16,mortage_data[[#This Row],[Amount Borrowed]]&lt;$P$15)</f>
        <v>0</v>
      </c>
      <c r="F452">
        <v>85</v>
      </c>
      <c r="G452" t="b">
        <f>OR(mortage_data[[#This Row],[LTV ratio]]&gt;$Q$16,mortage_data[[#This Row],[LTV ratio]]&lt;$Q$15)</f>
        <v>0</v>
      </c>
      <c r="H452">
        <v>360</v>
      </c>
      <c r="I452">
        <f t="shared" si="11"/>
        <v>30</v>
      </c>
      <c r="J452">
        <v>3.87</v>
      </c>
    </row>
    <row r="453" spans="1:10" x14ac:dyDescent="0.25">
      <c r="A453">
        <v>450</v>
      </c>
      <c r="B453">
        <v>345000</v>
      </c>
      <c r="C453" t="b">
        <f>OR(mortage_data[[#This Row],[Appraised Value of Home]]&gt;$O$16,mortage_data[[#This Row],[Appraised Value of Home]]&lt;$O$15)</f>
        <v>0</v>
      </c>
      <c r="D453">
        <v>295000</v>
      </c>
      <c r="E453" t="b">
        <f>OR(mortage_data[[#This Row],[Amount Borrowed]]&gt;$P$16,mortage_data[[#This Row],[Amount Borrowed]]&lt;$P$15)</f>
        <v>0</v>
      </c>
      <c r="F453">
        <v>85</v>
      </c>
      <c r="G453" t="b">
        <f>OR(mortage_data[[#This Row],[LTV ratio]]&gt;$Q$16,mortage_data[[#This Row],[LTV ratio]]&lt;$Q$15)</f>
        <v>0</v>
      </c>
      <c r="H453">
        <v>360</v>
      </c>
      <c r="I453">
        <f t="shared" ref="I453:I503" si="12">H453/12</f>
        <v>30</v>
      </c>
      <c r="J453">
        <v>3.12</v>
      </c>
    </row>
    <row r="454" spans="1:10" x14ac:dyDescent="0.25">
      <c r="A454">
        <v>451</v>
      </c>
      <c r="B454">
        <v>85000</v>
      </c>
      <c r="C454" t="b">
        <f>OR(mortage_data[[#This Row],[Appraised Value of Home]]&gt;$O$16,mortage_data[[#This Row],[Appraised Value of Home]]&lt;$O$15)</f>
        <v>0</v>
      </c>
      <c r="D454">
        <v>85000</v>
      </c>
      <c r="E454" t="b">
        <f>OR(mortage_data[[#This Row],[Amount Borrowed]]&gt;$P$16,mortage_data[[#This Row],[Amount Borrowed]]&lt;$P$15)</f>
        <v>0</v>
      </c>
      <c r="F454">
        <v>95</v>
      </c>
      <c r="G454" t="b">
        <f>OR(mortage_data[[#This Row],[LTV ratio]]&gt;$Q$16,mortage_data[[#This Row],[LTV ratio]]&lt;$Q$15)</f>
        <v>0</v>
      </c>
      <c r="H454">
        <v>360</v>
      </c>
      <c r="I454">
        <f t="shared" si="12"/>
        <v>30</v>
      </c>
      <c r="J454">
        <v>2.87</v>
      </c>
    </row>
    <row r="455" spans="1:10" x14ac:dyDescent="0.25">
      <c r="A455">
        <v>452</v>
      </c>
      <c r="B455">
        <v>275000</v>
      </c>
      <c r="C455" t="b">
        <f>OR(mortage_data[[#This Row],[Appraised Value of Home]]&gt;$O$16,mortage_data[[#This Row],[Appraised Value of Home]]&lt;$O$15)</f>
        <v>0</v>
      </c>
      <c r="D455">
        <v>215000</v>
      </c>
      <c r="E455" t="b">
        <f>OR(mortage_data[[#This Row],[Amount Borrowed]]&gt;$P$16,mortage_data[[#This Row],[Amount Borrowed]]&lt;$P$15)</f>
        <v>0</v>
      </c>
      <c r="F455">
        <v>77.77</v>
      </c>
      <c r="G455" t="b">
        <f>OR(mortage_data[[#This Row],[LTV ratio]]&gt;$Q$16,mortage_data[[#This Row],[LTV ratio]]&lt;$Q$15)</f>
        <v>0</v>
      </c>
      <c r="H455">
        <v>360</v>
      </c>
      <c r="I455">
        <f t="shared" si="12"/>
        <v>30</v>
      </c>
      <c r="J455">
        <v>3.25</v>
      </c>
    </row>
    <row r="456" spans="1:10" x14ac:dyDescent="0.25">
      <c r="A456">
        <v>453</v>
      </c>
      <c r="B456">
        <v>635000</v>
      </c>
      <c r="C456" t="b">
        <f>OR(mortage_data[[#This Row],[Appraised Value of Home]]&gt;$O$16,mortage_data[[#This Row],[Appraised Value of Home]]&lt;$O$15)</f>
        <v>0</v>
      </c>
      <c r="D456">
        <v>475000</v>
      </c>
      <c r="E456" t="b">
        <f>OR(mortage_data[[#This Row],[Amount Borrowed]]&gt;$P$16,mortage_data[[#This Row],[Amount Borrowed]]&lt;$P$15)</f>
        <v>0</v>
      </c>
      <c r="F456">
        <v>75</v>
      </c>
      <c r="G456" t="b">
        <f>OR(mortage_data[[#This Row],[LTV ratio]]&gt;$Q$16,mortage_data[[#This Row],[LTV ratio]]&lt;$Q$15)</f>
        <v>0</v>
      </c>
      <c r="H456">
        <v>360</v>
      </c>
      <c r="I456">
        <f t="shared" si="12"/>
        <v>30</v>
      </c>
      <c r="J456">
        <v>4.12</v>
      </c>
    </row>
    <row r="457" spans="1:10" x14ac:dyDescent="0.25">
      <c r="A457">
        <v>454</v>
      </c>
      <c r="B457">
        <v>495000</v>
      </c>
      <c r="C457" t="b">
        <f>OR(mortage_data[[#This Row],[Appraised Value of Home]]&gt;$O$16,mortage_data[[#This Row],[Appraised Value of Home]]&lt;$O$15)</f>
        <v>0</v>
      </c>
      <c r="D457">
        <v>465000</v>
      </c>
      <c r="E457" t="b">
        <f>OR(mortage_data[[#This Row],[Amount Borrowed]]&gt;$P$16,mortage_data[[#This Row],[Amount Borrowed]]&lt;$P$15)</f>
        <v>0</v>
      </c>
      <c r="F457">
        <v>95</v>
      </c>
      <c r="G457" t="b">
        <f>OR(mortage_data[[#This Row],[LTV ratio]]&gt;$Q$16,mortage_data[[#This Row],[LTV ratio]]&lt;$Q$15)</f>
        <v>0</v>
      </c>
      <c r="H457">
        <v>360</v>
      </c>
      <c r="I457">
        <f t="shared" si="12"/>
        <v>30</v>
      </c>
      <c r="J457">
        <v>2.5</v>
      </c>
    </row>
    <row r="458" spans="1:10" x14ac:dyDescent="0.25">
      <c r="A458">
        <v>455</v>
      </c>
      <c r="B458">
        <v>35000</v>
      </c>
      <c r="C458" t="b">
        <f>OR(mortage_data[[#This Row],[Appraised Value of Home]]&gt;$O$16,mortage_data[[#This Row],[Appraised Value of Home]]&lt;$O$15)</f>
        <v>0</v>
      </c>
      <c r="D458">
        <v>25000</v>
      </c>
      <c r="E458" t="b">
        <f>OR(mortage_data[[#This Row],[Amount Borrowed]]&gt;$P$16,mortage_data[[#This Row],[Amount Borrowed]]&lt;$P$15)</f>
        <v>0</v>
      </c>
      <c r="F458">
        <v>80</v>
      </c>
      <c r="G458" t="b">
        <f>OR(mortage_data[[#This Row],[LTV ratio]]&gt;$Q$16,mortage_data[[#This Row],[LTV ratio]]&lt;$Q$15)</f>
        <v>0</v>
      </c>
      <c r="H458">
        <v>360</v>
      </c>
      <c r="I458">
        <f t="shared" si="12"/>
        <v>30</v>
      </c>
      <c r="J458">
        <v>5</v>
      </c>
    </row>
    <row r="459" spans="1:10" x14ac:dyDescent="0.25">
      <c r="A459">
        <v>456</v>
      </c>
      <c r="B459">
        <v>645000</v>
      </c>
      <c r="C459" t="b">
        <f>OR(mortage_data[[#This Row],[Appraised Value of Home]]&gt;$O$16,mortage_data[[#This Row],[Appraised Value of Home]]&lt;$O$15)</f>
        <v>0</v>
      </c>
      <c r="D459">
        <v>515000</v>
      </c>
      <c r="E459" t="b">
        <f>OR(mortage_data[[#This Row],[Amount Borrowed]]&gt;$P$16,mortage_data[[#This Row],[Amount Borrowed]]&lt;$P$15)</f>
        <v>0</v>
      </c>
      <c r="F459">
        <v>79.680000000000007</v>
      </c>
      <c r="G459" t="b">
        <f>OR(mortage_data[[#This Row],[LTV ratio]]&gt;$Q$16,mortage_data[[#This Row],[LTV ratio]]&lt;$Q$15)</f>
        <v>0</v>
      </c>
      <c r="H459">
        <v>360</v>
      </c>
      <c r="I459">
        <f t="shared" si="12"/>
        <v>30</v>
      </c>
      <c r="J459">
        <v>3.37</v>
      </c>
    </row>
    <row r="460" spans="1:10" x14ac:dyDescent="0.25">
      <c r="A460">
        <v>457</v>
      </c>
      <c r="B460">
        <v>185000</v>
      </c>
      <c r="C460" t="b">
        <f>OR(mortage_data[[#This Row],[Appraised Value of Home]]&gt;$O$16,mortage_data[[#This Row],[Appraised Value of Home]]&lt;$O$15)</f>
        <v>0</v>
      </c>
      <c r="D460">
        <v>165000</v>
      </c>
      <c r="E460" t="b">
        <f>OR(mortage_data[[#This Row],[Amount Borrowed]]&gt;$P$16,mortage_data[[#This Row],[Amount Borrowed]]&lt;$P$15)</f>
        <v>0</v>
      </c>
      <c r="F460">
        <v>95</v>
      </c>
      <c r="G460" t="b">
        <f>OR(mortage_data[[#This Row],[LTV ratio]]&gt;$Q$16,mortage_data[[#This Row],[LTV ratio]]&lt;$Q$15)</f>
        <v>0</v>
      </c>
      <c r="H460">
        <v>360</v>
      </c>
      <c r="I460">
        <f t="shared" si="12"/>
        <v>30</v>
      </c>
      <c r="J460">
        <v>2.87</v>
      </c>
    </row>
    <row r="461" spans="1:10" x14ac:dyDescent="0.25">
      <c r="A461">
        <v>458</v>
      </c>
      <c r="B461">
        <v>1445000</v>
      </c>
      <c r="C461" t="b">
        <f>OR(mortage_data[[#This Row],[Appraised Value of Home]]&gt;$O$16,mortage_data[[#This Row],[Appraised Value of Home]]&lt;$O$15)</f>
        <v>1</v>
      </c>
      <c r="D461">
        <v>725000</v>
      </c>
      <c r="E461" t="b">
        <f>OR(mortage_data[[#This Row],[Amount Borrowed]]&gt;$P$16,mortage_data[[#This Row],[Amount Borrowed]]&lt;$P$15)</f>
        <v>1</v>
      </c>
      <c r="F461">
        <v>50.45</v>
      </c>
      <c r="G461" t="b">
        <f>OR(mortage_data[[#This Row],[LTV ratio]]&gt;$Q$16,mortage_data[[#This Row],[LTV ratio]]&lt;$Q$15)</f>
        <v>0</v>
      </c>
      <c r="H461">
        <v>360</v>
      </c>
      <c r="I461">
        <f t="shared" si="12"/>
        <v>30</v>
      </c>
      <c r="J461">
        <v>3.87</v>
      </c>
    </row>
    <row r="462" spans="1:10" x14ac:dyDescent="0.25">
      <c r="A462">
        <v>459</v>
      </c>
      <c r="B462">
        <v>155000</v>
      </c>
      <c r="C462" t="b">
        <f>OR(mortage_data[[#This Row],[Appraised Value of Home]]&gt;$O$16,mortage_data[[#This Row],[Appraised Value of Home]]&lt;$O$15)</f>
        <v>0</v>
      </c>
      <c r="D462">
        <v>135000</v>
      </c>
      <c r="E462" t="b">
        <f>OR(mortage_data[[#This Row],[Amount Borrowed]]&gt;$P$16,mortage_data[[#This Row],[Amount Borrowed]]&lt;$P$15)</f>
        <v>0</v>
      </c>
      <c r="F462">
        <v>90</v>
      </c>
      <c r="G462" t="b">
        <f>OR(mortage_data[[#This Row],[LTV ratio]]&gt;$Q$16,mortage_data[[#This Row],[LTV ratio]]&lt;$Q$15)</f>
        <v>0</v>
      </c>
      <c r="H462">
        <v>360</v>
      </c>
      <c r="I462">
        <f t="shared" si="12"/>
        <v>30</v>
      </c>
      <c r="J462">
        <v>2.75</v>
      </c>
    </row>
    <row r="463" spans="1:10" x14ac:dyDescent="0.25">
      <c r="A463">
        <v>460</v>
      </c>
      <c r="B463">
        <v>125000</v>
      </c>
      <c r="C463" t="b">
        <f>OR(mortage_data[[#This Row],[Appraised Value of Home]]&gt;$O$16,mortage_data[[#This Row],[Appraised Value of Home]]&lt;$O$15)</f>
        <v>0</v>
      </c>
      <c r="D463">
        <v>95000</v>
      </c>
      <c r="E463" t="b">
        <f>OR(mortage_data[[#This Row],[Amount Borrowed]]&gt;$P$16,mortage_data[[#This Row],[Amount Borrowed]]&lt;$P$15)</f>
        <v>0</v>
      </c>
      <c r="F463">
        <v>78.12</v>
      </c>
      <c r="G463" t="b">
        <f>OR(mortage_data[[#This Row],[LTV ratio]]&gt;$Q$16,mortage_data[[#This Row],[LTV ratio]]&lt;$Q$15)</f>
        <v>0</v>
      </c>
      <c r="H463">
        <v>360</v>
      </c>
      <c r="I463">
        <f t="shared" si="12"/>
        <v>30</v>
      </c>
      <c r="J463">
        <v>4.75</v>
      </c>
    </row>
    <row r="464" spans="1:10" x14ac:dyDescent="0.25">
      <c r="A464">
        <v>461</v>
      </c>
      <c r="B464">
        <v>395000</v>
      </c>
      <c r="C464" t="b">
        <f>OR(mortage_data[[#This Row],[Appraised Value of Home]]&gt;$O$16,mortage_data[[#This Row],[Appraised Value of Home]]&lt;$O$15)</f>
        <v>0</v>
      </c>
      <c r="D464">
        <v>315000</v>
      </c>
      <c r="E464" t="b">
        <f>OR(mortage_data[[#This Row],[Amount Borrowed]]&gt;$P$16,mortage_data[[#This Row],[Amount Borrowed]]&lt;$P$15)</f>
        <v>0</v>
      </c>
      <c r="F464">
        <v>80</v>
      </c>
      <c r="G464" t="b">
        <f>OR(mortage_data[[#This Row],[LTV ratio]]&gt;$Q$16,mortage_data[[#This Row],[LTV ratio]]&lt;$Q$15)</f>
        <v>0</v>
      </c>
      <c r="H464">
        <v>360</v>
      </c>
      <c r="I464">
        <f t="shared" si="12"/>
        <v>30</v>
      </c>
      <c r="J464">
        <v>2.87</v>
      </c>
    </row>
    <row r="465" spans="1:10" x14ac:dyDescent="0.25">
      <c r="A465">
        <v>462</v>
      </c>
      <c r="B465">
        <v>205000</v>
      </c>
      <c r="C465" t="b">
        <f>OR(mortage_data[[#This Row],[Appraised Value of Home]]&gt;$O$16,mortage_data[[#This Row],[Appraised Value of Home]]&lt;$O$15)</f>
        <v>0</v>
      </c>
      <c r="D465">
        <v>155000</v>
      </c>
      <c r="E465" t="b">
        <f>OR(mortage_data[[#This Row],[Amount Borrowed]]&gt;$P$16,mortage_data[[#This Row],[Amount Borrowed]]&lt;$P$15)</f>
        <v>0</v>
      </c>
      <c r="F465">
        <v>77.650000000000006</v>
      </c>
      <c r="G465" t="b">
        <f>OR(mortage_data[[#This Row],[LTV ratio]]&gt;$Q$16,mortage_data[[#This Row],[LTV ratio]]&lt;$Q$15)</f>
        <v>0</v>
      </c>
      <c r="H465">
        <v>360</v>
      </c>
      <c r="I465">
        <f t="shared" si="12"/>
        <v>30</v>
      </c>
      <c r="J465">
        <v>3.37</v>
      </c>
    </row>
    <row r="466" spans="1:10" x14ac:dyDescent="0.25">
      <c r="A466">
        <v>463</v>
      </c>
      <c r="B466">
        <v>225000</v>
      </c>
      <c r="C466" t="b">
        <f>OR(mortage_data[[#This Row],[Appraised Value of Home]]&gt;$O$16,mortage_data[[#This Row],[Appraised Value of Home]]&lt;$O$15)</f>
        <v>0</v>
      </c>
      <c r="D466">
        <v>165000</v>
      </c>
      <c r="E466" t="b">
        <f>OR(mortage_data[[#This Row],[Amount Borrowed]]&gt;$P$16,mortage_data[[#This Row],[Amount Borrowed]]&lt;$P$15)</f>
        <v>0</v>
      </c>
      <c r="F466">
        <v>75</v>
      </c>
      <c r="G466" t="b">
        <f>OR(mortage_data[[#This Row],[LTV ratio]]&gt;$Q$16,mortage_data[[#This Row],[LTV ratio]]&lt;$Q$15)</f>
        <v>0</v>
      </c>
      <c r="H466">
        <v>360</v>
      </c>
      <c r="I466">
        <f t="shared" si="12"/>
        <v>30</v>
      </c>
      <c r="J466">
        <v>4.5</v>
      </c>
    </row>
    <row r="467" spans="1:10" x14ac:dyDescent="0.25">
      <c r="A467">
        <v>464</v>
      </c>
      <c r="B467">
        <v>125000</v>
      </c>
      <c r="C467" t="b">
        <f>OR(mortage_data[[#This Row],[Appraised Value of Home]]&gt;$O$16,mortage_data[[#This Row],[Appraised Value of Home]]&lt;$O$15)</f>
        <v>0</v>
      </c>
      <c r="D467">
        <v>65000</v>
      </c>
      <c r="E467" t="b">
        <f>OR(mortage_data[[#This Row],[Amount Borrowed]]&gt;$P$16,mortage_data[[#This Row],[Amount Borrowed]]&lt;$P$15)</f>
        <v>0</v>
      </c>
      <c r="F467">
        <v>50.78</v>
      </c>
      <c r="G467" t="b">
        <f>OR(mortage_data[[#This Row],[LTV ratio]]&gt;$Q$16,mortage_data[[#This Row],[LTV ratio]]&lt;$Q$15)</f>
        <v>0</v>
      </c>
      <c r="H467">
        <v>360</v>
      </c>
      <c r="I467">
        <f t="shared" si="12"/>
        <v>30</v>
      </c>
      <c r="J467">
        <v>3.12</v>
      </c>
    </row>
    <row r="468" spans="1:10" x14ac:dyDescent="0.25">
      <c r="A468">
        <v>465</v>
      </c>
      <c r="B468">
        <v>445000</v>
      </c>
      <c r="C468" t="b">
        <f>OR(mortage_data[[#This Row],[Appraised Value of Home]]&gt;$O$16,mortage_data[[#This Row],[Appraised Value of Home]]&lt;$O$15)</f>
        <v>0</v>
      </c>
      <c r="D468">
        <v>395000</v>
      </c>
      <c r="E468" t="b">
        <f>OR(mortage_data[[#This Row],[Amount Borrowed]]&gt;$P$16,mortage_data[[#This Row],[Amount Borrowed]]&lt;$P$15)</f>
        <v>0</v>
      </c>
      <c r="F468">
        <v>89.97</v>
      </c>
      <c r="G468" t="b">
        <f>OR(mortage_data[[#This Row],[LTV ratio]]&gt;$Q$16,mortage_data[[#This Row],[LTV ratio]]&lt;$Q$15)</f>
        <v>0</v>
      </c>
      <c r="H468">
        <v>360</v>
      </c>
      <c r="I468">
        <f t="shared" si="12"/>
        <v>30</v>
      </c>
      <c r="J468">
        <v>2.62</v>
      </c>
    </row>
    <row r="469" spans="1:10" x14ac:dyDescent="0.25">
      <c r="A469">
        <v>466</v>
      </c>
      <c r="B469">
        <v>335000</v>
      </c>
      <c r="C469" t="b">
        <f>OR(mortage_data[[#This Row],[Appraised Value of Home]]&gt;$O$16,mortage_data[[#This Row],[Appraised Value of Home]]&lt;$O$15)</f>
        <v>0</v>
      </c>
      <c r="D469">
        <v>265000</v>
      </c>
      <c r="E469" t="b">
        <f>OR(mortage_data[[#This Row],[Amount Borrowed]]&gt;$P$16,mortage_data[[#This Row],[Amount Borrowed]]&lt;$P$15)</f>
        <v>0</v>
      </c>
      <c r="F469">
        <v>80</v>
      </c>
      <c r="G469" t="b">
        <f>OR(mortage_data[[#This Row],[LTV ratio]]&gt;$Q$16,mortage_data[[#This Row],[LTV ratio]]&lt;$Q$15)</f>
        <v>0</v>
      </c>
      <c r="H469">
        <v>360</v>
      </c>
      <c r="I469">
        <f t="shared" si="12"/>
        <v>30</v>
      </c>
      <c r="J469">
        <v>2.4900000000000002</v>
      </c>
    </row>
    <row r="470" spans="1:10" x14ac:dyDescent="0.25">
      <c r="A470">
        <v>467</v>
      </c>
      <c r="B470">
        <v>725000</v>
      </c>
      <c r="C470" t="b">
        <f>OR(mortage_data[[#This Row],[Appraised Value of Home]]&gt;$O$16,mortage_data[[#This Row],[Appraised Value of Home]]&lt;$O$15)</f>
        <v>0</v>
      </c>
      <c r="D470">
        <v>595000</v>
      </c>
      <c r="E470" t="b">
        <f>OR(mortage_data[[#This Row],[Amount Borrowed]]&gt;$P$16,mortage_data[[#This Row],[Amount Borrowed]]&lt;$P$15)</f>
        <v>0</v>
      </c>
      <c r="F470">
        <v>82.91</v>
      </c>
      <c r="G470" t="b">
        <f>OR(mortage_data[[#This Row],[LTV ratio]]&gt;$Q$16,mortage_data[[#This Row],[LTV ratio]]&lt;$Q$15)</f>
        <v>0</v>
      </c>
      <c r="H470">
        <v>360</v>
      </c>
      <c r="I470">
        <f t="shared" si="12"/>
        <v>30</v>
      </c>
      <c r="J470">
        <v>3.75</v>
      </c>
    </row>
    <row r="471" spans="1:10" x14ac:dyDescent="0.25">
      <c r="A471">
        <v>468</v>
      </c>
      <c r="B471">
        <v>665000</v>
      </c>
      <c r="C471" t="b">
        <f>OR(mortage_data[[#This Row],[Appraised Value of Home]]&gt;$O$16,mortage_data[[#This Row],[Appraised Value of Home]]&lt;$O$15)</f>
        <v>0</v>
      </c>
      <c r="D471">
        <v>495000</v>
      </c>
      <c r="E471" t="b">
        <f>OR(mortage_data[[#This Row],[Amount Borrowed]]&gt;$P$16,mortage_data[[#This Row],[Amount Borrowed]]&lt;$P$15)</f>
        <v>0</v>
      </c>
      <c r="F471">
        <v>75</v>
      </c>
      <c r="G471" t="b">
        <f>OR(mortage_data[[#This Row],[LTV ratio]]&gt;$Q$16,mortage_data[[#This Row],[LTV ratio]]&lt;$Q$15)</f>
        <v>0</v>
      </c>
      <c r="H471">
        <v>360</v>
      </c>
      <c r="I471">
        <f t="shared" si="12"/>
        <v>30</v>
      </c>
      <c r="J471">
        <v>3.37</v>
      </c>
    </row>
    <row r="472" spans="1:10" x14ac:dyDescent="0.25">
      <c r="A472">
        <v>469</v>
      </c>
      <c r="B472">
        <v>335000</v>
      </c>
      <c r="C472" t="b">
        <f>OR(mortage_data[[#This Row],[Appraised Value of Home]]&gt;$O$16,mortage_data[[#This Row],[Appraised Value of Home]]&lt;$O$15)</f>
        <v>0</v>
      </c>
      <c r="D472">
        <v>165000</v>
      </c>
      <c r="E472" t="b">
        <f>OR(mortage_data[[#This Row],[Amount Borrowed]]&gt;$P$16,mortage_data[[#This Row],[Amount Borrowed]]&lt;$P$15)</f>
        <v>0</v>
      </c>
      <c r="F472">
        <v>50.15</v>
      </c>
      <c r="G472" t="b">
        <f>OR(mortage_data[[#This Row],[LTV ratio]]&gt;$Q$16,mortage_data[[#This Row],[LTV ratio]]&lt;$Q$15)</f>
        <v>0</v>
      </c>
      <c r="H472">
        <v>360</v>
      </c>
      <c r="I472">
        <f t="shared" si="12"/>
        <v>30</v>
      </c>
      <c r="J472">
        <v>3.12</v>
      </c>
    </row>
    <row r="473" spans="1:10" x14ac:dyDescent="0.25">
      <c r="A473">
        <v>470</v>
      </c>
      <c r="B473">
        <v>235000</v>
      </c>
      <c r="C473" t="b">
        <f>OR(mortage_data[[#This Row],[Appraised Value of Home]]&gt;$O$16,mortage_data[[#This Row],[Appraised Value of Home]]&lt;$O$15)</f>
        <v>0</v>
      </c>
      <c r="D473">
        <v>225000</v>
      </c>
      <c r="E473" t="b">
        <f>OR(mortage_data[[#This Row],[Amount Borrowed]]&gt;$P$16,mortage_data[[#This Row],[Amount Borrowed]]&lt;$P$15)</f>
        <v>0</v>
      </c>
      <c r="F473">
        <v>97</v>
      </c>
      <c r="G473" t="b">
        <f>OR(mortage_data[[#This Row],[LTV ratio]]&gt;$Q$16,mortage_data[[#This Row],[LTV ratio]]&lt;$Q$15)</f>
        <v>0</v>
      </c>
      <c r="H473">
        <v>360</v>
      </c>
      <c r="I473">
        <f t="shared" si="12"/>
        <v>30</v>
      </c>
      <c r="J473">
        <v>3.25</v>
      </c>
    </row>
    <row r="474" spans="1:10" x14ac:dyDescent="0.25">
      <c r="A474">
        <v>471</v>
      </c>
      <c r="B474">
        <v>365000</v>
      </c>
      <c r="C474" t="b">
        <f>OR(mortage_data[[#This Row],[Appraised Value of Home]]&gt;$O$16,mortage_data[[#This Row],[Appraised Value of Home]]&lt;$O$15)</f>
        <v>0</v>
      </c>
      <c r="D474">
        <v>275000</v>
      </c>
      <c r="E474" t="b">
        <f>OR(mortage_data[[#This Row],[Amount Borrowed]]&gt;$P$16,mortage_data[[#This Row],[Amount Borrowed]]&lt;$P$15)</f>
        <v>0</v>
      </c>
      <c r="F474">
        <v>73.97</v>
      </c>
      <c r="G474" t="b">
        <f>OR(mortage_data[[#This Row],[LTV ratio]]&gt;$Q$16,mortage_data[[#This Row],[LTV ratio]]&lt;$Q$15)</f>
        <v>0</v>
      </c>
      <c r="H474">
        <v>360</v>
      </c>
      <c r="I474">
        <f t="shared" si="12"/>
        <v>30</v>
      </c>
      <c r="J474">
        <v>3.37</v>
      </c>
    </row>
    <row r="475" spans="1:10" x14ac:dyDescent="0.25">
      <c r="A475">
        <v>472</v>
      </c>
      <c r="B475">
        <v>245000</v>
      </c>
      <c r="C475" t="b">
        <f>OR(mortage_data[[#This Row],[Appraised Value of Home]]&gt;$O$16,mortage_data[[#This Row],[Appraised Value of Home]]&lt;$O$15)</f>
        <v>0</v>
      </c>
      <c r="D475">
        <v>205000</v>
      </c>
      <c r="E475" t="b">
        <f>OR(mortage_data[[#This Row],[Amount Borrowed]]&gt;$P$16,mortage_data[[#This Row],[Amount Borrowed]]&lt;$P$15)</f>
        <v>0</v>
      </c>
      <c r="F475">
        <v>85</v>
      </c>
      <c r="G475" t="b">
        <f>OR(mortage_data[[#This Row],[LTV ratio]]&gt;$Q$16,mortage_data[[#This Row],[LTV ratio]]&lt;$Q$15)</f>
        <v>0</v>
      </c>
      <c r="H475">
        <v>360</v>
      </c>
      <c r="I475">
        <f t="shared" si="12"/>
        <v>30</v>
      </c>
      <c r="J475">
        <v>2.87</v>
      </c>
    </row>
    <row r="476" spans="1:10" x14ac:dyDescent="0.25">
      <c r="A476">
        <v>473</v>
      </c>
      <c r="B476">
        <v>245000</v>
      </c>
      <c r="C476" t="b">
        <f>OR(mortage_data[[#This Row],[Appraised Value of Home]]&gt;$O$16,mortage_data[[#This Row],[Appraised Value of Home]]&lt;$O$15)</f>
        <v>0</v>
      </c>
      <c r="D476">
        <v>185000</v>
      </c>
      <c r="E476" t="b">
        <f>OR(mortage_data[[#This Row],[Amount Borrowed]]&gt;$P$16,mortage_data[[#This Row],[Amount Borrowed]]&lt;$P$15)</f>
        <v>0</v>
      </c>
      <c r="F476">
        <v>79</v>
      </c>
      <c r="G476" t="b">
        <f>OR(mortage_data[[#This Row],[LTV ratio]]&gt;$Q$16,mortage_data[[#This Row],[LTV ratio]]&lt;$Q$15)</f>
        <v>0</v>
      </c>
      <c r="H476">
        <v>360</v>
      </c>
      <c r="I476">
        <f t="shared" si="12"/>
        <v>30</v>
      </c>
      <c r="J476">
        <v>3.99</v>
      </c>
    </row>
    <row r="477" spans="1:10" x14ac:dyDescent="0.25">
      <c r="A477">
        <v>474</v>
      </c>
      <c r="B477">
        <v>1105000</v>
      </c>
      <c r="C477" t="b">
        <f>OR(mortage_data[[#This Row],[Appraised Value of Home]]&gt;$O$16,mortage_data[[#This Row],[Appraised Value of Home]]&lt;$O$15)</f>
        <v>1</v>
      </c>
      <c r="D477">
        <v>155000</v>
      </c>
      <c r="E477" t="b">
        <f>OR(mortage_data[[#This Row],[Amount Borrowed]]&gt;$P$16,mortage_data[[#This Row],[Amount Borrowed]]&lt;$P$15)</f>
        <v>0</v>
      </c>
      <c r="F477">
        <v>15</v>
      </c>
      <c r="G477" t="b">
        <f>OR(mortage_data[[#This Row],[LTV ratio]]&gt;$Q$16,mortage_data[[#This Row],[LTV ratio]]&lt;$Q$15)</f>
        <v>1</v>
      </c>
      <c r="H477">
        <v>240</v>
      </c>
      <c r="I477">
        <f t="shared" si="12"/>
        <v>20</v>
      </c>
      <c r="J477">
        <v>3.37</v>
      </c>
    </row>
    <row r="478" spans="1:10" x14ac:dyDescent="0.25">
      <c r="A478">
        <v>475</v>
      </c>
      <c r="B478">
        <v>235000</v>
      </c>
      <c r="C478" t="b">
        <f>OR(mortage_data[[#This Row],[Appraised Value of Home]]&gt;$O$16,mortage_data[[#This Row],[Appraised Value of Home]]&lt;$O$15)</f>
        <v>0</v>
      </c>
      <c r="D478">
        <v>175000</v>
      </c>
      <c r="E478" t="b">
        <f>OR(mortage_data[[#This Row],[Amount Borrowed]]&gt;$P$16,mortage_data[[#This Row],[Amount Borrowed]]&lt;$P$15)</f>
        <v>0</v>
      </c>
      <c r="F478">
        <v>75.319999999999993</v>
      </c>
      <c r="G478" t="b">
        <f>OR(mortage_data[[#This Row],[LTV ratio]]&gt;$Q$16,mortage_data[[#This Row],[LTV ratio]]&lt;$Q$15)</f>
        <v>0</v>
      </c>
      <c r="H478">
        <v>180</v>
      </c>
      <c r="I478">
        <f t="shared" si="12"/>
        <v>15</v>
      </c>
      <c r="J478">
        <v>3.25</v>
      </c>
    </row>
    <row r="479" spans="1:10" x14ac:dyDescent="0.25">
      <c r="A479">
        <v>476</v>
      </c>
      <c r="B479">
        <v>655000</v>
      </c>
      <c r="C479" t="b">
        <f>OR(mortage_data[[#This Row],[Appraised Value of Home]]&gt;$O$16,mortage_data[[#This Row],[Appraised Value of Home]]&lt;$O$15)</f>
        <v>0</v>
      </c>
      <c r="D479">
        <v>365000</v>
      </c>
      <c r="E479" t="b">
        <f>OR(mortage_data[[#This Row],[Amount Borrowed]]&gt;$P$16,mortage_data[[#This Row],[Amount Borrowed]]&lt;$P$15)</f>
        <v>0</v>
      </c>
      <c r="F479">
        <v>57</v>
      </c>
      <c r="G479" t="b">
        <f>OR(mortage_data[[#This Row],[LTV ratio]]&gt;$Q$16,mortage_data[[#This Row],[LTV ratio]]&lt;$Q$15)</f>
        <v>0</v>
      </c>
      <c r="H479">
        <v>360</v>
      </c>
      <c r="I479">
        <f t="shared" si="12"/>
        <v>30</v>
      </c>
      <c r="J479">
        <v>3.37</v>
      </c>
    </row>
    <row r="480" spans="1:10" x14ac:dyDescent="0.25">
      <c r="A480">
        <v>477</v>
      </c>
      <c r="B480">
        <v>745000</v>
      </c>
      <c r="C480" t="b">
        <f>OR(mortage_data[[#This Row],[Appraised Value of Home]]&gt;$O$16,mortage_data[[#This Row],[Appraised Value of Home]]&lt;$O$15)</f>
        <v>0</v>
      </c>
      <c r="D480">
        <v>315000</v>
      </c>
      <c r="E480" t="b">
        <f>OR(mortage_data[[#This Row],[Amount Borrowed]]&gt;$P$16,mortage_data[[#This Row],[Amount Borrowed]]&lt;$P$15)</f>
        <v>0</v>
      </c>
      <c r="F480">
        <v>42.05</v>
      </c>
      <c r="G480" t="b">
        <f>OR(mortage_data[[#This Row],[LTV ratio]]&gt;$Q$16,mortage_data[[#This Row],[LTV ratio]]&lt;$Q$15)</f>
        <v>0</v>
      </c>
      <c r="H480">
        <v>360</v>
      </c>
      <c r="I480">
        <f t="shared" si="12"/>
        <v>30</v>
      </c>
      <c r="J480">
        <v>2.62</v>
      </c>
    </row>
    <row r="481" spans="1:10" x14ac:dyDescent="0.25">
      <c r="A481">
        <v>478</v>
      </c>
      <c r="B481">
        <v>805000</v>
      </c>
      <c r="C481" t="b">
        <f>OR(mortage_data[[#This Row],[Appraised Value of Home]]&gt;$O$16,mortage_data[[#This Row],[Appraised Value of Home]]&lt;$O$15)</f>
        <v>0</v>
      </c>
      <c r="D481">
        <v>555000</v>
      </c>
      <c r="E481" t="b">
        <f>OR(mortage_data[[#This Row],[Amount Borrowed]]&gt;$P$16,mortage_data[[#This Row],[Amount Borrowed]]&lt;$P$15)</f>
        <v>0</v>
      </c>
      <c r="F481">
        <v>69.37</v>
      </c>
      <c r="G481" t="b">
        <f>OR(mortage_data[[#This Row],[LTV ratio]]&gt;$Q$16,mortage_data[[#This Row],[LTV ratio]]&lt;$Q$15)</f>
        <v>0</v>
      </c>
      <c r="H481">
        <v>360</v>
      </c>
      <c r="I481">
        <f t="shared" si="12"/>
        <v>30</v>
      </c>
      <c r="J481">
        <v>2.75</v>
      </c>
    </row>
    <row r="482" spans="1:10" x14ac:dyDescent="0.25">
      <c r="A482">
        <v>479</v>
      </c>
      <c r="B482">
        <v>1265000</v>
      </c>
      <c r="C482" t="b">
        <f>OR(mortage_data[[#This Row],[Appraised Value of Home]]&gt;$O$16,mortage_data[[#This Row],[Appraised Value of Home]]&lt;$O$15)</f>
        <v>1</v>
      </c>
      <c r="D482">
        <v>665000</v>
      </c>
      <c r="E482" t="b">
        <f>OR(mortage_data[[#This Row],[Amount Borrowed]]&gt;$P$16,mortage_data[[#This Row],[Amount Borrowed]]&lt;$P$15)</f>
        <v>1</v>
      </c>
      <c r="F482">
        <v>68.53</v>
      </c>
      <c r="G482" t="b">
        <f>OR(mortage_data[[#This Row],[LTV ratio]]&gt;$Q$16,mortage_data[[#This Row],[LTV ratio]]&lt;$Q$15)</f>
        <v>0</v>
      </c>
      <c r="H482">
        <v>360</v>
      </c>
      <c r="I482">
        <f t="shared" si="12"/>
        <v>30</v>
      </c>
      <c r="J482">
        <v>3</v>
      </c>
    </row>
    <row r="483" spans="1:10" x14ac:dyDescent="0.25">
      <c r="A483">
        <v>480</v>
      </c>
      <c r="B483">
        <v>135000</v>
      </c>
      <c r="C483" t="b">
        <f>OR(mortage_data[[#This Row],[Appraised Value of Home]]&gt;$O$16,mortage_data[[#This Row],[Appraised Value of Home]]&lt;$O$15)</f>
        <v>0</v>
      </c>
      <c r="D483">
        <v>115000</v>
      </c>
      <c r="E483" t="b">
        <f>OR(mortage_data[[#This Row],[Amount Borrowed]]&gt;$P$16,mortage_data[[#This Row],[Amount Borrowed]]&lt;$P$15)</f>
        <v>0</v>
      </c>
      <c r="F483">
        <v>95</v>
      </c>
      <c r="G483" t="b">
        <f>OR(mortage_data[[#This Row],[LTV ratio]]&gt;$Q$16,mortage_data[[#This Row],[LTV ratio]]&lt;$Q$15)</f>
        <v>0</v>
      </c>
      <c r="H483">
        <v>360</v>
      </c>
      <c r="I483">
        <f t="shared" si="12"/>
        <v>30</v>
      </c>
      <c r="J483">
        <v>3.99</v>
      </c>
    </row>
    <row r="484" spans="1:10" x14ac:dyDescent="0.25">
      <c r="A484">
        <v>481</v>
      </c>
      <c r="B484">
        <v>605000</v>
      </c>
      <c r="C484" t="b">
        <f>OR(mortage_data[[#This Row],[Appraised Value of Home]]&gt;$O$16,mortage_data[[#This Row],[Appraised Value of Home]]&lt;$O$15)</f>
        <v>0</v>
      </c>
      <c r="D484">
        <v>425000</v>
      </c>
      <c r="E484" t="b">
        <f>OR(mortage_data[[#This Row],[Amount Borrowed]]&gt;$P$16,mortage_data[[#This Row],[Amount Borrowed]]&lt;$P$15)</f>
        <v>0</v>
      </c>
      <c r="F484">
        <v>70</v>
      </c>
      <c r="G484" t="b">
        <f>OR(mortage_data[[#This Row],[LTV ratio]]&gt;$Q$16,mortage_data[[#This Row],[LTV ratio]]&lt;$Q$15)</f>
        <v>0</v>
      </c>
      <c r="H484">
        <v>360</v>
      </c>
      <c r="I484">
        <f t="shared" si="12"/>
        <v>30</v>
      </c>
      <c r="J484">
        <v>4.75</v>
      </c>
    </row>
    <row r="485" spans="1:10" x14ac:dyDescent="0.25">
      <c r="A485">
        <v>482</v>
      </c>
      <c r="B485">
        <v>185000</v>
      </c>
      <c r="C485" t="b">
        <f>OR(mortage_data[[#This Row],[Appraised Value of Home]]&gt;$O$16,mortage_data[[#This Row],[Appraised Value of Home]]&lt;$O$15)</f>
        <v>0</v>
      </c>
      <c r="D485">
        <v>125000</v>
      </c>
      <c r="E485" t="b">
        <f>OR(mortage_data[[#This Row],[Amount Borrowed]]&gt;$P$16,mortage_data[[#This Row],[Amount Borrowed]]&lt;$P$15)</f>
        <v>0</v>
      </c>
      <c r="F485">
        <v>68.099999999999994</v>
      </c>
      <c r="G485" t="b">
        <f>OR(mortage_data[[#This Row],[LTV ratio]]&gt;$Q$16,mortage_data[[#This Row],[LTV ratio]]&lt;$Q$15)</f>
        <v>0</v>
      </c>
      <c r="H485">
        <v>180</v>
      </c>
      <c r="I485">
        <f t="shared" si="12"/>
        <v>15</v>
      </c>
      <c r="J485">
        <v>2.75</v>
      </c>
    </row>
    <row r="486" spans="1:10" x14ac:dyDescent="0.25">
      <c r="A486">
        <v>483</v>
      </c>
      <c r="B486">
        <v>465000</v>
      </c>
      <c r="C486" t="b">
        <f>OR(mortage_data[[#This Row],[Appraised Value of Home]]&gt;$O$16,mortage_data[[#This Row],[Appraised Value of Home]]&lt;$O$15)</f>
        <v>0</v>
      </c>
      <c r="D486">
        <v>215000</v>
      </c>
      <c r="E486" t="b">
        <f>OR(mortage_data[[#This Row],[Amount Borrowed]]&gt;$P$16,mortage_data[[#This Row],[Amount Borrowed]]&lt;$P$15)</f>
        <v>0</v>
      </c>
      <c r="F486">
        <v>45.32</v>
      </c>
      <c r="G486" t="b">
        <f>OR(mortage_data[[#This Row],[LTV ratio]]&gt;$Q$16,mortage_data[[#This Row],[LTV ratio]]&lt;$Q$15)</f>
        <v>0</v>
      </c>
      <c r="H486">
        <v>180</v>
      </c>
      <c r="I486">
        <f t="shared" si="12"/>
        <v>15</v>
      </c>
      <c r="J486">
        <v>3.25</v>
      </c>
    </row>
    <row r="487" spans="1:10" x14ac:dyDescent="0.25">
      <c r="A487">
        <v>484</v>
      </c>
      <c r="B487">
        <v>475000</v>
      </c>
      <c r="C487" t="b">
        <f>OR(mortage_data[[#This Row],[Appraised Value of Home]]&gt;$O$16,mortage_data[[#This Row],[Appraised Value of Home]]&lt;$O$15)</f>
        <v>0</v>
      </c>
      <c r="D487">
        <v>325000</v>
      </c>
      <c r="E487" t="b">
        <f>OR(mortage_data[[#This Row],[Amount Borrowed]]&gt;$P$16,mortage_data[[#This Row],[Amount Borrowed]]&lt;$P$15)</f>
        <v>0</v>
      </c>
      <c r="F487">
        <v>67.569999999999993</v>
      </c>
      <c r="G487" t="b">
        <f>OR(mortage_data[[#This Row],[LTV ratio]]&gt;$Q$16,mortage_data[[#This Row],[LTV ratio]]&lt;$Q$15)</f>
        <v>0</v>
      </c>
      <c r="H487">
        <v>360</v>
      </c>
      <c r="I487">
        <f t="shared" si="12"/>
        <v>30</v>
      </c>
      <c r="J487">
        <v>2.62</v>
      </c>
    </row>
    <row r="488" spans="1:10" x14ac:dyDescent="0.25">
      <c r="A488">
        <v>485</v>
      </c>
      <c r="B488">
        <v>715000</v>
      </c>
      <c r="C488" t="b">
        <f>OR(mortage_data[[#This Row],[Appraised Value of Home]]&gt;$O$16,mortage_data[[#This Row],[Appraised Value of Home]]&lt;$O$15)</f>
        <v>0</v>
      </c>
      <c r="D488">
        <v>265000</v>
      </c>
      <c r="E488" t="b">
        <f>OR(mortage_data[[#This Row],[Amount Borrowed]]&gt;$P$16,mortage_data[[#This Row],[Amount Borrowed]]&lt;$P$15)</f>
        <v>0</v>
      </c>
      <c r="F488">
        <v>36.85</v>
      </c>
      <c r="G488" t="b">
        <f>OR(mortage_data[[#This Row],[LTV ratio]]&gt;$Q$16,mortage_data[[#This Row],[LTV ratio]]&lt;$Q$15)</f>
        <v>0</v>
      </c>
      <c r="H488">
        <v>360</v>
      </c>
      <c r="I488">
        <f t="shared" si="12"/>
        <v>30</v>
      </c>
      <c r="J488">
        <v>2.87</v>
      </c>
    </row>
    <row r="489" spans="1:10" x14ac:dyDescent="0.25">
      <c r="A489">
        <v>486</v>
      </c>
      <c r="B489">
        <v>335000</v>
      </c>
      <c r="C489" t="b">
        <f>OR(mortage_data[[#This Row],[Appraised Value of Home]]&gt;$O$16,mortage_data[[#This Row],[Appraised Value of Home]]&lt;$O$15)</f>
        <v>0</v>
      </c>
      <c r="D489">
        <v>265000</v>
      </c>
      <c r="E489" t="b">
        <f>OR(mortage_data[[#This Row],[Amount Borrowed]]&gt;$P$16,mortage_data[[#This Row],[Amount Borrowed]]&lt;$P$15)</f>
        <v>0</v>
      </c>
      <c r="F489">
        <v>80</v>
      </c>
      <c r="G489" t="b">
        <f>OR(mortage_data[[#This Row],[LTV ratio]]&gt;$Q$16,mortage_data[[#This Row],[LTV ratio]]&lt;$Q$15)</f>
        <v>0</v>
      </c>
      <c r="H489">
        <v>360</v>
      </c>
      <c r="I489">
        <f t="shared" si="12"/>
        <v>30</v>
      </c>
      <c r="J489">
        <v>4.37</v>
      </c>
    </row>
    <row r="490" spans="1:10" x14ac:dyDescent="0.25">
      <c r="A490">
        <v>487</v>
      </c>
      <c r="B490">
        <v>355000</v>
      </c>
      <c r="C490" t="b">
        <f>OR(mortage_data[[#This Row],[Appraised Value of Home]]&gt;$O$16,mortage_data[[#This Row],[Appraised Value of Home]]&lt;$O$15)</f>
        <v>0</v>
      </c>
      <c r="D490">
        <v>285000</v>
      </c>
      <c r="E490" t="b">
        <f>OR(mortage_data[[#This Row],[Amount Borrowed]]&gt;$P$16,mortage_data[[#This Row],[Amount Borrowed]]&lt;$P$15)</f>
        <v>0</v>
      </c>
      <c r="F490">
        <v>79.63</v>
      </c>
      <c r="G490" t="b">
        <f>OR(mortage_data[[#This Row],[LTV ratio]]&gt;$Q$16,mortage_data[[#This Row],[LTV ratio]]&lt;$Q$15)</f>
        <v>0</v>
      </c>
      <c r="H490">
        <v>360</v>
      </c>
      <c r="I490">
        <f t="shared" si="12"/>
        <v>30</v>
      </c>
      <c r="J490">
        <v>2.75</v>
      </c>
    </row>
    <row r="491" spans="1:10" x14ac:dyDescent="0.25">
      <c r="A491">
        <v>488</v>
      </c>
      <c r="B491">
        <v>225000</v>
      </c>
      <c r="C491" t="b">
        <f>OR(mortage_data[[#This Row],[Appraised Value of Home]]&gt;$O$16,mortage_data[[#This Row],[Appraised Value of Home]]&lt;$O$15)</f>
        <v>0</v>
      </c>
      <c r="D491">
        <v>165000</v>
      </c>
      <c r="E491" t="b">
        <f>OR(mortage_data[[#This Row],[Amount Borrowed]]&gt;$P$16,mortage_data[[#This Row],[Amount Borrowed]]&lt;$P$15)</f>
        <v>0</v>
      </c>
      <c r="F491">
        <v>73.680000000000007</v>
      </c>
      <c r="G491" t="b">
        <f>OR(mortage_data[[#This Row],[LTV ratio]]&gt;$Q$16,mortage_data[[#This Row],[LTV ratio]]&lt;$Q$15)</f>
        <v>0</v>
      </c>
      <c r="H491">
        <v>360</v>
      </c>
      <c r="I491">
        <f t="shared" si="12"/>
        <v>30</v>
      </c>
      <c r="J491">
        <v>3</v>
      </c>
    </row>
    <row r="492" spans="1:10" x14ac:dyDescent="0.25">
      <c r="A492">
        <v>489</v>
      </c>
      <c r="B492">
        <v>605000</v>
      </c>
      <c r="C492" t="b">
        <f>OR(mortage_data[[#This Row],[Appraised Value of Home]]&gt;$O$16,mortage_data[[#This Row],[Appraised Value of Home]]&lt;$O$15)</f>
        <v>0</v>
      </c>
      <c r="D492">
        <v>365000</v>
      </c>
      <c r="E492" t="b">
        <f>OR(mortage_data[[#This Row],[Amount Borrowed]]&gt;$P$16,mortage_data[[#This Row],[Amount Borrowed]]&lt;$P$15)</f>
        <v>0</v>
      </c>
      <c r="F492">
        <v>61.16</v>
      </c>
      <c r="G492" t="b">
        <f>OR(mortage_data[[#This Row],[LTV ratio]]&gt;$Q$16,mortage_data[[#This Row],[LTV ratio]]&lt;$Q$15)</f>
        <v>0</v>
      </c>
      <c r="H492">
        <v>360</v>
      </c>
      <c r="I492">
        <f t="shared" si="12"/>
        <v>30</v>
      </c>
      <c r="J492">
        <v>3.25</v>
      </c>
    </row>
    <row r="493" spans="1:10" x14ac:dyDescent="0.25">
      <c r="A493">
        <v>490</v>
      </c>
      <c r="B493">
        <v>265000</v>
      </c>
      <c r="C493" t="b">
        <f>OR(mortage_data[[#This Row],[Appraised Value of Home]]&gt;$O$16,mortage_data[[#This Row],[Appraised Value of Home]]&lt;$O$15)</f>
        <v>0</v>
      </c>
      <c r="D493">
        <v>245000</v>
      </c>
      <c r="E493" t="b">
        <f>OR(mortage_data[[#This Row],[Amount Borrowed]]&gt;$P$16,mortage_data[[#This Row],[Amount Borrowed]]&lt;$P$15)</f>
        <v>0</v>
      </c>
      <c r="F493">
        <v>94.82</v>
      </c>
      <c r="G493" t="b">
        <f>OR(mortage_data[[#This Row],[LTV ratio]]&gt;$Q$16,mortage_data[[#This Row],[LTV ratio]]&lt;$Q$15)</f>
        <v>0</v>
      </c>
      <c r="H493">
        <v>360</v>
      </c>
      <c r="I493">
        <f t="shared" si="12"/>
        <v>30</v>
      </c>
      <c r="J493">
        <v>3.37</v>
      </c>
    </row>
    <row r="494" spans="1:10" x14ac:dyDescent="0.25">
      <c r="A494">
        <v>491</v>
      </c>
      <c r="B494">
        <v>765000</v>
      </c>
      <c r="C494" t="b">
        <f>OR(mortage_data[[#This Row],[Appraised Value of Home]]&gt;$O$16,mortage_data[[#This Row],[Appraised Value of Home]]&lt;$O$15)</f>
        <v>0</v>
      </c>
      <c r="D494">
        <v>605000</v>
      </c>
      <c r="E494" t="b">
        <f>OR(mortage_data[[#This Row],[Amount Borrowed]]&gt;$P$16,mortage_data[[#This Row],[Amount Borrowed]]&lt;$P$15)</f>
        <v>0</v>
      </c>
      <c r="F494">
        <v>79</v>
      </c>
      <c r="G494" t="b">
        <f>OR(mortage_data[[#This Row],[LTV ratio]]&gt;$Q$16,mortage_data[[#This Row],[LTV ratio]]&lt;$Q$15)</f>
        <v>0</v>
      </c>
      <c r="H494">
        <v>360</v>
      </c>
      <c r="I494">
        <f t="shared" si="12"/>
        <v>30</v>
      </c>
      <c r="J494">
        <v>2.69</v>
      </c>
    </row>
    <row r="495" spans="1:10" x14ac:dyDescent="0.25">
      <c r="A495">
        <v>492</v>
      </c>
      <c r="B495">
        <v>405000</v>
      </c>
      <c r="C495" t="b">
        <f>OR(mortage_data[[#This Row],[Appraised Value of Home]]&gt;$O$16,mortage_data[[#This Row],[Appraised Value of Home]]&lt;$O$15)</f>
        <v>0</v>
      </c>
      <c r="D495">
        <v>345000</v>
      </c>
      <c r="E495" t="b">
        <f>OR(mortage_data[[#This Row],[Amount Borrowed]]&gt;$P$16,mortage_data[[#This Row],[Amount Borrowed]]&lt;$P$15)</f>
        <v>0</v>
      </c>
      <c r="F495">
        <v>85.91</v>
      </c>
      <c r="G495" t="b">
        <f>OR(mortage_data[[#This Row],[LTV ratio]]&gt;$Q$16,mortage_data[[#This Row],[LTV ratio]]&lt;$Q$15)</f>
        <v>0</v>
      </c>
      <c r="H495">
        <v>360</v>
      </c>
      <c r="I495">
        <f t="shared" si="12"/>
        <v>30</v>
      </c>
      <c r="J495">
        <v>2.62</v>
      </c>
    </row>
    <row r="496" spans="1:10" x14ac:dyDescent="0.25">
      <c r="A496">
        <v>493</v>
      </c>
      <c r="B496">
        <v>655000</v>
      </c>
      <c r="C496" t="b">
        <f>OR(mortage_data[[#This Row],[Appraised Value of Home]]&gt;$O$16,mortage_data[[#This Row],[Appraised Value of Home]]&lt;$O$15)</f>
        <v>0</v>
      </c>
      <c r="D496">
        <v>145000</v>
      </c>
      <c r="E496" t="b">
        <f>OR(mortage_data[[#This Row],[Amount Borrowed]]&gt;$P$16,mortage_data[[#This Row],[Amount Borrowed]]&lt;$P$15)</f>
        <v>0</v>
      </c>
      <c r="F496">
        <v>22.41</v>
      </c>
      <c r="G496" t="b">
        <f>OR(mortage_data[[#This Row],[LTV ratio]]&gt;$Q$16,mortage_data[[#This Row],[LTV ratio]]&lt;$Q$15)</f>
        <v>1</v>
      </c>
      <c r="H496">
        <v>120</v>
      </c>
      <c r="I496">
        <f t="shared" si="12"/>
        <v>10</v>
      </c>
      <c r="J496">
        <v>2.5</v>
      </c>
    </row>
    <row r="497" spans="1:10" x14ac:dyDescent="0.25">
      <c r="A497">
        <v>494</v>
      </c>
      <c r="B497">
        <v>475000</v>
      </c>
      <c r="C497" t="b">
        <f>OR(mortage_data[[#This Row],[Appraised Value of Home]]&gt;$O$16,mortage_data[[#This Row],[Appraised Value of Home]]&lt;$O$15)</f>
        <v>0</v>
      </c>
      <c r="D497">
        <v>205000</v>
      </c>
      <c r="E497" t="b">
        <f>OR(mortage_data[[#This Row],[Amount Borrowed]]&gt;$P$16,mortage_data[[#This Row],[Amount Borrowed]]&lt;$P$15)</f>
        <v>0</v>
      </c>
      <c r="F497">
        <v>43.28</v>
      </c>
      <c r="G497" t="b">
        <f>OR(mortage_data[[#This Row],[LTV ratio]]&gt;$Q$16,mortage_data[[#This Row],[LTV ratio]]&lt;$Q$15)</f>
        <v>0</v>
      </c>
      <c r="H497">
        <v>180</v>
      </c>
      <c r="I497">
        <f t="shared" si="12"/>
        <v>15</v>
      </c>
      <c r="J497">
        <v>2.75</v>
      </c>
    </row>
    <row r="498" spans="1:10" x14ac:dyDescent="0.25">
      <c r="A498">
        <v>495</v>
      </c>
      <c r="B498">
        <v>535000</v>
      </c>
      <c r="C498" t="b">
        <f>OR(mortage_data[[#This Row],[Appraised Value of Home]]&gt;$O$16,mortage_data[[#This Row],[Appraised Value of Home]]&lt;$O$15)</f>
        <v>0</v>
      </c>
      <c r="D498">
        <v>375000</v>
      </c>
      <c r="E498" t="b">
        <f>OR(mortage_data[[#This Row],[Amount Borrowed]]&gt;$P$16,mortage_data[[#This Row],[Amount Borrowed]]&lt;$P$15)</f>
        <v>0</v>
      </c>
      <c r="F498">
        <v>70</v>
      </c>
      <c r="G498" t="b">
        <f>OR(mortage_data[[#This Row],[LTV ratio]]&gt;$Q$16,mortage_data[[#This Row],[LTV ratio]]&lt;$Q$15)</f>
        <v>0</v>
      </c>
      <c r="H498">
        <v>360</v>
      </c>
      <c r="I498">
        <f t="shared" si="12"/>
        <v>30</v>
      </c>
      <c r="J498">
        <v>3.5</v>
      </c>
    </row>
    <row r="499" spans="1:10" x14ac:dyDescent="0.25">
      <c r="A499">
        <v>496</v>
      </c>
      <c r="B499">
        <v>755000</v>
      </c>
      <c r="C499" t="b">
        <f>OR(mortage_data[[#This Row],[Appraised Value of Home]]&gt;$O$16,mortage_data[[#This Row],[Appraised Value of Home]]&lt;$O$15)</f>
        <v>0</v>
      </c>
      <c r="D499">
        <v>505000</v>
      </c>
      <c r="E499" t="b">
        <f>OR(mortage_data[[#This Row],[Amount Borrowed]]&gt;$P$16,mortage_data[[#This Row],[Amount Borrowed]]&lt;$P$15)</f>
        <v>0</v>
      </c>
      <c r="F499">
        <v>90</v>
      </c>
      <c r="G499" t="b">
        <f>OR(mortage_data[[#This Row],[LTV ratio]]&gt;$Q$16,mortage_data[[#This Row],[LTV ratio]]&lt;$Q$15)</f>
        <v>0</v>
      </c>
      <c r="H499">
        <v>360</v>
      </c>
      <c r="I499">
        <f t="shared" si="12"/>
        <v>30</v>
      </c>
      <c r="J499">
        <v>2.62</v>
      </c>
    </row>
    <row r="500" spans="1:10" x14ac:dyDescent="0.25">
      <c r="A500">
        <v>497</v>
      </c>
      <c r="B500">
        <v>425000</v>
      </c>
      <c r="C500" t="b">
        <f>OR(mortage_data[[#This Row],[Appraised Value of Home]]&gt;$O$16,mortage_data[[#This Row],[Appraised Value of Home]]&lt;$O$15)</f>
        <v>0</v>
      </c>
      <c r="D500">
        <v>315000</v>
      </c>
      <c r="E500" t="b">
        <f>OR(mortage_data[[#This Row],[Amount Borrowed]]&gt;$P$16,mortage_data[[#This Row],[Amount Borrowed]]&lt;$P$15)</f>
        <v>0</v>
      </c>
      <c r="F500">
        <v>73.849999999999994</v>
      </c>
      <c r="G500" t="b">
        <f>OR(mortage_data[[#This Row],[LTV ratio]]&gt;$Q$16,mortage_data[[#This Row],[LTV ratio]]&lt;$Q$15)</f>
        <v>0</v>
      </c>
      <c r="H500">
        <v>360</v>
      </c>
      <c r="I500">
        <f t="shared" si="12"/>
        <v>30</v>
      </c>
      <c r="J500">
        <v>3</v>
      </c>
    </row>
    <row r="501" spans="1:10" x14ac:dyDescent="0.25">
      <c r="A501">
        <v>498</v>
      </c>
      <c r="B501">
        <v>325000</v>
      </c>
      <c r="C501" t="b">
        <f>OR(mortage_data[[#This Row],[Appraised Value of Home]]&gt;$O$16,mortage_data[[#This Row],[Appraised Value of Home]]&lt;$O$15)</f>
        <v>0</v>
      </c>
      <c r="D501">
        <v>145000</v>
      </c>
      <c r="E501" t="b">
        <f>OR(mortage_data[[#This Row],[Amount Borrowed]]&gt;$P$16,mortage_data[[#This Row],[Amount Borrowed]]&lt;$P$15)</f>
        <v>0</v>
      </c>
      <c r="F501">
        <v>43.75</v>
      </c>
      <c r="G501" t="b">
        <f>OR(mortage_data[[#This Row],[LTV ratio]]&gt;$Q$16,mortage_data[[#This Row],[LTV ratio]]&lt;$Q$15)</f>
        <v>0</v>
      </c>
      <c r="H501">
        <v>180</v>
      </c>
      <c r="I501">
        <f t="shared" si="12"/>
        <v>15</v>
      </c>
      <c r="J501">
        <v>2.87</v>
      </c>
    </row>
    <row r="502" spans="1:10" x14ac:dyDescent="0.25">
      <c r="A502">
        <v>499</v>
      </c>
      <c r="B502">
        <v>525000</v>
      </c>
      <c r="C502" t="b">
        <f>OR(mortage_data[[#This Row],[Appraised Value of Home]]&gt;$O$16,mortage_data[[#This Row],[Appraised Value of Home]]&lt;$O$15)</f>
        <v>0</v>
      </c>
      <c r="D502">
        <v>385000</v>
      </c>
      <c r="E502" t="b">
        <f>OR(mortage_data[[#This Row],[Amount Borrowed]]&gt;$P$16,mortage_data[[#This Row],[Amount Borrowed]]&lt;$P$15)</f>
        <v>0</v>
      </c>
      <c r="F502">
        <v>73.459999999999994</v>
      </c>
      <c r="G502" t="b">
        <f>OR(mortage_data[[#This Row],[LTV ratio]]&gt;$Q$16,mortage_data[[#This Row],[LTV ratio]]&lt;$Q$15)</f>
        <v>0</v>
      </c>
      <c r="H502">
        <v>360</v>
      </c>
      <c r="I502">
        <f t="shared" si="12"/>
        <v>30</v>
      </c>
      <c r="J502">
        <v>3.62</v>
      </c>
    </row>
    <row r="503" spans="1:10" x14ac:dyDescent="0.25">
      <c r="A503">
        <v>500</v>
      </c>
      <c r="B503">
        <v>375000</v>
      </c>
      <c r="C503" t="b">
        <f>OR(mortage_data[[#This Row],[Appraised Value of Home]]&gt;$O$16,mortage_data[[#This Row],[Appraised Value of Home]]&lt;$O$15)</f>
        <v>0</v>
      </c>
      <c r="D503">
        <v>305000</v>
      </c>
      <c r="E503" t="b">
        <f>OR(mortage_data[[#This Row],[Amount Borrowed]]&gt;$P$16,mortage_data[[#This Row],[Amount Borrowed]]&lt;$P$15)</f>
        <v>0</v>
      </c>
      <c r="F503">
        <v>80</v>
      </c>
      <c r="G503" t="b">
        <f>OR(mortage_data[[#This Row],[LTV ratio]]&gt;$Q$16,mortage_data[[#This Row],[LTV ratio]]&lt;$Q$15)</f>
        <v>0</v>
      </c>
      <c r="H503">
        <v>360</v>
      </c>
      <c r="I503">
        <f t="shared" si="12"/>
        <v>30</v>
      </c>
      <c r="J503">
        <v>3.5</v>
      </c>
    </row>
    <row r="505" spans="1:10" x14ac:dyDescent="0.25">
      <c r="A505" s="33" t="s">
        <v>47</v>
      </c>
      <c r="C505" s="32">
        <f>COUNTIF(mortage_data[Appraised Value of Home outlire],"TRUE")</f>
        <v>17</v>
      </c>
      <c r="E505" s="32">
        <f>COUNTIF(mortage_data[Amount Borrowed outlire],"TRUE")</f>
        <v>6</v>
      </c>
      <c r="G505" s="32">
        <f>COUNTIF(mortage_data[LTV ratio outlire],"TRUE")</f>
        <v>10</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CF5BD-879A-4BA0-BD80-EEA10B4F357D}">
  <sheetPr>
    <tabColor rgb="FFC00000"/>
  </sheetPr>
  <dimension ref="A1:W501"/>
  <sheetViews>
    <sheetView zoomScale="80" zoomScaleNormal="80" workbookViewId="0">
      <selection activeCell="C32" sqref="C32"/>
    </sheetView>
  </sheetViews>
  <sheetFormatPr defaultRowHeight="15" x14ac:dyDescent="0.25"/>
  <cols>
    <col min="1" max="1" width="21.85546875" bestFit="1" customWidth="1"/>
    <col min="2" max="2" width="26" bestFit="1" customWidth="1"/>
    <col min="3" max="3" width="25" bestFit="1" customWidth="1"/>
    <col min="4" max="4" width="31.5703125" bestFit="1" customWidth="1"/>
    <col min="5" max="5" width="35.7109375" bestFit="1" customWidth="1"/>
    <col min="6" max="6" width="42.42578125" bestFit="1" customWidth="1"/>
    <col min="7" max="7" width="25.7109375" bestFit="1" customWidth="1"/>
    <col min="8" max="8" width="32.42578125" bestFit="1" customWidth="1"/>
    <col min="9" max="9" width="24" bestFit="1" customWidth="1"/>
    <col min="10" max="10" width="30.5703125" bestFit="1" customWidth="1"/>
    <col min="11" max="11" width="31.7109375" bestFit="1" customWidth="1"/>
    <col min="12" max="12" width="17.85546875" bestFit="1" customWidth="1"/>
    <col min="13" max="13" width="31.140625" bestFit="1" customWidth="1"/>
    <col min="14" max="14" width="37.85546875" bestFit="1" customWidth="1"/>
    <col min="15" max="15" width="26.28515625" bestFit="1" customWidth="1"/>
    <col min="16" max="16" width="33" bestFit="1" customWidth="1"/>
    <col min="17" max="17" width="19.85546875" bestFit="1" customWidth="1"/>
    <col min="18" max="18" width="26.42578125" bestFit="1" customWidth="1"/>
    <col min="19" max="19" width="11" bestFit="1" customWidth="1"/>
    <col min="20" max="20" width="17.5703125" bestFit="1" customWidth="1"/>
    <col min="21" max="21" width="30.5703125" bestFit="1" customWidth="1"/>
    <col min="22" max="22" width="28.5703125" bestFit="1" customWidth="1"/>
    <col min="23" max="23" width="24.140625" bestFit="1" customWidth="1"/>
  </cols>
  <sheetData>
    <row r="1" spans="1:23" x14ac:dyDescent="0.25">
      <c r="A1" t="s">
        <v>24</v>
      </c>
      <c r="B1" t="s">
        <v>16</v>
      </c>
      <c r="C1" t="s">
        <v>2</v>
      </c>
      <c r="D1" t="s">
        <v>39</v>
      </c>
      <c r="E1" t="s">
        <v>15</v>
      </c>
      <c r="F1" t="s">
        <v>40</v>
      </c>
      <c r="G1" t="s">
        <v>3</v>
      </c>
      <c r="H1" t="s">
        <v>43</v>
      </c>
      <c r="I1" t="s">
        <v>4</v>
      </c>
      <c r="J1" t="s">
        <v>42</v>
      </c>
      <c r="K1" t="s">
        <v>6</v>
      </c>
      <c r="L1" t="s">
        <v>7</v>
      </c>
      <c r="M1" t="s">
        <v>11</v>
      </c>
      <c r="N1" t="s">
        <v>41</v>
      </c>
      <c r="O1" t="s">
        <v>10</v>
      </c>
      <c r="P1" t="s">
        <v>44</v>
      </c>
      <c r="Q1" t="s">
        <v>5</v>
      </c>
      <c r="R1" t="s">
        <v>45</v>
      </c>
      <c r="S1" t="s">
        <v>0</v>
      </c>
      <c r="T1" t="s">
        <v>46</v>
      </c>
      <c r="U1" t="s">
        <v>12</v>
      </c>
      <c r="V1" t="s">
        <v>27</v>
      </c>
      <c r="W1" t="s">
        <v>13</v>
      </c>
    </row>
    <row r="2" spans="1:23" x14ac:dyDescent="0.25">
      <c r="A2">
        <v>1</v>
      </c>
      <c r="B2">
        <v>53</v>
      </c>
      <c r="C2">
        <v>29.57</v>
      </c>
      <c r="D2" t="b">
        <v>0</v>
      </c>
      <c r="E2">
        <v>91700</v>
      </c>
      <c r="F2" t="b">
        <v>0</v>
      </c>
      <c r="G2">
        <v>123000</v>
      </c>
      <c r="H2" t="b">
        <v>0</v>
      </c>
      <c r="I2">
        <v>1.3412999999999999</v>
      </c>
      <c r="J2" t="b">
        <v>0</v>
      </c>
      <c r="K2">
        <v>2</v>
      </c>
      <c r="L2" t="s">
        <v>17</v>
      </c>
      <c r="M2">
        <v>10</v>
      </c>
      <c r="N2" t="b">
        <v>0</v>
      </c>
      <c r="O2">
        <v>385000</v>
      </c>
      <c r="P2" t="b">
        <v>0</v>
      </c>
      <c r="Q2">
        <v>195000</v>
      </c>
      <c r="R2" t="b">
        <v>0</v>
      </c>
      <c r="S2">
        <v>50.65</v>
      </c>
      <c r="T2" t="b">
        <v>0</v>
      </c>
      <c r="U2">
        <v>360</v>
      </c>
      <c r="V2">
        <v>30</v>
      </c>
      <c r="W2">
        <v>2.75</v>
      </c>
    </row>
    <row r="3" spans="1:23" x14ac:dyDescent="0.25">
      <c r="A3">
        <v>2</v>
      </c>
      <c r="B3">
        <v>6</v>
      </c>
      <c r="C3">
        <v>90.76</v>
      </c>
      <c r="D3" t="b">
        <v>1</v>
      </c>
      <c r="E3">
        <v>83300</v>
      </c>
      <c r="F3" t="b">
        <v>0</v>
      </c>
      <c r="G3">
        <v>250000</v>
      </c>
      <c r="H3" t="b">
        <v>0</v>
      </c>
      <c r="I3">
        <v>3.0011999999999999</v>
      </c>
      <c r="J3" t="b">
        <v>0</v>
      </c>
      <c r="K3">
        <v>2</v>
      </c>
      <c r="L3" t="s">
        <v>17</v>
      </c>
      <c r="M3">
        <v>30</v>
      </c>
      <c r="N3" t="b">
        <v>0</v>
      </c>
      <c r="O3">
        <v>535000</v>
      </c>
      <c r="P3" t="b">
        <v>0</v>
      </c>
      <c r="Q3">
        <v>505000</v>
      </c>
      <c r="R3" t="b">
        <v>0</v>
      </c>
      <c r="S3">
        <v>95</v>
      </c>
      <c r="T3" t="b">
        <v>0</v>
      </c>
      <c r="U3">
        <v>360</v>
      </c>
      <c r="V3">
        <v>30</v>
      </c>
      <c r="W3">
        <v>3.5</v>
      </c>
    </row>
    <row r="4" spans="1:23" x14ac:dyDescent="0.25">
      <c r="A4">
        <v>3</v>
      </c>
      <c r="B4">
        <v>34</v>
      </c>
      <c r="C4">
        <v>64.19</v>
      </c>
      <c r="D4" t="b">
        <v>0</v>
      </c>
      <c r="E4">
        <v>96500</v>
      </c>
      <c r="F4" t="b">
        <v>0</v>
      </c>
      <c r="G4">
        <v>64000</v>
      </c>
      <c r="H4" t="b">
        <v>0</v>
      </c>
      <c r="I4">
        <v>0.66320000000000001</v>
      </c>
      <c r="J4" t="b">
        <v>0</v>
      </c>
      <c r="K4">
        <v>2</v>
      </c>
      <c r="L4" t="s">
        <v>17</v>
      </c>
      <c r="M4">
        <v>43</v>
      </c>
      <c r="N4" t="b">
        <v>0</v>
      </c>
      <c r="O4">
        <v>375000</v>
      </c>
      <c r="P4" t="b">
        <v>0</v>
      </c>
      <c r="Q4">
        <v>105000</v>
      </c>
      <c r="R4" t="b">
        <v>0</v>
      </c>
      <c r="S4">
        <v>28.55</v>
      </c>
      <c r="T4" t="b">
        <v>1</v>
      </c>
      <c r="U4">
        <v>180</v>
      </c>
      <c r="V4">
        <v>15</v>
      </c>
      <c r="W4">
        <v>2.5</v>
      </c>
    </row>
    <row r="5" spans="1:23" x14ac:dyDescent="0.25">
      <c r="A5">
        <v>4</v>
      </c>
      <c r="B5">
        <v>51</v>
      </c>
      <c r="C5">
        <v>34.58</v>
      </c>
      <c r="D5" t="b">
        <v>0</v>
      </c>
      <c r="E5">
        <v>124900</v>
      </c>
      <c r="F5" t="b">
        <v>0</v>
      </c>
      <c r="G5">
        <v>141000</v>
      </c>
      <c r="H5" t="b">
        <v>0</v>
      </c>
      <c r="I5">
        <v>1.1289</v>
      </c>
      <c r="J5" t="b">
        <v>0</v>
      </c>
      <c r="K5">
        <v>2</v>
      </c>
      <c r="L5" t="s">
        <v>17</v>
      </c>
      <c r="M5">
        <v>46</v>
      </c>
      <c r="N5" t="b">
        <v>0</v>
      </c>
      <c r="O5">
        <v>665000</v>
      </c>
      <c r="P5" t="b">
        <v>0</v>
      </c>
      <c r="Q5">
        <v>345000</v>
      </c>
      <c r="R5" t="b">
        <v>0</v>
      </c>
      <c r="S5">
        <v>51.51</v>
      </c>
      <c r="T5" t="b">
        <v>0</v>
      </c>
      <c r="U5">
        <v>180</v>
      </c>
      <c r="V5">
        <v>15</v>
      </c>
      <c r="W5">
        <v>2.25</v>
      </c>
    </row>
    <row r="6" spans="1:23" x14ac:dyDescent="0.25">
      <c r="A6">
        <v>5</v>
      </c>
      <c r="B6">
        <v>39</v>
      </c>
      <c r="C6">
        <v>17.93</v>
      </c>
      <c r="D6" t="b">
        <v>0</v>
      </c>
      <c r="E6">
        <v>84600</v>
      </c>
      <c r="F6" t="b">
        <v>0</v>
      </c>
      <c r="G6">
        <v>109000</v>
      </c>
      <c r="H6" t="b">
        <v>0</v>
      </c>
      <c r="I6">
        <v>1.2884</v>
      </c>
      <c r="J6" t="b">
        <v>0</v>
      </c>
      <c r="K6">
        <v>1</v>
      </c>
      <c r="L6" t="s">
        <v>17</v>
      </c>
      <c r="M6">
        <v>30</v>
      </c>
      <c r="N6" t="b">
        <v>0</v>
      </c>
      <c r="O6">
        <v>405000</v>
      </c>
      <c r="P6" t="b">
        <v>0</v>
      </c>
      <c r="Q6">
        <v>325000</v>
      </c>
      <c r="R6" t="b">
        <v>0</v>
      </c>
      <c r="S6">
        <v>80</v>
      </c>
      <c r="T6" t="b">
        <v>0</v>
      </c>
      <c r="U6">
        <v>180</v>
      </c>
      <c r="V6">
        <v>15</v>
      </c>
      <c r="W6">
        <v>2.87</v>
      </c>
    </row>
    <row r="7" spans="1:23" x14ac:dyDescent="0.25">
      <c r="A7">
        <v>6</v>
      </c>
      <c r="B7">
        <v>24</v>
      </c>
      <c r="C7">
        <v>29.18</v>
      </c>
      <c r="D7" t="b">
        <v>0</v>
      </c>
      <c r="E7">
        <v>124900</v>
      </c>
      <c r="F7" t="b">
        <v>0</v>
      </c>
      <c r="G7">
        <v>255000</v>
      </c>
      <c r="H7" t="b">
        <v>0</v>
      </c>
      <c r="I7">
        <v>2.0415999999999999</v>
      </c>
      <c r="J7" t="b">
        <v>0</v>
      </c>
      <c r="K7">
        <v>2</v>
      </c>
      <c r="L7" t="s">
        <v>17</v>
      </c>
      <c r="M7">
        <v>20</v>
      </c>
      <c r="N7" t="b">
        <v>0</v>
      </c>
      <c r="O7">
        <v>905000</v>
      </c>
      <c r="P7" t="b">
        <v>0</v>
      </c>
      <c r="Q7">
        <v>645000</v>
      </c>
      <c r="R7" t="b">
        <v>0</v>
      </c>
      <c r="S7">
        <v>71.44</v>
      </c>
      <c r="T7" t="b">
        <v>0</v>
      </c>
      <c r="U7">
        <v>360</v>
      </c>
      <c r="V7">
        <v>30</v>
      </c>
      <c r="W7">
        <v>2.86</v>
      </c>
    </row>
    <row r="8" spans="1:23" x14ac:dyDescent="0.25">
      <c r="A8">
        <v>7</v>
      </c>
      <c r="B8">
        <v>8</v>
      </c>
      <c r="C8">
        <v>81.63</v>
      </c>
      <c r="D8" t="b">
        <v>0</v>
      </c>
      <c r="E8">
        <v>100000</v>
      </c>
      <c r="F8" t="b">
        <v>0</v>
      </c>
      <c r="G8">
        <v>145000</v>
      </c>
      <c r="H8" t="b">
        <v>0</v>
      </c>
      <c r="I8">
        <v>1.45</v>
      </c>
      <c r="J8" t="b">
        <v>0</v>
      </c>
      <c r="K8">
        <v>1</v>
      </c>
      <c r="L8" t="s">
        <v>17</v>
      </c>
      <c r="M8">
        <v>30</v>
      </c>
      <c r="N8" t="b">
        <v>0</v>
      </c>
      <c r="O8">
        <v>475000</v>
      </c>
      <c r="P8" t="b">
        <v>0</v>
      </c>
      <c r="Q8">
        <v>395000</v>
      </c>
      <c r="R8" t="b">
        <v>0</v>
      </c>
      <c r="S8">
        <v>85</v>
      </c>
      <c r="T8" t="b">
        <v>0</v>
      </c>
      <c r="U8">
        <v>180</v>
      </c>
      <c r="V8">
        <v>15</v>
      </c>
      <c r="W8">
        <v>2.12</v>
      </c>
    </row>
    <row r="9" spans="1:23" x14ac:dyDescent="0.25">
      <c r="A9">
        <v>8</v>
      </c>
      <c r="B9">
        <v>53</v>
      </c>
      <c r="C9">
        <v>39.06</v>
      </c>
      <c r="D9" t="b">
        <v>0</v>
      </c>
      <c r="E9">
        <v>74600</v>
      </c>
      <c r="F9" t="b">
        <v>0</v>
      </c>
      <c r="G9">
        <v>392000</v>
      </c>
      <c r="H9" t="b">
        <v>1</v>
      </c>
      <c r="I9">
        <v>5.2546999999999997</v>
      </c>
      <c r="J9" t="b">
        <v>1</v>
      </c>
      <c r="K9">
        <v>2</v>
      </c>
      <c r="L9" t="s">
        <v>17</v>
      </c>
      <c r="M9">
        <v>20</v>
      </c>
      <c r="N9" t="b">
        <v>0</v>
      </c>
      <c r="O9">
        <v>265000</v>
      </c>
      <c r="P9" t="b">
        <v>0</v>
      </c>
      <c r="Q9">
        <v>155000</v>
      </c>
      <c r="R9" t="b">
        <v>0</v>
      </c>
      <c r="S9">
        <v>60</v>
      </c>
      <c r="T9" t="b">
        <v>0</v>
      </c>
      <c r="U9">
        <v>360</v>
      </c>
      <c r="V9">
        <v>30</v>
      </c>
      <c r="W9">
        <v>2.99</v>
      </c>
    </row>
    <row r="10" spans="1:23" x14ac:dyDescent="0.25">
      <c r="A10">
        <v>9</v>
      </c>
      <c r="B10">
        <v>36</v>
      </c>
      <c r="C10">
        <v>98.09</v>
      </c>
      <c r="D10" t="b">
        <v>1</v>
      </c>
      <c r="E10">
        <v>96500</v>
      </c>
      <c r="F10" t="b">
        <v>0</v>
      </c>
      <c r="G10">
        <v>58000</v>
      </c>
      <c r="H10" t="b">
        <v>0</v>
      </c>
      <c r="I10">
        <v>0.60099999999999998</v>
      </c>
      <c r="J10" t="b">
        <v>0</v>
      </c>
      <c r="K10">
        <v>2</v>
      </c>
      <c r="L10" t="s">
        <v>17</v>
      </c>
      <c r="M10">
        <v>41</v>
      </c>
      <c r="N10" t="b">
        <v>0</v>
      </c>
      <c r="O10">
        <v>455000</v>
      </c>
      <c r="P10" t="b">
        <v>0</v>
      </c>
      <c r="Q10">
        <v>185000</v>
      </c>
      <c r="R10" t="b">
        <v>0</v>
      </c>
      <c r="S10">
        <v>40.64</v>
      </c>
      <c r="T10" t="b">
        <v>0</v>
      </c>
      <c r="U10">
        <v>180</v>
      </c>
      <c r="V10">
        <v>15</v>
      </c>
      <c r="W10">
        <v>3.62</v>
      </c>
    </row>
    <row r="11" spans="1:23" x14ac:dyDescent="0.25">
      <c r="A11">
        <v>10</v>
      </c>
      <c r="B11">
        <v>48</v>
      </c>
      <c r="C11">
        <v>41.47</v>
      </c>
      <c r="D11" t="b">
        <v>0</v>
      </c>
      <c r="E11">
        <v>80000</v>
      </c>
      <c r="F11" t="b">
        <v>0</v>
      </c>
      <c r="G11">
        <v>170000</v>
      </c>
      <c r="H11" t="b">
        <v>0</v>
      </c>
      <c r="I11">
        <v>2.125</v>
      </c>
      <c r="J11" t="b">
        <v>0</v>
      </c>
      <c r="K11">
        <v>2</v>
      </c>
      <c r="L11" t="s">
        <v>17</v>
      </c>
      <c r="M11">
        <v>20</v>
      </c>
      <c r="N11" t="b">
        <v>0</v>
      </c>
      <c r="O11">
        <v>535000</v>
      </c>
      <c r="P11" t="b">
        <v>0</v>
      </c>
      <c r="Q11">
        <v>355000</v>
      </c>
      <c r="R11" t="b">
        <v>0</v>
      </c>
      <c r="S11">
        <v>65.599999999999994</v>
      </c>
      <c r="T11" t="b">
        <v>0</v>
      </c>
      <c r="U11">
        <v>180</v>
      </c>
      <c r="V11">
        <v>15</v>
      </c>
      <c r="W11">
        <v>2.37</v>
      </c>
    </row>
    <row r="12" spans="1:23" x14ac:dyDescent="0.25">
      <c r="A12">
        <v>11</v>
      </c>
      <c r="B12">
        <v>34</v>
      </c>
      <c r="C12">
        <v>40.18</v>
      </c>
      <c r="D12" t="b">
        <v>0</v>
      </c>
      <c r="E12">
        <v>96500</v>
      </c>
      <c r="F12" t="b">
        <v>0</v>
      </c>
      <c r="G12">
        <v>182000</v>
      </c>
      <c r="H12" t="b">
        <v>0</v>
      </c>
      <c r="I12">
        <v>1.8859999999999999</v>
      </c>
      <c r="J12" t="b">
        <v>0</v>
      </c>
      <c r="K12">
        <v>2</v>
      </c>
      <c r="L12" t="s">
        <v>17</v>
      </c>
      <c r="M12">
        <v>20</v>
      </c>
      <c r="N12" t="b">
        <v>0</v>
      </c>
      <c r="O12">
        <v>395000</v>
      </c>
      <c r="P12" t="b">
        <v>0</v>
      </c>
      <c r="Q12">
        <v>305000</v>
      </c>
      <c r="R12" t="b">
        <v>0</v>
      </c>
      <c r="S12">
        <v>79.44</v>
      </c>
      <c r="T12" t="b">
        <v>0</v>
      </c>
      <c r="U12">
        <v>180</v>
      </c>
      <c r="V12">
        <v>15</v>
      </c>
      <c r="W12">
        <v>2.5</v>
      </c>
    </row>
    <row r="13" spans="1:23" x14ac:dyDescent="0.25">
      <c r="A13">
        <v>12</v>
      </c>
      <c r="B13">
        <v>25</v>
      </c>
      <c r="C13">
        <v>41.27</v>
      </c>
      <c r="D13" t="b">
        <v>0</v>
      </c>
      <c r="E13">
        <v>114000</v>
      </c>
      <c r="F13" t="b">
        <v>0</v>
      </c>
      <c r="G13">
        <v>64000</v>
      </c>
      <c r="H13" t="b">
        <v>0</v>
      </c>
      <c r="I13">
        <v>0.56140000000000001</v>
      </c>
      <c r="J13" t="b">
        <v>0</v>
      </c>
      <c r="K13">
        <v>2</v>
      </c>
      <c r="L13" t="s">
        <v>17</v>
      </c>
      <c r="M13">
        <v>44</v>
      </c>
      <c r="N13" t="b">
        <v>0</v>
      </c>
      <c r="O13">
        <v>465000</v>
      </c>
      <c r="P13" t="b">
        <v>0</v>
      </c>
      <c r="Q13">
        <v>365000</v>
      </c>
      <c r="R13" t="b">
        <v>0</v>
      </c>
      <c r="S13">
        <v>80</v>
      </c>
      <c r="T13" t="b">
        <v>0</v>
      </c>
      <c r="U13">
        <v>360</v>
      </c>
      <c r="V13">
        <v>30</v>
      </c>
      <c r="W13">
        <v>4.62</v>
      </c>
    </row>
    <row r="14" spans="1:23" x14ac:dyDescent="0.25">
      <c r="A14">
        <v>13</v>
      </c>
      <c r="B14">
        <v>6</v>
      </c>
      <c r="C14">
        <v>84.75</v>
      </c>
      <c r="D14" t="b">
        <v>1</v>
      </c>
      <c r="E14">
        <v>127900</v>
      </c>
      <c r="F14" t="b">
        <v>1</v>
      </c>
      <c r="G14">
        <v>88000</v>
      </c>
      <c r="H14" t="b">
        <v>0</v>
      </c>
      <c r="I14">
        <v>0.68799999999999994</v>
      </c>
      <c r="J14" t="b">
        <v>0</v>
      </c>
      <c r="K14">
        <v>2</v>
      </c>
      <c r="L14" t="s">
        <v>17</v>
      </c>
      <c r="M14">
        <v>38</v>
      </c>
      <c r="N14" t="b">
        <v>0</v>
      </c>
      <c r="O14">
        <v>755000</v>
      </c>
      <c r="P14" t="b">
        <v>0</v>
      </c>
      <c r="Q14">
        <v>385000</v>
      </c>
      <c r="R14" t="b">
        <v>0</v>
      </c>
      <c r="S14">
        <v>50.33</v>
      </c>
      <c r="T14" t="b">
        <v>0</v>
      </c>
      <c r="U14">
        <v>360</v>
      </c>
      <c r="V14">
        <v>30</v>
      </c>
      <c r="W14">
        <v>2.87</v>
      </c>
    </row>
    <row r="15" spans="1:23" x14ac:dyDescent="0.25">
      <c r="A15">
        <v>14</v>
      </c>
      <c r="B15">
        <v>26</v>
      </c>
      <c r="C15">
        <v>33.01</v>
      </c>
      <c r="D15" t="b">
        <v>0</v>
      </c>
      <c r="E15">
        <v>79700</v>
      </c>
      <c r="F15" t="b">
        <v>0</v>
      </c>
      <c r="G15">
        <v>593000</v>
      </c>
      <c r="H15" t="b">
        <v>1</v>
      </c>
      <c r="I15">
        <v>7.4404000000000003</v>
      </c>
      <c r="J15" t="b">
        <v>1</v>
      </c>
      <c r="K15">
        <v>2</v>
      </c>
      <c r="L15" t="s">
        <v>17</v>
      </c>
      <c r="M15">
        <v>20</v>
      </c>
      <c r="N15" t="b">
        <v>0</v>
      </c>
      <c r="O15">
        <v>545000</v>
      </c>
      <c r="P15" t="b">
        <v>0</v>
      </c>
      <c r="Q15">
        <v>415000</v>
      </c>
      <c r="R15" t="b">
        <v>0</v>
      </c>
      <c r="S15">
        <v>75</v>
      </c>
      <c r="T15" t="b">
        <v>0</v>
      </c>
      <c r="U15">
        <v>360</v>
      </c>
      <c r="V15">
        <v>30</v>
      </c>
      <c r="W15">
        <v>4.75</v>
      </c>
    </row>
    <row r="16" spans="1:23" x14ac:dyDescent="0.25">
      <c r="A16">
        <v>15</v>
      </c>
      <c r="B16">
        <v>6</v>
      </c>
      <c r="C16">
        <v>34.799999999999997</v>
      </c>
      <c r="D16" t="b">
        <v>0</v>
      </c>
      <c r="E16">
        <v>127900</v>
      </c>
      <c r="F16" t="b">
        <v>1</v>
      </c>
      <c r="G16">
        <v>297000</v>
      </c>
      <c r="H16" t="b">
        <v>1</v>
      </c>
      <c r="I16">
        <v>2.3220999999999998</v>
      </c>
      <c r="J16" t="b">
        <v>0</v>
      </c>
      <c r="K16">
        <v>2</v>
      </c>
      <c r="L16" t="s">
        <v>17</v>
      </c>
      <c r="M16">
        <v>20</v>
      </c>
      <c r="N16" t="b">
        <v>0</v>
      </c>
      <c r="O16">
        <v>955000</v>
      </c>
      <c r="P16" t="b">
        <v>0</v>
      </c>
      <c r="Q16">
        <v>765000</v>
      </c>
      <c r="R16" t="b">
        <v>1</v>
      </c>
      <c r="S16">
        <v>80</v>
      </c>
      <c r="T16" t="b">
        <v>0</v>
      </c>
      <c r="U16">
        <v>360</v>
      </c>
      <c r="V16">
        <v>30</v>
      </c>
      <c r="W16">
        <v>3.5</v>
      </c>
    </row>
    <row r="17" spans="1:23" x14ac:dyDescent="0.25">
      <c r="A17">
        <v>16</v>
      </c>
      <c r="B17">
        <v>24</v>
      </c>
      <c r="C17">
        <v>67.430000000000007</v>
      </c>
      <c r="D17" t="b">
        <v>0</v>
      </c>
      <c r="E17">
        <v>104000</v>
      </c>
      <c r="F17" t="b">
        <v>0</v>
      </c>
      <c r="G17">
        <v>204000</v>
      </c>
      <c r="H17" t="b">
        <v>0</v>
      </c>
      <c r="I17">
        <v>1.9615</v>
      </c>
      <c r="J17" t="b">
        <v>0</v>
      </c>
      <c r="K17">
        <v>2</v>
      </c>
      <c r="L17" t="s">
        <v>17</v>
      </c>
      <c r="M17">
        <v>30</v>
      </c>
      <c r="N17" t="b">
        <v>0</v>
      </c>
      <c r="O17">
        <v>385000</v>
      </c>
      <c r="P17" t="b">
        <v>0</v>
      </c>
      <c r="Q17">
        <v>175000</v>
      </c>
      <c r="R17" t="b">
        <v>0</v>
      </c>
      <c r="S17">
        <v>65.11</v>
      </c>
      <c r="T17" t="b">
        <v>0</v>
      </c>
      <c r="U17">
        <v>180</v>
      </c>
      <c r="V17">
        <v>15</v>
      </c>
      <c r="W17">
        <v>2.87</v>
      </c>
    </row>
    <row r="18" spans="1:23" x14ac:dyDescent="0.25">
      <c r="A18">
        <v>17</v>
      </c>
      <c r="B18">
        <v>6</v>
      </c>
      <c r="C18">
        <v>33.31</v>
      </c>
      <c r="D18" t="b">
        <v>0</v>
      </c>
      <c r="E18">
        <v>86700</v>
      </c>
      <c r="F18" t="b">
        <v>0</v>
      </c>
      <c r="G18">
        <v>214000</v>
      </c>
      <c r="H18" t="b">
        <v>0</v>
      </c>
      <c r="I18">
        <v>2.4683000000000002</v>
      </c>
      <c r="J18" t="b">
        <v>0</v>
      </c>
      <c r="K18">
        <v>2</v>
      </c>
      <c r="L18" t="s">
        <v>17</v>
      </c>
      <c r="M18">
        <v>20</v>
      </c>
      <c r="N18" t="b">
        <v>0</v>
      </c>
      <c r="O18">
        <v>625000</v>
      </c>
      <c r="P18" t="b">
        <v>0</v>
      </c>
      <c r="Q18">
        <v>415000</v>
      </c>
      <c r="R18" t="b">
        <v>0</v>
      </c>
      <c r="S18">
        <v>66.87</v>
      </c>
      <c r="T18" t="b">
        <v>0</v>
      </c>
      <c r="U18">
        <v>180</v>
      </c>
      <c r="V18">
        <v>15</v>
      </c>
      <c r="W18">
        <v>2.5</v>
      </c>
    </row>
    <row r="19" spans="1:23" x14ac:dyDescent="0.25">
      <c r="A19">
        <v>18</v>
      </c>
      <c r="B19">
        <v>13</v>
      </c>
      <c r="C19">
        <v>53.46</v>
      </c>
      <c r="D19" t="b">
        <v>0</v>
      </c>
      <c r="E19">
        <v>52400</v>
      </c>
      <c r="F19" t="b">
        <v>0</v>
      </c>
      <c r="G19">
        <v>76000</v>
      </c>
      <c r="H19" t="b">
        <v>0</v>
      </c>
      <c r="I19">
        <v>1.4503999999999999</v>
      </c>
      <c r="J19" t="b">
        <v>0</v>
      </c>
      <c r="K19">
        <v>2</v>
      </c>
      <c r="L19" t="s">
        <v>17</v>
      </c>
      <c r="M19">
        <v>42</v>
      </c>
      <c r="N19" t="b">
        <v>0</v>
      </c>
      <c r="O19">
        <v>255000</v>
      </c>
      <c r="P19" t="b">
        <v>0</v>
      </c>
      <c r="Q19">
        <v>145000</v>
      </c>
      <c r="R19" t="b">
        <v>0</v>
      </c>
      <c r="S19">
        <v>58.39</v>
      </c>
      <c r="T19" t="b">
        <v>0</v>
      </c>
      <c r="U19">
        <v>180</v>
      </c>
      <c r="V19">
        <v>15</v>
      </c>
      <c r="W19">
        <v>3.5</v>
      </c>
    </row>
    <row r="20" spans="1:23" x14ac:dyDescent="0.25">
      <c r="A20">
        <v>19</v>
      </c>
      <c r="B20">
        <v>24</v>
      </c>
      <c r="C20">
        <v>90.4</v>
      </c>
      <c r="D20" t="b">
        <v>1</v>
      </c>
      <c r="E20">
        <v>124900</v>
      </c>
      <c r="F20" t="b">
        <v>0</v>
      </c>
      <c r="G20">
        <v>287000</v>
      </c>
      <c r="H20" t="b">
        <v>1</v>
      </c>
      <c r="I20">
        <v>2.2978000000000001</v>
      </c>
      <c r="J20" t="b">
        <v>0</v>
      </c>
      <c r="K20">
        <v>2</v>
      </c>
      <c r="L20" t="s">
        <v>17</v>
      </c>
      <c r="M20">
        <v>20</v>
      </c>
      <c r="N20" t="b">
        <v>0</v>
      </c>
      <c r="O20">
        <v>595000</v>
      </c>
      <c r="P20" t="b">
        <v>0</v>
      </c>
      <c r="Q20">
        <v>475000</v>
      </c>
      <c r="R20" t="b">
        <v>0</v>
      </c>
      <c r="S20">
        <v>80</v>
      </c>
      <c r="T20" t="b">
        <v>0</v>
      </c>
      <c r="U20">
        <v>360</v>
      </c>
      <c r="V20">
        <v>30</v>
      </c>
      <c r="W20">
        <v>3.37</v>
      </c>
    </row>
    <row r="21" spans="1:23" x14ac:dyDescent="0.25">
      <c r="A21">
        <v>20</v>
      </c>
      <c r="B21">
        <v>6</v>
      </c>
      <c r="C21">
        <v>65.52</v>
      </c>
      <c r="D21" t="b">
        <v>0</v>
      </c>
      <c r="E21">
        <v>75000</v>
      </c>
      <c r="F21" t="b">
        <v>0</v>
      </c>
      <c r="G21">
        <v>352000</v>
      </c>
      <c r="H21" t="b">
        <v>1</v>
      </c>
      <c r="I21">
        <v>4.6932999999999998</v>
      </c>
      <c r="J21" t="b">
        <v>1</v>
      </c>
      <c r="K21">
        <v>2</v>
      </c>
      <c r="L21" t="s">
        <v>17</v>
      </c>
      <c r="M21">
        <v>30</v>
      </c>
      <c r="N21" t="b">
        <v>0</v>
      </c>
      <c r="O21">
        <v>755000</v>
      </c>
      <c r="P21" t="b">
        <v>0</v>
      </c>
      <c r="Q21">
        <v>505000</v>
      </c>
      <c r="R21" t="b">
        <v>0</v>
      </c>
      <c r="S21">
        <v>68</v>
      </c>
      <c r="T21" t="b">
        <v>0</v>
      </c>
      <c r="U21">
        <v>360</v>
      </c>
      <c r="V21">
        <v>30</v>
      </c>
      <c r="W21">
        <v>4.12</v>
      </c>
    </row>
    <row r="22" spans="1:23" x14ac:dyDescent="0.25">
      <c r="A22">
        <v>21</v>
      </c>
      <c r="B22">
        <v>48</v>
      </c>
      <c r="C22">
        <v>30.74</v>
      </c>
      <c r="D22" t="b">
        <v>0</v>
      </c>
      <c r="E22">
        <v>84800</v>
      </c>
      <c r="F22" t="b">
        <v>0</v>
      </c>
      <c r="G22">
        <v>229000</v>
      </c>
      <c r="H22" t="b">
        <v>0</v>
      </c>
      <c r="I22">
        <v>2.7004999999999999</v>
      </c>
      <c r="J22" t="b">
        <v>0</v>
      </c>
      <c r="K22">
        <v>2</v>
      </c>
      <c r="L22" t="s">
        <v>17</v>
      </c>
      <c r="M22">
        <v>30</v>
      </c>
      <c r="N22" t="b">
        <v>0</v>
      </c>
      <c r="O22">
        <v>215000</v>
      </c>
      <c r="P22" t="b">
        <v>0</v>
      </c>
      <c r="Q22">
        <v>155000</v>
      </c>
      <c r="R22" t="b">
        <v>0</v>
      </c>
      <c r="S22">
        <v>74.95</v>
      </c>
      <c r="T22" t="b">
        <v>0</v>
      </c>
      <c r="U22">
        <v>360</v>
      </c>
      <c r="V22">
        <v>30</v>
      </c>
      <c r="W22">
        <v>3.62</v>
      </c>
    </row>
    <row r="23" spans="1:23" x14ac:dyDescent="0.25">
      <c r="A23">
        <v>22</v>
      </c>
      <c r="B23">
        <v>49</v>
      </c>
      <c r="C23">
        <v>20.03</v>
      </c>
      <c r="D23" t="b">
        <v>0</v>
      </c>
      <c r="E23">
        <v>85300</v>
      </c>
      <c r="F23" t="b">
        <v>0</v>
      </c>
      <c r="G23">
        <v>93000</v>
      </c>
      <c r="H23" t="b">
        <v>0</v>
      </c>
      <c r="I23">
        <v>1.0903</v>
      </c>
      <c r="J23" t="b">
        <v>0</v>
      </c>
      <c r="K23">
        <v>2</v>
      </c>
      <c r="L23" t="s">
        <v>17</v>
      </c>
      <c r="M23">
        <v>20</v>
      </c>
      <c r="N23" t="b">
        <v>0</v>
      </c>
      <c r="O23">
        <v>305000</v>
      </c>
      <c r="P23" t="b">
        <v>0</v>
      </c>
      <c r="Q23">
        <v>235000</v>
      </c>
      <c r="R23" t="b">
        <v>0</v>
      </c>
      <c r="S23">
        <v>78.83</v>
      </c>
      <c r="T23" t="b">
        <v>0</v>
      </c>
      <c r="U23">
        <v>360</v>
      </c>
      <c r="V23">
        <v>30</v>
      </c>
      <c r="W23">
        <v>3.37</v>
      </c>
    </row>
    <row r="24" spans="1:23" x14ac:dyDescent="0.25">
      <c r="A24">
        <v>23</v>
      </c>
      <c r="B24">
        <v>53</v>
      </c>
      <c r="C24">
        <v>33.07</v>
      </c>
      <c r="D24" t="b">
        <v>0</v>
      </c>
      <c r="E24">
        <v>106900</v>
      </c>
      <c r="F24" t="b">
        <v>0</v>
      </c>
      <c r="G24">
        <v>231000</v>
      </c>
      <c r="H24" t="b">
        <v>0</v>
      </c>
      <c r="I24">
        <v>2.1608999999999998</v>
      </c>
      <c r="J24" t="b">
        <v>0</v>
      </c>
      <c r="K24">
        <v>2</v>
      </c>
      <c r="L24" t="s">
        <v>17</v>
      </c>
      <c r="M24">
        <v>10</v>
      </c>
      <c r="N24" t="b">
        <v>0</v>
      </c>
      <c r="O24">
        <v>565000</v>
      </c>
      <c r="P24" t="b">
        <v>0</v>
      </c>
      <c r="Q24">
        <v>445000</v>
      </c>
      <c r="R24" t="b">
        <v>0</v>
      </c>
      <c r="S24">
        <v>80</v>
      </c>
      <c r="T24" t="b">
        <v>0</v>
      </c>
      <c r="U24">
        <v>360</v>
      </c>
      <c r="V24">
        <v>30</v>
      </c>
      <c r="W24">
        <v>3.75</v>
      </c>
    </row>
    <row r="25" spans="1:23" x14ac:dyDescent="0.25">
      <c r="A25">
        <v>24</v>
      </c>
      <c r="B25">
        <v>48</v>
      </c>
      <c r="C25">
        <v>21.69</v>
      </c>
      <c r="D25" t="b">
        <v>0</v>
      </c>
      <c r="E25">
        <v>72200</v>
      </c>
      <c r="F25" t="b">
        <v>0</v>
      </c>
      <c r="G25">
        <v>187000</v>
      </c>
      <c r="H25" t="b">
        <v>0</v>
      </c>
      <c r="I25">
        <v>2.59</v>
      </c>
      <c r="J25" t="b">
        <v>0</v>
      </c>
      <c r="K25">
        <v>2</v>
      </c>
      <c r="L25" t="s">
        <v>17</v>
      </c>
      <c r="M25">
        <v>42</v>
      </c>
      <c r="N25" t="b">
        <v>0</v>
      </c>
      <c r="O25">
        <v>665000</v>
      </c>
      <c r="P25" t="b">
        <v>0</v>
      </c>
      <c r="Q25">
        <v>495000</v>
      </c>
      <c r="R25" t="b">
        <v>0</v>
      </c>
      <c r="S25">
        <v>74.790000000000006</v>
      </c>
      <c r="T25" t="b">
        <v>0</v>
      </c>
      <c r="U25">
        <v>360</v>
      </c>
      <c r="V25">
        <v>30</v>
      </c>
      <c r="W25">
        <v>3.5</v>
      </c>
    </row>
    <row r="26" spans="1:23" x14ac:dyDescent="0.25">
      <c r="A26">
        <v>25</v>
      </c>
      <c r="B26">
        <v>8</v>
      </c>
      <c r="C26">
        <v>19.29</v>
      </c>
      <c r="D26" t="b">
        <v>0</v>
      </c>
      <c r="E26">
        <v>99400</v>
      </c>
      <c r="F26" t="b">
        <v>0</v>
      </c>
      <c r="G26">
        <v>108000</v>
      </c>
      <c r="H26" t="b">
        <v>0</v>
      </c>
      <c r="I26">
        <v>1.0865</v>
      </c>
      <c r="J26" t="b">
        <v>0</v>
      </c>
      <c r="K26">
        <v>2</v>
      </c>
      <c r="L26" t="s">
        <v>17</v>
      </c>
      <c r="M26">
        <v>30</v>
      </c>
      <c r="N26" t="b">
        <v>0</v>
      </c>
      <c r="O26">
        <v>555000</v>
      </c>
      <c r="P26" t="b">
        <v>0</v>
      </c>
      <c r="Q26">
        <v>435000</v>
      </c>
      <c r="R26" t="b">
        <v>0</v>
      </c>
      <c r="S26">
        <v>80</v>
      </c>
      <c r="T26" t="b">
        <v>0</v>
      </c>
      <c r="U26">
        <v>360</v>
      </c>
      <c r="V26">
        <v>30</v>
      </c>
      <c r="W26">
        <v>3.62</v>
      </c>
    </row>
    <row r="27" spans="1:23" x14ac:dyDescent="0.25">
      <c r="A27">
        <v>26</v>
      </c>
      <c r="B27">
        <v>26</v>
      </c>
      <c r="C27">
        <v>8.94</v>
      </c>
      <c r="D27" t="b">
        <v>0</v>
      </c>
      <c r="E27">
        <v>79000</v>
      </c>
      <c r="F27" t="b">
        <v>0</v>
      </c>
      <c r="G27">
        <v>54000</v>
      </c>
      <c r="H27" t="b">
        <v>0</v>
      </c>
      <c r="I27">
        <v>0.6835</v>
      </c>
      <c r="J27" t="b">
        <v>0</v>
      </c>
      <c r="K27">
        <v>2</v>
      </c>
      <c r="L27" t="s">
        <v>17</v>
      </c>
      <c r="M27">
        <v>43</v>
      </c>
      <c r="N27" t="b">
        <v>0</v>
      </c>
      <c r="O27">
        <v>295000</v>
      </c>
      <c r="P27" t="b">
        <v>0</v>
      </c>
      <c r="Q27">
        <v>235000</v>
      </c>
      <c r="R27" t="b">
        <v>0</v>
      </c>
      <c r="S27">
        <v>80</v>
      </c>
      <c r="T27" t="b">
        <v>0</v>
      </c>
      <c r="U27">
        <v>360</v>
      </c>
      <c r="V27">
        <v>30</v>
      </c>
      <c r="W27">
        <v>3.25</v>
      </c>
    </row>
    <row r="28" spans="1:23" x14ac:dyDescent="0.25">
      <c r="A28">
        <v>27</v>
      </c>
      <c r="B28">
        <v>26</v>
      </c>
      <c r="C28">
        <v>13.28</v>
      </c>
      <c r="D28" t="b">
        <v>0</v>
      </c>
      <c r="E28">
        <v>79000</v>
      </c>
      <c r="F28" t="b">
        <v>0</v>
      </c>
      <c r="G28">
        <v>26000</v>
      </c>
      <c r="H28" t="b">
        <v>0</v>
      </c>
      <c r="I28">
        <v>0.3291</v>
      </c>
      <c r="J28" t="b">
        <v>0</v>
      </c>
      <c r="K28">
        <v>2</v>
      </c>
      <c r="L28" t="s">
        <v>17</v>
      </c>
      <c r="M28">
        <v>39</v>
      </c>
      <c r="N28" t="b">
        <v>0</v>
      </c>
      <c r="O28">
        <v>165000</v>
      </c>
      <c r="P28" t="b">
        <v>0</v>
      </c>
      <c r="Q28">
        <v>35000</v>
      </c>
      <c r="R28" t="b">
        <v>0</v>
      </c>
      <c r="S28">
        <v>19.350000000000001</v>
      </c>
      <c r="T28" t="b">
        <v>1</v>
      </c>
      <c r="U28">
        <v>360</v>
      </c>
      <c r="V28">
        <v>30</v>
      </c>
      <c r="W28">
        <v>3.87</v>
      </c>
    </row>
    <row r="29" spans="1:23" x14ac:dyDescent="0.25">
      <c r="A29">
        <v>28</v>
      </c>
      <c r="B29">
        <v>27</v>
      </c>
      <c r="C29">
        <v>12.25</v>
      </c>
      <c r="D29" t="b">
        <v>0</v>
      </c>
      <c r="E29">
        <v>102800</v>
      </c>
      <c r="F29" t="b">
        <v>0</v>
      </c>
      <c r="G29">
        <v>192000</v>
      </c>
      <c r="H29" t="b">
        <v>0</v>
      </c>
      <c r="I29">
        <v>1.8676999999999999</v>
      </c>
      <c r="J29" t="b">
        <v>0</v>
      </c>
      <c r="K29">
        <v>1</v>
      </c>
      <c r="L29" t="s">
        <v>17</v>
      </c>
      <c r="M29">
        <v>20</v>
      </c>
      <c r="N29" t="b">
        <v>0</v>
      </c>
      <c r="O29">
        <v>405000</v>
      </c>
      <c r="P29" t="b">
        <v>0</v>
      </c>
      <c r="Q29">
        <v>375000</v>
      </c>
      <c r="R29" t="b">
        <v>0</v>
      </c>
      <c r="S29">
        <v>95</v>
      </c>
      <c r="T29" t="b">
        <v>0</v>
      </c>
      <c r="U29">
        <v>360</v>
      </c>
      <c r="V29">
        <v>30</v>
      </c>
      <c r="W29">
        <v>3.87</v>
      </c>
    </row>
    <row r="30" spans="1:23" x14ac:dyDescent="0.25">
      <c r="A30">
        <v>29</v>
      </c>
      <c r="B30">
        <v>5</v>
      </c>
      <c r="C30">
        <v>23.23</v>
      </c>
      <c r="D30" t="b">
        <v>0</v>
      </c>
      <c r="E30">
        <v>71400</v>
      </c>
      <c r="F30" t="b">
        <v>0</v>
      </c>
      <c r="G30">
        <v>103000</v>
      </c>
      <c r="H30" t="b">
        <v>0</v>
      </c>
      <c r="I30">
        <v>1.4426000000000001</v>
      </c>
      <c r="J30" t="b">
        <v>0</v>
      </c>
      <c r="K30">
        <v>2</v>
      </c>
      <c r="L30" t="s">
        <v>17</v>
      </c>
      <c r="M30">
        <v>20</v>
      </c>
      <c r="N30" t="b">
        <v>0</v>
      </c>
      <c r="O30">
        <v>305000</v>
      </c>
      <c r="P30" t="b">
        <v>0</v>
      </c>
      <c r="Q30">
        <v>215000</v>
      </c>
      <c r="R30" t="b">
        <v>0</v>
      </c>
      <c r="S30">
        <v>70</v>
      </c>
      <c r="T30" t="b">
        <v>0</v>
      </c>
      <c r="U30">
        <v>240</v>
      </c>
      <c r="V30">
        <v>20</v>
      </c>
      <c r="W30">
        <v>3</v>
      </c>
    </row>
    <row r="31" spans="1:23" x14ac:dyDescent="0.25">
      <c r="A31">
        <v>30</v>
      </c>
      <c r="B31">
        <v>41</v>
      </c>
      <c r="C31">
        <v>13.88</v>
      </c>
      <c r="D31" t="b">
        <v>0</v>
      </c>
      <c r="E31">
        <v>72200</v>
      </c>
      <c r="F31" t="b">
        <v>0</v>
      </c>
      <c r="G31">
        <v>171000</v>
      </c>
      <c r="H31" t="b">
        <v>0</v>
      </c>
      <c r="I31">
        <v>2.3683999999999998</v>
      </c>
      <c r="J31" t="b">
        <v>0</v>
      </c>
      <c r="K31">
        <v>2</v>
      </c>
      <c r="L31" t="s">
        <v>17</v>
      </c>
      <c r="M31">
        <v>48</v>
      </c>
      <c r="N31" t="b">
        <v>0</v>
      </c>
      <c r="O31">
        <v>715000</v>
      </c>
      <c r="P31" t="b">
        <v>0</v>
      </c>
      <c r="Q31">
        <v>515000</v>
      </c>
      <c r="R31" t="b">
        <v>0</v>
      </c>
      <c r="S31">
        <v>71.78</v>
      </c>
      <c r="T31" t="b">
        <v>0</v>
      </c>
      <c r="U31">
        <v>360</v>
      </c>
      <c r="V31">
        <v>30</v>
      </c>
      <c r="W31">
        <v>2.87</v>
      </c>
    </row>
    <row r="32" spans="1:23" x14ac:dyDescent="0.25">
      <c r="A32">
        <v>31</v>
      </c>
      <c r="B32">
        <v>44</v>
      </c>
      <c r="C32">
        <v>4.2300000000000004</v>
      </c>
      <c r="D32" t="b">
        <v>0</v>
      </c>
      <c r="E32">
        <v>89000</v>
      </c>
      <c r="F32" t="b">
        <v>0</v>
      </c>
      <c r="G32">
        <v>76000</v>
      </c>
      <c r="H32" t="b">
        <v>0</v>
      </c>
      <c r="I32">
        <v>0.85389999999999999</v>
      </c>
      <c r="J32" t="b">
        <v>0</v>
      </c>
      <c r="K32">
        <v>1</v>
      </c>
      <c r="L32" t="s">
        <v>17</v>
      </c>
      <c r="M32">
        <v>37</v>
      </c>
      <c r="N32" t="b">
        <v>0</v>
      </c>
      <c r="O32">
        <v>315000</v>
      </c>
      <c r="P32" t="b">
        <v>0</v>
      </c>
      <c r="Q32">
        <v>285000</v>
      </c>
      <c r="R32" t="b">
        <v>0</v>
      </c>
      <c r="S32">
        <v>95</v>
      </c>
      <c r="T32" t="b">
        <v>0</v>
      </c>
      <c r="U32">
        <v>360</v>
      </c>
      <c r="V32">
        <v>30</v>
      </c>
      <c r="W32">
        <v>3.75</v>
      </c>
    </row>
    <row r="33" spans="1:23" x14ac:dyDescent="0.25">
      <c r="A33">
        <v>32</v>
      </c>
      <c r="B33">
        <v>8</v>
      </c>
      <c r="C33">
        <v>12.14</v>
      </c>
      <c r="D33" t="b">
        <v>0</v>
      </c>
      <c r="E33">
        <v>83600</v>
      </c>
      <c r="F33" t="b">
        <v>0</v>
      </c>
      <c r="G33">
        <v>122000</v>
      </c>
      <c r="H33" t="b">
        <v>0</v>
      </c>
      <c r="I33">
        <v>1.4593</v>
      </c>
      <c r="J33" t="b">
        <v>0</v>
      </c>
      <c r="K33">
        <v>2</v>
      </c>
      <c r="L33" t="s">
        <v>17</v>
      </c>
      <c r="M33">
        <v>41</v>
      </c>
      <c r="N33" t="b">
        <v>0</v>
      </c>
      <c r="O33">
        <v>375000</v>
      </c>
      <c r="P33" t="b">
        <v>0</v>
      </c>
      <c r="Q33">
        <v>345000</v>
      </c>
      <c r="R33" t="b">
        <v>0</v>
      </c>
      <c r="S33">
        <v>91.4</v>
      </c>
      <c r="T33" t="b">
        <v>0</v>
      </c>
      <c r="U33">
        <v>360</v>
      </c>
      <c r="V33">
        <v>30</v>
      </c>
      <c r="W33">
        <v>3.87</v>
      </c>
    </row>
    <row r="34" spans="1:23" x14ac:dyDescent="0.25">
      <c r="A34">
        <v>33</v>
      </c>
      <c r="B34">
        <v>8</v>
      </c>
      <c r="C34">
        <v>35.729999999999997</v>
      </c>
      <c r="D34" t="b">
        <v>0</v>
      </c>
      <c r="E34">
        <v>81700</v>
      </c>
      <c r="F34" t="b">
        <v>0</v>
      </c>
      <c r="G34">
        <v>102000</v>
      </c>
      <c r="H34" t="b">
        <v>0</v>
      </c>
      <c r="I34">
        <v>1.2484999999999999</v>
      </c>
      <c r="J34" t="b">
        <v>0</v>
      </c>
      <c r="K34">
        <v>2</v>
      </c>
      <c r="L34" t="s">
        <v>17</v>
      </c>
      <c r="M34">
        <v>30</v>
      </c>
      <c r="N34" t="b">
        <v>0</v>
      </c>
      <c r="O34">
        <v>305000</v>
      </c>
      <c r="P34" t="b">
        <v>0</v>
      </c>
      <c r="Q34">
        <v>245000</v>
      </c>
      <c r="R34" t="b">
        <v>0</v>
      </c>
      <c r="S34">
        <v>80</v>
      </c>
      <c r="T34" t="b">
        <v>0</v>
      </c>
      <c r="U34">
        <v>360</v>
      </c>
      <c r="V34">
        <v>30</v>
      </c>
      <c r="W34">
        <v>3.49</v>
      </c>
    </row>
    <row r="35" spans="1:23" x14ac:dyDescent="0.25">
      <c r="A35">
        <v>34</v>
      </c>
      <c r="B35">
        <v>29</v>
      </c>
      <c r="C35">
        <v>4.96</v>
      </c>
      <c r="D35" t="b">
        <v>0</v>
      </c>
      <c r="E35">
        <v>82600</v>
      </c>
      <c r="F35" t="b">
        <v>0</v>
      </c>
      <c r="G35">
        <v>196000</v>
      </c>
      <c r="H35" t="b">
        <v>0</v>
      </c>
      <c r="I35">
        <v>2.3729</v>
      </c>
      <c r="J35" t="b">
        <v>0</v>
      </c>
      <c r="K35">
        <v>1</v>
      </c>
      <c r="L35" t="s">
        <v>17</v>
      </c>
      <c r="M35">
        <v>20</v>
      </c>
      <c r="N35" t="b">
        <v>0</v>
      </c>
      <c r="O35">
        <v>405000</v>
      </c>
      <c r="P35" t="b">
        <v>0</v>
      </c>
      <c r="Q35">
        <v>245000</v>
      </c>
      <c r="R35" t="b">
        <v>0</v>
      </c>
      <c r="S35">
        <v>60</v>
      </c>
      <c r="T35" t="b">
        <v>0</v>
      </c>
      <c r="U35">
        <v>360</v>
      </c>
      <c r="V35">
        <v>30</v>
      </c>
      <c r="W35">
        <v>2.75</v>
      </c>
    </row>
    <row r="36" spans="1:23" x14ac:dyDescent="0.25">
      <c r="A36">
        <v>35</v>
      </c>
      <c r="B36">
        <v>6</v>
      </c>
      <c r="C36">
        <v>76.77</v>
      </c>
      <c r="D36" t="b">
        <v>0</v>
      </c>
      <c r="E36">
        <v>92700</v>
      </c>
      <c r="F36" t="b">
        <v>0</v>
      </c>
      <c r="G36">
        <v>91000</v>
      </c>
      <c r="H36" t="b">
        <v>0</v>
      </c>
      <c r="I36">
        <v>0.98170000000000002</v>
      </c>
      <c r="J36" t="b">
        <v>0</v>
      </c>
      <c r="K36">
        <v>2</v>
      </c>
      <c r="L36" t="s">
        <v>17</v>
      </c>
      <c r="M36">
        <v>41</v>
      </c>
      <c r="N36" t="b">
        <v>0</v>
      </c>
      <c r="O36">
        <v>575000</v>
      </c>
      <c r="P36" t="b">
        <v>0</v>
      </c>
      <c r="Q36">
        <v>455000</v>
      </c>
      <c r="R36" t="b">
        <v>0</v>
      </c>
      <c r="S36">
        <v>78.78</v>
      </c>
      <c r="T36" t="b">
        <v>0</v>
      </c>
      <c r="U36">
        <v>360</v>
      </c>
      <c r="V36">
        <v>30</v>
      </c>
      <c r="W36">
        <v>3.6</v>
      </c>
    </row>
    <row r="37" spans="1:23" x14ac:dyDescent="0.25">
      <c r="A37">
        <v>36</v>
      </c>
      <c r="B37">
        <v>4</v>
      </c>
      <c r="C37">
        <v>20.04</v>
      </c>
      <c r="D37" t="b">
        <v>0</v>
      </c>
      <c r="E37">
        <v>77800</v>
      </c>
      <c r="F37" t="b">
        <v>0</v>
      </c>
      <c r="G37">
        <v>72000</v>
      </c>
      <c r="H37" t="b">
        <v>0</v>
      </c>
      <c r="I37">
        <v>0.9254</v>
      </c>
      <c r="J37" t="b">
        <v>0</v>
      </c>
      <c r="K37">
        <v>2</v>
      </c>
      <c r="L37" t="s">
        <v>17</v>
      </c>
      <c r="M37">
        <v>30</v>
      </c>
      <c r="N37" t="b">
        <v>0</v>
      </c>
      <c r="O37">
        <v>195000</v>
      </c>
      <c r="P37" t="b">
        <v>0</v>
      </c>
      <c r="Q37">
        <v>155000</v>
      </c>
      <c r="R37" t="b">
        <v>0</v>
      </c>
      <c r="S37">
        <v>78.23</v>
      </c>
      <c r="T37" t="b">
        <v>0</v>
      </c>
      <c r="U37">
        <v>360</v>
      </c>
      <c r="V37">
        <v>30</v>
      </c>
      <c r="W37">
        <v>3.99</v>
      </c>
    </row>
    <row r="38" spans="1:23" x14ac:dyDescent="0.25">
      <c r="A38">
        <v>37</v>
      </c>
      <c r="B38">
        <v>48</v>
      </c>
      <c r="C38">
        <v>26.93</v>
      </c>
      <c r="D38" t="b">
        <v>0</v>
      </c>
      <c r="E38">
        <v>80000</v>
      </c>
      <c r="F38" t="b">
        <v>0</v>
      </c>
      <c r="G38">
        <v>232000</v>
      </c>
      <c r="H38" t="b">
        <v>0</v>
      </c>
      <c r="I38">
        <v>2.9</v>
      </c>
      <c r="J38" t="b">
        <v>0</v>
      </c>
      <c r="K38">
        <v>2</v>
      </c>
      <c r="L38" t="s">
        <v>17</v>
      </c>
      <c r="M38">
        <v>10</v>
      </c>
      <c r="N38" t="b">
        <v>0</v>
      </c>
      <c r="O38">
        <v>445000</v>
      </c>
      <c r="P38" t="b">
        <v>0</v>
      </c>
      <c r="Q38">
        <v>345000</v>
      </c>
      <c r="R38" t="b">
        <v>0</v>
      </c>
      <c r="S38">
        <v>77.63</v>
      </c>
      <c r="T38" t="b">
        <v>0</v>
      </c>
      <c r="U38">
        <v>180</v>
      </c>
      <c r="V38">
        <v>15</v>
      </c>
      <c r="W38">
        <v>2.75</v>
      </c>
    </row>
    <row r="39" spans="1:23" x14ac:dyDescent="0.25">
      <c r="A39">
        <v>38</v>
      </c>
      <c r="B39">
        <v>34</v>
      </c>
      <c r="C39">
        <v>25.02</v>
      </c>
      <c r="D39" t="b">
        <v>0</v>
      </c>
      <c r="E39">
        <v>96600</v>
      </c>
      <c r="F39" t="b">
        <v>0</v>
      </c>
      <c r="G39">
        <v>159000</v>
      </c>
      <c r="H39" t="b">
        <v>0</v>
      </c>
      <c r="I39">
        <v>1.6459999999999999</v>
      </c>
      <c r="J39" t="b">
        <v>0</v>
      </c>
      <c r="K39">
        <v>2</v>
      </c>
      <c r="L39" t="s">
        <v>17</v>
      </c>
      <c r="M39">
        <v>42</v>
      </c>
      <c r="N39" t="b">
        <v>0</v>
      </c>
      <c r="O39">
        <v>285000</v>
      </c>
      <c r="P39" t="b">
        <v>0</v>
      </c>
      <c r="Q39">
        <v>255000</v>
      </c>
      <c r="R39" t="b">
        <v>0</v>
      </c>
      <c r="S39">
        <v>94.44</v>
      </c>
      <c r="T39" t="b">
        <v>0</v>
      </c>
      <c r="U39">
        <v>360</v>
      </c>
      <c r="V39">
        <v>30</v>
      </c>
      <c r="W39">
        <v>3.62</v>
      </c>
    </row>
    <row r="40" spans="1:23" x14ac:dyDescent="0.25">
      <c r="A40">
        <v>39</v>
      </c>
      <c r="B40">
        <v>17</v>
      </c>
      <c r="C40">
        <v>14.53</v>
      </c>
      <c r="D40" t="b">
        <v>0</v>
      </c>
      <c r="E40">
        <v>89100</v>
      </c>
      <c r="F40" t="b">
        <v>0</v>
      </c>
      <c r="G40">
        <v>197000</v>
      </c>
      <c r="H40" t="b">
        <v>0</v>
      </c>
      <c r="I40">
        <v>2.2109999999999999</v>
      </c>
      <c r="J40" t="b">
        <v>0</v>
      </c>
      <c r="K40">
        <v>2</v>
      </c>
      <c r="L40" t="s">
        <v>17</v>
      </c>
      <c r="M40">
        <v>20</v>
      </c>
      <c r="N40" t="b">
        <v>0</v>
      </c>
      <c r="O40">
        <v>405000</v>
      </c>
      <c r="P40" t="b">
        <v>0</v>
      </c>
      <c r="Q40">
        <v>245000</v>
      </c>
      <c r="R40" t="b">
        <v>0</v>
      </c>
      <c r="S40">
        <v>60.6</v>
      </c>
      <c r="T40" t="b">
        <v>0</v>
      </c>
      <c r="U40">
        <v>180</v>
      </c>
      <c r="V40">
        <v>15</v>
      </c>
      <c r="W40">
        <v>2.75</v>
      </c>
    </row>
    <row r="41" spans="1:23" x14ac:dyDescent="0.25">
      <c r="A41">
        <v>40</v>
      </c>
      <c r="B41">
        <v>51</v>
      </c>
      <c r="C41">
        <v>23.51</v>
      </c>
      <c r="D41" t="b">
        <v>0</v>
      </c>
      <c r="E41">
        <v>124900</v>
      </c>
      <c r="F41" t="b">
        <v>0</v>
      </c>
      <c r="G41">
        <v>143000</v>
      </c>
      <c r="H41" t="b">
        <v>0</v>
      </c>
      <c r="I41">
        <v>1.1449</v>
      </c>
      <c r="J41" t="b">
        <v>0</v>
      </c>
      <c r="K41">
        <v>2</v>
      </c>
      <c r="L41" t="s">
        <v>17</v>
      </c>
      <c r="M41">
        <v>44</v>
      </c>
      <c r="N41" t="b">
        <v>0</v>
      </c>
      <c r="O41">
        <v>675000</v>
      </c>
      <c r="P41" t="b">
        <v>0</v>
      </c>
      <c r="Q41">
        <v>475000</v>
      </c>
      <c r="R41" t="b">
        <v>0</v>
      </c>
      <c r="S41">
        <v>69.7</v>
      </c>
      <c r="T41" t="b">
        <v>0</v>
      </c>
      <c r="U41">
        <v>240</v>
      </c>
      <c r="V41">
        <v>20</v>
      </c>
      <c r="W41">
        <v>2.37</v>
      </c>
    </row>
    <row r="42" spans="1:23" x14ac:dyDescent="0.25">
      <c r="A42">
        <v>41</v>
      </c>
      <c r="B42">
        <v>27</v>
      </c>
      <c r="C42">
        <v>5.0199999999999996</v>
      </c>
      <c r="D42" t="b">
        <v>0</v>
      </c>
      <c r="E42">
        <v>102800</v>
      </c>
      <c r="F42" t="b">
        <v>0</v>
      </c>
      <c r="G42">
        <v>158000</v>
      </c>
      <c r="H42" t="b">
        <v>0</v>
      </c>
      <c r="I42">
        <v>1.5369999999999999</v>
      </c>
      <c r="J42" t="b">
        <v>0</v>
      </c>
      <c r="K42">
        <v>2</v>
      </c>
      <c r="L42" t="s">
        <v>17</v>
      </c>
      <c r="M42">
        <v>20</v>
      </c>
      <c r="N42" t="b">
        <v>0</v>
      </c>
      <c r="O42">
        <v>345000</v>
      </c>
      <c r="P42" t="b">
        <v>0</v>
      </c>
      <c r="Q42">
        <v>195000</v>
      </c>
      <c r="R42" t="b">
        <v>0</v>
      </c>
      <c r="S42">
        <v>58.7</v>
      </c>
      <c r="T42" t="b">
        <v>0</v>
      </c>
      <c r="U42">
        <v>180</v>
      </c>
      <c r="V42">
        <v>15</v>
      </c>
      <c r="W42">
        <v>2.5</v>
      </c>
    </row>
    <row r="43" spans="1:23" x14ac:dyDescent="0.25">
      <c r="A43">
        <v>42</v>
      </c>
      <c r="B43">
        <v>8</v>
      </c>
      <c r="C43">
        <v>77.25</v>
      </c>
      <c r="D43" t="b">
        <v>0</v>
      </c>
      <c r="E43">
        <v>100000</v>
      </c>
      <c r="F43" t="b">
        <v>0</v>
      </c>
      <c r="G43">
        <v>232000</v>
      </c>
      <c r="H43" t="b">
        <v>0</v>
      </c>
      <c r="I43">
        <v>2.3199999999999998</v>
      </c>
      <c r="J43" t="b">
        <v>0</v>
      </c>
      <c r="K43">
        <v>2</v>
      </c>
      <c r="L43" t="s">
        <v>17</v>
      </c>
      <c r="M43">
        <v>20</v>
      </c>
      <c r="N43" t="b">
        <v>0</v>
      </c>
      <c r="O43">
        <v>575000</v>
      </c>
      <c r="P43" t="b">
        <v>0</v>
      </c>
      <c r="Q43">
        <v>475000</v>
      </c>
      <c r="R43" t="b">
        <v>0</v>
      </c>
      <c r="S43">
        <v>83.33</v>
      </c>
      <c r="T43" t="b">
        <v>0</v>
      </c>
      <c r="U43">
        <v>360</v>
      </c>
      <c r="V43">
        <v>30</v>
      </c>
      <c r="W43">
        <v>3.37</v>
      </c>
    </row>
    <row r="44" spans="1:23" x14ac:dyDescent="0.25">
      <c r="A44">
        <v>43</v>
      </c>
      <c r="B44">
        <v>8</v>
      </c>
      <c r="C44">
        <v>25.29</v>
      </c>
      <c r="D44" t="b">
        <v>0</v>
      </c>
      <c r="E44">
        <v>115100</v>
      </c>
      <c r="F44" t="b">
        <v>0</v>
      </c>
      <c r="G44">
        <v>162000</v>
      </c>
      <c r="H44" t="b">
        <v>0</v>
      </c>
      <c r="I44">
        <v>1.4075</v>
      </c>
      <c r="J44" t="b">
        <v>0</v>
      </c>
      <c r="K44">
        <v>2</v>
      </c>
      <c r="L44" t="s">
        <v>17</v>
      </c>
      <c r="M44">
        <v>20</v>
      </c>
      <c r="N44" t="b">
        <v>0</v>
      </c>
      <c r="O44">
        <v>595000</v>
      </c>
      <c r="P44" t="b">
        <v>0</v>
      </c>
      <c r="Q44">
        <v>475000</v>
      </c>
      <c r="R44" t="b">
        <v>0</v>
      </c>
      <c r="S44">
        <v>80</v>
      </c>
      <c r="T44" t="b">
        <v>0</v>
      </c>
      <c r="U44">
        <v>360</v>
      </c>
      <c r="V44">
        <v>30</v>
      </c>
      <c r="W44">
        <v>2.5</v>
      </c>
    </row>
    <row r="45" spans="1:23" x14ac:dyDescent="0.25">
      <c r="A45">
        <v>44</v>
      </c>
      <c r="B45">
        <v>41</v>
      </c>
      <c r="C45">
        <v>31.34</v>
      </c>
      <c r="D45" t="b">
        <v>0</v>
      </c>
      <c r="E45">
        <v>92100</v>
      </c>
      <c r="F45" t="b">
        <v>0</v>
      </c>
      <c r="G45">
        <v>36000</v>
      </c>
      <c r="H45" t="b">
        <v>0</v>
      </c>
      <c r="I45">
        <v>0.39090000000000003</v>
      </c>
      <c r="J45" t="b">
        <v>0</v>
      </c>
      <c r="K45">
        <v>2</v>
      </c>
      <c r="L45" t="s">
        <v>17</v>
      </c>
      <c r="M45">
        <v>48</v>
      </c>
      <c r="N45" t="b">
        <v>0</v>
      </c>
      <c r="O45">
        <v>375000</v>
      </c>
      <c r="P45" t="b">
        <v>0</v>
      </c>
      <c r="Q45">
        <v>195000</v>
      </c>
      <c r="R45" t="b">
        <v>0</v>
      </c>
      <c r="S45">
        <v>51.73</v>
      </c>
      <c r="T45" t="b">
        <v>0</v>
      </c>
      <c r="U45">
        <v>360</v>
      </c>
      <c r="V45">
        <v>30</v>
      </c>
      <c r="W45">
        <v>3.12</v>
      </c>
    </row>
    <row r="46" spans="1:23" x14ac:dyDescent="0.25">
      <c r="A46">
        <v>45</v>
      </c>
      <c r="B46">
        <v>9</v>
      </c>
      <c r="C46">
        <v>18.05</v>
      </c>
      <c r="D46" t="b">
        <v>0</v>
      </c>
      <c r="E46">
        <v>97800</v>
      </c>
      <c r="F46" t="b">
        <v>0</v>
      </c>
      <c r="G46">
        <v>60000</v>
      </c>
      <c r="H46" t="b">
        <v>0</v>
      </c>
      <c r="I46">
        <v>0.61350000000000005</v>
      </c>
      <c r="J46" t="b">
        <v>0</v>
      </c>
      <c r="K46">
        <v>1</v>
      </c>
      <c r="L46" t="s">
        <v>17</v>
      </c>
      <c r="M46">
        <v>20</v>
      </c>
      <c r="N46" t="b">
        <v>0</v>
      </c>
      <c r="O46">
        <v>195000</v>
      </c>
      <c r="P46" t="b">
        <v>0</v>
      </c>
      <c r="Q46">
        <v>145000</v>
      </c>
      <c r="R46" t="b">
        <v>0</v>
      </c>
      <c r="S46">
        <v>80</v>
      </c>
      <c r="T46" t="b">
        <v>0</v>
      </c>
      <c r="U46">
        <v>360</v>
      </c>
      <c r="V46">
        <v>30</v>
      </c>
      <c r="W46">
        <v>3.99</v>
      </c>
    </row>
    <row r="47" spans="1:23" x14ac:dyDescent="0.25">
      <c r="A47">
        <v>46</v>
      </c>
      <c r="B47">
        <v>31</v>
      </c>
      <c r="C47">
        <v>6.85</v>
      </c>
      <c r="D47" t="b">
        <v>0</v>
      </c>
      <c r="E47">
        <v>86900</v>
      </c>
      <c r="F47" t="b">
        <v>0</v>
      </c>
      <c r="G47">
        <v>138000</v>
      </c>
      <c r="H47" t="b">
        <v>0</v>
      </c>
      <c r="I47">
        <v>1.5880000000000001</v>
      </c>
      <c r="J47" t="b">
        <v>0</v>
      </c>
      <c r="K47">
        <v>2</v>
      </c>
      <c r="L47" t="s">
        <v>17</v>
      </c>
      <c r="M47">
        <v>20</v>
      </c>
      <c r="N47" t="b">
        <v>0</v>
      </c>
      <c r="O47">
        <v>305000</v>
      </c>
      <c r="P47" t="b">
        <v>0</v>
      </c>
      <c r="Q47">
        <v>225000</v>
      </c>
      <c r="R47" t="b">
        <v>0</v>
      </c>
      <c r="S47">
        <v>74.83</v>
      </c>
      <c r="T47" t="b">
        <v>0</v>
      </c>
      <c r="U47">
        <v>360</v>
      </c>
      <c r="V47">
        <v>30</v>
      </c>
      <c r="W47">
        <v>3</v>
      </c>
    </row>
    <row r="48" spans="1:23" x14ac:dyDescent="0.25">
      <c r="A48">
        <v>47</v>
      </c>
      <c r="B48">
        <v>36</v>
      </c>
      <c r="C48">
        <v>9.33</v>
      </c>
      <c r="D48" t="b">
        <v>0</v>
      </c>
      <c r="E48">
        <v>96500</v>
      </c>
      <c r="F48" t="b">
        <v>0</v>
      </c>
      <c r="G48">
        <v>229000</v>
      </c>
      <c r="H48" t="b">
        <v>0</v>
      </c>
      <c r="I48">
        <v>2.3731</v>
      </c>
      <c r="J48" t="b">
        <v>0</v>
      </c>
      <c r="K48">
        <v>2</v>
      </c>
      <c r="L48" t="s">
        <v>17</v>
      </c>
      <c r="M48">
        <v>30</v>
      </c>
      <c r="N48" t="b">
        <v>0</v>
      </c>
      <c r="O48">
        <v>475000</v>
      </c>
      <c r="P48" t="b">
        <v>0</v>
      </c>
      <c r="Q48">
        <v>315000</v>
      </c>
      <c r="R48" t="b">
        <v>0</v>
      </c>
      <c r="S48">
        <v>66.27</v>
      </c>
      <c r="T48" t="b">
        <v>0</v>
      </c>
      <c r="U48">
        <v>360</v>
      </c>
      <c r="V48">
        <v>30</v>
      </c>
      <c r="W48">
        <v>3.37</v>
      </c>
    </row>
    <row r="49" spans="1:23" x14ac:dyDescent="0.25">
      <c r="A49">
        <v>48</v>
      </c>
      <c r="B49">
        <v>48</v>
      </c>
      <c r="C49">
        <v>59.3</v>
      </c>
      <c r="D49" t="b">
        <v>0</v>
      </c>
      <c r="E49">
        <v>52500</v>
      </c>
      <c r="F49" t="b">
        <v>0</v>
      </c>
      <c r="G49">
        <v>173000</v>
      </c>
      <c r="H49" t="b">
        <v>0</v>
      </c>
      <c r="I49">
        <v>3.2951999999999999</v>
      </c>
      <c r="J49" t="b">
        <v>0</v>
      </c>
      <c r="K49">
        <v>2</v>
      </c>
      <c r="L49" t="s">
        <v>18</v>
      </c>
      <c r="M49">
        <v>20</v>
      </c>
      <c r="N49" t="b">
        <v>0</v>
      </c>
      <c r="O49">
        <v>255000</v>
      </c>
      <c r="P49" t="b">
        <v>0</v>
      </c>
      <c r="Q49">
        <v>205000</v>
      </c>
      <c r="R49" t="b">
        <v>0</v>
      </c>
      <c r="S49">
        <v>80</v>
      </c>
      <c r="T49" t="b">
        <v>0</v>
      </c>
      <c r="U49">
        <v>360</v>
      </c>
      <c r="V49">
        <v>30</v>
      </c>
      <c r="W49">
        <v>2.87</v>
      </c>
    </row>
    <row r="50" spans="1:23" x14ac:dyDescent="0.25">
      <c r="A50">
        <v>49</v>
      </c>
      <c r="B50">
        <v>55</v>
      </c>
      <c r="C50">
        <v>4.3499999999999996</v>
      </c>
      <c r="D50" t="b">
        <v>0</v>
      </c>
      <c r="E50">
        <v>76800</v>
      </c>
      <c r="F50" t="b">
        <v>0</v>
      </c>
      <c r="G50">
        <v>146000</v>
      </c>
      <c r="H50" t="b">
        <v>0</v>
      </c>
      <c r="I50">
        <v>1.901</v>
      </c>
      <c r="J50" t="b">
        <v>0</v>
      </c>
      <c r="K50">
        <v>2</v>
      </c>
      <c r="L50" t="s">
        <v>18</v>
      </c>
      <c r="M50">
        <v>10</v>
      </c>
      <c r="N50" t="b">
        <v>0</v>
      </c>
      <c r="O50">
        <v>305000</v>
      </c>
      <c r="P50" t="b">
        <v>0</v>
      </c>
      <c r="Q50">
        <v>175000</v>
      </c>
      <c r="R50" t="b">
        <v>0</v>
      </c>
      <c r="S50">
        <v>57.83</v>
      </c>
      <c r="T50" t="b">
        <v>0</v>
      </c>
      <c r="U50">
        <v>180</v>
      </c>
      <c r="V50">
        <v>15</v>
      </c>
      <c r="W50">
        <v>2.87</v>
      </c>
    </row>
    <row r="51" spans="1:23" x14ac:dyDescent="0.25">
      <c r="A51">
        <v>50</v>
      </c>
      <c r="B51">
        <v>47</v>
      </c>
      <c r="C51">
        <v>20.22</v>
      </c>
      <c r="D51" t="b">
        <v>0</v>
      </c>
      <c r="E51">
        <v>80700</v>
      </c>
      <c r="F51" t="b">
        <v>0</v>
      </c>
      <c r="G51">
        <v>57000</v>
      </c>
      <c r="H51" t="b">
        <v>0</v>
      </c>
      <c r="I51">
        <v>0.70630000000000004</v>
      </c>
      <c r="J51" t="b">
        <v>0</v>
      </c>
      <c r="K51">
        <v>1</v>
      </c>
      <c r="L51" t="s">
        <v>18</v>
      </c>
      <c r="M51">
        <v>39</v>
      </c>
      <c r="N51" t="b">
        <v>0</v>
      </c>
      <c r="O51">
        <v>335000</v>
      </c>
      <c r="P51" t="b">
        <v>0</v>
      </c>
      <c r="Q51">
        <v>315000</v>
      </c>
      <c r="R51" t="b">
        <v>0</v>
      </c>
      <c r="S51">
        <v>93.56</v>
      </c>
      <c r="T51" t="b">
        <v>0</v>
      </c>
      <c r="U51">
        <v>360</v>
      </c>
      <c r="V51">
        <v>30</v>
      </c>
      <c r="W51">
        <v>2.87</v>
      </c>
    </row>
    <row r="52" spans="1:23" x14ac:dyDescent="0.25">
      <c r="A52">
        <v>51</v>
      </c>
      <c r="B52">
        <v>53</v>
      </c>
      <c r="C52">
        <v>39.58</v>
      </c>
      <c r="D52" t="b">
        <v>0</v>
      </c>
      <c r="E52">
        <v>106900</v>
      </c>
      <c r="F52" t="b">
        <v>0</v>
      </c>
      <c r="G52">
        <v>91000</v>
      </c>
      <c r="H52" t="b">
        <v>0</v>
      </c>
      <c r="I52">
        <v>0.85129999999999995</v>
      </c>
      <c r="J52" t="b">
        <v>0</v>
      </c>
      <c r="K52">
        <v>2</v>
      </c>
      <c r="L52" t="s">
        <v>18</v>
      </c>
      <c r="M52">
        <v>30</v>
      </c>
      <c r="N52" t="b">
        <v>0</v>
      </c>
      <c r="O52">
        <v>345000</v>
      </c>
      <c r="P52" t="b">
        <v>0</v>
      </c>
      <c r="Q52">
        <v>285000</v>
      </c>
      <c r="R52" t="b">
        <v>0</v>
      </c>
      <c r="S52">
        <v>83.52</v>
      </c>
      <c r="T52" t="b">
        <v>0</v>
      </c>
      <c r="U52">
        <v>360</v>
      </c>
      <c r="V52">
        <v>30</v>
      </c>
      <c r="W52">
        <v>2.99</v>
      </c>
    </row>
    <row r="53" spans="1:23" x14ac:dyDescent="0.25">
      <c r="A53">
        <v>52</v>
      </c>
      <c r="B53">
        <v>5</v>
      </c>
      <c r="C53">
        <v>2.66</v>
      </c>
      <c r="D53" t="b">
        <v>0</v>
      </c>
      <c r="E53">
        <v>72300</v>
      </c>
      <c r="F53" t="b">
        <v>0</v>
      </c>
      <c r="G53">
        <v>123000</v>
      </c>
      <c r="H53" t="b">
        <v>0</v>
      </c>
      <c r="I53">
        <v>1.7012</v>
      </c>
      <c r="J53" t="b">
        <v>0</v>
      </c>
      <c r="K53">
        <v>1</v>
      </c>
      <c r="L53" t="s">
        <v>18</v>
      </c>
      <c r="M53">
        <v>20</v>
      </c>
      <c r="N53" t="b">
        <v>0</v>
      </c>
      <c r="O53">
        <v>365000</v>
      </c>
      <c r="P53" t="b">
        <v>0</v>
      </c>
      <c r="Q53">
        <v>335000</v>
      </c>
      <c r="R53" t="b">
        <v>0</v>
      </c>
      <c r="S53">
        <v>90</v>
      </c>
      <c r="T53" t="b">
        <v>0</v>
      </c>
      <c r="U53">
        <v>360</v>
      </c>
      <c r="V53">
        <v>30</v>
      </c>
      <c r="W53">
        <v>2.99</v>
      </c>
    </row>
    <row r="54" spans="1:23" x14ac:dyDescent="0.25">
      <c r="A54">
        <v>53</v>
      </c>
      <c r="B54">
        <v>36</v>
      </c>
      <c r="C54">
        <v>2.91</v>
      </c>
      <c r="D54" t="b">
        <v>0</v>
      </c>
      <c r="E54">
        <v>77600</v>
      </c>
      <c r="F54" t="b">
        <v>0</v>
      </c>
      <c r="G54">
        <v>146000</v>
      </c>
      <c r="H54" t="b">
        <v>0</v>
      </c>
      <c r="I54">
        <v>1.8814</v>
      </c>
      <c r="J54" t="b">
        <v>0</v>
      </c>
      <c r="K54">
        <v>2</v>
      </c>
      <c r="L54" t="s">
        <v>18</v>
      </c>
      <c r="M54">
        <v>20</v>
      </c>
      <c r="N54" t="b">
        <v>0</v>
      </c>
      <c r="O54">
        <v>355000</v>
      </c>
      <c r="P54" t="b">
        <v>0</v>
      </c>
      <c r="Q54">
        <v>305000</v>
      </c>
      <c r="R54" t="b">
        <v>0</v>
      </c>
      <c r="S54">
        <v>88.57</v>
      </c>
      <c r="T54" t="b">
        <v>0</v>
      </c>
      <c r="U54">
        <v>360</v>
      </c>
      <c r="V54">
        <v>30</v>
      </c>
      <c r="W54">
        <v>3.5</v>
      </c>
    </row>
    <row r="55" spans="1:23" x14ac:dyDescent="0.25">
      <c r="A55">
        <v>54</v>
      </c>
      <c r="B55">
        <v>13</v>
      </c>
      <c r="C55">
        <v>8.7100000000000009</v>
      </c>
      <c r="D55" t="b">
        <v>0</v>
      </c>
      <c r="E55">
        <v>54700</v>
      </c>
      <c r="F55" t="b">
        <v>0</v>
      </c>
      <c r="G55">
        <v>79000</v>
      </c>
      <c r="H55" t="b">
        <v>0</v>
      </c>
      <c r="I55">
        <v>1.4441999999999999</v>
      </c>
      <c r="J55" t="b">
        <v>0</v>
      </c>
      <c r="K55">
        <v>2</v>
      </c>
      <c r="L55" t="s">
        <v>18</v>
      </c>
      <c r="M55">
        <v>10</v>
      </c>
      <c r="N55" t="b">
        <v>0</v>
      </c>
      <c r="O55">
        <v>145000</v>
      </c>
      <c r="P55" t="b">
        <v>0</v>
      </c>
      <c r="Q55">
        <v>105000</v>
      </c>
      <c r="R55" t="b">
        <v>0</v>
      </c>
      <c r="S55">
        <v>71.72</v>
      </c>
      <c r="T55" t="b">
        <v>0</v>
      </c>
      <c r="U55">
        <v>180</v>
      </c>
      <c r="V55">
        <v>15</v>
      </c>
      <c r="W55">
        <v>3.75</v>
      </c>
    </row>
    <row r="56" spans="1:23" x14ac:dyDescent="0.25">
      <c r="A56">
        <v>55</v>
      </c>
      <c r="B56">
        <v>25</v>
      </c>
      <c r="C56">
        <v>12.34</v>
      </c>
      <c r="D56" t="b">
        <v>0</v>
      </c>
      <c r="E56">
        <v>95300</v>
      </c>
      <c r="F56" t="b">
        <v>0</v>
      </c>
      <c r="G56">
        <v>112000</v>
      </c>
      <c r="H56" t="b">
        <v>0</v>
      </c>
      <c r="I56">
        <v>1.1752</v>
      </c>
      <c r="J56" t="b">
        <v>0</v>
      </c>
      <c r="K56">
        <v>2</v>
      </c>
      <c r="L56" t="s">
        <v>18</v>
      </c>
      <c r="M56">
        <v>45</v>
      </c>
      <c r="N56" t="b">
        <v>0</v>
      </c>
      <c r="O56">
        <v>515000</v>
      </c>
      <c r="P56" t="b">
        <v>0</v>
      </c>
      <c r="Q56">
        <v>285000</v>
      </c>
      <c r="R56" t="b">
        <v>0</v>
      </c>
      <c r="S56">
        <v>56.55</v>
      </c>
      <c r="T56" t="b">
        <v>0</v>
      </c>
      <c r="U56">
        <v>180</v>
      </c>
      <c r="V56">
        <v>15</v>
      </c>
      <c r="W56">
        <v>3.25</v>
      </c>
    </row>
    <row r="57" spans="1:23" x14ac:dyDescent="0.25">
      <c r="A57">
        <v>56</v>
      </c>
      <c r="B57">
        <v>8</v>
      </c>
      <c r="C57">
        <v>23.98</v>
      </c>
      <c r="D57" t="b">
        <v>0</v>
      </c>
      <c r="E57">
        <v>71000</v>
      </c>
      <c r="F57" t="b">
        <v>0</v>
      </c>
      <c r="G57">
        <v>191000</v>
      </c>
      <c r="H57" t="b">
        <v>0</v>
      </c>
      <c r="I57">
        <v>2.6901000000000002</v>
      </c>
      <c r="J57" t="b">
        <v>0</v>
      </c>
      <c r="K57">
        <v>2</v>
      </c>
      <c r="L57" t="s">
        <v>18</v>
      </c>
      <c r="M57">
        <v>20</v>
      </c>
      <c r="N57" t="b">
        <v>0</v>
      </c>
      <c r="O57">
        <v>455000</v>
      </c>
      <c r="P57" t="b">
        <v>0</v>
      </c>
      <c r="Q57">
        <v>365000</v>
      </c>
      <c r="R57" t="b">
        <v>0</v>
      </c>
      <c r="S57">
        <v>80</v>
      </c>
      <c r="T57" t="b">
        <v>0</v>
      </c>
      <c r="U57">
        <v>360</v>
      </c>
      <c r="V57">
        <v>30</v>
      </c>
      <c r="W57">
        <v>2.87</v>
      </c>
    </row>
    <row r="58" spans="1:23" x14ac:dyDescent="0.25">
      <c r="A58">
        <v>57</v>
      </c>
      <c r="B58">
        <v>5</v>
      </c>
      <c r="C58">
        <v>6.5</v>
      </c>
      <c r="D58" t="b">
        <v>0</v>
      </c>
      <c r="E58">
        <v>71400</v>
      </c>
      <c r="F58" t="b">
        <v>0</v>
      </c>
      <c r="G58">
        <v>53000</v>
      </c>
      <c r="H58" t="b">
        <v>0</v>
      </c>
      <c r="I58">
        <v>0.74229999999999996</v>
      </c>
      <c r="J58" t="b">
        <v>0</v>
      </c>
      <c r="K58">
        <v>2</v>
      </c>
      <c r="L58" t="s">
        <v>18</v>
      </c>
      <c r="M58">
        <v>39</v>
      </c>
      <c r="N58" t="b">
        <v>0</v>
      </c>
      <c r="O58">
        <v>305000</v>
      </c>
      <c r="P58" t="b">
        <v>0</v>
      </c>
      <c r="Q58">
        <v>265000</v>
      </c>
      <c r="R58" t="b">
        <v>0</v>
      </c>
      <c r="S58">
        <v>91.31</v>
      </c>
      <c r="T58" t="b">
        <v>0</v>
      </c>
      <c r="U58">
        <v>360</v>
      </c>
      <c r="V58">
        <v>30</v>
      </c>
      <c r="W58">
        <v>3.37</v>
      </c>
    </row>
    <row r="59" spans="1:23" x14ac:dyDescent="0.25">
      <c r="A59">
        <v>58</v>
      </c>
      <c r="B59">
        <v>6</v>
      </c>
      <c r="C59">
        <v>90.45</v>
      </c>
      <c r="D59" t="b">
        <v>1</v>
      </c>
      <c r="E59">
        <v>83300</v>
      </c>
      <c r="F59" t="b">
        <v>0</v>
      </c>
      <c r="G59">
        <v>102000</v>
      </c>
      <c r="H59" t="b">
        <v>0</v>
      </c>
      <c r="I59">
        <v>1.2244999999999999</v>
      </c>
      <c r="J59" t="b">
        <v>0</v>
      </c>
      <c r="K59">
        <v>2</v>
      </c>
      <c r="L59" t="s">
        <v>18</v>
      </c>
      <c r="M59">
        <v>42</v>
      </c>
      <c r="N59" t="b">
        <v>0</v>
      </c>
      <c r="O59">
        <v>535000</v>
      </c>
      <c r="P59" t="b">
        <v>0</v>
      </c>
      <c r="Q59">
        <v>285000</v>
      </c>
      <c r="R59" t="b">
        <v>0</v>
      </c>
      <c r="S59">
        <v>54.66</v>
      </c>
      <c r="T59" t="b">
        <v>0</v>
      </c>
      <c r="U59">
        <v>360</v>
      </c>
      <c r="V59">
        <v>30</v>
      </c>
      <c r="W59">
        <v>2.87</v>
      </c>
    </row>
    <row r="60" spans="1:23" x14ac:dyDescent="0.25">
      <c r="A60">
        <v>59</v>
      </c>
      <c r="B60">
        <v>41</v>
      </c>
      <c r="C60">
        <v>31.34</v>
      </c>
      <c r="D60" t="b">
        <v>0</v>
      </c>
      <c r="E60">
        <v>92100</v>
      </c>
      <c r="F60" t="b">
        <v>0</v>
      </c>
      <c r="G60">
        <v>75000</v>
      </c>
      <c r="H60" t="b">
        <v>0</v>
      </c>
      <c r="I60">
        <v>0.81430000000000002</v>
      </c>
      <c r="J60" t="b">
        <v>0</v>
      </c>
      <c r="K60">
        <v>2</v>
      </c>
      <c r="L60" t="s">
        <v>18</v>
      </c>
      <c r="M60">
        <v>36</v>
      </c>
      <c r="N60" t="b">
        <v>0</v>
      </c>
      <c r="O60">
        <v>375000</v>
      </c>
      <c r="P60" t="b">
        <v>0</v>
      </c>
      <c r="Q60">
        <v>185000</v>
      </c>
      <c r="R60" t="b">
        <v>0</v>
      </c>
      <c r="S60">
        <v>49.33</v>
      </c>
      <c r="T60" t="b">
        <v>0</v>
      </c>
      <c r="U60">
        <v>180</v>
      </c>
      <c r="V60">
        <v>15</v>
      </c>
      <c r="W60">
        <v>3.25</v>
      </c>
    </row>
    <row r="61" spans="1:23" x14ac:dyDescent="0.25">
      <c r="A61">
        <v>60</v>
      </c>
      <c r="B61">
        <v>39</v>
      </c>
      <c r="C61">
        <v>9.7899999999999991</v>
      </c>
      <c r="D61" t="b">
        <v>0</v>
      </c>
      <c r="E61">
        <v>76000</v>
      </c>
      <c r="F61" t="b">
        <v>0</v>
      </c>
      <c r="G61">
        <v>65000</v>
      </c>
      <c r="H61" t="b">
        <v>0</v>
      </c>
      <c r="I61">
        <v>0.85529999999999995</v>
      </c>
      <c r="J61" t="b">
        <v>0</v>
      </c>
      <c r="K61">
        <v>2</v>
      </c>
      <c r="L61" t="s">
        <v>18</v>
      </c>
      <c r="M61">
        <v>20</v>
      </c>
      <c r="N61" t="b">
        <v>0</v>
      </c>
      <c r="O61">
        <v>175000</v>
      </c>
      <c r="P61" t="b">
        <v>0</v>
      </c>
      <c r="Q61">
        <v>125000</v>
      </c>
      <c r="R61" t="b">
        <v>0</v>
      </c>
      <c r="S61">
        <v>70</v>
      </c>
      <c r="T61" t="b">
        <v>0</v>
      </c>
      <c r="U61">
        <v>360</v>
      </c>
      <c r="V61">
        <v>30</v>
      </c>
      <c r="W61">
        <v>3.99</v>
      </c>
    </row>
    <row r="62" spans="1:23" x14ac:dyDescent="0.25">
      <c r="A62">
        <v>61</v>
      </c>
      <c r="B62">
        <v>13</v>
      </c>
      <c r="C62">
        <v>16.149999999999999</v>
      </c>
      <c r="D62" t="b">
        <v>0</v>
      </c>
      <c r="E62">
        <v>55400</v>
      </c>
      <c r="F62" t="b">
        <v>0</v>
      </c>
      <c r="G62">
        <v>62000</v>
      </c>
      <c r="H62" t="b">
        <v>0</v>
      </c>
      <c r="I62">
        <v>1.1191</v>
      </c>
      <c r="J62" t="b">
        <v>0</v>
      </c>
      <c r="K62">
        <v>2</v>
      </c>
      <c r="L62" t="s">
        <v>18</v>
      </c>
      <c r="M62">
        <v>39</v>
      </c>
      <c r="N62" t="b">
        <v>0</v>
      </c>
      <c r="O62">
        <v>235000</v>
      </c>
      <c r="P62" t="b">
        <v>0</v>
      </c>
      <c r="Q62">
        <v>175000</v>
      </c>
      <c r="R62" t="b">
        <v>0</v>
      </c>
      <c r="S62">
        <v>74.56</v>
      </c>
      <c r="T62" t="b">
        <v>0</v>
      </c>
      <c r="U62">
        <v>180</v>
      </c>
      <c r="V62">
        <v>15</v>
      </c>
      <c r="W62">
        <v>2.62</v>
      </c>
    </row>
    <row r="63" spans="1:23" x14ac:dyDescent="0.25">
      <c r="A63">
        <v>62</v>
      </c>
      <c r="B63">
        <v>45</v>
      </c>
      <c r="C63">
        <v>55.47</v>
      </c>
      <c r="D63" t="b">
        <v>0</v>
      </c>
      <c r="E63">
        <v>71400</v>
      </c>
      <c r="F63" t="b">
        <v>0</v>
      </c>
      <c r="G63">
        <v>130000</v>
      </c>
      <c r="H63" t="b">
        <v>0</v>
      </c>
      <c r="I63">
        <v>1.8207</v>
      </c>
      <c r="J63" t="b">
        <v>0</v>
      </c>
      <c r="K63">
        <v>2</v>
      </c>
      <c r="L63" t="s">
        <v>18</v>
      </c>
      <c r="M63">
        <v>46</v>
      </c>
      <c r="N63" t="b">
        <v>0</v>
      </c>
      <c r="O63">
        <v>335000</v>
      </c>
      <c r="P63" t="b">
        <v>0</v>
      </c>
      <c r="Q63">
        <v>245000</v>
      </c>
      <c r="R63" t="b">
        <v>0</v>
      </c>
      <c r="S63">
        <v>73.58</v>
      </c>
      <c r="T63" t="b">
        <v>0</v>
      </c>
      <c r="U63">
        <v>360</v>
      </c>
      <c r="V63">
        <v>30</v>
      </c>
      <c r="W63">
        <v>3.25</v>
      </c>
    </row>
    <row r="64" spans="1:23" x14ac:dyDescent="0.25">
      <c r="A64">
        <v>63</v>
      </c>
      <c r="B64">
        <v>6</v>
      </c>
      <c r="C64">
        <v>29.96</v>
      </c>
      <c r="D64" t="b">
        <v>0</v>
      </c>
      <c r="E64">
        <v>83300</v>
      </c>
      <c r="F64" t="b">
        <v>0</v>
      </c>
      <c r="G64">
        <v>192000</v>
      </c>
      <c r="H64" t="b">
        <v>0</v>
      </c>
      <c r="I64">
        <v>2.3048999999999999</v>
      </c>
      <c r="J64" t="b">
        <v>0</v>
      </c>
      <c r="K64">
        <v>2</v>
      </c>
      <c r="L64" t="s">
        <v>18</v>
      </c>
      <c r="M64">
        <v>20</v>
      </c>
      <c r="N64" t="b">
        <v>0</v>
      </c>
      <c r="O64">
        <v>965000</v>
      </c>
      <c r="P64" t="b">
        <v>0</v>
      </c>
      <c r="Q64">
        <v>585000</v>
      </c>
      <c r="R64" t="b">
        <v>0</v>
      </c>
      <c r="S64">
        <v>60.2</v>
      </c>
      <c r="T64" t="b">
        <v>0</v>
      </c>
      <c r="U64">
        <v>360</v>
      </c>
      <c r="V64">
        <v>30</v>
      </c>
      <c r="W64">
        <v>3.37</v>
      </c>
    </row>
    <row r="65" spans="1:23" x14ac:dyDescent="0.25">
      <c r="A65">
        <v>64</v>
      </c>
      <c r="B65">
        <v>8</v>
      </c>
      <c r="C65">
        <v>26.51</v>
      </c>
      <c r="D65" t="b">
        <v>0</v>
      </c>
      <c r="E65">
        <v>100000</v>
      </c>
      <c r="F65" t="b">
        <v>0</v>
      </c>
      <c r="G65">
        <v>121000</v>
      </c>
      <c r="H65" t="b">
        <v>0</v>
      </c>
      <c r="I65">
        <v>1.21</v>
      </c>
      <c r="J65" t="b">
        <v>0</v>
      </c>
      <c r="K65">
        <v>2</v>
      </c>
      <c r="L65" t="s">
        <v>18</v>
      </c>
      <c r="M65">
        <v>30</v>
      </c>
      <c r="N65" t="b">
        <v>0</v>
      </c>
      <c r="O65">
        <v>595000</v>
      </c>
      <c r="P65" t="b">
        <v>0</v>
      </c>
      <c r="Q65">
        <v>385000</v>
      </c>
      <c r="R65" t="b">
        <v>0</v>
      </c>
      <c r="S65">
        <v>65.33</v>
      </c>
      <c r="T65" t="b">
        <v>0</v>
      </c>
      <c r="U65">
        <v>360</v>
      </c>
      <c r="V65">
        <v>30</v>
      </c>
      <c r="W65">
        <v>3.25</v>
      </c>
    </row>
    <row r="66" spans="1:23" x14ac:dyDescent="0.25">
      <c r="A66">
        <v>65</v>
      </c>
      <c r="B66">
        <v>5</v>
      </c>
      <c r="C66">
        <v>24.01</v>
      </c>
      <c r="D66" t="b">
        <v>0</v>
      </c>
      <c r="E66">
        <v>71400</v>
      </c>
      <c r="F66" t="b">
        <v>0</v>
      </c>
      <c r="G66">
        <v>140000</v>
      </c>
      <c r="H66" t="b">
        <v>0</v>
      </c>
      <c r="I66">
        <v>1.9608000000000001</v>
      </c>
      <c r="J66" t="b">
        <v>0</v>
      </c>
      <c r="K66">
        <v>2</v>
      </c>
      <c r="L66" t="s">
        <v>18</v>
      </c>
      <c r="M66">
        <v>30</v>
      </c>
      <c r="N66" t="b">
        <v>0</v>
      </c>
      <c r="O66">
        <v>225000</v>
      </c>
      <c r="P66" t="b">
        <v>0</v>
      </c>
      <c r="Q66">
        <v>195000</v>
      </c>
      <c r="R66" t="b">
        <v>0</v>
      </c>
      <c r="S66">
        <v>86.81</v>
      </c>
      <c r="T66" t="b">
        <v>0</v>
      </c>
      <c r="U66">
        <v>360</v>
      </c>
      <c r="V66">
        <v>30</v>
      </c>
      <c r="W66">
        <v>3.25</v>
      </c>
    </row>
    <row r="67" spans="1:23" x14ac:dyDescent="0.25">
      <c r="A67">
        <v>66</v>
      </c>
      <c r="B67">
        <v>45</v>
      </c>
      <c r="C67">
        <v>37.47</v>
      </c>
      <c r="D67" t="b">
        <v>0</v>
      </c>
      <c r="E67">
        <v>81000</v>
      </c>
      <c r="F67" t="b">
        <v>0</v>
      </c>
      <c r="G67">
        <v>203000</v>
      </c>
      <c r="H67" t="b">
        <v>0</v>
      </c>
      <c r="I67">
        <v>2.5062000000000002</v>
      </c>
      <c r="J67" t="b">
        <v>0</v>
      </c>
      <c r="K67">
        <v>2</v>
      </c>
      <c r="L67" t="s">
        <v>18</v>
      </c>
      <c r="M67">
        <v>20</v>
      </c>
      <c r="N67" t="b">
        <v>0</v>
      </c>
      <c r="O67">
        <v>395000</v>
      </c>
      <c r="P67" t="b">
        <v>0</v>
      </c>
      <c r="Q67">
        <v>295000</v>
      </c>
      <c r="R67" t="b">
        <v>0</v>
      </c>
      <c r="S67">
        <v>74.989999999999995</v>
      </c>
      <c r="T67" t="b">
        <v>0</v>
      </c>
      <c r="U67">
        <v>360</v>
      </c>
      <c r="V67">
        <v>30</v>
      </c>
      <c r="W67">
        <v>2.75</v>
      </c>
    </row>
    <row r="68" spans="1:23" x14ac:dyDescent="0.25">
      <c r="A68">
        <v>67</v>
      </c>
      <c r="B68">
        <v>25</v>
      </c>
      <c r="C68">
        <v>8.3000000000000007</v>
      </c>
      <c r="D68" t="b">
        <v>0</v>
      </c>
      <c r="E68">
        <v>80000</v>
      </c>
      <c r="F68" t="b">
        <v>0</v>
      </c>
      <c r="G68">
        <v>76000</v>
      </c>
      <c r="H68" t="b">
        <v>0</v>
      </c>
      <c r="I68">
        <v>0.95</v>
      </c>
      <c r="J68" t="b">
        <v>0</v>
      </c>
      <c r="K68">
        <v>2</v>
      </c>
      <c r="L68" t="s">
        <v>18</v>
      </c>
      <c r="M68">
        <v>30</v>
      </c>
      <c r="N68" t="b">
        <v>0</v>
      </c>
      <c r="O68">
        <v>345000</v>
      </c>
      <c r="P68" t="b">
        <v>0</v>
      </c>
      <c r="Q68">
        <v>245000</v>
      </c>
      <c r="R68" t="b">
        <v>0</v>
      </c>
      <c r="S68">
        <v>71.64</v>
      </c>
      <c r="T68" t="b">
        <v>0</v>
      </c>
      <c r="U68">
        <v>360</v>
      </c>
      <c r="V68">
        <v>30</v>
      </c>
      <c r="W68">
        <v>3.12</v>
      </c>
    </row>
    <row r="69" spans="1:23" x14ac:dyDescent="0.25">
      <c r="A69">
        <v>68</v>
      </c>
      <c r="B69">
        <v>34</v>
      </c>
      <c r="C69">
        <v>3.31</v>
      </c>
      <c r="D69" t="b">
        <v>0</v>
      </c>
      <c r="E69">
        <v>85800</v>
      </c>
      <c r="F69" t="b">
        <v>0</v>
      </c>
      <c r="G69">
        <v>376000</v>
      </c>
      <c r="H69" t="b">
        <v>1</v>
      </c>
      <c r="I69">
        <v>4.3822999999999999</v>
      </c>
      <c r="J69" t="b">
        <v>1</v>
      </c>
      <c r="K69">
        <v>2</v>
      </c>
      <c r="L69" t="s">
        <v>18</v>
      </c>
      <c r="M69">
        <v>20</v>
      </c>
      <c r="N69" t="b">
        <v>0</v>
      </c>
      <c r="O69">
        <v>635000</v>
      </c>
      <c r="P69" t="b">
        <v>0</v>
      </c>
      <c r="Q69">
        <v>475000</v>
      </c>
      <c r="R69" t="b">
        <v>0</v>
      </c>
      <c r="S69">
        <v>74.92</v>
      </c>
      <c r="T69" t="b">
        <v>0</v>
      </c>
      <c r="U69">
        <v>360</v>
      </c>
      <c r="V69">
        <v>30</v>
      </c>
      <c r="W69">
        <v>3.12</v>
      </c>
    </row>
    <row r="70" spans="1:23" x14ac:dyDescent="0.25">
      <c r="A70">
        <v>69</v>
      </c>
      <c r="B70">
        <v>48</v>
      </c>
      <c r="C70">
        <v>10.17</v>
      </c>
      <c r="D70" t="b">
        <v>0</v>
      </c>
      <c r="E70">
        <v>73700</v>
      </c>
      <c r="F70" t="b">
        <v>0</v>
      </c>
      <c r="G70">
        <v>96000</v>
      </c>
      <c r="H70" t="b">
        <v>0</v>
      </c>
      <c r="I70">
        <v>1.3026</v>
      </c>
      <c r="J70" t="b">
        <v>0</v>
      </c>
      <c r="K70">
        <v>1</v>
      </c>
      <c r="L70" t="s">
        <v>18</v>
      </c>
      <c r="M70">
        <v>30</v>
      </c>
      <c r="N70" t="b">
        <v>0</v>
      </c>
      <c r="O70">
        <v>365000</v>
      </c>
      <c r="P70" t="b">
        <v>0</v>
      </c>
      <c r="Q70">
        <v>285000</v>
      </c>
      <c r="R70" t="b">
        <v>0</v>
      </c>
      <c r="S70">
        <v>80</v>
      </c>
      <c r="T70" t="b">
        <v>0</v>
      </c>
      <c r="U70">
        <v>360</v>
      </c>
      <c r="V70">
        <v>30</v>
      </c>
      <c r="W70">
        <v>3.12</v>
      </c>
    </row>
    <row r="71" spans="1:23" x14ac:dyDescent="0.25">
      <c r="A71">
        <v>70</v>
      </c>
      <c r="B71">
        <v>5</v>
      </c>
      <c r="C71">
        <v>10.08</v>
      </c>
      <c r="D71" t="b">
        <v>0</v>
      </c>
      <c r="E71">
        <v>71400</v>
      </c>
      <c r="F71" t="b">
        <v>0</v>
      </c>
      <c r="G71">
        <v>155000</v>
      </c>
      <c r="H71" t="b">
        <v>0</v>
      </c>
      <c r="I71">
        <v>2.1709000000000001</v>
      </c>
      <c r="J71" t="b">
        <v>0</v>
      </c>
      <c r="K71">
        <v>2</v>
      </c>
      <c r="L71" t="s">
        <v>18</v>
      </c>
      <c r="M71">
        <v>10</v>
      </c>
      <c r="N71" t="b">
        <v>0</v>
      </c>
      <c r="O71">
        <v>385000</v>
      </c>
      <c r="P71" t="b">
        <v>0</v>
      </c>
      <c r="Q71">
        <v>245000</v>
      </c>
      <c r="R71" t="b">
        <v>0</v>
      </c>
      <c r="S71">
        <v>62.33</v>
      </c>
      <c r="T71" t="b">
        <v>0</v>
      </c>
      <c r="U71">
        <v>360</v>
      </c>
      <c r="V71">
        <v>30</v>
      </c>
      <c r="W71">
        <v>3.75</v>
      </c>
    </row>
    <row r="72" spans="1:23" x14ac:dyDescent="0.25">
      <c r="A72">
        <v>71</v>
      </c>
      <c r="B72">
        <v>6</v>
      </c>
      <c r="C72">
        <v>35.67</v>
      </c>
      <c r="D72" t="b">
        <v>0</v>
      </c>
      <c r="E72">
        <v>83300</v>
      </c>
      <c r="F72" t="b">
        <v>0</v>
      </c>
      <c r="G72">
        <v>306000</v>
      </c>
      <c r="H72" t="b">
        <v>1</v>
      </c>
      <c r="I72">
        <v>3.6735000000000002</v>
      </c>
      <c r="J72" t="b">
        <v>1</v>
      </c>
      <c r="K72">
        <v>2</v>
      </c>
      <c r="L72" t="s">
        <v>18</v>
      </c>
      <c r="M72">
        <v>10</v>
      </c>
      <c r="N72" t="b">
        <v>0</v>
      </c>
      <c r="O72">
        <v>835000</v>
      </c>
      <c r="P72" t="b">
        <v>0</v>
      </c>
      <c r="Q72">
        <v>535000</v>
      </c>
      <c r="R72" t="b">
        <v>0</v>
      </c>
      <c r="S72">
        <v>64.81</v>
      </c>
      <c r="T72" t="b">
        <v>0</v>
      </c>
      <c r="U72">
        <v>360</v>
      </c>
      <c r="V72">
        <v>30</v>
      </c>
      <c r="W72">
        <v>3.25</v>
      </c>
    </row>
    <row r="73" spans="1:23" x14ac:dyDescent="0.25">
      <c r="A73">
        <v>72</v>
      </c>
      <c r="B73">
        <v>41</v>
      </c>
      <c r="C73">
        <v>9.81</v>
      </c>
      <c r="D73" t="b">
        <v>0</v>
      </c>
      <c r="E73">
        <v>72200</v>
      </c>
      <c r="F73" t="b">
        <v>0</v>
      </c>
      <c r="G73">
        <v>197000</v>
      </c>
      <c r="H73" t="b">
        <v>0</v>
      </c>
      <c r="I73">
        <v>2.7284999999999999</v>
      </c>
      <c r="J73" t="b">
        <v>0</v>
      </c>
      <c r="K73">
        <v>2</v>
      </c>
      <c r="L73" t="s">
        <v>18</v>
      </c>
      <c r="M73">
        <v>43</v>
      </c>
      <c r="N73" t="b">
        <v>0</v>
      </c>
      <c r="O73">
        <v>275000</v>
      </c>
      <c r="P73" t="b">
        <v>0</v>
      </c>
      <c r="Q73">
        <v>195000</v>
      </c>
      <c r="R73" t="b">
        <v>0</v>
      </c>
      <c r="S73">
        <v>75</v>
      </c>
      <c r="T73" t="b">
        <v>0</v>
      </c>
      <c r="U73">
        <v>360</v>
      </c>
      <c r="V73">
        <v>30</v>
      </c>
      <c r="W73">
        <v>3.5</v>
      </c>
    </row>
    <row r="74" spans="1:23" x14ac:dyDescent="0.25">
      <c r="A74">
        <v>73</v>
      </c>
      <c r="B74">
        <v>53</v>
      </c>
      <c r="C74">
        <v>24.46</v>
      </c>
      <c r="D74" t="b">
        <v>0</v>
      </c>
      <c r="E74">
        <v>106900</v>
      </c>
      <c r="F74" t="b">
        <v>0</v>
      </c>
      <c r="G74">
        <v>124000</v>
      </c>
      <c r="H74" t="b">
        <v>0</v>
      </c>
      <c r="I74">
        <v>1.1599999999999999</v>
      </c>
      <c r="J74" t="b">
        <v>0</v>
      </c>
      <c r="K74">
        <v>2</v>
      </c>
      <c r="L74" t="s">
        <v>18</v>
      </c>
      <c r="M74">
        <v>30</v>
      </c>
      <c r="N74" t="b">
        <v>0</v>
      </c>
      <c r="O74">
        <v>865000</v>
      </c>
      <c r="P74" t="b">
        <v>0</v>
      </c>
      <c r="Q74">
        <v>495000</v>
      </c>
      <c r="R74" t="b">
        <v>0</v>
      </c>
      <c r="S74">
        <v>57.66</v>
      </c>
      <c r="T74" t="b">
        <v>0</v>
      </c>
      <c r="U74">
        <v>360</v>
      </c>
      <c r="V74">
        <v>30</v>
      </c>
      <c r="W74">
        <v>3.5</v>
      </c>
    </row>
    <row r="75" spans="1:23" x14ac:dyDescent="0.25">
      <c r="A75">
        <v>74</v>
      </c>
      <c r="B75">
        <v>6</v>
      </c>
      <c r="C75">
        <v>41.16</v>
      </c>
      <c r="D75" t="b">
        <v>0</v>
      </c>
      <c r="E75">
        <v>97800</v>
      </c>
      <c r="F75" t="b">
        <v>0</v>
      </c>
      <c r="G75">
        <v>138000</v>
      </c>
      <c r="H75" t="b">
        <v>0</v>
      </c>
      <c r="I75">
        <v>1.411</v>
      </c>
      <c r="J75" t="b">
        <v>0</v>
      </c>
      <c r="K75">
        <v>2</v>
      </c>
      <c r="L75" t="s">
        <v>18</v>
      </c>
      <c r="M75">
        <v>20</v>
      </c>
      <c r="N75" t="b">
        <v>0</v>
      </c>
      <c r="O75">
        <v>705000</v>
      </c>
      <c r="P75" t="b">
        <v>0</v>
      </c>
      <c r="Q75">
        <v>415000</v>
      </c>
      <c r="R75" t="b">
        <v>0</v>
      </c>
      <c r="S75">
        <v>59.57</v>
      </c>
      <c r="T75" t="b">
        <v>0</v>
      </c>
      <c r="U75">
        <v>360</v>
      </c>
      <c r="V75">
        <v>30</v>
      </c>
      <c r="W75">
        <v>3.25</v>
      </c>
    </row>
    <row r="76" spans="1:23" x14ac:dyDescent="0.25">
      <c r="A76">
        <v>75</v>
      </c>
      <c r="B76">
        <v>17</v>
      </c>
      <c r="C76">
        <v>19.27</v>
      </c>
      <c r="D76" t="b">
        <v>0</v>
      </c>
      <c r="E76">
        <v>89100</v>
      </c>
      <c r="F76" t="b">
        <v>0</v>
      </c>
      <c r="G76">
        <v>259000</v>
      </c>
      <c r="H76" t="b">
        <v>0</v>
      </c>
      <c r="I76">
        <v>2.9068000000000001</v>
      </c>
      <c r="J76" t="b">
        <v>0</v>
      </c>
      <c r="K76">
        <v>2</v>
      </c>
      <c r="L76" t="s">
        <v>18</v>
      </c>
      <c r="M76">
        <v>20</v>
      </c>
      <c r="N76" t="b">
        <v>0</v>
      </c>
      <c r="O76">
        <v>505000</v>
      </c>
      <c r="P76" t="b">
        <v>0</v>
      </c>
      <c r="Q76">
        <v>425000</v>
      </c>
      <c r="R76" t="b">
        <v>0</v>
      </c>
      <c r="S76">
        <v>84</v>
      </c>
      <c r="T76" t="b">
        <v>0</v>
      </c>
      <c r="U76">
        <v>360</v>
      </c>
      <c r="V76">
        <v>30</v>
      </c>
      <c r="W76">
        <v>2.62</v>
      </c>
    </row>
    <row r="77" spans="1:23" x14ac:dyDescent="0.25">
      <c r="A77">
        <v>76</v>
      </c>
      <c r="B77">
        <v>30</v>
      </c>
      <c r="C77">
        <v>6.56</v>
      </c>
      <c r="D77" t="b">
        <v>0</v>
      </c>
      <c r="E77">
        <v>76500</v>
      </c>
      <c r="F77" t="b">
        <v>0</v>
      </c>
      <c r="G77">
        <v>106000</v>
      </c>
      <c r="H77" t="b">
        <v>0</v>
      </c>
      <c r="I77">
        <v>1.3855999999999999</v>
      </c>
      <c r="J77" t="b">
        <v>0</v>
      </c>
      <c r="K77">
        <v>2</v>
      </c>
      <c r="L77" t="s">
        <v>18</v>
      </c>
      <c r="M77">
        <v>40</v>
      </c>
      <c r="N77" t="b">
        <v>0</v>
      </c>
      <c r="O77">
        <v>395000</v>
      </c>
      <c r="P77" t="b">
        <v>0</v>
      </c>
      <c r="Q77">
        <v>285000</v>
      </c>
      <c r="R77" t="b">
        <v>0</v>
      </c>
      <c r="S77">
        <v>72.3</v>
      </c>
      <c r="T77" t="b">
        <v>0</v>
      </c>
      <c r="U77">
        <v>360</v>
      </c>
      <c r="V77">
        <v>30</v>
      </c>
      <c r="W77">
        <v>3.99</v>
      </c>
    </row>
    <row r="78" spans="1:23" x14ac:dyDescent="0.25">
      <c r="A78">
        <v>77</v>
      </c>
      <c r="B78">
        <v>6</v>
      </c>
      <c r="C78">
        <v>59.79</v>
      </c>
      <c r="D78" t="b">
        <v>0</v>
      </c>
      <c r="E78">
        <v>83300</v>
      </c>
      <c r="F78" t="b">
        <v>0</v>
      </c>
      <c r="G78">
        <v>212000</v>
      </c>
      <c r="H78" t="b">
        <v>0</v>
      </c>
      <c r="I78">
        <v>2.5449999999999999</v>
      </c>
      <c r="J78" t="b">
        <v>0</v>
      </c>
      <c r="K78">
        <v>2</v>
      </c>
      <c r="L78" t="s">
        <v>18</v>
      </c>
      <c r="M78">
        <v>20</v>
      </c>
      <c r="N78" t="b">
        <v>0</v>
      </c>
      <c r="O78">
        <v>835000</v>
      </c>
      <c r="P78" t="b">
        <v>0</v>
      </c>
      <c r="Q78">
        <v>545000</v>
      </c>
      <c r="R78" t="b">
        <v>0</v>
      </c>
      <c r="S78">
        <v>65.62</v>
      </c>
      <c r="T78" t="b">
        <v>0</v>
      </c>
      <c r="U78">
        <v>360</v>
      </c>
      <c r="V78">
        <v>30</v>
      </c>
      <c r="W78">
        <v>3.5</v>
      </c>
    </row>
    <row r="79" spans="1:23" x14ac:dyDescent="0.25">
      <c r="A79">
        <v>78</v>
      </c>
      <c r="B79">
        <v>13</v>
      </c>
      <c r="C79">
        <v>41.5</v>
      </c>
      <c r="D79" t="b">
        <v>0</v>
      </c>
      <c r="E79">
        <v>82200</v>
      </c>
      <c r="F79" t="b">
        <v>0</v>
      </c>
      <c r="G79">
        <v>46000</v>
      </c>
      <c r="H79" t="b">
        <v>0</v>
      </c>
      <c r="I79">
        <v>0.55959999999999999</v>
      </c>
      <c r="J79" t="b">
        <v>0</v>
      </c>
      <c r="K79">
        <v>2</v>
      </c>
      <c r="L79" t="s">
        <v>18</v>
      </c>
      <c r="M79">
        <v>44</v>
      </c>
      <c r="N79" t="b">
        <v>0</v>
      </c>
      <c r="O79">
        <v>385000</v>
      </c>
      <c r="P79" t="b">
        <v>0</v>
      </c>
      <c r="Q79">
        <v>265000</v>
      </c>
      <c r="R79" t="b">
        <v>0</v>
      </c>
      <c r="S79">
        <v>70</v>
      </c>
      <c r="T79" t="b">
        <v>0</v>
      </c>
      <c r="U79">
        <v>360</v>
      </c>
      <c r="V79">
        <v>30</v>
      </c>
      <c r="W79">
        <v>3.37</v>
      </c>
    </row>
    <row r="80" spans="1:23" x14ac:dyDescent="0.25">
      <c r="A80">
        <v>79</v>
      </c>
      <c r="B80">
        <v>53</v>
      </c>
      <c r="C80">
        <v>21.32</v>
      </c>
      <c r="D80" t="b">
        <v>0</v>
      </c>
      <c r="E80">
        <v>106900</v>
      </c>
      <c r="F80" t="b">
        <v>0</v>
      </c>
      <c r="G80">
        <v>115000</v>
      </c>
      <c r="H80" t="b">
        <v>0</v>
      </c>
      <c r="I80">
        <v>1.0758000000000001</v>
      </c>
      <c r="J80" t="b">
        <v>0</v>
      </c>
      <c r="K80">
        <v>2</v>
      </c>
      <c r="L80" t="s">
        <v>18</v>
      </c>
      <c r="M80">
        <v>42</v>
      </c>
      <c r="N80" t="b">
        <v>0</v>
      </c>
      <c r="O80">
        <v>955000</v>
      </c>
      <c r="P80" t="b">
        <v>0</v>
      </c>
      <c r="Q80">
        <v>485000</v>
      </c>
      <c r="R80" t="b">
        <v>0</v>
      </c>
      <c r="S80">
        <v>56.1</v>
      </c>
      <c r="T80" t="b">
        <v>0</v>
      </c>
      <c r="U80">
        <v>360</v>
      </c>
      <c r="V80">
        <v>30</v>
      </c>
      <c r="W80">
        <v>3.37</v>
      </c>
    </row>
    <row r="81" spans="1:23" x14ac:dyDescent="0.25">
      <c r="A81">
        <v>80</v>
      </c>
      <c r="B81">
        <v>6</v>
      </c>
      <c r="C81">
        <v>83.3</v>
      </c>
      <c r="D81" t="b">
        <v>1</v>
      </c>
      <c r="E81">
        <v>75300</v>
      </c>
      <c r="F81" t="b">
        <v>0</v>
      </c>
      <c r="G81">
        <v>120000</v>
      </c>
      <c r="H81" t="b">
        <v>0</v>
      </c>
      <c r="I81">
        <v>1.5935999999999999</v>
      </c>
      <c r="J81" t="b">
        <v>0</v>
      </c>
      <c r="K81">
        <v>2</v>
      </c>
      <c r="L81" t="s">
        <v>18</v>
      </c>
      <c r="M81">
        <v>10</v>
      </c>
      <c r="N81" t="b">
        <v>0</v>
      </c>
      <c r="O81">
        <v>355000</v>
      </c>
      <c r="P81" t="b">
        <v>0</v>
      </c>
      <c r="Q81">
        <v>185000</v>
      </c>
      <c r="R81" t="b">
        <v>0</v>
      </c>
      <c r="S81">
        <v>51.82</v>
      </c>
      <c r="T81" t="b">
        <v>0</v>
      </c>
      <c r="U81">
        <v>180</v>
      </c>
      <c r="V81">
        <v>15</v>
      </c>
      <c r="W81">
        <v>2.75</v>
      </c>
    </row>
    <row r="82" spans="1:23" x14ac:dyDescent="0.25">
      <c r="A82">
        <v>81</v>
      </c>
      <c r="B82">
        <v>47</v>
      </c>
      <c r="C82">
        <v>19.309999999999999</v>
      </c>
      <c r="D82" t="b">
        <v>0</v>
      </c>
      <c r="E82">
        <v>80700</v>
      </c>
      <c r="F82" t="b">
        <v>0</v>
      </c>
      <c r="G82">
        <v>77000</v>
      </c>
      <c r="H82" t="b">
        <v>0</v>
      </c>
      <c r="I82">
        <v>0.95420000000000005</v>
      </c>
      <c r="J82" t="b">
        <v>0</v>
      </c>
      <c r="K82">
        <v>2</v>
      </c>
      <c r="L82" t="s">
        <v>18</v>
      </c>
      <c r="M82">
        <v>42</v>
      </c>
      <c r="N82" t="b">
        <v>0</v>
      </c>
      <c r="O82">
        <v>485000</v>
      </c>
      <c r="P82" t="b">
        <v>0</v>
      </c>
      <c r="Q82">
        <v>195000</v>
      </c>
      <c r="R82" t="b">
        <v>0</v>
      </c>
      <c r="S82">
        <v>41.66</v>
      </c>
      <c r="T82" t="b">
        <v>0</v>
      </c>
      <c r="U82">
        <v>360</v>
      </c>
      <c r="V82">
        <v>30</v>
      </c>
      <c r="W82">
        <v>4.25</v>
      </c>
    </row>
    <row r="83" spans="1:23" x14ac:dyDescent="0.25">
      <c r="A83">
        <v>82</v>
      </c>
      <c r="B83">
        <v>12</v>
      </c>
      <c r="C83">
        <v>50.56</v>
      </c>
      <c r="D83" t="b">
        <v>0</v>
      </c>
      <c r="E83">
        <v>68300</v>
      </c>
      <c r="F83" t="b">
        <v>0</v>
      </c>
      <c r="G83">
        <v>74000</v>
      </c>
      <c r="H83" t="b">
        <v>0</v>
      </c>
      <c r="I83">
        <v>1.0834999999999999</v>
      </c>
      <c r="J83" t="b">
        <v>0</v>
      </c>
      <c r="K83">
        <v>2</v>
      </c>
      <c r="L83" t="s">
        <v>18</v>
      </c>
      <c r="M83">
        <v>41</v>
      </c>
      <c r="N83" t="b">
        <v>0</v>
      </c>
      <c r="O83">
        <v>275000</v>
      </c>
      <c r="P83" t="b">
        <v>0</v>
      </c>
      <c r="Q83">
        <v>215000</v>
      </c>
      <c r="R83" t="b">
        <v>0</v>
      </c>
      <c r="S83">
        <v>78.650000000000006</v>
      </c>
      <c r="T83" t="b">
        <v>0</v>
      </c>
      <c r="U83">
        <v>360</v>
      </c>
      <c r="V83">
        <v>30</v>
      </c>
      <c r="W83">
        <v>3.37</v>
      </c>
    </row>
    <row r="84" spans="1:23" x14ac:dyDescent="0.25">
      <c r="A84">
        <v>83</v>
      </c>
      <c r="B84">
        <v>42</v>
      </c>
      <c r="C84">
        <v>3.94</v>
      </c>
      <c r="D84" t="b">
        <v>0</v>
      </c>
      <c r="E84">
        <v>69800</v>
      </c>
      <c r="F84" t="b">
        <v>0</v>
      </c>
      <c r="G84">
        <v>113000</v>
      </c>
      <c r="H84" t="b">
        <v>0</v>
      </c>
      <c r="I84">
        <v>1.6189</v>
      </c>
      <c r="J84" t="b">
        <v>0</v>
      </c>
      <c r="K84">
        <v>2</v>
      </c>
      <c r="L84" t="s">
        <v>18</v>
      </c>
      <c r="M84">
        <v>30</v>
      </c>
      <c r="N84" t="b">
        <v>0</v>
      </c>
      <c r="O84">
        <v>275000</v>
      </c>
      <c r="P84" t="b">
        <v>0</v>
      </c>
      <c r="Q84">
        <v>235000</v>
      </c>
      <c r="R84" t="b">
        <v>0</v>
      </c>
      <c r="S84">
        <v>86.29</v>
      </c>
      <c r="T84" t="b">
        <v>0</v>
      </c>
      <c r="U84">
        <v>360</v>
      </c>
      <c r="V84">
        <v>30</v>
      </c>
      <c r="W84">
        <v>3.62</v>
      </c>
    </row>
    <row r="85" spans="1:23" x14ac:dyDescent="0.25">
      <c r="A85">
        <v>84</v>
      </c>
      <c r="B85">
        <v>49</v>
      </c>
      <c r="C85">
        <v>15.3</v>
      </c>
      <c r="D85" t="b">
        <v>0</v>
      </c>
      <c r="E85">
        <v>85300</v>
      </c>
      <c r="F85" t="b">
        <v>0</v>
      </c>
      <c r="G85">
        <v>74000</v>
      </c>
      <c r="H85" t="b">
        <v>0</v>
      </c>
      <c r="I85">
        <v>0.86750000000000005</v>
      </c>
      <c r="J85" t="b">
        <v>0</v>
      </c>
      <c r="K85">
        <v>2</v>
      </c>
      <c r="L85" t="s">
        <v>18</v>
      </c>
      <c r="M85">
        <v>30</v>
      </c>
      <c r="N85" t="b">
        <v>0</v>
      </c>
      <c r="O85">
        <v>315000</v>
      </c>
      <c r="P85" t="b">
        <v>0</v>
      </c>
      <c r="Q85">
        <v>245000</v>
      </c>
      <c r="R85" t="b">
        <v>0</v>
      </c>
      <c r="S85">
        <v>77.56</v>
      </c>
      <c r="T85" t="b">
        <v>0</v>
      </c>
      <c r="U85">
        <v>360</v>
      </c>
      <c r="V85">
        <v>30</v>
      </c>
      <c r="W85">
        <v>3.37</v>
      </c>
    </row>
    <row r="86" spans="1:23" x14ac:dyDescent="0.25">
      <c r="A86">
        <v>85</v>
      </c>
      <c r="B86">
        <v>6</v>
      </c>
      <c r="C86">
        <v>37.36</v>
      </c>
      <c r="D86" t="b">
        <v>0</v>
      </c>
      <c r="E86">
        <v>83300</v>
      </c>
      <c r="F86" t="b">
        <v>0</v>
      </c>
      <c r="G86">
        <v>184000</v>
      </c>
      <c r="H86" t="b">
        <v>0</v>
      </c>
      <c r="I86">
        <v>2.2088999999999999</v>
      </c>
      <c r="J86" t="b">
        <v>0</v>
      </c>
      <c r="K86">
        <v>2</v>
      </c>
      <c r="L86" t="s">
        <v>18</v>
      </c>
      <c r="M86">
        <v>48</v>
      </c>
      <c r="N86" t="b">
        <v>0</v>
      </c>
      <c r="O86">
        <v>995000</v>
      </c>
      <c r="P86" t="b">
        <v>1</v>
      </c>
      <c r="Q86">
        <v>505000</v>
      </c>
      <c r="R86" t="b">
        <v>0</v>
      </c>
      <c r="S86">
        <v>51.04</v>
      </c>
      <c r="T86" t="b">
        <v>0</v>
      </c>
      <c r="U86">
        <v>240</v>
      </c>
      <c r="V86">
        <v>20</v>
      </c>
      <c r="W86">
        <v>2.5</v>
      </c>
    </row>
    <row r="87" spans="1:23" x14ac:dyDescent="0.25">
      <c r="A87">
        <v>86</v>
      </c>
      <c r="B87">
        <v>49</v>
      </c>
      <c r="C87">
        <v>12.96</v>
      </c>
      <c r="D87" t="b">
        <v>0</v>
      </c>
      <c r="E87">
        <v>71000</v>
      </c>
      <c r="F87" t="b">
        <v>0</v>
      </c>
      <c r="G87">
        <v>61000</v>
      </c>
      <c r="H87" t="b">
        <v>0</v>
      </c>
      <c r="I87">
        <v>0.85919999999999996</v>
      </c>
      <c r="J87" t="b">
        <v>0</v>
      </c>
      <c r="K87">
        <v>2</v>
      </c>
      <c r="L87" t="s">
        <v>18</v>
      </c>
      <c r="M87">
        <v>44</v>
      </c>
      <c r="N87" t="b">
        <v>0</v>
      </c>
      <c r="O87">
        <v>335000</v>
      </c>
      <c r="P87" t="b">
        <v>0</v>
      </c>
      <c r="Q87">
        <v>245000</v>
      </c>
      <c r="R87" t="b">
        <v>0</v>
      </c>
      <c r="S87">
        <v>73.42</v>
      </c>
      <c r="T87" t="b">
        <v>0</v>
      </c>
      <c r="U87">
        <v>360</v>
      </c>
      <c r="V87">
        <v>30</v>
      </c>
      <c r="W87">
        <v>3.25</v>
      </c>
    </row>
    <row r="88" spans="1:23" x14ac:dyDescent="0.25">
      <c r="A88">
        <v>87</v>
      </c>
      <c r="B88">
        <v>47</v>
      </c>
      <c r="C88">
        <v>15.02</v>
      </c>
      <c r="D88" t="b">
        <v>0</v>
      </c>
      <c r="E88">
        <v>70800</v>
      </c>
      <c r="F88" t="b">
        <v>0</v>
      </c>
      <c r="G88">
        <v>130000</v>
      </c>
      <c r="H88" t="b">
        <v>0</v>
      </c>
      <c r="I88">
        <v>1.8362000000000001</v>
      </c>
      <c r="J88" t="b">
        <v>0</v>
      </c>
      <c r="K88">
        <v>2</v>
      </c>
      <c r="L88" t="s">
        <v>18</v>
      </c>
      <c r="M88">
        <v>10</v>
      </c>
      <c r="N88" t="b">
        <v>0</v>
      </c>
      <c r="O88">
        <v>295000</v>
      </c>
      <c r="P88" t="b">
        <v>0</v>
      </c>
      <c r="Q88">
        <v>185000</v>
      </c>
      <c r="R88" t="b">
        <v>0</v>
      </c>
      <c r="S88">
        <v>64.650000000000006</v>
      </c>
      <c r="T88" t="b">
        <v>0</v>
      </c>
      <c r="U88">
        <v>180</v>
      </c>
      <c r="V88">
        <v>15</v>
      </c>
      <c r="W88">
        <v>3.25</v>
      </c>
    </row>
    <row r="89" spans="1:23" x14ac:dyDescent="0.25">
      <c r="A89">
        <v>88</v>
      </c>
      <c r="B89">
        <v>12</v>
      </c>
      <c r="C89">
        <v>31.07</v>
      </c>
      <c r="D89" t="b">
        <v>0</v>
      </c>
      <c r="E89">
        <v>58800</v>
      </c>
      <c r="F89" t="b">
        <v>0</v>
      </c>
      <c r="G89">
        <v>139000</v>
      </c>
      <c r="H89" t="b">
        <v>0</v>
      </c>
      <c r="I89">
        <v>2.3639000000000001</v>
      </c>
      <c r="J89" t="b">
        <v>0</v>
      </c>
      <c r="K89">
        <v>2</v>
      </c>
      <c r="L89" t="s">
        <v>18</v>
      </c>
      <c r="M89">
        <v>20</v>
      </c>
      <c r="N89" t="b">
        <v>0</v>
      </c>
      <c r="O89">
        <v>375000</v>
      </c>
      <c r="P89" t="b">
        <v>0</v>
      </c>
      <c r="Q89">
        <v>305000</v>
      </c>
      <c r="R89" t="b">
        <v>0</v>
      </c>
      <c r="S89">
        <v>80</v>
      </c>
      <c r="T89" t="b">
        <v>0</v>
      </c>
      <c r="U89">
        <v>240</v>
      </c>
      <c r="V89">
        <v>20</v>
      </c>
      <c r="W89">
        <v>3.75</v>
      </c>
    </row>
    <row r="90" spans="1:23" x14ac:dyDescent="0.25">
      <c r="A90">
        <v>89</v>
      </c>
      <c r="B90">
        <v>6</v>
      </c>
      <c r="C90">
        <v>57.69</v>
      </c>
      <c r="D90" t="b">
        <v>0</v>
      </c>
      <c r="E90">
        <v>86700</v>
      </c>
      <c r="F90" t="b">
        <v>0</v>
      </c>
      <c r="G90">
        <v>82000</v>
      </c>
      <c r="H90" t="b">
        <v>0</v>
      </c>
      <c r="I90">
        <v>0.94579999999999997</v>
      </c>
      <c r="J90" t="b">
        <v>0</v>
      </c>
      <c r="K90">
        <v>2</v>
      </c>
      <c r="L90" t="s">
        <v>18</v>
      </c>
      <c r="M90">
        <v>48</v>
      </c>
      <c r="N90" t="b">
        <v>0</v>
      </c>
      <c r="O90">
        <v>475000</v>
      </c>
      <c r="P90" t="b">
        <v>0</v>
      </c>
      <c r="Q90">
        <v>325000</v>
      </c>
      <c r="R90" t="b">
        <v>0</v>
      </c>
      <c r="S90">
        <v>69.459999999999994</v>
      </c>
      <c r="T90" t="b">
        <v>0</v>
      </c>
      <c r="U90">
        <v>360</v>
      </c>
      <c r="V90">
        <v>30</v>
      </c>
      <c r="W90">
        <v>2.84</v>
      </c>
    </row>
    <row r="91" spans="1:23" x14ac:dyDescent="0.25">
      <c r="A91">
        <v>90</v>
      </c>
      <c r="B91">
        <v>6</v>
      </c>
      <c r="C91">
        <v>39.57</v>
      </c>
      <c r="D91" t="b">
        <v>0</v>
      </c>
      <c r="E91">
        <v>83300</v>
      </c>
      <c r="F91" t="b">
        <v>0</v>
      </c>
      <c r="G91">
        <v>148000</v>
      </c>
      <c r="H91" t="b">
        <v>0</v>
      </c>
      <c r="I91">
        <v>1.7766999999999999</v>
      </c>
      <c r="J91" t="b">
        <v>0</v>
      </c>
      <c r="K91">
        <v>2</v>
      </c>
      <c r="L91" t="s">
        <v>18</v>
      </c>
      <c r="M91">
        <v>10</v>
      </c>
      <c r="N91" t="b">
        <v>0</v>
      </c>
      <c r="O91">
        <v>755000</v>
      </c>
      <c r="P91" t="b">
        <v>0</v>
      </c>
      <c r="Q91">
        <v>405000</v>
      </c>
      <c r="R91" t="b">
        <v>0</v>
      </c>
      <c r="S91">
        <v>53.6</v>
      </c>
      <c r="T91" t="b">
        <v>0</v>
      </c>
      <c r="U91">
        <v>360</v>
      </c>
      <c r="V91">
        <v>30</v>
      </c>
      <c r="W91">
        <v>3</v>
      </c>
    </row>
    <row r="92" spans="1:23" x14ac:dyDescent="0.25">
      <c r="A92">
        <v>91</v>
      </c>
      <c r="B92">
        <v>37</v>
      </c>
      <c r="C92">
        <v>10.96</v>
      </c>
      <c r="D92" t="b">
        <v>0</v>
      </c>
      <c r="E92">
        <v>94100</v>
      </c>
      <c r="F92" t="b">
        <v>0</v>
      </c>
      <c r="G92">
        <v>103000</v>
      </c>
      <c r="H92" t="b">
        <v>0</v>
      </c>
      <c r="I92">
        <v>1.0946</v>
      </c>
      <c r="J92" t="b">
        <v>0</v>
      </c>
      <c r="K92">
        <v>2</v>
      </c>
      <c r="L92" t="s">
        <v>18</v>
      </c>
      <c r="M92">
        <v>47</v>
      </c>
      <c r="N92" t="b">
        <v>0</v>
      </c>
      <c r="O92">
        <v>445000</v>
      </c>
      <c r="P92" t="b">
        <v>0</v>
      </c>
      <c r="Q92">
        <v>395000</v>
      </c>
      <c r="R92" t="b">
        <v>0</v>
      </c>
      <c r="S92">
        <v>90</v>
      </c>
      <c r="T92" t="b">
        <v>0</v>
      </c>
      <c r="U92">
        <v>360</v>
      </c>
      <c r="V92">
        <v>30</v>
      </c>
      <c r="W92">
        <v>3.25</v>
      </c>
    </row>
    <row r="93" spans="1:23" x14ac:dyDescent="0.25">
      <c r="A93">
        <v>92</v>
      </c>
      <c r="B93">
        <v>51</v>
      </c>
      <c r="C93">
        <v>11.61</v>
      </c>
      <c r="D93" t="b">
        <v>0</v>
      </c>
      <c r="E93">
        <v>89400</v>
      </c>
      <c r="F93" t="b">
        <v>0</v>
      </c>
      <c r="G93">
        <v>218000</v>
      </c>
      <c r="H93" t="b">
        <v>0</v>
      </c>
      <c r="I93">
        <v>2.4384999999999999</v>
      </c>
      <c r="J93" t="b">
        <v>0</v>
      </c>
      <c r="K93">
        <v>2</v>
      </c>
      <c r="L93" t="s">
        <v>18</v>
      </c>
      <c r="M93">
        <v>10</v>
      </c>
      <c r="N93" t="b">
        <v>0</v>
      </c>
      <c r="O93">
        <v>435000</v>
      </c>
      <c r="P93" t="b">
        <v>0</v>
      </c>
      <c r="Q93">
        <v>305000</v>
      </c>
      <c r="R93" t="b">
        <v>0</v>
      </c>
      <c r="S93">
        <v>71.86</v>
      </c>
      <c r="T93" t="b">
        <v>0</v>
      </c>
      <c r="U93">
        <v>180</v>
      </c>
      <c r="V93">
        <v>15</v>
      </c>
      <c r="W93">
        <v>3.12</v>
      </c>
    </row>
    <row r="94" spans="1:23" x14ac:dyDescent="0.25">
      <c r="A94">
        <v>93</v>
      </c>
      <c r="B94">
        <v>20</v>
      </c>
      <c r="C94">
        <v>28.67</v>
      </c>
      <c r="D94" t="b">
        <v>0</v>
      </c>
      <c r="E94">
        <v>64600</v>
      </c>
      <c r="F94" t="b">
        <v>0</v>
      </c>
      <c r="G94">
        <v>164000</v>
      </c>
      <c r="H94" t="b">
        <v>0</v>
      </c>
      <c r="I94">
        <v>2.5387</v>
      </c>
      <c r="J94" t="b">
        <v>0</v>
      </c>
      <c r="K94">
        <v>2</v>
      </c>
      <c r="L94" t="s">
        <v>18</v>
      </c>
      <c r="M94">
        <v>36</v>
      </c>
      <c r="N94" t="b">
        <v>0</v>
      </c>
      <c r="O94">
        <v>425000</v>
      </c>
      <c r="P94" t="b">
        <v>0</v>
      </c>
      <c r="Q94">
        <v>285000</v>
      </c>
      <c r="R94" t="b">
        <v>0</v>
      </c>
      <c r="S94">
        <v>67.38</v>
      </c>
      <c r="T94" t="b">
        <v>0</v>
      </c>
      <c r="U94">
        <v>180</v>
      </c>
      <c r="V94">
        <v>15</v>
      </c>
      <c r="W94">
        <v>1.87</v>
      </c>
    </row>
    <row r="95" spans="1:23" x14ac:dyDescent="0.25">
      <c r="A95">
        <v>94</v>
      </c>
      <c r="B95">
        <v>34</v>
      </c>
      <c r="C95">
        <v>14.01</v>
      </c>
      <c r="D95" t="b">
        <v>0</v>
      </c>
      <c r="E95">
        <v>96500</v>
      </c>
      <c r="F95" t="b">
        <v>0</v>
      </c>
      <c r="G95">
        <v>244000</v>
      </c>
      <c r="H95" t="b">
        <v>0</v>
      </c>
      <c r="I95">
        <v>2.5285000000000002</v>
      </c>
      <c r="J95" t="b">
        <v>0</v>
      </c>
      <c r="K95">
        <v>2</v>
      </c>
      <c r="L95" t="s">
        <v>18</v>
      </c>
      <c r="M95">
        <v>10</v>
      </c>
      <c r="N95" t="b">
        <v>0</v>
      </c>
      <c r="O95">
        <v>445000</v>
      </c>
      <c r="P95" t="b">
        <v>0</v>
      </c>
      <c r="Q95">
        <v>395000</v>
      </c>
      <c r="R95" t="b">
        <v>0</v>
      </c>
      <c r="S95">
        <v>89.31</v>
      </c>
      <c r="T95" t="b">
        <v>0</v>
      </c>
      <c r="U95">
        <v>360</v>
      </c>
      <c r="V95">
        <v>30</v>
      </c>
      <c r="W95">
        <v>3</v>
      </c>
    </row>
    <row r="96" spans="1:23" x14ac:dyDescent="0.25">
      <c r="A96">
        <v>95</v>
      </c>
      <c r="B96">
        <v>4</v>
      </c>
      <c r="C96">
        <v>22.68</v>
      </c>
      <c r="D96" t="b">
        <v>0</v>
      </c>
      <c r="E96">
        <v>77800</v>
      </c>
      <c r="F96" t="b">
        <v>0</v>
      </c>
      <c r="G96">
        <v>51000</v>
      </c>
      <c r="H96" t="b">
        <v>0</v>
      </c>
      <c r="I96">
        <v>0.65549999999999997</v>
      </c>
      <c r="J96" t="b">
        <v>0</v>
      </c>
      <c r="K96">
        <v>2</v>
      </c>
      <c r="L96" t="s">
        <v>18</v>
      </c>
      <c r="M96">
        <v>10</v>
      </c>
      <c r="N96" t="b">
        <v>0</v>
      </c>
      <c r="O96">
        <v>355000</v>
      </c>
      <c r="P96" t="b">
        <v>0</v>
      </c>
      <c r="Q96">
        <v>95000</v>
      </c>
      <c r="R96" t="b">
        <v>0</v>
      </c>
      <c r="S96">
        <v>27.42</v>
      </c>
      <c r="T96" t="b">
        <v>1</v>
      </c>
      <c r="U96">
        <v>360</v>
      </c>
      <c r="V96">
        <v>30</v>
      </c>
      <c r="W96">
        <v>3.62</v>
      </c>
    </row>
    <row r="97" spans="1:23" x14ac:dyDescent="0.25">
      <c r="A97">
        <v>96</v>
      </c>
      <c r="B97">
        <v>48</v>
      </c>
      <c r="C97">
        <v>15.97</v>
      </c>
      <c r="D97" t="b">
        <v>0</v>
      </c>
      <c r="E97">
        <v>97600</v>
      </c>
      <c r="F97" t="b">
        <v>0</v>
      </c>
      <c r="G97">
        <v>475000</v>
      </c>
      <c r="H97" t="b">
        <v>1</v>
      </c>
      <c r="I97">
        <v>4.8667999999999996</v>
      </c>
      <c r="J97" t="b">
        <v>1</v>
      </c>
      <c r="K97">
        <v>2</v>
      </c>
      <c r="L97" t="s">
        <v>18</v>
      </c>
      <c r="M97">
        <v>30</v>
      </c>
      <c r="N97" t="b">
        <v>0</v>
      </c>
      <c r="O97">
        <v>505000</v>
      </c>
      <c r="P97" t="b">
        <v>0</v>
      </c>
      <c r="Q97">
        <v>375000</v>
      </c>
      <c r="R97" t="b">
        <v>0</v>
      </c>
      <c r="S97">
        <v>74.319999999999993</v>
      </c>
      <c r="T97" t="b">
        <v>0</v>
      </c>
      <c r="U97">
        <v>360</v>
      </c>
      <c r="V97">
        <v>30</v>
      </c>
      <c r="W97">
        <v>2.99</v>
      </c>
    </row>
    <row r="98" spans="1:23" x14ac:dyDescent="0.25">
      <c r="A98">
        <v>97</v>
      </c>
      <c r="B98">
        <v>36</v>
      </c>
      <c r="C98">
        <v>21.42</v>
      </c>
      <c r="D98" t="b">
        <v>0</v>
      </c>
      <c r="E98">
        <v>76200</v>
      </c>
      <c r="F98" t="b">
        <v>0</v>
      </c>
      <c r="G98">
        <v>80000</v>
      </c>
      <c r="H98" t="b">
        <v>0</v>
      </c>
      <c r="I98">
        <v>1.0499000000000001</v>
      </c>
      <c r="J98" t="b">
        <v>0</v>
      </c>
      <c r="K98">
        <v>2</v>
      </c>
      <c r="L98" t="s">
        <v>18</v>
      </c>
      <c r="M98">
        <v>30</v>
      </c>
      <c r="N98" t="b">
        <v>0</v>
      </c>
      <c r="O98">
        <v>135000</v>
      </c>
      <c r="P98" t="b">
        <v>0</v>
      </c>
      <c r="Q98">
        <v>125000</v>
      </c>
      <c r="R98" t="b">
        <v>0</v>
      </c>
      <c r="S98">
        <v>94.96</v>
      </c>
      <c r="T98" t="b">
        <v>0</v>
      </c>
      <c r="U98">
        <v>360</v>
      </c>
      <c r="V98">
        <v>30</v>
      </c>
      <c r="W98">
        <v>2.62</v>
      </c>
    </row>
    <row r="99" spans="1:23" x14ac:dyDescent="0.25">
      <c r="A99">
        <v>98</v>
      </c>
      <c r="B99">
        <v>55</v>
      </c>
      <c r="C99">
        <v>2.5499999999999998</v>
      </c>
      <c r="D99" t="b">
        <v>0</v>
      </c>
      <c r="E99">
        <v>102800</v>
      </c>
      <c r="F99" t="b">
        <v>0</v>
      </c>
      <c r="G99">
        <v>63000</v>
      </c>
      <c r="H99" t="b">
        <v>0</v>
      </c>
      <c r="I99">
        <v>0.61280000000000001</v>
      </c>
      <c r="J99" t="b">
        <v>0</v>
      </c>
      <c r="K99">
        <v>2</v>
      </c>
      <c r="L99" t="s">
        <v>19</v>
      </c>
      <c r="M99">
        <v>20</v>
      </c>
      <c r="N99" t="b">
        <v>0</v>
      </c>
      <c r="O99">
        <v>295000</v>
      </c>
      <c r="P99" t="b">
        <v>0</v>
      </c>
      <c r="Q99">
        <v>185000</v>
      </c>
      <c r="R99" t="b">
        <v>0</v>
      </c>
      <c r="S99">
        <v>63.13</v>
      </c>
      <c r="T99" t="b">
        <v>0</v>
      </c>
      <c r="U99">
        <v>240</v>
      </c>
      <c r="V99">
        <v>20</v>
      </c>
      <c r="W99">
        <v>2.75</v>
      </c>
    </row>
    <row r="100" spans="1:23" x14ac:dyDescent="0.25">
      <c r="A100">
        <v>99</v>
      </c>
      <c r="B100">
        <v>50</v>
      </c>
      <c r="C100">
        <v>4.17</v>
      </c>
      <c r="D100" t="b">
        <v>0</v>
      </c>
      <c r="E100">
        <v>79300</v>
      </c>
      <c r="F100" t="b">
        <v>0</v>
      </c>
      <c r="G100">
        <v>116000</v>
      </c>
      <c r="H100" t="b">
        <v>0</v>
      </c>
      <c r="I100">
        <v>1.4628000000000001</v>
      </c>
      <c r="J100" t="b">
        <v>0</v>
      </c>
      <c r="K100">
        <v>1</v>
      </c>
      <c r="L100" t="s">
        <v>19</v>
      </c>
      <c r="M100">
        <v>38</v>
      </c>
      <c r="N100" t="b">
        <v>0</v>
      </c>
      <c r="O100">
        <v>255000</v>
      </c>
      <c r="P100" t="b">
        <v>0</v>
      </c>
      <c r="Q100">
        <v>245000</v>
      </c>
      <c r="R100" t="b">
        <v>0</v>
      </c>
      <c r="S100">
        <v>97</v>
      </c>
      <c r="T100" t="b">
        <v>0</v>
      </c>
      <c r="U100">
        <v>360</v>
      </c>
      <c r="V100">
        <v>30</v>
      </c>
      <c r="W100">
        <v>3</v>
      </c>
    </row>
    <row r="101" spans="1:23" x14ac:dyDescent="0.25">
      <c r="A101">
        <v>100</v>
      </c>
      <c r="B101">
        <v>42</v>
      </c>
      <c r="C101">
        <v>3.14</v>
      </c>
      <c r="D101" t="b">
        <v>0</v>
      </c>
      <c r="E101">
        <v>82300</v>
      </c>
      <c r="F101" t="b">
        <v>0</v>
      </c>
      <c r="G101">
        <v>88000</v>
      </c>
      <c r="H101" t="b">
        <v>0</v>
      </c>
      <c r="I101">
        <v>1.0692999999999999</v>
      </c>
      <c r="J101" t="b">
        <v>0</v>
      </c>
      <c r="K101">
        <v>1</v>
      </c>
      <c r="L101" t="s">
        <v>19</v>
      </c>
      <c r="M101">
        <v>10</v>
      </c>
      <c r="N101" t="b">
        <v>0</v>
      </c>
      <c r="O101">
        <v>155000</v>
      </c>
      <c r="P101" t="b">
        <v>0</v>
      </c>
      <c r="Q101">
        <v>95000</v>
      </c>
      <c r="R101" t="b">
        <v>0</v>
      </c>
      <c r="S101">
        <v>60</v>
      </c>
      <c r="T101" t="b">
        <v>0</v>
      </c>
      <c r="U101">
        <v>180</v>
      </c>
      <c r="V101">
        <v>15</v>
      </c>
      <c r="W101">
        <v>3.12</v>
      </c>
    </row>
    <row r="102" spans="1:23" x14ac:dyDescent="0.25">
      <c r="A102">
        <v>101</v>
      </c>
      <c r="B102">
        <v>34</v>
      </c>
      <c r="C102">
        <v>48.53</v>
      </c>
      <c r="D102" t="b">
        <v>0</v>
      </c>
      <c r="E102">
        <v>96500</v>
      </c>
      <c r="F102" t="b">
        <v>0</v>
      </c>
      <c r="G102">
        <v>69000</v>
      </c>
      <c r="H102" t="b">
        <v>0</v>
      </c>
      <c r="I102">
        <v>0.71499999999999997</v>
      </c>
      <c r="J102" t="b">
        <v>0</v>
      </c>
      <c r="K102">
        <v>2</v>
      </c>
      <c r="L102" t="s">
        <v>19</v>
      </c>
      <c r="M102">
        <v>30</v>
      </c>
      <c r="N102" t="b">
        <v>0</v>
      </c>
      <c r="O102">
        <v>305000</v>
      </c>
      <c r="P102" t="b">
        <v>0</v>
      </c>
      <c r="Q102">
        <v>105000</v>
      </c>
      <c r="R102" t="b">
        <v>0</v>
      </c>
      <c r="S102">
        <v>35</v>
      </c>
      <c r="T102" t="b">
        <v>0</v>
      </c>
      <c r="U102">
        <v>360</v>
      </c>
      <c r="V102">
        <v>30</v>
      </c>
      <c r="W102">
        <v>2.5</v>
      </c>
    </row>
    <row r="103" spans="1:23" x14ac:dyDescent="0.25">
      <c r="A103">
        <v>102</v>
      </c>
      <c r="B103">
        <v>1</v>
      </c>
      <c r="C103">
        <v>7.49</v>
      </c>
      <c r="D103" t="b">
        <v>0</v>
      </c>
      <c r="E103">
        <v>81000</v>
      </c>
      <c r="F103" t="b">
        <v>0</v>
      </c>
      <c r="G103">
        <v>110000</v>
      </c>
      <c r="H103" t="b">
        <v>0</v>
      </c>
      <c r="I103">
        <v>1.3580000000000001</v>
      </c>
      <c r="J103" t="b">
        <v>0</v>
      </c>
      <c r="K103">
        <v>2</v>
      </c>
      <c r="L103" t="s">
        <v>19</v>
      </c>
      <c r="M103">
        <v>30</v>
      </c>
      <c r="N103" t="b">
        <v>0</v>
      </c>
      <c r="O103">
        <v>285000</v>
      </c>
      <c r="P103" t="b">
        <v>0</v>
      </c>
      <c r="Q103">
        <v>255000</v>
      </c>
      <c r="R103" t="b">
        <v>0</v>
      </c>
      <c r="S103">
        <v>90</v>
      </c>
      <c r="T103" t="b">
        <v>0</v>
      </c>
      <c r="U103">
        <v>360</v>
      </c>
      <c r="V103">
        <v>30</v>
      </c>
      <c r="W103">
        <v>2.75</v>
      </c>
    </row>
    <row r="104" spans="1:23" x14ac:dyDescent="0.25">
      <c r="A104">
        <v>103</v>
      </c>
      <c r="B104">
        <v>6</v>
      </c>
      <c r="C104">
        <v>51.32</v>
      </c>
      <c r="D104" t="b">
        <v>0</v>
      </c>
      <c r="E104">
        <v>92700</v>
      </c>
      <c r="F104" t="b">
        <v>0</v>
      </c>
      <c r="G104">
        <v>82000</v>
      </c>
      <c r="H104" t="b">
        <v>0</v>
      </c>
      <c r="I104">
        <v>0.88460000000000005</v>
      </c>
      <c r="J104" t="b">
        <v>0</v>
      </c>
      <c r="K104">
        <v>2</v>
      </c>
      <c r="L104" t="s">
        <v>19</v>
      </c>
      <c r="M104">
        <v>47</v>
      </c>
      <c r="N104" t="b">
        <v>0</v>
      </c>
      <c r="O104">
        <v>995000</v>
      </c>
      <c r="P104" t="b">
        <v>1</v>
      </c>
      <c r="Q104">
        <v>445000</v>
      </c>
      <c r="R104" t="b">
        <v>0</v>
      </c>
      <c r="S104">
        <v>44.72</v>
      </c>
      <c r="T104" t="b">
        <v>0</v>
      </c>
      <c r="U104">
        <v>360</v>
      </c>
      <c r="V104">
        <v>30</v>
      </c>
      <c r="W104">
        <v>2.37</v>
      </c>
    </row>
    <row r="105" spans="1:23" x14ac:dyDescent="0.25">
      <c r="A105">
        <v>104</v>
      </c>
      <c r="B105">
        <v>47</v>
      </c>
      <c r="C105">
        <v>6.91</v>
      </c>
      <c r="D105" t="b">
        <v>0</v>
      </c>
      <c r="E105">
        <v>72600</v>
      </c>
      <c r="F105" t="b">
        <v>0</v>
      </c>
      <c r="G105">
        <v>88000</v>
      </c>
      <c r="H105" t="b">
        <v>0</v>
      </c>
      <c r="I105">
        <v>1.2121</v>
      </c>
      <c r="J105" t="b">
        <v>0</v>
      </c>
      <c r="K105">
        <v>2</v>
      </c>
      <c r="L105" t="s">
        <v>19</v>
      </c>
      <c r="M105">
        <v>43</v>
      </c>
      <c r="N105" t="b">
        <v>0</v>
      </c>
      <c r="O105">
        <v>505000</v>
      </c>
      <c r="P105" t="b">
        <v>0</v>
      </c>
      <c r="Q105">
        <v>365000</v>
      </c>
      <c r="R105" t="b">
        <v>0</v>
      </c>
      <c r="S105">
        <v>73.400000000000006</v>
      </c>
      <c r="T105" t="b">
        <v>0</v>
      </c>
      <c r="U105">
        <v>360</v>
      </c>
      <c r="V105">
        <v>30</v>
      </c>
      <c r="W105">
        <v>3.75</v>
      </c>
    </row>
    <row r="106" spans="1:23" x14ac:dyDescent="0.25">
      <c r="A106">
        <v>105</v>
      </c>
      <c r="B106">
        <v>13</v>
      </c>
      <c r="C106">
        <v>11.47</v>
      </c>
      <c r="D106" t="b">
        <v>0</v>
      </c>
      <c r="E106">
        <v>58700</v>
      </c>
      <c r="F106" t="b">
        <v>0</v>
      </c>
      <c r="G106">
        <v>30000</v>
      </c>
      <c r="H106" t="b">
        <v>0</v>
      </c>
      <c r="I106">
        <v>0.5111</v>
      </c>
      <c r="J106" t="b">
        <v>0</v>
      </c>
      <c r="K106">
        <v>2</v>
      </c>
      <c r="L106" t="s">
        <v>19</v>
      </c>
      <c r="M106">
        <v>30</v>
      </c>
      <c r="N106" t="b">
        <v>0</v>
      </c>
      <c r="O106">
        <v>95000</v>
      </c>
      <c r="P106" t="b">
        <v>0</v>
      </c>
      <c r="Q106">
        <v>75000</v>
      </c>
      <c r="R106" t="b">
        <v>0</v>
      </c>
      <c r="S106">
        <v>83.36</v>
      </c>
      <c r="T106" t="b">
        <v>0</v>
      </c>
      <c r="U106">
        <v>360</v>
      </c>
      <c r="V106">
        <v>30</v>
      </c>
      <c r="W106">
        <v>3.75</v>
      </c>
    </row>
    <row r="107" spans="1:23" x14ac:dyDescent="0.25">
      <c r="A107">
        <v>106</v>
      </c>
      <c r="B107">
        <v>19</v>
      </c>
      <c r="C107">
        <v>5.74</v>
      </c>
      <c r="D107" t="b">
        <v>0</v>
      </c>
      <c r="E107">
        <v>89200</v>
      </c>
      <c r="F107" t="b">
        <v>0</v>
      </c>
      <c r="G107">
        <v>131000</v>
      </c>
      <c r="H107" t="b">
        <v>0</v>
      </c>
      <c r="I107">
        <v>1.4685999999999999</v>
      </c>
      <c r="J107" t="b">
        <v>0</v>
      </c>
      <c r="K107">
        <v>2</v>
      </c>
      <c r="L107" t="s">
        <v>19</v>
      </c>
      <c r="M107">
        <v>20</v>
      </c>
      <c r="N107" t="b">
        <v>0</v>
      </c>
      <c r="O107">
        <v>235000</v>
      </c>
      <c r="P107" t="b">
        <v>0</v>
      </c>
      <c r="Q107">
        <v>185000</v>
      </c>
      <c r="R107" t="b">
        <v>0</v>
      </c>
      <c r="S107">
        <v>80</v>
      </c>
      <c r="T107" t="b">
        <v>0</v>
      </c>
      <c r="U107">
        <v>180</v>
      </c>
      <c r="V107">
        <v>15</v>
      </c>
      <c r="W107">
        <v>2.62</v>
      </c>
    </row>
    <row r="108" spans="1:23" x14ac:dyDescent="0.25">
      <c r="A108">
        <v>107</v>
      </c>
      <c r="B108">
        <v>19</v>
      </c>
      <c r="C108">
        <v>9.65</v>
      </c>
      <c r="D108" t="b">
        <v>0</v>
      </c>
      <c r="E108">
        <v>80600</v>
      </c>
      <c r="F108" t="b">
        <v>0</v>
      </c>
      <c r="G108">
        <v>82000</v>
      </c>
      <c r="H108" t="b">
        <v>0</v>
      </c>
      <c r="I108">
        <v>1.0174000000000001</v>
      </c>
      <c r="J108" t="b">
        <v>0</v>
      </c>
      <c r="K108">
        <v>2</v>
      </c>
      <c r="L108" t="s">
        <v>19</v>
      </c>
      <c r="M108">
        <v>46</v>
      </c>
      <c r="N108" t="b">
        <v>0</v>
      </c>
      <c r="O108">
        <v>295000</v>
      </c>
      <c r="P108" t="b">
        <v>0</v>
      </c>
      <c r="Q108">
        <v>235000</v>
      </c>
      <c r="R108" t="b">
        <v>0</v>
      </c>
      <c r="S108">
        <v>80.989999999999995</v>
      </c>
      <c r="T108" t="b">
        <v>0</v>
      </c>
      <c r="U108">
        <v>360</v>
      </c>
      <c r="V108">
        <v>30</v>
      </c>
      <c r="W108">
        <v>2.87</v>
      </c>
    </row>
    <row r="109" spans="1:23" x14ac:dyDescent="0.25">
      <c r="A109">
        <v>108</v>
      </c>
      <c r="B109">
        <v>41</v>
      </c>
      <c r="C109">
        <v>14.27</v>
      </c>
      <c r="D109" t="b">
        <v>0</v>
      </c>
      <c r="E109">
        <v>92100</v>
      </c>
      <c r="F109" t="b">
        <v>0</v>
      </c>
      <c r="G109">
        <v>162000</v>
      </c>
      <c r="H109" t="b">
        <v>0</v>
      </c>
      <c r="I109">
        <v>1.7589999999999999</v>
      </c>
      <c r="J109" t="b">
        <v>0</v>
      </c>
      <c r="K109">
        <v>2</v>
      </c>
      <c r="L109" t="s">
        <v>19</v>
      </c>
      <c r="M109">
        <v>20</v>
      </c>
      <c r="N109" t="b">
        <v>0</v>
      </c>
      <c r="O109">
        <v>505000</v>
      </c>
      <c r="P109" t="b">
        <v>0</v>
      </c>
      <c r="Q109">
        <v>365000</v>
      </c>
      <c r="R109" t="b">
        <v>0</v>
      </c>
      <c r="S109">
        <v>73.599999999999994</v>
      </c>
      <c r="T109" t="b">
        <v>0</v>
      </c>
      <c r="U109">
        <v>180</v>
      </c>
      <c r="V109">
        <v>15</v>
      </c>
      <c r="W109">
        <v>3.25</v>
      </c>
    </row>
    <row r="110" spans="1:23" x14ac:dyDescent="0.25">
      <c r="A110">
        <v>109</v>
      </c>
      <c r="B110">
        <v>29</v>
      </c>
      <c r="C110">
        <v>9</v>
      </c>
      <c r="D110" t="b">
        <v>0</v>
      </c>
      <c r="E110">
        <v>82600</v>
      </c>
      <c r="F110" t="b">
        <v>0</v>
      </c>
      <c r="G110">
        <v>118000</v>
      </c>
      <c r="H110" t="b">
        <v>0</v>
      </c>
      <c r="I110">
        <v>1.4286000000000001</v>
      </c>
      <c r="J110" t="b">
        <v>0</v>
      </c>
      <c r="K110">
        <v>2</v>
      </c>
      <c r="L110" t="s">
        <v>19</v>
      </c>
      <c r="M110">
        <v>30</v>
      </c>
      <c r="N110" t="b">
        <v>0</v>
      </c>
      <c r="O110">
        <v>405000</v>
      </c>
      <c r="P110" t="b">
        <v>0</v>
      </c>
      <c r="Q110">
        <v>325000</v>
      </c>
      <c r="R110" t="b">
        <v>0</v>
      </c>
      <c r="S110">
        <v>80</v>
      </c>
      <c r="T110" t="b">
        <v>0</v>
      </c>
      <c r="U110">
        <v>360</v>
      </c>
      <c r="V110">
        <v>30</v>
      </c>
      <c r="W110">
        <v>2.62</v>
      </c>
    </row>
    <row r="111" spans="1:23" x14ac:dyDescent="0.25">
      <c r="A111">
        <v>110</v>
      </c>
      <c r="B111">
        <v>6</v>
      </c>
      <c r="C111">
        <v>59.52</v>
      </c>
      <c r="D111" t="b">
        <v>0</v>
      </c>
      <c r="E111">
        <v>75300</v>
      </c>
      <c r="F111" t="b">
        <v>0</v>
      </c>
      <c r="G111">
        <v>37000</v>
      </c>
      <c r="H111" t="b">
        <v>0</v>
      </c>
      <c r="I111">
        <v>0.4914</v>
      </c>
      <c r="J111" t="b">
        <v>0</v>
      </c>
      <c r="K111">
        <v>2</v>
      </c>
      <c r="L111" t="s">
        <v>19</v>
      </c>
      <c r="M111">
        <v>47</v>
      </c>
      <c r="N111" t="b">
        <v>0</v>
      </c>
      <c r="O111">
        <v>415000</v>
      </c>
      <c r="P111" t="b">
        <v>0</v>
      </c>
      <c r="Q111">
        <v>295000</v>
      </c>
      <c r="R111" t="b">
        <v>0</v>
      </c>
      <c r="S111">
        <v>70.94</v>
      </c>
      <c r="T111" t="b">
        <v>0</v>
      </c>
      <c r="U111">
        <v>360</v>
      </c>
      <c r="V111">
        <v>30</v>
      </c>
      <c r="W111">
        <v>3</v>
      </c>
    </row>
    <row r="112" spans="1:23" x14ac:dyDescent="0.25">
      <c r="A112">
        <v>111</v>
      </c>
      <c r="B112">
        <v>12</v>
      </c>
      <c r="C112">
        <v>51.06</v>
      </c>
      <c r="D112" t="b">
        <v>0</v>
      </c>
      <c r="E112">
        <v>68100</v>
      </c>
      <c r="F112" t="b">
        <v>0</v>
      </c>
      <c r="G112">
        <v>117000</v>
      </c>
      <c r="H112" t="b">
        <v>0</v>
      </c>
      <c r="I112">
        <v>1.7181</v>
      </c>
      <c r="J112" t="b">
        <v>0</v>
      </c>
      <c r="K112">
        <v>2</v>
      </c>
      <c r="L112" t="s">
        <v>19</v>
      </c>
      <c r="M112">
        <v>20</v>
      </c>
      <c r="N112" t="b">
        <v>0</v>
      </c>
      <c r="O112">
        <v>285000</v>
      </c>
      <c r="P112" t="b">
        <v>0</v>
      </c>
      <c r="Q112">
        <v>235000</v>
      </c>
      <c r="R112" t="b">
        <v>0</v>
      </c>
      <c r="S112">
        <v>84.09</v>
      </c>
      <c r="T112" t="b">
        <v>0</v>
      </c>
      <c r="U112">
        <v>360</v>
      </c>
      <c r="V112">
        <v>30</v>
      </c>
      <c r="W112">
        <v>2.87</v>
      </c>
    </row>
    <row r="113" spans="1:23" x14ac:dyDescent="0.25">
      <c r="A113">
        <v>112</v>
      </c>
      <c r="B113">
        <v>13</v>
      </c>
      <c r="C113">
        <v>40.93</v>
      </c>
      <c r="D113" t="b">
        <v>0</v>
      </c>
      <c r="E113">
        <v>82200</v>
      </c>
      <c r="F113" t="b">
        <v>0</v>
      </c>
      <c r="G113">
        <v>108000</v>
      </c>
      <c r="H113" t="b">
        <v>0</v>
      </c>
      <c r="I113">
        <v>1.3139000000000001</v>
      </c>
      <c r="J113" t="b">
        <v>0</v>
      </c>
      <c r="K113">
        <v>2</v>
      </c>
      <c r="L113" t="s">
        <v>19</v>
      </c>
      <c r="M113">
        <v>10</v>
      </c>
      <c r="N113" t="b">
        <v>0</v>
      </c>
      <c r="O113">
        <v>335000</v>
      </c>
      <c r="P113" t="b">
        <v>0</v>
      </c>
      <c r="Q113">
        <v>275000</v>
      </c>
      <c r="R113" t="b">
        <v>0</v>
      </c>
      <c r="S113">
        <v>84.6</v>
      </c>
      <c r="T113" t="b">
        <v>0</v>
      </c>
      <c r="U113">
        <v>360</v>
      </c>
      <c r="V113">
        <v>30</v>
      </c>
      <c r="W113">
        <v>2.87</v>
      </c>
    </row>
    <row r="114" spans="1:23" x14ac:dyDescent="0.25">
      <c r="A114">
        <v>113</v>
      </c>
      <c r="B114">
        <v>6</v>
      </c>
      <c r="C114">
        <v>57.94</v>
      </c>
      <c r="D114" t="b">
        <v>0</v>
      </c>
      <c r="E114">
        <v>75300</v>
      </c>
      <c r="F114" t="b">
        <v>0</v>
      </c>
      <c r="G114">
        <v>37000</v>
      </c>
      <c r="H114" t="b">
        <v>0</v>
      </c>
      <c r="I114">
        <v>0.4914</v>
      </c>
      <c r="J114" t="b">
        <v>0</v>
      </c>
      <c r="K114">
        <v>2</v>
      </c>
      <c r="L114" t="s">
        <v>19</v>
      </c>
      <c r="M114">
        <v>41</v>
      </c>
      <c r="N114" t="b">
        <v>0</v>
      </c>
      <c r="O114">
        <v>305000</v>
      </c>
      <c r="P114" t="b">
        <v>0</v>
      </c>
      <c r="Q114">
        <v>195000</v>
      </c>
      <c r="R114" t="b">
        <v>0</v>
      </c>
      <c r="S114">
        <v>63.33</v>
      </c>
      <c r="T114" t="b">
        <v>0</v>
      </c>
      <c r="U114">
        <v>360</v>
      </c>
      <c r="V114">
        <v>30</v>
      </c>
      <c r="W114">
        <v>2.87</v>
      </c>
    </row>
    <row r="115" spans="1:23" x14ac:dyDescent="0.25">
      <c r="A115">
        <v>114</v>
      </c>
      <c r="B115">
        <v>36</v>
      </c>
      <c r="C115">
        <v>40.15</v>
      </c>
      <c r="D115" t="b">
        <v>0</v>
      </c>
      <c r="E115">
        <v>96500</v>
      </c>
      <c r="F115" t="b">
        <v>0</v>
      </c>
      <c r="G115">
        <v>160000</v>
      </c>
      <c r="H115" t="b">
        <v>0</v>
      </c>
      <c r="I115">
        <v>1.6579999999999999</v>
      </c>
      <c r="J115" t="b">
        <v>0</v>
      </c>
      <c r="K115">
        <v>2</v>
      </c>
      <c r="L115" t="s">
        <v>19</v>
      </c>
      <c r="M115">
        <v>30</v>
      </c>
      <c r="N115" t="b">
        <v>0</v>
      </c>
      <c r="O115">
        <v>635000</v>
      </c>
      <c r="P115" t="b">
        <v>0</v>
      </c>
      <c r="Q115">
        <v>495000</v>
      </c>
      <c r="R115" t="b">
        <v>0</v>
      </c>
      <c r="S115">
        <v>79.040000000000006</v>
      </c>
      <c r="T115" t="b">
        <v>0</v>
      </c>
      <c r="U115">
        <v>360</v>
      </c>
      <c r="V115">
        <v>30</v>
      </c>
      <c r="W115">
        <v>3.12</v>
      </c>
    </row>
    <row r="116" spans="1:23" x14ac:dyDescent="0.25">
      <c r="A116">
        <v>115</v>
      </c>
      <c r="B116">
        <v>17</v>
      </c>
      <c r="C116">
        <v>12.95</v>
      </c>
      <c r="D116" t="b">
        <v>0</v>
      </c>
      <c r="E116">
        <v>89100</v>
      </c>
      <c r="F116" t="b">
        <v>0</v>
      </c>
      <c r="G116">
        <v>231000</v>
      </c>
      <c r="H116" t="b">
        <v>0</v>
      </c>
      <c r="I116">
        <v>2.5926</v>
      </c>
      <c r="J116" t="b">
        <v>0</v>
      </c>
      <c r="K116">
        <v>2</v>
      </c>
      <c r="L116" t="s">
        <v>19</v>
      </c>
      <c r="M116">
        <v>20</v>
      </c>
      <c r="N116" t="b">
        <v>0</v>
      </c>
      <c r="O116">
        <v>1465000</v>
      </c>
      <c r="P116" t="b">
        <v>1</v>
      </c>
      <c r="Q116">
        <v>505000</v>
      </c>
      <c r="R116" t="b">
        <v>0</v>
      </c>
      <c r="S116">
        <v>34.950000000000003</v>
      </c>
      <c r="T116" t="b">
        <v>0</v>
      </c>
      <c r="U116">
        <v>360</v>
      </c>
      <c r="V116">
        <v>30</v>
      </c>
      <c r="W116">
        <v>2.99</v>
      </c>
    </row>
    <row r="117" spans="1:23" x14ac:dyDescent="0.25">
      <c r="A117">
        <v>116</v>
      </c>
      <c r="B117">
        <v>19</v>
      </c>
      <c r="C117">
        <v>20.13</v>
      </c>
      <c r="D117" t="b">
        <v>0</v>
      </c>
      <c r="E117">
        <v>99100</v>
      </c>
      <c r="F117" t="b">
        <v>0</v>
      </c>
      <c r="G117">
        <v>130000</v>
      </c>
      <c r="H117" t="b">
        <v>0</v>
      </c>
      <c r="I117">
        <v>1.3118000000000001</v>
      </c>
      <c r="J117" t="b">
        <v>0</v>
      </c>
      <c r="K117">
        <v>2</v>
      </c>
      <c r="L117" t="s">
        <v>19</v>
      </c>
      <c r="M117">
        <v>20</v>
      </c>
      <c r="N117" t="b">
        <v>0</v>
      </c>
      <c r="O117">
        <v>395000</v>
      </c>
      <c r="P117" t="b">
        <v>0</v>
      </c>
      <c r="Q117">
        <v>305000</v>
      </c>
      <c r="R117" t="b">
        <v>0</v>
      </c>
      <c r="S117">
        <v>84.52</v>
      </c>
      <c r="T117" t="b">
        <v>0</v>
      </c>
      <c r="U117">
        <v>360</v>
      </c>
      <c r="V117">
        <v>30</v>
      </c>
      <c r="W117">
        <v>2.99</v>
      </c>
    </row>
    <row r="118" spans="1:23" x14ac:dyDescent="0.25">
      <c r="A118">
        <v>117</v>
      </c>
      <c r="B118">
        <v>48</v>
      </c>
      <c r="C118">
        <v>25.37</v>
      </c>
      <c r="D118" t="b">
        <v>0</v>
      </c>
      <c r="E118">
        <v>84800</v>
      </c>
      <c r="F118" t="b">
        <v>0</v>
      </c>
      <c r="G118">
        <v>281000</v>
      </c>
      <c r="H118" t="b">
        <v>0</v>
      </c>
      <c r="I118">
        <v>3.3136999999999999</v>
      </c>
      <c r="J118" t="b">
        <v>0</v>
      </c>
      <c r="K118">
        <v>2</v>
      </c>
      <c r="L118" t="s">
        <v>19</v>
      </c>
      <c r="M118">
        <v>10</v>
      </c>
      <c r="N118" t="b">
        <v>0</v>
      </c>
      <c r="O118">
        <v>525000</v>
      </c>
      <c r="P118" t="b">
        <v>0</v>
      </c>
      <c r="Q118">
        <v>425000</v>
      </c>
      <c r="R118" t="b">
        <v>0</v>
      </c>
      <c r="S118">
        <v>80</v>
      </c>
      <c r="T118" t="b">
        <v>0</v>
      </c>
      <c r="U118">
        <v>360</v>
      </c>
      <c r="V118">
        <v>30</v>
      </c>
      <c r="W118">
        <v>2.75</v>
      </c>
    </row>
    <row r="119" spans="1:23" x14ac:dyDescent="0.25">
      <c r="A119">
        <v>118</v>
      </c>
      <c r="B119">
        <v>8</v>
      </c>
      <c r="C119">
        <v>16.329999999999998</v>
      </c>
      <c r="D119" t="b">
        <v>0</v>
      </c>
      <c r="E119">
        <v>81700</v>
      </c>
      <c r="F119" t="b">
        <v>0</v>
      </c>
      <c r="G119">
        <v>218000</v>
      </c>
      <c r="H119" t="b">
        <v>0</v>
      </c>
      <c r="I119">
        <v>2.6682999999999999</v>
      </c>
      <c r="J119" t="b">
        <v>0</v>
      </c>
      <c r="K119">
        <v>2</v>
      </c>
      <c r="L119" t="s">
        <v>19</v>
      </c>
      <c r="M119">
        <v>20</v>
      </c>
      <c r="N119" t="b">
        <v>0</v>
      </c>
      <c r="O119">
        <v>655000</v>
      </c>
      <c r="P119" t="b">
        <v>0</v>
      </c>
      <c r="Q119">
        <v>465000</v>
      </c>
      <c r="R119" t="b">
        <v>0</v>
      </c>
      <c r="S119">
        <v>71.900000000000006</v>
      </c>
      <c r="T119" t="b">
        <v>0</v>
      </c>
      <c r="U119">
        <v>240</v>
      </c>
      <c r="V119">
        <v>20</v>
      </c>
      <c r="W119">
        <v>3.25</v>
      </c>
    </row>
    <row r="120" spans="1:23" x14ac:dyDescent="0.25">
      <c r="A120">
        <v>119</v>
      </c>
      <c r="B120">
        <v>29</v>
      </c>
      <c r="C120">
        <v>12.84</v>
      </c>
      <c r="D120" t="b">
        <v>0</v>
      </c>
      <c r="E120">
        <v>82600</v>
      </c>
      <c r="F120" t="b">
        <v>0</v>
      </c>
      <c r="G120">
        <v>85000</v>
      </c>
      <c r="H120" t="b">
        <v>0</v>
      </c>
      <c r="I120">
        <v>1.0290999999999999</v>
      </c>
      <c r="J120" t="b">
        <v>0</v>
      </c>
      <c r="K120">
        <v>2</v>
      </c>
      <c r="L120" t="s">
        <v>19</v>
      </c>
      <c r="M120">
        <v>20</v>
      </c>
      <c r="N120" t="b">
        <v>0</v>
      </c>
      <c r="O120">
        <v>225000</v>
      </c>
      <c r="P120" t="b">
        <v>0</v>
      </c>
      <c r="Q120">
        <v>145000</v>
      </c>
      <c r="R120" t="b">
        <v>0</v>
      </c>
      <c r="S120">
        <v>66.66</v>
      </c>
      <c r="T120" t="b">
        <v>0</v>
      </c>
      <c r="U120">
        <v>360</v>
      </c>
      <c r="V120">
        <v>30</v>
      </c>
      <c r="W120">
        <v>3.37</v>
      </c>
    </row>
    <row r="121" spans="1:23" x14ac:dyDescent="0.25">
      <c r="A121">
        <v>120</v>
      </c>
      <c r="B121">
        <v>12</v>
      </c>
      <c r="C121">
        <v>15.21</v>
      </c>
      <c r="D121" t="b">
        <v>0</v>
      </c>
      <c r="E121">
        <v>65000</v>
      </c>
      <c r="F121" t="b">
        <v>0</v>
      </c>
      <c r="G121">
        <v>67000</v>
      </c>
      <c r="H121" t="b">
        <v>0</v>
      </c>
      <c r="I121">
        <v>1.0307999999999999</v>
      </c>
      <c r="J121" t="b">
        <v>0</v>
      </c>
      <c r="K121">
        <v>2</v>
      </c>
      <c r="L121" t="s">
        <v>19</v>
      </c>
      <c r="M121">
        <v>42</v>
      </c>
      <c r="N121" t="b">
        <v>0</v>
      </c>
      <c r="O121">
        <v>265000</v>
      </c>
      <c r="P121" t="b">
        <v>0</v>
      </c>
      <c r="Q121">
        <v>215000</v>
      </c>
      <c r="R121" t="b">
        <v>0</v>
      </c>
      <c r="S121">
        <v>78.94</v>
      </c>
      <c r="T121" t="b">
        <v>0</v>
      </c>
      <c r="U121">
        <v>360</v>
      </c>
      <c r="V121">
        <v>30</v>
      </c>
      <c r="W121">
        <v>3.99</v>
      </c>
    </row>
    <row r="122" spans="1:23" x14ac:dyDescent="0.25">
      <c r="A122">
        <v>121</v>
      </c>
      <c r="B122">
        <v>12</v>
      </c>
      <c r="C122">
        <v>83.41</v>
      </c>
      <c r="D122" t="b">
        <v>1</v>
      </c>
      <c r="E122">
        <v>68300</v>
      </c>
      <c r="F122" t="b">
        <v>0</v>
      </c>
      <c r="G122">
        <v>112000</v>
      </c>
      <c r="H122" t="b">
        <v>0</v>
      </c>
      <c r="I122">
        <v>1.6397999999999999</v>
      </c>
      <c r="J122" t="b">
        <v>0</v>
      </c>
      <c r="K122">
        <v>1</v>
      </c>
      <c r="L122" t="s">
        <v>19</v>
      </c>
      <c r="M122">
        <v>39</v>
      </c>
      <c r="N122" t="b">
        <v>0</v>
      </c>
      <c r="O122">
        <v>575000</v>
      </c>
      <c r="P122" t="b">
        <v>0</v>
      </c>
      <c r="Q122">
        <v>445000</v>
      </c>
      <c r="R122" t="b">
        <v>0</v>
      </c>
      <c r="S122">
        <v>77.64</v>
      </c>
      <c r="T122" t="b">
        <v>0</v>
      </c>
      <c r="U122">
        <v>360</v>
      </c>
      <c r="V122">
        <v>30</v>
      </c>
      <c r="W122">
        <v>2.37</v>
      </c>
    </row>
    <row r="123" spans="1:23" x14ac:dyDescent="0.25">
      <c r="A123">
        <v>122</v>
      </c>
      <c r="B123">
        <v>4</v>
      </c>
      <c r="C123">
        <v>24.87</v>
      </c>
      <c r="D123" t="b">
        <v>0</v>
      </c>
      <c r="E123">
        <v>77800</v>
      </c>
      <c r="F123" t="b">
        <v>0</v>
      </c>
      <c r="G123">
        <v>175000</v>
      </c>
      <c r="H123" t="b">
        <v>0</v>
      </c>
      <c r="I123">
        <v>2.2494000000000001</v>
      </c>
      <c r="J123" t="b">
        <v>0</v>
      </c>
      <c r="K123">
        <v>2</v>
      </c>
      <c r="L123" t="s">
        <v>19</v>
      </c>
      <c r="M123">
        <v>10</v>
      </c>
      <c r="N123" t="b">
        <v>0</v>
      </c>
      <c r="O123">
        <v>415000</v>
      </c>
      <c r="P123" t="b">
        <v>0</v>
      </c>
      <c r="Q123">
        <v>285000</v>
      </c>
      <c r="R123" t="b">
        <v>0</v>
      </c>
      <c r="S123">
        <v>68.53</v>
      </c>
      <c r="T123" t="b">
        <v>0</v>
      </c>
      <c r="U123">
        <v>360</v>
      </c>
      <c r="V123">
        <v>30</v>
      </c>
      <c r="W123">
        <v>2.87</v>
      </c>
    </row>
    <row r="124" spans="1:23" x14ac:dyDescent="0.25">
      <c r="A124">
        <v>123</v>
      </c>
      <c r="B124">
        <v>6</v>
      </c>
      <c r="C124">
        <v>80.94</v>
      </c>
      <c r="D124" t="b">
        <v>0</v>
      </c>
      <c r="E124">
        <v>92700</v>
      </c>
      <c r="F124" t="b">
        <v>0</v>
      </c>
      <c r="G124">
        <v>91000</v>
      </c>
      <c r="H124" t="b">
        <v>0</v>
      </c>
      <c r="I124">
        <v>0.98170000000000002</v>
      </c>
      <c r="J124" t="b">
        <v>0</v>
      </c>
      <c r="K124">
        <v>2</v>
      </c>
      <c r="L124" t="s">
        <v>19</v>
      </c>
      <c r="M124">
        <v>37</v>
      </c>
      <c r="N124" t="b">
        <v>0</v>
      </c>
      <c r="O124">
        <v>715000</v>
      </c>
      <c r="P124" t="b">
        <v>0</v>
      </c>
      <c r="Q124">
        <v>225000</v>
      </c>
      <c r="R124" t="b">
        <v>0</v>
      </c>
      <c r="S124">
        <v>31.35</v>
      </c>
      <c r="T124" t="b">
        <v>0</v>
      </c>
      <c r="U124">
        <v>180</v>
      </c>
      <c r="V124">
        <v>15</v>
      </c>
      <c r="W124">
        <v>2.75</v>
      </c>
    </row>
    <row r="125" spans="1:23" x14ac:dyDescent="0.25">
      <c r="A125">
        <v>124</v>
      </c>
      <c r="B125">
        <v>39</v>
      </c>
      <c r="C125">
        <v>19.3</v>
      </c>
      <c r="D125" t="b">
        <v>0</v>
      </c>
      <c r="E125">
        <v>85200</v>
      </c>
      <c r="F125" t="b">
        <v>0</v>
      </c>
      <c r="G125">
        <v>85000</v>
      </c>
      <c r="H125" t="b">
        <v>0</v>
      </c>
      <c r="I125">
        <v>0.99770000000000003</v>
      </c>
      <c r="J125" t="b">
        <v>0</v>
      </c>
      <c r="K125">
        <v>2</v>
      </c>
      <c r="L125" t="s">
        <v>19</v>
      </c>
      <c r="M125">
        <v>43</v>
      </c>
      <c r="N125" t="b">
        <v>0</v>
      </c>
      <c r="O125">
        <v>255000</v>
      </c>
      <c r="P125" t="b">
        <v>0</v>
      </c>
      <c r="Q125">
        <v>235000</v>
      </c>
      <c r="R125" t="b">
        <v>0</v>
      </c>
      <c r="S125">
        <v>90.19</v>
      </c>
      <c r="T125" t="b">
        <v>0</v>
      </c>
      <c r="U125">
        <v>360</v>
      </c>
      <c r="V125">
        <v>30</v>
      </c>
      <c r="W125">
        <v>3</v>
      </c>
    </row>
    <row r="126" spans="1:23" x14ac:dyDescent="0.25">
      <c r="A126">
        <v>125</v>
      </c>
      <c r="B126">
        <v>40</v>
      </c>
      <c r="C126">
        <v>15.38</v>
      </c>
      <c r="D126" t="b">
        <v>0</v>
      </c>
      <c r="E126">
        <v>74000</v>
      </c>
      <c r="F126" t="b">
        <v>0</v>
      </c>
      <c r="G126">
        <v>126000</v>
      </c>
      <c r="H126" t="b">
        <v>0</v>
      </c>
      <c r="I126">
        <v>1.7027000000000001</v>
      </c>
      <c r="J126" t="b">
        <v>0</v>
      </c>
      <c r="K126">
        <v>2</v>
      </c>
      <c r="L126" t="s">
        <v>19</v>
      </c>
      <c r="M126">
        <v>30</v>
      </c>
      <c r="N126" t="b">
        <v>0</v>
      </c>
      <c r="O126">
        <v>205000</v>
      </c>
      <c r="P126" t="b">
        <v>0</v>
      </c>
      <c r="Q126">
        <v>165000</v>
      </c>
      <c r="R126" t="b">
        <v>0</v>
      </c>
      <c r="S126">
        <v>80</v>
      </c>
      <c r="T126" t="b">
        <v>0</v>
      </c>
      <c r="U126">
        <v>240</v>
      </c>
      <c r="V126">
        <v>20</v>
      </c>
      <c r="W126">
        <v>3.87</v>
      </c>
    </row>
    <row r="127" spans="1:23" x14ac:dyDescent="0.25">
      <c r="A127">
        <v>126</v>
      </c>
      <c r="B127">
        <v>49</v>
      </c>
      <c r="C127">
        <v>16.8</v>
      </c>
      <c r="D127" t="b">
        <v>0</v>
      </c>
      <c r="E127">
        <v>70700</v>
      </c>
      <c r="F127" t="b">
        <v>0</v>
      </c>
      <c r="G127">
        <v>62000</v>
      </c>
      <c r="H127" t="b">
        <v>0</v>
      </c>
      <c r="I127">
        <v>0.87690000000000001</v>
      </c>
      <c r="J127" t="b">
        <v>0</v>
      </c>
      <c r="K127">
        <v>1</v>
      </c>
      <c r="L127" t="s">
        <v>19</v>
      </c>
      <c r="M127">
        <v>20</v>
      </c>
      <c r="N127" t="b">
        <v>0</v>
      </c>
      <c r="O127">
        <v>305000</v>
      </c>
      <c r="P127" t="b">
        <v>0</v>
      </c>
      <c r="Q127">
        <v>275000</v>
      </c>
      <c r="R127" t="b">
        <v>0</v>
      </c>
      <c r="S127">
        <v>95</v>
      </c>
      <c r="T127" t="b">
        <v>0</v>
      </c>
      <c r="U127">
        <v>360</v>
      </c>
      <c r="V127">
        <v>30</v>
      </c>
      <c r="W127">
        <v>2.75</v>
      </c>
    </row>
    <row r="128" spans="1:23" x14ac:dyDescent="0.25">
      <c r="A128">
        <v>127</v>
      </c>
      <c r="B128">
        <v>26</v>
      </c>
      <c r="C128">
        <v>6.53</v>
      </c>
      <c r="D128" t="b">
        <v>0</v>
      </c>
      <c r="E128">
        <v>79700</v>
      </c>
      <c r="F128" t="b">
        <v>0</v>
      </c>
      <c r="G128">
        <v>56000</v>
      </c>
      <c r="H128" t="b">
        <v>0</v>
      </c>
      <c r="I128">
        <v>0.7026</v>
      </c>
      <c r="J128" t="b">
        <v>0</v>
      </c>
      <c r="K128">
        <v>2</v>
      </c>
      <c r="L128" t="s">
        <v>19</v>
      </c>
      <c r="M128">
        <v>39</v>
      </c>
      <c r="N128" t="b">
        <v>0</v>
      </c>
      <c r="O128">
        <v>325000</v>
      </c>
      <c r="P128" t="b">
        <v>0</v>
      </c>
      <c r="Q128">
        <v>235000</v>
      </c>
      <c r="R128" t="b">
        <v>0</v>
      </c>
      <c r="S128">
        <v>73.53</v>
      </c>
      <c r="T128" t="b">
        <v>0</v>
      </c>
      <c r="U128">
        <v>360</v>
      </c>
      <c r="V128">
        <v>30</v>
      </c>
      <c r="W128">
        <v>2.99</v>
      </c>
    </row>
    <row r="129" spans="1:23" x14ac:dyDescent="0.25">
      <c r="A129">
        <v>128</v>
      </c>
      <c r="B129">
        <v>53</v>
      </c>
      <c r="C129">
        <v>11.83</v>
      </c>
      <c r="D129" t="b">
        <v>0</v>
      </c>
      <c r="E129">
        <v>86300</v>
      </c>
      <c r="F129" t="b">
        <v>0</v>
      </c>
      <c r="G129">
        <v>67000</v>
      </c>
      <c r="H129" t="b">
        <v>0</v>
      </c>
      <c r="I129">
        <v>0.77639999999999998</v>
      </c>
      <c r="J129" t="b">
        <v>0</v>
      </c>
      <c r="K129">
        <v>2</v>
      </c>
      <c r="L129" t="s">
        <v>19</v>
      </c>
      <c r="M129">
        <v>44</v>
      </c>
      <c r="N129" t="b">
        <v>0</v>
      </c>
      <c r="O129">
        <v>425000</v>
      </c>
      <c r="P129" t="b">
        <v>0</v>
      </c>
      <c r="Q129">
        <v>335000</v>
      </c>
      <c r="R129" t="b">
        <v>0</v>
      </c>
      <c r="S129">
        <v>79</v>
      </c>
      <c r="T129" t="b">
        <v>0</v>
      </c>
      <c r="U129">
        <v>360</v>
      </c>
      <c r="V129">
        <v>30</v>
      </c>
      <c r="W129">
        <v>4.37</v>
      </c>
    </row>
    <row r="130" spans="1:23" x14ac:dyDescent="0.25">
      <c r="A130">
        <v>129</v>
      </c>
      <c r="B130">
        <v>53</v>
      </c>
      <c r="C130">
        <v>37.630000000000003</v>
      </c>
      <c r="D130" t="b">
        <v>0</v>
      </c>
      <c r="E130">
        <v>106900</v>
      </c>
      <c r="F130" t="b">
        <v>0</v>
      </c>
      <c r="G130">
        <v>69000</v>
      </c>
      <c r="H130" t="b">
        <v>0</v>
      </c>
      <c r="I130">
        <v>0.64549999999999996</v>
      </c>
      <c r="J130" t="b">
        <v>0</v>
      </c>
      <c r="K130">
        <v>2</v>
      </c>
      <c r="L130" t="s">
        <v>19</v>
      </c>
      <c r="M130">
        <v>45</v>
      </c>
      <c r="N130" t="b">
        <v>0</v>
      </c>
      <c r="O130">
        <v>445000</v>
      </c>
      <c r="P130" t="b">
        <v>0</v>
      </c>
      <c r="Q130">
        <v>325000</v>
      </c>
      <c r="R130" t="b">
        <v>0</v>
      </c>
      <c r="S130">
        <v>73.53</v>
      </c>
      <c r="T130" t="b">
        <v>0</v>
      </c>
      <c r="U130">
        <v>360</v>
      </c>
      <c r="V130">
        <v>30</v>
      </c>
      <c r="W130">
        <v>3.37</v>
      </c>
    </row>
    <row r="131" spans="1:23" x14ac:dyDescent="0.25">
      <c r="A131">
        <v>130</v>
      </c>
      <c r="B131">
        <v>21</v>
      </c>
      <c r="C131">
        <v>90.31</v>
      </c>
      <c r="D131" t="b">
        <v>1</v>
      </c>
      <c r="E131">
        <v>79400</v>
      </c>
      <c r="F131" t="b">
        <v>0</v>
      </c>
      <c r="G131">
        <v>374000</v>
      </c>
      <c r="H131" t="b">
        <v>1</v>
      </c>
      <c r="I131">
        <v>4.7103000000000002</v>
      </c>
      <c r="J131" t="b">
        <v>1</v>
      </c>
      <c r="K131">
        <v>1</v>
      </c>
      <c r="L131" t="s">
        <v>19</v>
      </c>
      <c r="M131">
        <v>30</v>
      </c>
      <c r="N131" t="b">
        <v>0</v>
      </c>
      <c r="O131">
        <v>115000</v>
      </c>
      <c r="P131" t="b">
        <v>0</v>
      </c>
      <c r="Q131">
        <v>95000</v>
      </c>
      <c r="R131" t="b">
        <v>0</v>
      </c>
      <c r="S131">
        <v>80</v>
      </c>
      <c r="T131" t="b">
        <v>0</v>
      </c>
      <c r="U131">
        <v>360</v>
      </c>
      <c r="V131">
        <v>30</v>
      </c>
      <c r="W131">
        <v>4.25</v>
      </c>
    </row>
    <row r="132" spans="1:23" x14ac:dyDescent="0.25">
      <c r="A132">
        <v>131</v>
      </c>
      <c r="B132">
        <v>6</v>
      </c>
      <c r="C132">
        <v>78.83</v>
      </c>
      <c r="D132" t="b">
        <v>0</v>
      </c>
      <c r="E132">
        <v>83300</v>
      </c>
      <c r="F132" t="b">
        <v>0</v>
      </c>
      <c r="G132">
        <v>302000</v>
      </c>
      <c r="H132" t="b">
        <v>1</v>
      </c>
      <c r="I132">
        <v>3.6255000000000002</v>
      </c>
      <c r="J132" t="b">
        <v>1</v>
      </c>
      <c r="K132">
        <v>2</v>
      </c>
      <c r="L132" t="s">
        <v>19</v>
      </c>
      <c r="M132">
        <v>10</v>
      </c>
      <c r="N132" t="b">
        <v>0</v>
      </c>
      <c r="O132">
        <v>635000</v>
      </c>
      <c r="P132" t="b">
        <v>0</v>
      </c>
      <c r="Q132">
        <v>355000</v>
      </c>
      <c r="R132" t="b">
        <v>0</v>
      </c>
      <c r="S132">
        <v>55.79</v>
      </c>
      <c r="T132" t="b">
        <v>0</v>
      </c>
      <c r="U132">
        <v>360</v>
      </c>
      <c r="V132">
        <v>30</v>
      </c>
      <c r="W132">
        <v>3.5</v>
      </c>
    </row>
    <row r="133" spans="1:23" x14ac:dyDescent="0.25">
      <c r="A133">
        <v>132</v>
      </c>
      <c r="B133">
        <v>6</v>
      </c>
      <c r="C133">
        <v>24.95</v>
      </c>
      <c r="D133" t="b">
        <v>0</v>
      </c>
      <c r="E133">
        <v>97800</v>
      </c>
      <c r="F133" t="b">
        <v>0</v>
      </c>
      <c r="G133">
        <v>222000</v>
      </c>
      <c r="H133" t="b">
        <v>0</v>
      </c>
      <c r="I133">
        <v>2.2698999999999998</v>
      </c>
      <c r="J133" t="b">
        <v>0</v>
      </c>
      <c r="K133">
        <v>1</v>
      </c>
      <c r="L133" t="s">
        <v>19</v>
      </c>
      <c r="M133">
        <v>20</v>
      </c>
      <c r="N133" t="b">
        <v>0</v>
      </c>
      <c r="O133">
        <v>1105000</v>
      </c>
      <c r="P133" t="b">
        <v>1</v>
      </c>
      <c r="Q133">
        <v>715000</v>
      </c>
      <c r="R133" t="b">
        <v>1</v>
      </c>
      <c r="S133">
        <v>64.81</v>
      </c>
      <c r="T133" t="b">
        <v>0</v>
      </c>
      <c r="U133">
        <v>360</v>
      </c>
      <c r="V133">
        <v>30</v>
      </c>
      <c r="W133">
        <v>3</v>
      </c>
    </row>
    <row r="134" spans="1:23" x14ac:dyDescent="0.25">
      <c r="A134">
        <v>133</v>
      </c>
      <c r="B134">
        <v>40</v>
      </c>
      <c r="C134">
        <v>15.38</v>
      </c>
      <c r="D134" t="b">
        <v>0</v>
      </c>
      <c r="E134">
        <v>74000</v>
      </c>
      <c r="F134" t="b">
        <v>0</v>
      </c>
      <c r="G134">
        <v>162000</v>
      </c>
      <c r="H134" t="b">
        <v>0</v>
      </c>
      <c r="I134">
        <v>2.1892</v>
      </c>
      <c r="J134" t="b">
        <v>0</v>
      </c>
      <c r="K134">
        <v>2</v>
      </c>
      <c r="L134" t="s">
        <v>19</v>
      </c>
      <c r="M134">
        <v>20</v>
      </c>
      <c r="N134" t="b">
        <v>0</v>
      </c>
      <c r="O134">
        <v>495000</v>
      </c>
      <c r="P134" t="b">
        <v>0</v>
      </c>
      <c r="Q134">
        <v>395000</v>
      </c>
      <c r="R134" t="b">
        <v>0</v>
      </c>
      <c r="S134">
        <v>79.989999999999995</v>
      </c>
      <c r="T134" t="b">
        <v>0</v>
      </c>
      <c r="U134">
        <v>360</v>
      </c>
      <c r="V134">
        <v>30</v>
      </c>
      <c r="W134">
        <v>3.37</v>
      </c>
    </row>
    <row r="135" spans="1:23" x14ac:dyDescent="0.25">
      <c r="A135">
        <v>134</v>
      </c>
      <c r="B135">
        <v>27</v>
      </c>
      <c r="C135">
        <v>17.350000000000001</v>
      </c>
      <c r="D135" t="b">
        <v>0</v>
      </c>
      <c r="E135">
        <v>102800</v>
      </c>
      <c r="F135" t="b">
        <v>0</v>
      </c>
      <c r="G135">
        <v>27000</v>
      </c>
      <c r="H135" t="b">
        <v>0</v>
      </c>
      <c r="I135">
        <v>0.2626</v>
      </c>
      <c r="J135" t="b">
        <v>0</v>
      </c>
      <c r="K135">
        <v>2</v>
      </c>
      <c r="L135" t="s">
        <v>19</v>
      </c>
      <c r="M135">
        <v>43</v>
      </c>
      <c r="N135" t="b">
        <v>0</v>
      </c>
      <c r="O135">
        <v>325000</v>
      </c>
      <c r="P135" t="b">
        <v>0</v>
      </c>
      <c r="Q135">
        <v>125000</v>
      </c>
      <c r="R135" t="b">
        <v>0</v>
      </c>
      <c r="S135">
        <v>38.81</v>
      </c>
      <c r="T135" t="b">
        <v>0</v>
      </c>
      <c r="U135">
        <v>360</v>
      </c>
      <c r="V135">
        <v>30</v>
      </c>
      <c r="W135">
        <v>3.62</v>
      </c>
    </row>
    <row r="136" spans="1:23" x14ac:dyDescent="0.25">
      <c r="A136">
        <v>135</v>
      </c>
      <c r="B136">
        <v>5</v>
      </c>
      <c r="C136">
        <v>18.28</v>
      </c>
      <c r="D136" t="b">
        <v>0</v>
      </c>
      <c r="E136">
        <v>71400</v>
      </c>
      <c r="F136" t="b">
        <v>0</v>
      </c>
      <c r="G136">
        <v>277000</v>
      </c>
      <c r="H136" t="b">
        <v>0</v>
      </c>
      <c r="I136">
        <v>3.8795999999999999</v>
      </c>
      <c r="J136" t="b">
        <v>1</v>
      </c>
      <c r="K136">
        <v>2</v>
      </c>
      <c r="L136" t="s">
        <v>19</v>
      </c>
      <c r="M136">
        <v>10</v>
      </c>
      <c r="N136" t="b">
        <v>0</v>
      </c>
      <c r="O136">
        <v>145000</v>
      </c>
      <c r="P136" t="b">
        <v>0</v>
      </c>
      <c r="Q136">
        <v>115000</v>
      </c>
      <c r="R136" t="b">
        <v>0</v>
      </c>
      <c r="S136">
        <v>80</v>
      </c>
      <c r="T136" t="b">
        <v>0</v>
      </c>
      <c r="U136">
        <v>360</v>
      </c>
      <c r="V136">
        <v>30</v>
      </c>
      <c r="W136">
        <v>5.12</v>
      </c>
    </row>
    <row r="137" spans="1:23" x14ac:dyDescent="0.25">
      <c r="A137">
        <v>136</v>
      </c>
      <c r="B137">
        <v>51</v>
      </c>
      <c r="C137">
        <v>9.9700000000000006</v>
      </c>
      <c r="D137" t="b">
        <v>0</v>
      </c>
      <c r="E137">
        <v>124900</v>
      </c>
      <c r="F137" t="b">
        <v>0</v>
      </c>
      <c r="G137">
        <v>94000</v>
      </c>
      <c r="H137" t="b">
        <v>0</v>
      </c>
      <c r="I137">
        <v>0.75260000000000005</v>
      </c>
      <c r="J137" t="b">
        <v>0</v>
      </c>
      <c r="K137">
        <v>2</v>
      </c>
      <c r="L137" t="s">
        <v>19</v>
      </c>
      <c r="M137">
        <v>39</v>
      </c>
      <c r="N137" t="b">
        <v>0</v>
      </c>
      <c r="O137">
        <v>545000</v>
      </c>
      <c r="P137" t="b">
        <v>0</v>
      </c>
      <c r="Q137">
        <v>385000</v>
      </c>
      <c r="R137" t="b">
        <v>0</v>
      </c>
      <c r="S137">
        <v>70.45</v>
      </c>
      <c r="T137" t="b">
        <v>0</v>
      </c>
      <c r="U137">
        <v>360</v>
      </c>
      <c r="V137">
        <v>30</v>
      </c>
      <c r="W137">
        <v>3.37</v>
      </c>
    </row>
    <row r="138" spans="1:23" x14ac:dyDescent="0.25">
      <c r="A138">
        <v>137</v>
      </c>
      <c r="B138">
        <v>18</v>
      </c>
      <c r="C138">
        <v>8.75</v>
      </c>
      <c r="D138" t="b">
        <v>0</v>
      </c>
      <c r="E138">
        <v>79600</v>
      </c>
      <c r="F138" t="b">
        <v>0</v>
      </c>
      <c r="G138">
        <v>55000</v>
      </c>
      <c r="H138" t="b">
        <v>0</v>
      </c>
      <c r="I138">
        <v>0.69099999999999995</v>
      </c>
      <c r="J138" t="b">
        <v>0</v>
      </c>
      <c r="K138">
        <v>2</v>
      </c>
      <c r="L138" t="s">
        <v>19</v>
      </c>
      <c r="M138">
        <v>20</v>
      </c>
      <c r="N138" t="b">
        <v>0</v>
      </c>
      <c r="O138">
        <v>275000</v>
      </c>
      <c r="P138" t="b">
        <v>0</v>
      </c>
      <c r="Q138">
        <v>125000</v>
      </c>
      <c r="R138" t="b">
        <v>0</v>
      </c>
      <c r="S138">
        <v>44.64</v>
      </c>
      <c r="T138" t="b">
        <v>0</v>
      </c>
      <c r="U138">
        <v>360</v>
      </c>
      <c r="V138">
        <v>30</v>
      </c>
      <c r="W138">
        <v>3.75</v>
      </c>
    </row>
    <row r="139" spans="1:23" x14ac:dyDescent="0.25">
      <c r="A139">
        <v>138</v>
      </c>
      <c r="B139">
        <v>51</v>
      </c>
      <c r="C139">
        <v>16.96</v>
      </c>
      <c r="D139" t="b">
        <v>0</v>
      </c>
      <c r="E139">
        <v>83400</v>
      </c>
      <c r="F139" t="b">
        <v>0</v>
      </c>
      <c r="G139">
        <v>143000</v>
      </c>
      <c r="H139" t="b">
        <v>0</v>
      </c>
      <c r="I139">
        <v>1.7145999999999999</v>
      </c>
      <c r="J139" t="b">
        <v>0</v>
      </c>
      <c r="K139">
        <v>2</v>
      </c>
      <c r="L139" t="s">
        <v>19</v>
      </c>
      <c r="M139">
        <v>37</v>
      </c>
      <c r="N139" t="b">
        <v>0</v>
      </c>
      <c r="O139">
        <v>405000</v>
      </c>
      <c r="P139" t="b">
        <v>0</v>
      </c>
      <c r="Q139">
        <v>355000</v>
      </c>
      <c r="R139" t="b">
        <v>0</v>
      </c>
      <c r="S139">
        <v>89.38</v>
      </c>
      <c r="T139" t="b">
        <v>0</v>
      </c>
      <c r="U139">
        <v>360</v>
      </c>
      <c r="V139">
        <v>30</v>
      </c>
      <c r="W139">
        <v>2.87</v>
      </c>
    </row>
    <row r="140" spans="1:23" x14ac:dyDescent="0.25">
      <c r="A140">
        <v>139</v>
      </c>
      <c r="B140">
        <v>36</v>
      </c>
      <c r="C140">
        <v>8.77</v>
      </c>
      <c r="D140" t="b">
        <v>0</v>
      </c>
      <c r="E140">
        <v>83700</v>
      </c>
      <c r="F140" t="b">
        <v>0</v>
      </c>
      <c r="G140">
        <v>83000</v>
      </c>
      <c r="H140" t="b">
        <v>0</v>
      </c>
      <c r="I140">
        <v>0.99160000000000004</v>
      </c>
      <c r="J140" t="b">
        <v>0</v>
      </c>
      <c r="K140">
        <v>2</v>
      </c>
      <c r="L140" t="s">
        <v>19</v>
      </c>
      <c r="M140">
        <v>39</v>
      </c>
      <c r="N140" t="b">
        <v>0</v>
      </c>
      <c r="O140">
        <v>185000</v>
      </c>
      <c r="P140" t="b">
        <v>0</v>
      </c>
      <c r="Q140">
        <v>85000</v>
      </c>
      <c r="R140" t="b">
        <v>0</v>
      </c>
      <c r="S140">
        <v>48.07</v>
      </c>
      <c r="T140" t="b">
        <v>0</v>
      </c>
      <c r="U140">
        <v>360</v>
      </c>
      <c r="V140">
        <v>30</v>
      </c>
      <c r="W140">
        <v>3.62</v>
      </c>
    </row>
    <row r="141" spans="1:23" x14ac:dyDescent="0.25">
      <c r="A141">
        <v>140</v>
      </c>
      <c r="B141">
        <v>27</v>
      </c>
      <c r="C141">
        <v>76.5</v>
      </c>
      <c r="D141" t="b">
        <v>0</v>
      </c>
      <c r="E141">
        <v>102800</v>
      </c>
      <c r="F141" t="b">
        <v>0</v>
      </c>
      <c r="G141">
        <v>115000</v>
      </c>
      <c r="H141" t="b">
        <v>0</v>
      </c>
      <c r="I141">
        <v>1.1187</v>
      </c>
      <c r="J141" t="b">
        <v>0</v>
      </c>
      <c r="K141">
        <v>2</v>
      </c>
      <c r="L141" t="s">
        <v>19</v>
      </c>
      <c r="M141">
        <v>30</v>
      </c>
      <c r="N141" t="b">
        <v>0</v>
      </c>
      <c r="O141">
        <v>505000</v>
      </c>
      <c r="P141" t="b">
        <v>0</v>
      </c>
      <c r="Q141">
        <v>275000</v>
      </c>
      <c r="R141" t="b">
        <v>0</v>
      </c>
      <c r="S141">
        <v>55</v>
      </c>
      <c r="T141" t="b">
        <v>0</v>
      </c>
      <c r="U141">
        <v>360</v>
      </c>
      <c r="V141">
        <v>30</v>
      </c>
      <c r="W141">
        <v>4.5</v>
      </c>
    </row>
    <row r="142" spans="1:23" x14ac:dyDescent="0.25">
      <c r="A142">
        <v>141</v>
      </c>
      <c r="B142">
        <v>36</v>
      </c>
      <c r="C142">
        <v>97.18</v>
      </c>
      <c r="D142" t="b">
        <v>1</v>
      </c>
      <c r="E142">
        <v>96500</v>
      </c>
      <c r="F142" t="b">
        <v>0</v>
      </c>
      <c r="G142">
        <v>111000</v>
      </c>
      <c r="H142" t="b">
        <v>0</v>
      </c>
      <c r="I142">
        <v>1.1503000000000001</v>
      </c>
      <c r="J142" t="b">
        <v>0</v>
      </c>
      <c r="K142">
        <v>2</v>
      </c>
      <c r="L142" t="s">
        <v>19</v>
      </c>
      <c r="M142">
        <v>41</v>
      </c>
      <c r="N142" t="b">
        <v>0</v>
      </c>
      <c r="O142">
        <v>715000</v>
      </c>
      <c r="P142" t="b">
        <v>0</v>
      </c>
      <c r="Q142">
        <v>485000</v>
      </c>
      <c r="R142" t="b">
        <v>0</v>
      </c>
      <c r="S142">
        <v>68.87</v>
      </c>
      <c r="T142" t="b">
        <v>0</v>
      </c>
      <c r="U142">
        <v>360</v>
      </c>
      <c r="V142">
        <v>30</v>
      </c>
      <c r="W142">
        <v>3.87</v>
      </c>
    </row>
    <row r="143" spans="1:23" x14ac:dyDescent="0.25">
      <c r="A143">
        <v>142</v>
      </c>
      <c r="B143">
        <v>6</v>
      </c>
      <c r="C143">
        <v>31.13</v>
      </c>
      <c r="D143" t="b">
        <v>0</v>
      </c>
      <c r="E143">
        <v>127900</v>
      </c>
      <c r="F143" t="b">
        <v>1</v>
      </c>
      <c r="G143">
        <v>199000</v>
      </c>
      <c r="H143" t="b">
        <v>0</v>
      </c>
      <c r="I143">
        <v>1.5559000000000001</v>
      </c>
      <c r="J143" t="b">
        <v>0</v>
      </c>
      <c r="K143">
        <v>2</v>
      </c>
      <c r="L143" t="s">
        <v>19</v>
      </c>
      <c r="M143">
        <v>30</v>
      </c>
      <c r="N143" t="b">
        <v>0</v>
      </c>
      <c r="O143">
        <v>705000</v>
      </c>
      <c r="P143" t="b">
        <v>0</v>
      </c>
      <c r="Q143">
        <v>555000</v>
      </c>
      <c r="R143" t="b">
        <v>0</v>
      </c>
      <c r="S143">
        <v>79.42</v>
      </c>
      <c r="T143" t="b">
        <v>0</v>
      </c>
      <c r="U143">
        <v>360</v>
      </c>
      <c r="V143">
        <v>30</v>
      </c>
      <c r="W143">
        <v>3.62</v>
      </c>
    </row>
    <row r="144" spans="1:23" x14ac:dyDescent="0.25">
      <c r="A144">
        <v>143</v>
      </c>
      <c r="B144">
        <v>25</v>
      </c>
      <c r="C144">
        <v>16.149999999999999</v>
      </c>
      <c r="D144" t="b">
        <v>0</v>
      </c>
      <c r="E144">
        <v>114000</v>
      </c>
      <c r="F144" t="b">
        <v>0</v>
      </c>
      <c r="G144">
        <v>123000</v>
      </c>
      <c r="H144" t="b">
        <v>0</v>
      </c>
      <c r="I144">
        <v>1.0789</v>
      </c>
      <c r="J144" t="b">
        <v>0</v>
      </c>
      <c r="K144">
        <v>2</v>
      </c>
      <c r="L144" t="s">
        <v>19</v>
      </c>
      <c r="M144">
        <v>37</v>
      </c>
      <c r="N144" t="b">
        <v>0</v>
      </c>
      <c r="O144">
        <v>605000</v>
      </c>
      <c r="P144" t="b">
        <v>0</v>
      </c>
      <c r="Q144">
        <v>335000</v>
      </c>
      <c r="R144" t="b">
        <v>0</v>
      </c>
      <c r="S144">
        <v>71.27</v>
      </c>
      <c r="T144" t="b">
        <v>0</v>
      </c>
      <c r="U144">
        <v>360</v>
      </c>
      <c r="V144">
        <v>30</v>
      </c>
      <c r="W144">
        <v>3</v>
      </c>
    </row>
    <row r="145" spans="1:23" x14ac:dyDescent="0.25">
      <c r="A145">
        <v>144</v>
      </c>
      <c r="B145">
        <v>49</v>
      </c>
      <c r="C145">
        <v>14.24</v>
      </c>
      <c r="D145" t="b">
        <v>0</v>
      </c>
      <c r="E145">
        <v>87500</v>
      </c>
      <c r="F145" t="b">
        <v>0</v>
      </c>
      <c r="G145">
        <v>87000</v>
      </c>
      <c r="H145" t="b">
        <v>0</v>
      </c>
      <c r="I145">
        <v>0.99429999999999996</v>
      </c>
      <c r="J145" t="b">
        <v>0</v>
      </c>
      <c r="K145">
        <v>2</v>
      </c>
      <c r="L145" t="s">
        <v>19</v>
      </c>
      <c r="M145">
        <v>30</v>
      </c>
      <c r="N145" t="b">
        <v>0</v>
      </c>
      <c r="O145">
        <v>485000</v>
      </c>
      <c r="P145" t="b">
        <v>0</v>
      </c>
      <c r="Q145">
        <v>285000</v>
      </c>
      <c r="R145" t="b">
        <v>0</v>
      </c>
      <c r="S145">
        <v>58.36</v>
      </c>
      <c r="T145" t="b">
        <v>0</v>
      </c>
      <c r="U145">
        <v>360</v>
      </c>
      <c r="V145">
        <v>30</v>
      </c>
      <c r="W145">
        <v>2.87</v>
      </c>
    </row>
    <row r="146" spans="1:23" x14ac:dyDescent="0.25">
      <c r="A146">
        <v>145</v>
      </c>
      <c r="B146">
        <v>18</v>
      </c>
      <c r="C146">
        <v>11.74</v>
      </c>
      <c r="D146" t="b">
        <v>0</v>
      </c>
      <c r="E146">
        <v>81300</v>
      </c>
      <c r="F146" t="b">
        <v>0</v>
      </c>
      <c r="G146">
        <v>95000</v>
      </c>
      <c r="H146" t="b">
        <v>0</v>
      </c>
      <c r="I146">
        <v>1.1685000000000001</v>
      </c>
      <c r="J146" t="b">
        <v>0</v>
      </c>
      <c r="K146">
        <v>2</v>
      </c>
      <c r="L146" t="s">
        <v>19</v>
      </c>
      <c r="M146">
        <v>10</v>
      </c>
      <c r="N146" t="b">
        <v>0</v>
      </c>
      <c r="O146">
        <v>145000</v>
      </c>
      <c r="P146" t="b">
        <v>0</v>
      </c>
      <c r="Q146">
        <v>75000</v>
      </c>
      <c r="R146" t="b">
        <v>0</v>
      </c>
      <c r="S146">
        <v>50</v>
      </c>
      <c r="T146" t="b">
        <v>0</v>
      </c>
      <c r="U146">
        <v>180</v>
      </c>
      <c r="V146">
        <v>15</v>
      </c>
      <c r="W146">
        <v>2.5</v>
      </c>
    </row>
    <row r="147" spans="1:23" x14ac:dyDescent="0.25">
      <c r="A147">
        <v>146</v>
      </c>
      <c r="B147">
        <v>6</v>
      </c>
      <c r="C147">
        <v>70.38</v>
      </c>
      <c r="D147" t="b">
        <v>0</v>
      </c>
      <c r="E147">
        <v>83300</v>
      </c>
      <c r="F147" t="b">
        <v>0</v>
      </c>
      <c r="G147">
        <v>127000</v>
      </c>
      <c r="H147" t="b">
        <v>0</v>
      </c>
      <c r="I147">
        <v>1.5246</v>
      </c>
      <c r="J147" t="b">
        <v>0</v>
      </c>
      <c r="K147">
        <v>2</v>
      </c>
      <c r="L147" t="s">
        <v>19</v>
      </c>
      <c r="M147">
        <v>20</v>
      </c>
      <c r="N147" t="b">
        <v>0</v>
      </c>
      <c r="O147">
        <v>805000</v>
      </c>
      <c r="P147" t="b">
        <v>0</v>
      </c>
      <c r="Q147">
        <v>155000</v>
      </c>
      <c r="R147" t="b">
        <v>0</v>
      </c>
      <c r="S147">
        <v>19.75</v>
      </c>
      <c r="T147" t="b">
        <v>1</v>
      </c>
      <c r="U147">
        <v>360</v>
      </c>
      <c r="V147">
        <v>30</v>
      </c>
      <c r="W147">
        <v>3.12</v>
      </c>
    </row>
    <row r="148" spans="1:23" x14ac:dyDescent="0.25">
      <c r="A148">
        <v>147</v>
      </c>
      <c r="B148">
        <v>12</v>
      </c>
      <c r="C148">
        <v>40.75</v>
      </c>
      <c r="D148" t="b">
        <v>0</v>
      </c>
      <c r="E148">
        <v>68300</v>
      </c>
      <c r="F148" t="b">
        <v>0</v>
      </c>
      <c r="G148">
        <v>101000</v>
      </c>
      <c r="H148" t="b">
        <v>0</v>
      </c>
      <c r="I148">
        <v>1.4787999999999999</v>
      </c>
      <c r="J148" t="b">
        <v>0</v>
      </c>
      <c r="K148">
        <v>2</v>
      </c>
      <c r="L148" t="s">
        <v>19</v>
      </c>
      <c r="M148">
        <v>44</v>
      </c>
      <c r="N148" t="b">
        <v>0</v>
      </c>
      <c r="O148">
        <v>515000</v>
      </c>
      <c r="P148" t="b">
        <v>0</v>
      </c>
      <c r="Q148">
        <v>375000</v>
      </c>
      <c r="R148" t="b">
        <v>0</v>
      </c>
      <c r="S148">
        <v>73.78</v>
      </c>
      <c r="T148" t="b">
        <v>0</v>
      </c>
      <c r="U148">
        <v>360</v>
      </c>
      <c r="V148">
        <v>30</v>
      </c>
      <c r="W148">
        <v>3.12</v>
      </c>
    </row>
    <row r="149" spans="1:23" x14ac:dyDescent="0.25">
      <c r="A149">
        <v>148</v>
      </c>
      <c r="B149">
        <v>6</v>
      </c>
      <c r="C149">
        <v>36.35</v>
      </c>
      <c r="D149" t="b">
        <v>0</v>
      </c>
      <c r="E149">
        <v>86700</v>
      </c>
      <c r="F149" t="b">
        <v>0</v>
      </c>
      <c r="G149">
        <v>179000</v>
      </c>
      <c r="H149" t="b">
        <v>0</v>
      </c>
      <c r="I149">
        <v>2.0646</v>
      </c>
      <c r="J149" t="b">
        <v>0</v>
      </c>
      <c r="K149">
        <v>2</v>
      </c>
      <c r="L149" t="s">
        <v>19</v>
      </c>
      <c r="M149">
        <v>10</v>
      </c>
      <c r="N149" t="b">
        <v>0</v>
      </c>
      <c r="O149">
        <v>775000</v>
      </c>
      <c r="P149" t="b">
        <v>0</v>
      </c>
      <c r="Q149">
        <v>385000</v>
      </c>
      <c r="R149" t="b">
        <v>0</v>
      </c>
      <c r="S149">
        <v>49.41</v>
      </c>
      <c r="T149" t="b">
        <v>0</v>
      </c>
      <c r="U149">
        <v>360</v>
      </c>
      <c r="V149">
        <v>30</v>
      </c>
      <c r="W149">
        <v>2.87</v>
      </c>
    </row>
    <row r="150" spans="1:23" x14ac:dyDescent="0.25">
      <c r="A150">
        <v>149</v>
      </c>
      <c r="B150">
        <v>8</v>
      </c>
      <c r="C150">
        <v>10.17</v>
      </c>
      <c r="D150" t="b">
        <v>0</v>
      </c>
      <c r="E150">
        <v>100000</v>
      </c>
      <c r="F150" t="b">
        <v>0</v>
      </c>
      <c r="G150">
        <v>180000</v>
      </c>
      <c r="H150" t="b">
        <v>0</v>
      </c>
      <c r="I150">
        <v>1.8</v>
      </c>
      <c r="J150" t="b">
        <v>0</v>
      </c>
      <c r="K150">
        <v>2</v>
      </c>
      <c r="L150" t="s">
        <v>19</v>
      </c>
      <c r="M150">
        <v>30</v>
      </c>
      <c r="N150" t="b">
        <v>0</v>
      </c>
      <c r="O150">
        <v>705000</v>
      </c>
      <c r="P150" t="b">
        <v>0</v>
      </c>
      <c r="Q150">
        <v>495000</v>
      </c>
      <c r="R150" t="b">
        <v>0</v>
      </c>
      <c r="S150">
        <v>70</v>
      </c>
      <c r="T150" t="b">
        <v>0</v>
      </c>
      <c r="U150">
        <v>360</v>
      </c>
      <c r="V150">
        <v>30</v>
      </c>
      <c r="W150">
        <v>3.87</v>
      </c>
    </row>
    <row r="151" spans="1:23" x14ac:dyDescent="0.25">
      <c r="A151">
        <v>150</v>
      </c>
      <c r="B151">
        <v>27</v>
      </c>
      <c r="C151">
        <v>8.26</v>
      </c>
      <c r="D151" t="b">
        <v>0</v>
      </c>
      <c r="E151">
        <v>102800</v>
      </c>
      <c r="F151" t="b">
        <v>0</v>
      </c>
      <c r="G151">
        <v>50000</v>
      </c>
      <c r="H151" t="b">
        <v>0</v>
      </c>
      <c r="I151">
        <v>0.4864</v>
      </c>
      <c r="J151" t="b">
        <v>0</v>
      </c>
      <c r="K151">
        <v>2</v>
      </c>
      <c r="L151" t="s">
        <v>19</v>
      </c>
      <c r="M151">
        <v>45</v>
      </c>
      <c r="N151" t="b">
        <v>0</v>
      </c>
      <c r="O151">
        <v>215000</v>
      </c>
      <c r="P151" t="b">
        <v>0</v>
      </c>
      <c r="Q151">
        <v>155000</v>
      </c>
      <c r="R151" t="b">
        <v>0</v>
      </c>
      <c r="S151">
        <v>73.84</v>
      </c>
      <c r="T151" t="b">
        <v>0</v>
      </c>
      <c r="U151">
        <v>180</v>
      </c>
      <c r="V151">
        <v>15</v>
      </c>
      <c r="W151">
        <v>2.37</v>
      </c>
    </row>
    <row r="152" spans="1:23" x14ac:dyDescent="0.25">
      <c r="A152">
        <v>151</v>
      </c>
      <c r="B152">
        <v>17</v>
      </c>
      <c r="C152">
        <v>7.45</v>
      </c>
      <c r="D152" t="b">
        <v>0</v>
      </c>
      <c r="E152">
        <v>89100</v>
      </c>
      <c r="F152" t="b">
        <v>0</v>
      </c>
      <c r="G152">
        <v>174000</v>
      </c>
      <c r="H152" t="b">
        <v>0</v>
      </c>
      <c r="I152">
        <v>1.9529000000000001</v>
      </c>
      <c r="J152" t="b">
        <v>0</v>
      </c>
      <c r="K152">
        <v>2</v>
      </c>
      <c r="L152" t="s">
        <v>19</v>
      </c>
      <c r="M152">
        <v>20</v>
      </c>
      <c r="N152" t="b">
        <v>0</v>
      </c>
      <c r="O152">
        <v>275000</v>
      </c>
      <c r="P152" t="b">
        <v>0</v>
      </c>
      <c r="Q152">
        <v>145000</v>
      </c>
      <c r="R152" t="b">
        <v>0</v>
      </c>
      <c r="S152">
        <v>51.63</v>
      </c>
      <c r="T152" t="b">
        <v>0</v>
      </c>
      <c r="U152">
        <v>180</v>
      </c>
      <c r="V152">
        <v>15</v>
      </c>
      <c r="W152">
        <v>3.25</v>
      </c>
    </row>
    <row r="153" spans="1:23" x14ac:dyDescent="0.25">
      <c r="A153">
        <v>152</v>
      </c>
      <c r="B153">
        <v>8</v>
      </c>
      <c r="C153">
        <v>8.81</v>
      </c>
      <c r="D153" t="b">
        <v>0</v>
      </c>
      <c r="E153">
        <v>95900</v>
      </c>
      <c r="F153" t="b">
        <v>0</v>
      </c>
      <c r="G153">
        <v>310000</v>
      </c>
      <c r="H153" t="b">
        <v>1</v>
      </c>
      <c r="I153">
        <v>3.2324999999999999</v>
      </c>
      <c r="J153" t="b">
        <v>0</v>
      </c>
      <c r="K153">
        <v>2</v>
      </c>
      <c r="L153" t="s">
        <v>19</v>
      </c>
      <c r="M153">
        <v>30</v>
      </c>
      <c r="N153" t="b">
        <v>0</v>
      </c>
      <c r="O153">
        <v>675000</v>
      </c>
      <c r="P153" t="b">
        <v>0</v>
      </c>
      <c r="Q153">
        <v>525000</v>
      </c>
      <c r="R153" t="b">
        <v>0</v>
      </c>
      <c r="S153">
        <v>77.709999999999994</v>
      </c>
      <c r="T153" t="b">
        <v>0</v>
      </c>
      <c r="U153">
        <v>360</v>
      </c>
      <c r="V153">
        <v>30</v>
      </c>
      <c r="W153">
        <v>4.25</v>
      </c>
    </row>
    <row r="154" spans="1:23" x14ac:dyDescent="0.25">
      <c r="A154">
        <v>153</v>
      </c>
      <c r="B154">
        <v>39</v>
      </c>
      <c r="C154">
        <v>5.26</v>
      </c>
      <c r="D154" t="b">
        <v>0</v>
      </c>
      <c r="E154">
        <v>70300</v>
      </c>
      <c r="F154" t="b">
        <v>0</v>
      </c>
      <c r="G154">
        <v>56000</v>
      </c>
      <c r="H154" t="b">
        <v>0</v>
      </c>
      <c r="I154">
        <v>0.79659999999999997</v>
      </c>
      <c r="J154" t="b">
        <v>0</v>
      </c>
      <c r="K154">
        <v>2</v>
      </c>
      <c r="L154" t="s">
        <v>19</v>
      </c>
      <c r="M154">
        <v>30</v>
      </c>
      <c r="N154" t="b">
        <v>0</v>
      </c>
      <c r="O154">
        <v>175000</v>
      </c>
      <c r="P154" t="b">
        <v>0</v>
      </c>
      <c r="Q154">
        <v>125000</v>
      </c>
      <c r="R154" t="b">
        <v>0</v>
      </c>
      <c r="S154">
        <v>75.88</v>
      </c>
      <c r="T154" t="b">
        <v>0</v>
      </c>
      <c r="U154">
        <v>180</v>
      </c>
      <c r="V154">
        <v>15</v>
      </c>
      <c r="W154">
        <v>2.37</v>
      </c>
    </row>
    <row r="155" spans="1:23" x14ac:dyDescent="0.25">
      <c r="A155">
        <v>154</v>
      </c>
      <c r="B155">
        <v>36</v>
      </c>
      <c r="C155">
        <v>4.96</v>
      </c>
      <c r="D155" t="b">
        <v>0</v>
      </c>
      <c r="E155">
        <v>75800</v>
      </c>
      <c r="F155" t="b">
        <v>0</v>
      </c>
      <c r="G155">
        <v>127000</v>
      </c>
      <c r="H155" t="b">
        <v>0</v>
      </c>
      <c r="I155">
        <v>1.6755</v>
      </c>
      <c r="J155" t="b">
        <v>0</v>
      </c>
      <c r="K155">
        <v>1</v>
      </c>
      <c r="L155" t="s">
        <v>19</v>
      </c>
      <c r="M155">
        <v>41</v>
      </c>
      <c r="N155" t="b">
        <v>0</v>
      </c>
      <c r="O155">
        <v>285000</v>
      </c>
      <c r="P155" t="b">
        <v>0</v>
      </c>
      <c r="Q155">
        <v>235000</v>
      </c>
      <c r="R155" t="b">
        <v>0</v>
      </c>
      <c r="S155">
        <v>80</v>
      </c>
      <c r="T155" t="b">
        <v>0</v>
      </c>
      <c r="U155">
        <v>360</v>
      </c>
      <c r="V155">
        <v>30</v>
      </c>
      <c r="W155">
        <v>2.87</v>
      </c>
    </row>
    <row r="156" spans="1:23" x14ac:dyDescent="0.25">
      <c r="A156">
        <v>155</v>
      </c>
      <c r="B156">
        <v>18</v>
      </c>
      <c r="C156">
        <v>3.34</v>
      </c>
      <c r="D156" t="b">
        <v>0</v>
      </c>
      <c r="E156">
        <v>65300</v>
      </c>
      <c r="F156" t="b">
        <v>0</v>
      </c>
      <c r="G156">
        <v>119000</v>
      </c>
      <c r="H156" t="b">
        <v>0</v>
      </c>
      <c r="I156">
        <v>1.8224</v>
      </c>
      <c r="J156" t="b">
        <v>0</v>
      </c>
      <c r="K156">
        <v>2</v>
      </c>
      <c r="L156" t="s">
        <v>19</v>
      </c>
      <c r="M156">
        <v>39</v>
      </c>
      <c r="N156" t="b">
        <v>0</v>
      </c>
      <c r="O156">
        <v>195000</v>
      </c>
      <c r="P156" t="b">
        <v>0</v>
      </c>
      <c r="Q156">
        <v>185000</v>
      </c>
      <c r="R156" t="b">
        <v>0</v>
      </c>
      <c r="S156">
        <v>94.73</v>
      </c>
      <c r="T156" t="b">
        <v>0</v>
      </c>
      <c r="U156">
        <v>240</v>
      </c>
      <c r="V156">
        <v>20</v>
      </c>
      <c r="W156">
        <v>2.75</v>
      </c>
    </row>
    <row r="157" spans="1:23" x14ac:dyDescent="0.25">
      <c r="A157">
        <v>156</v>
      </c>
      <c r="B157">
        <v>1</v>
      </c>
      <c r="C157">
        <v>3.98</v>
      </c>
      <c r="D157" t="b">
        <v>0</v>
      </c>
      <c r="E157">
        <v>71700</v>
      </c>
      <c r="F157" t="b">
        <v>0</v>
      </c>
      <c r="G157">
        <v>115000</v>
      </c>
      <c r="H157" t="b">
        <v>0</v>
      </c>
      <c r="I157">
        <v>1.6039000000000001</v>
      </c>
      <c r="J157" t="b">
        <v>0</v>
      </c>
      <c r="K157">
        <v>2</v>
      </c>
      <c r="L157" t="s">
        <v>19</v>
      </c>
      <c r="M157">
        <v>20</v>
      </c>
      <c r="N157" t="b">
        <v>0</v>
      </c>
      <c r="O157">
        <v>285000</v>
      </c>
      <c r="P157" t="b">
        <v>0</v>
      </c>
      <c r="Q157">
        <v>235000</v>
      </c>
      <c r="R157" t="b">
        <v>0</v>
      </c>
      <c r="S157">
        <v>80</v>
      </c>
      <c r="T157" t="b">
        <v>0</v>
      </c>
      <c r="U157">
        <v>360</v>
      </c>
      <c r="V157">
        <v>30</v>
      </c>
      <c r="W157">
        <v>3.5</v>
      </c>
    </row>
    <row r="158" spans="1:23" x14ac:dyDescent="0.25">
      <c r="A158">
        <v>157</v>
      </c>
      <c r="B158">
        <v>13</v>
      </c>
      <c r="C158">
        <v>46.31</v>
      </c>
      <c r="D158" t="b">
        <v>0</v>
      </c>
      <c r="E158">
        <v>52300</v>
      </c>
      <c r="F158" t="b">
        <v>0</v>
      </c>
      <c r="G158">
        <v>139000</v>
      </c>
      <c r="H158" t="b">
        <v>0</v>
      </c>
      <c r="I158">
        <v>2.6577000000000002</v>
      </c>
      <c r="J158" t="b">
        <v>0</v>
      </c>
      <c r="K158">
        <v>2</v>
      </c>
      <c r="L158" t="s">
        <v>19</v>
      </c>
      <c r="M158">
        <v>20</v>
      </c>
      <c r="N158" t="b">
        <v>0</v>
      </c>
      <c r="O158">
        <v>265000</v>
      </c>
      <c r="P158" t="b">
        <v>0</v>
      </c>
      <c r="Q158">
        <v>165000</v>
      </c>
      <c r="R158" t="b">
        <v>0</v>
      </c>
      <c r="S158">
        <v>62.18</v>
      </c>
      <c r="T158" t="b">
        <v>0</v>
      </c>
      <c r="U158">
        <v>240</v>
      </c>
      <c r="V158">
        <v>20</v>
      </c>
      <c r="W158">
        <v>3.87</v>
      </c>
    </row>
    <row r="159" spans="1:23" x14ac:dyDescent="0.25">
      <c r="A159">
        <v>158</v>
      </c>
      <c r="B159">
        <v>27</v>
      </c>
      <c r="C159">
        <v>6.86</v>
      </c>
      <c r="D159" t="b">
        <v>0</v>
      </c>
      <c r="E159">
        <v>102800</v>
      </c>
      <c r="F159" t="b">
        <v>0</v>
      </c>
      <c r="G159">
        <v>132000</v>
      </c>
      <c r="H159" t="b">
        <v>0</v>
      </c>
      <c r="I159">
        <v>1.284</v>
      </c>
      <c r="J159" t="b">
        <v>0</v>
      </c>
      <c r="K159">
        <v>2</v>
      </c>
      <c r="L159" t="s">
        <v>19</v>
      </c>
      <c r="M159">
        <v>47</v>
      </c>
      <c r="N159" t="b">
        <v>0</v>
      </c>
      <c r="O159">
        <v>635000</v>
      </c>
      <c r="P159" t="b">
        <v>0</v>
      </c>
      <c r="Q159">
        <v>385000</v>
      </c>
      <c r="R159" t="b">
        <v>0</v>
      </c>
      <c r="S159">
        <v>59.84</v>
      </c>
      <c r="T159" t="b">
        <v>0</v>
      </c>
      <c r="U159">
        <v>360</v>
      </c>
      <c r="V159">
        <v>30</v>
      </c>
      <c r="W159">
        <v>3.12</v>
      </c>
    </row>
    <row r="160" spans="1:23" x14ac:dyDescent="0.25">
      <c r="A160">
        <v>159</v>
      </c>
      <c r="B160">
        <v>6</v>
      </c>
      <c r="C160">
        <v>28.14</v>
      </c>
      <c r="D160" t="b">
        <v>0</v>
      </c>
      <c r="E160">
        <v>52900</v>
      </c>
      <c r="F160" t="b">
        <v>0</v>
      </c>
      <c r="G160">
        <v>48000</v>
      </c>
      <c r="H160" t="b">
        <v>0</v>
      </c>
      <c r="I160">
        <v>0.90739999999999998</v>
      </c>
      <c r="J160" t="b">
        <v>0</v>
      </c>
      <c r="K160">
        <v>2</v>
      </c>
      <c r="L160" t="s">
        <v>19</v>
      </c>
      <c r="M160">
        <v>50</v>
      </c>
      <c r="N160" t="b">
        <v>0</v>
      </c>
      <c r="O160">
        <v>655000</v>
      </c>
      <c r="P160" t="b">
        <v>0</v>
      </c>
      <c r="Q160">
        <v>305000</v>
      </c>
      <c r="R160" t="b">
        <v>0</v>
      </c>
      <c r="S160">
        <v>46.66</v>
      </c>
      <c r="T160" t="b">
        <v>0</v>
      </c>
      <c r="U160">
        <v>360</v>
      </c>
      <c r="V160">
        <v>30</v>
      </c>
      <c r="W160">
        <v>3.62</v>
      </c>
    </row>
    <row r="161" spans="1:23" x14ac:dyDescent="0.25">
      <c r="A161">
        <v>160</v>
      </c>
      <c r="B161">
        <v>8</v>
      </c>
      <c r="C161">
        <v>12.96</v>
      </c>
      <c r="D161" t="b">
        <v>0</v>
      </c>
      <c r="E161">
        <v>99400</v>
      </c>
      <c r="F161" t="b">
        <v>0</v>
      </c>
      <c r="G161">
        <v>190000</v>
      </c>
      <c r="H161" t="b">
        <v>0</v>
      </c>
      <c r="I161">
        <v>1.9115</v>
      </c>
      <c r="J161" t="b">
        <v>0</v>
      </c>
      <c r="K161">
        <v>2</v>
      </c>
      <c r="L161" t="s">
        <v>19</v>
      </c>
      <c r="M161">
        <v>10</v>
      </c>
      <c r="N161" t="b">
        <v>0</v>
      </c>
      <c r="O161">
        <v>615000</v>
      </c>
      <c r="P161" t="b">
        <v>0</v>
      </c>
      <c r="Q161">
        <v>435000</v>
      </c>
      <c r="R161" t="b">
        <v>0</v>
      </c>
      <c r="S161">
        <v>69.989999999999995</v>
      </c>
      <c r="T161" t="b">
        <v>0</v>
      </c>
      <c r="U161">
        <v>360</v>
      </c>
      <c r="V161">
        <v>30</v>
      </c>
      <c r="W161">
        <v>3.5</v>
      </c>
    </row>
    <row r="162" spans="1:23" x14ac:dyDescent="0.25">
      <c r="A162">
        <v>161</v>
      </c>
      <c r="B162">
        <v>39</v>
      </c>
      <c r="C162">
        <v>7.71</v>
      </c>
      <c r="D162" t="b">
        <v>0</v>
      </c>
      <c r="E162">
        <v>85200</v>
      </c>
      <c r="F162" t="b">
        <v>0</v>
      </c>
      <c r="G162">
        <v>78000</v>
      </c>
      <c r="H162" t="b">
        <v>0</v>
      </c>
      <c r="I162">
        <v>0.91549999999999998</v>
      </c>
      <c r="J162" t="b">
        <v>0</v>
      </c>
      <c r="K162">
        <v>2</v>
      </c>
      <c r="L162" t="s">
        <v>19</v>
      </c>
      <c r="M162">
        <v>20</v>
      </c>
      <c r="N162" t="b">
        <v>0</v>
      </c>
      <c r="O162">
        <v>235000</v>
      </c>
      <c r="P162" t="b">
        <v>0</v>
      </c>
      <c r="Q162">
        <v>165000</v>
      </c>
      <c r="R162" t="b">
        <v>0</v>
      </c>
      <c r="S162">
        <v>71.48</v>
      </c>
      <c r="T162" t="b">
        <v>0</v>
      </c>
      <c r="U162">
        <v>120</v>
      </c>
      <c r="V162">
        <v>10</v>
      </c>
      <c r="W162">
        <v>2.75</v>
      </c>
    </row>
    <row r="163" spans="1:23" x14ac:dyDescent="0.25">
      <c r="A163">
        <v>162</v>
      </c>
      <c r="B163">
        <v>17</v>
      </c>
      <c r="C163">
        <v>42.02</v>
      </c>
      <c r="D163" t="b">
        <v>0</v>
      </c>
      <c r="E163">
        <v>89100</v>
      </c>
      <c r="F163" t="b">
        <v>0</v>
      </c>
      <c r="G163">
        <v>96000</v>
      </c>
      <c r="H163" t="b">
        <v>0</v>
      </c>
      <c r="I163">
        <v>1.0773999999999999</v>
      </c>
      <c r="J163" t="b">
        <v>0</v>
      </c>
      <c r="K163">
        <v>2</v>
      </c>
      <c r="L163" t="s">
        <v>19</v>
      </c>
      <c r="M163">
        <v>30</v>
      </c>
      <c r="N163" t="b">
        <v>0</v>
      </c>
      <c r="O163">
        <v>315000</v>
      </c>
      <c r="P163" t="b">
        <v>0</v>
      </c>
      <c r="Q163">
        <v>205000</v>
      </c>
      <c r="R163" t="b">
        <v>0</v>
      </c>
      <c r="S163">
        <v>63.49</v>
      </c>
      <c r="T163" t="b">
        <v>0</v>
      </c>
      <c r="U163">
        <v>360</v>
      </c>
      <c r="V163">
        <v>30</v>
      </c>
      <c r="W163">
        <v>3.25</v>
      </c>
    </row>
    <row r="164" spans="1:23" x14ac:dyDescent="0.25">
      <c r="A164">
        <v>163</v>
      </c>
      <c r="B164">
        <v>6</v>
      </c>
      <c r="C164">
        <v>75.540000000000006</v>
      </c>
      <c r="D164" t="b">
        <v>0</v>
      </c>
      <c r="E164">
        <v>127900</v>
      </c>
      <c r="F164" t="b">
        <v>1</v>
      </c>
      <c r="G164">
        <v>82000</v>
      </c>
      <c r="H164" t="b">
        <v>0</v>
      </c>
      <c r="I164">
        <v>0.6411</v>
      </c>
      <c r="J164" t="b">
        <v>0</v>
      </c>
      <c r="K164">
        <v>2</v>
      </c>
      <c r="L164" t="s">
        <v>19</v>
      </c>
      <c r="M164">
        <v>20</v>
      </c>
      <c r="N164" t="b">
        <v>0</v>
      </c>
      <c r="O164">
        <v>965000</v>
      </c>
      <c r="P164" t="b">
        <v>0</v>
      </c>
      <c r="Q164">
        <v>305000</v>
      </c>
      <c r="R164" t="b">
        <v>0</v>
      </c>
      <c r="S164">
        <v>31.08</v>
      </c>
      <c r="T164" t="b">
        <v>0</v>
      </c>
      <c r="U164">
        <v>360</v>
      </c>
      <c r="V164">
        <v>30</v>
      </c>
      <c r="W164">
        <v>2.87</v>
      </c>
    </row>
    <row r="165" spans="1:23" x14ac:dyDescent="0.25">
      <c r="A165">
        <v>164</v>
      </c>
      <c r="B165">
        <v>6</v>
      </c>
      <c r="C165">
        <v>29.6</v>
      </c>
      <c r="D165" t="b">
        <v>0</v>
      </c>
      <c r="E165">
        <v>83300</v>
      </c>
      <c r="F165" t="b">
        <v>0</v>
      </c>
      <c r="G165">
        <v>112000</v>
      </c>
      <c r="H165" t="b">
        <v>0</v>
      </c>
      <c r="I165">
        <v>1.3445</v>
      </c>
      <c r="J165" t="b">
        <v>0</v>
      </c>
      <c r="K165">
        <v>2</v>
      </c>
      <c r="L165" t="s">
        <v>19</v>
      </c>
      <c r="M165">
        <v>30</v>
      </c>
      <c r="N165" t="b">
        <v>0</v>
      </c>
      <c r="O165">
        <v>1005000</v>
      </c>
      <c r="P165" t="b">
        <v>1</v>
      </c>
      <c r="Q165">
        <v>575000</v>
      </c>
      <c r="R165" t="b">
        <v>0</v>
      </c>
      <c r="S165">
        <v>57.52</v>
      </c>
      <c r="T165" t="b">
        <v>0</v>
      </c>
      <c r="U165">
        <v>360</v>
      </c>
      <c r="V165">
        <v>30</v>
      </c>
      <c r="W165">
        <v>2.5</v>
      </c>
    </row>
    <row r="166" spans="1:23" x14ac:dyDescent="0.25">
      <c r="A166">
        <v>165</v>
      </c>
      <c r="B166">
        <v>12</v>
      </c>
      <c r="C166">
        <v>65.92</v>
      </c>
      <c r="D166" t="b">
        <v>0</v>
      </c>
      <c r="E166">
        <v>68100</v>
      </c>
      <c r="F166" t="b">
        <v>0</v>
      </c>
      <c r="G166">
        <v>177000</v>
      </c>
      <c r="H166" t="b">
        <v>0</v>
      </c>
      <c r="I166">
        <v>2.5991</v>
      </c>
      <c r="J166" t="b">
        <v>0</v>
      </c>
      <c r="K166">
        <v>2</v>
      </c>
      <c r="L166" t="s">
        <v>19</v>
      </c>
      <c r="M166">
        <v>30</v>
      </c>
      <c r="N166" t="b">
        <v>0</v>
      </c>
      <c r="O166">
        <v>385000</v>
      </c>
      <c r="P166" t="b">
        <v>0</v>
      </c>
      <c r="Q166">
        <v>225000</v>
      </c>
      <c r="R166" t="b">
        <v>0</v>
      </c>
      <c r="S166">
        <v>57.89</v>
      </c>
      <c r="T166" t="b">
        <v>0</v>
      </c>
      <c r="U166">
        <v>360</v>
      </c>
      <c r="V166">
        <v>30</v>
      </c>
      <c r="W166">
        <v>2.87</v>
      </c>
    </row>
    <row r="167" spans="1:23" x14ac:dyDescent="0.25">
      <c r="A167">
        <v>166</v>
      </c>
      <c r="B167">
        <v>41</v>
      </c>
      <c r="C167">
        <v>16.649999999999999</v>
      </c>
      <c r="D167" t="b">
        <v>0</v>
      </c>
      <c r="E167">
        <v>70600</v>
      </c>
      <c r="F167" t="b">
        <v>0</v>
      </c>
      <c r="G167">
        <v>96000</v>
      </c>
      <c r="H167" t="b">
        <v>0</v>
      </c>
      <c r="I167">
        <v>1.3597999999999999</v>
      </c>
      <c r="J167" t="b">
        <v>0</v>
      </c>
      <c r="K167">
        <v>2</v>
      </c>
      <c r="L167" t="s">
        <v>19</v>
      </c>
      <c r="M167">
        <v>36</v>
      </c>
      <c r="N167" t="b">
        <v>0</v>
      </c>
      <c r="O167">
        <v>345000</v>
      </c>
      <c r="P167" t="b">
        <v>0</v>
      </c>
      <c r="Q167">
        <v>275000</v>
      </c>
      <c r="R167" t="b">
        <v>0</v>
      </c>
      <c r="S167">
        <v>78.55</v>
      </c>
      <c r="T167" t="b">
        <v>0</v>
      </c>
      <c r="U167">
        <v>360</v>
      </c>
      <c r="V167">
        <v>30</v>
      </c>
      <c r="W167">
        <v>3.87</v>
      </c>
    </row>
    <row r="168" spans="1:23" x14ac:dyDescent="0.25">
      <c r="A168">
        <v>167</v>
      </c>
      <c r="B168">
        <v>29</v>
      </c>
      <c r="C168">
        <v>8.58</v>
      </c>
      <c r="D168" t="b">
        <v>0</v>
      </c>
      <c r="E168">
        <v>56100</v>
      </c>
      <c r="F168" t="b">
        <v>0</v>
      </c>
      <c r="G168">
        <v>34000</v>
      </c>
      <c r="H168" t="b">
        <v>0</v>
      </c>
      <c r="I168">
        <v>0.60609999999999997</v>
      </c>
      <c r="J168" t="b">
        <v>0</v>
      </c>
      <c r="K168">
        <v>1</v>
      </c>
      <c r="L168" t="s">
        <v>19</v>
      </c>
      <c r="M168">
        <v>42</v>
      </c>
      <c r="N168" t="b">
        <v>0</v>
      </c>
      <c r="O168">
        <v>145000</v>
      </c>
      <c r="P168" t="b">
        <v>0</v>
      </c>
      <c r="Q168">
        <v>115000</v>
      </c>
      <c r="R168" t="b">
        <v>0</v>
      </c>
      <c r="S168">
        <v>80</v>
      </c>
      <c r="T168" t="b">
        <v>0</v>
      </c>
      <c r="U168">
        <v>360</v>
      </c>
      <c r="V168">
        <v>30</v>
      </c>
      <c r="W168">
        <v>4.12</v>
      </c>
    </row>
    <row r="169" spans="1:23" x14ac:dyDescent="0.25">
      <c r="A169">
        <v>168</v>
      </c>
      <c r="B169">
        <v>27</v>
      </c>
      <c r="C169">
        <v>12.11</v>
      </c>
      <c r="D169" t="b">
        <v>0</v>
      </c>
      <c r="E169">
        <v>102800</v>
      </c>
      <c r="F169" t="b">
        <v>0</v>
      </c>
      <c r="G169">
        <v>240000</v>
      </c>
      <c r="H169" t="b">
        <v>0</v>
      </c>
      <c r="I169">
        <v>2.3346</v>
      </c>
      <c r="J169" t="b">
        <v>0</v>
      </c>
      <c r="K169">
        <v>2</v>
      </c>
      <c r="L169" t="s">
        <v>19</v>
      </c>
      <c r="M169">
        <v>10</v>
      </c>
      <c r="N169" t="b">
        <v>0</v>
      </c>
      <c r="O169">
        <v>905000</v>
      </c>
      <c r="P169" t="b">
        <v>0</v>
      </c>
      <c r="Q169">
        <v>375000</v>
      </c>
      <c r="R169" t="b">
        <v>0</v>
      </c>
      <c r="S169">
        <v>41.55</v>
      </c>
      <c r="T169" t="b">
        <v>0</v>
      </c>
      <c r="U169">
        <v>360</v>
      </c>
      <c r="V169">
        <v>30</v>
      </c>
      <c r="W169">
        <v>3.25</v>
      </c>
    </row>
    <row r="170" spans="1:23" x14ac:dyDescent="0.25">
      <c r="A170">
        <v>169</v>
      </c>
      <c r="B170">
        <v>26</v>
      </c>
      <c r="C170">
        <v>5.68</v>
      </c>
      <c r="D170" t="b">
        <v>0</v>
      </c>
      <c r="E170">
        <v>80600</v>
      </c>
      <c r="F170" t="b">
        <v>0</v>
      </c>
      <c r="G170">
        <v>77000</v>
      </c>
      <c r="H170" t="b">
        <v>0</v>
      </c>
      <c r="I170">
        <v>0.95530000000000004</v>
      </c>
      <c r="J170" t="b">
        <v>0</v>
      </c>
      <c r="K170">
        <v>2</v>
      </c>
      <c r="L170" t="s">
        <v>19</v>
      </c>
      <c r="M170">
        <v>39</v>
      </c>
      <c r="N170" t="b">
        <v>0</v>
      </c>
      <c r="O170">
        <v>235000</v>
      </c>
      <c r="P170" t="b">
        <v>0</v>
      </c>
      <c r="Q170">
        <v>135000</v>
      </c>
      <c r="R170" t="b">
        <v>0</v>
      </c>
      <c r="S170">
        <v>55.48</v>
      </c>
      <c r="T170" t="b">
        <v>0</v>
      </c>
      <c r="U170">
        <v>180</v>
      </c>
      <c r="V170">
        <v>15</v>
      </c>
      <c r="W170">
        <v>2.75</v>
      </c>
    </row>
    <row r="171" spans="1:23" x14ac:dyDescent="0.25">
      <c r="A171">
        <v>170</v>
      </c>
      <c r="B171">
        <v>6</v>
      </c>
      <c r="C171">
        <v>60.7</v>
      </c>
      <c r="D171" t="b">
        <v>0</v>
      </c>
      <c r="E171">
        <v>69300</v>
      </c>
      <c r="F171" t="b">
        <v>0</v>
      </c>
      <c r="G171">
        <v>71000</v>
      </c>
      <c r="H171" t="b">
        <v>0</v>
      </c>
      <c r="I171">
        <v>1.0245</v>
      </c>
      <c r="J171" t="b">
        <v>0</v>
      </c>
      <c r="K171">
        <v>2</v>
      </c>
      <c r="L171" t="s">
        <v>19</v>
      </c>
      <c r="M171">
        <v>49</v>
      </c>
      <c r="N171" t="b">
        <v>0</v>
      </c>
      <c r="O171">
        <v>255000</v>
      </c>
      <c r="P171" t="b">
        <v>0</v>
      </c>
      <c r="Q171">
        <v>145000</v>
      </c>
      <c r="R171" t="b">
        <v>0</v>
      </c>
      <c r="S171">
        <v>58.84</v>
      </c>
      <c r="T171" t="b">
        <v>0</v>
      </c>
      <c r="U171">
        <v>180</v>
      </c>
      <c r="V171">
        <v>15</v>
      </c>
      <c r="W171">
        <v>3.37</v>
      </c>
    </row>
    <row r="172" spans="1:23" x14ac:dyDescent="0.25">
      <c r="A172">
        <v>171</v>
      </c>
      <c r="B172">
        <v>36</v>
      </c>
      <c r="C172">
        <v>45.13</v>
      </c>
      <c r="D172" t="b">
        <v>0</v>
      </c>
      <c r="E172">
        <v>96500</v>
      </c>
      <c r="F172" t="b">
        <v>0</v>
      </c>
      <c r="G172">
        <v>108000</v>
      </c>
      <c r="H172" t="b">
        <v>0</v>
      </c>
      <c r="I172">
        <v>1.1192</v>
      </c>
      <c r="J172" t="b">
        <v>0</v>
      </c>
      <c r="K172">
        <v>2</v>
      </c>
      <c r="L172" t="s">
        <v>19</v>
      </c>
      <c r="M172">
        <v>30</v>
      </c>
      <c r="N172" t="b">
        <v>0</v>
      </c>
      <c r="O172">
        <v>415000</v>
      </c>
      <c r="P172" t="b">
        <v>0</v>
      </c>
      <c r="Q172">
        <v>395000</v>
      </c>
      <c r="R172" t="b">
        <v>0</v>
      </c>
      <c r="S172">
        <v>95</v>
      </c>
      <c r="T172" t="b">
        <v>0</v>
      </c>
      <c r="U172">
        <v>360</v>
      </c>
      <c r="V172">
        <v>30</v>
      </c>
      <c r="W172">
        <v>3.5</v>
      </c>
    </row>
    <row r="173" spans="1:23" x14ac:dyDescent="0.25">
      <c r="A173">
        <v>172</v>
      </c>
      <c r="B173">
        <v>31</v>
      </c>
      <c r="C173">
        <v>11.31</v>
      </c>
      <c r="D173" t="b">
        <v>0</v>
      </c>
      <c r="E173">
        <v>86900</v>
      </c>
      <c r="F173" t="b">
        <v>0</v>
      </c>
      <c r="G173">
        <v>233000</v>
      </c>
      <c r="H173" t="b">
        <v>0</v>
      </c>
      <c r="I173">
        <v>2.6812</v>
      </c>
      <c r="J173" t="b">
        <v>0</v>
      </c>
      <c r="K173">
        <v>2</v>
      </c>
      <c r="L173" t="s">
        <v>19</v>
      </c>
      <c r="M173">
        <v>40</v>
      </c>
      <c r="N173" t="b">
        <v>0</v>
      </c>
      <c r="O173">
        <v>335000</v>
      </c>
      <c r="P173" t="b">
        <v>0</v>
      </c>
      <c r="Q173">
        <v>265000</v>
      </c>
      <c r="R173" t="b">
        <v>0</v>
      </c>
      <c r="S173">
        <v>80</v>
      </c>
      <c r="T173" t="b">
        <v>0</v>
      </c>
      <c r="U173">
        <v>360</v>
      </c>
      <c r="V173">
        <v>30</v>
      </c>
      <c r="W173">
        <v>3.25</v>
      </c>
    </row>
    <row r="174" spans="1:23" x14ac:dyDescent="0.25">
      <c r="A174">
        <v>173</v>
      </c>
      <c r="B174">
        <v>17</v>
      </c>
      <c r="C174">
        <v>19.309999999999999</v>
      </c>
      <c r="D174" t="b">
        <v>0</v>
      </c>
      <c r="E174">
        <v>89100</v>
      </c>
      <c r="F174" t="b">
        <v>0</v>
      </c>
      <c r="G174">
        <v>176000</v>
      </c>
      <c r="H174" t="b">
        <v>0</v>
      </c>
      <c r="I174">
        <v>1.9753000000000001</v>
      </c>
      <c r="J174" t="b">
        <v>0</v>
      </c>
      <c r="K174">
        <v>1</v>
      </c>
      <c r="L174" t="s">
        <v>19</v>
      </c>
      <c r="M174">
        <v>20</v>
      </c>
      <c r="N174" t="b">
        <v>0</v>
      </c>
      <c r="O174">
        <v>375000</v>
      </c>
      <c r="P174" t="b">
        <v>0</v>
      </c>
      <c r="Q174">
        <v>355000</v>
      </c>
      <c r="R174" t="b">
        <v>0</v>
      </c>
      <c r="S174">
        <v>95</v>
      </c>
      <c r="T174" t="b">
        <v>0</v>
      </c>
      <c r="U174">
        <v>360</v>
      </c>
      <c r="V174">
        <v>30</v>
      </c>
      <c r="W174">
        <v>2.87</v>
      </c>
    </row>
    <row r="175" spans="1:23" x14ac:dyDescent="0.25">
      <c r="A175">
        <v>174</v>
      </c>
      <c r="B175">
        <v>48</v>
      </c>
      <c r="C175">
        <v>77.16</v>
      </c>
      <c r="D175" t="b">
        <v>0</v>
      </c>
      <c r="E175">
        <v>84800</v>
      </c>
      <c r="F175" t="b">
        <v>0</v>
      </c>
      <c r="G175">
        <v>120000</v>
      </c>
      <c r="H175" t="b">
        <v>0</v>
      </c>
      <c r="I175">
        <v>1.4151</v>
      </c>
      <c r="J175" t="b">
        <v>0</v>
      </c>
      <c r="K175">
        <v>2</v>
      </c>
      <c r="L175" t="s">
        <v>19</v>
      </c>
      <c r="M175">
        <v>42</v>
      </c>
      <c r="N175" t="b">
        <v>0</v>
      </c>
      <c r="O175">
        <v>225000</v>
      </c>
      <c r="P175" t="b">
        <v>0</v>
      </c>
      <c r="Q175">
        <v>165000</v>
      </c>
      <c r="R175" t="b">
        <v>0</v>
      </c>
      <c r="S175">
        <v>71.42</v>
      </c>
      <c r="T175" t="b">
        <v>0</v>
      </c>
      <c r="U175">
        <v>180</v>
      </c>
      <c r="V175">
        <v>15</v>
      </c>
      <c r="W175">
        <v>3.12</v>
      </c>
    </row>
    <row r="176" spans="1:23" x14ac:dyDescent="0.25">
      <c r="A176">
        <v>175</v>
      </c>
      <c r="B176">
        <v>48</v>
      </c>
      <c r="C176">
        <v>15.97</v>
      </c>
      <c r="D176" t="b">
        <v>0</v>
      </c>
      <c r="E176">
        <v>97600</v>
      </c>
      <c r="F176" t="b">
        <v>0</v>
      </c>
      <c r="G176">
        <v>200000</v>
      </c>
      <c r="H176" t="b">
        <v>0</v>
      </c>
      <c r="I176">
        <v>2.0491999999999999</v>
      </c>
      <c r="J176" t="b">
        <v>0</v>
      </c>
      <c r="K176">
        <v>2</v>
      </c>
      <c r="L176" t="s">
        <v>19</v>
      </c>
      <c r="M176">
        <v>44</v>
      </c>
      <c r="N176" t="b">
        <v>0</v>
      </c>
      <c r="O176">
        <v>565000</v>
      </c>
      <c r="P176" t="b">
        <v>0</v>
      </c>
      <c r="Q176">
        <v>445000</v>
      </c>
      <c r="R176" t="b">
        <v>0</v>
      </c>
      <c r="S176">
        <v>79.37</v>
      </c>
      <c r="T176" t="b">
        <v>0</v>
      </c>
      <c r="U176">
        <v>360</v>
      </c>
      <c r="V176">
        <v>30</v>
      </c>
      <c r="W176">
        <v>3.12</v>
      </c>
    </row>
    <row r="177" spans="1:23" x14ac:dyDescent="0.25">
      <c r="A177">
        <v>176</v>
      </c>
      <c r="B177">
        <v>8</v>
      </c>
      <c r="C177">
        <v>9.74</v>
      </c>
      <c r="D177" t="b">
        <v>0</v>
      </c>
      <c r="E177">
        <v>84300</v>
      </c>
      <c r="F177" t="b">
        <v>0</v>
      </c>
      <c r="G177">
        <v>115000</v>
      </c>
      <c r="H177" t="b">
        <v>0</v>
      </c>
      <c r="I177">
        <v>1.3642000000000001</v>
      </c>
      <c r="J177" t="b">
        <v>0</v>
      </c>
      <c r="K177">
        <v>1</v>
      </c>
      <c r="L177" t="s">
        <v>19</v>
      </c>
      <c r="M177">
        <v>20</v>
      </c>
      <c r="N177" t="b">
        <v>0</v>
      </c>
      <c r="O177">
        <v>485000</v>
      </c>
      <c r="P177" t="b">
        <v>0</v>
      </c>
      <c r="Q177">
        <v>335000</v>
      </c>
      <c r="R177" t="b">
        <v>0</v>
      </c>
      <c r="S177">
        <v>68.83</v>
      </c>
      <c r="T177" t="b">
        <v>0</v>
      </c>
      <c r="U177">
        <v>360</v>
      </c>
      <c r="V177">
        <v>30</v>
      </c>
      <c r="W177">
        <v>2.5</v>
      </c>
    </row>
    <row r="178" spans="1:23" x14ac:dyDescent="0.25">
      <c r="A178">
        <v>177</v>
      </c>
      <c r="B178">
        <v>6</v>
      </c>
      <c r="C178">
        <v>12.91</v>
      </c>
      <c r="D178" t="b">
        <v>0</v>
      </c>
      <c r="E178">
        <v>71600</v>
      </c>
      <c r="F178" t="b">
        <v>0</v>
      </c>
      <c r="G178">
        <v>179000</v>
      </c>
      <c r="H178" t="b">
        <v>0</v>
      </c>
      <c r="I178">
        <v>2.5</v>
      </c>
      <c r="J178" t="b">
        <v>0</v>
      </c>
      <c r="K178">
        <v>2</v>
      </c>
      <c r="L178" t="s">
        <v>19</v>
      </c>
      <c r="M178">
        <v>49</v>
      </c>
      <c r="N178" t="b">
        <v>0</v>
      </c>
      <c r="O178">
        <v>315000</v>
      </c>
      <c r="P178" t="b">
        <v>0</v>
      </c>
      <c r="Q178">
        <v>235000</v>
      </c>
      <c r="R178" t="b">
        <v>0</v>
      </c>
      <c r="S178">
        <v>80</v>
      </c>
      <c r="T178" t="b">
        <v>0</v>
      </c>
      <c r="U178">
        <v>360</v>
      </c>
      <c r="V178">
        <v>30</v>
      </c>
      <c r="W178">
        <v>3.87</v>
      </c>
    </row>
    <row r="179" spans="1:23" x14ac:dyDescent="0.25">
      <c r="A179">
        <v>178</v>
      </c>
      <c r="B179">
        <v>46</v>
      </c>
      <c r="C179">
        <v>3.56</v>
      </c>
      <c r="D179" t="b">
        <v>0</v>
      </c>
      <c r="E179">
        <v>86200</v>
      </c>
      <c r="F179" t="b">
        <v>0</v>
      </c>
      <c r="G179">
        <v>132000</v>
      </c>
      <c r="H179" t="b">
        <v>0</v>
      </c>
      <c r="I179">
        <v>1.5313000000000001</v>
      </c>
      <c r="J179" t="b">
        <v>0</v>
      </c>
      <c r="K179">
        <v>2</v>
      </c>
      <c r="L179" t="s">
        <v>19</v>
      </c>
      <c r="M179">
        <v>44</v>
      </c>
      <c r="N179" t="b">
        <v>0</v>
      </c>
      <c r="O179">
        <v>775000</v>
      </c>
      <c r="P179" t="b">
        <v>0</v>
      </c>
      <c r="Q179">
        <v>515000</v>
      </c>
      <c r="R179" t="b">
        <v>0</v>
      </c>
      <c r="S179">
        <v>66.28</v>
      </c>
      <c r="T179" t="b">
        <v>0</v>
      </c>
      <c r="U179">
        <v>360</v>
      </c>
      <c r="V179">
        <v>30</v>
      </c>
      <c r="W179">
        <v>3.25</v>
      </c>
    </row>
    <row r="180" spans="1:23" x14ac:dyDescent="0.25">
      <c r="A180">
        <v>179</v>
      </c>
      <c r="B180">
        <v>9</v>
      </c>
      <c r="C180">
        <v>7.24</v>
      </c>
      <c r="D180" t="b">
        <v>0</v>
      </c>
      <c r="E180">
        <v>91800</v>
      </c>
      <c r="F180" t="b">
        <v>0</v>
      </c>
      <c r="G180">
        <v>320000</v>
      </c>
      <c r="H180" t="b">
        <v>1</v>
      </c>
      <c r="I180">
        <v>3.4857999999999998</v>
      </c>
      <c r="J180" t="b">
        <v>1</v>
      </c>
      <c r="K180">
        <v>2</v>
      </c>
      <c r="L180" t="s">
        <v>19</v>
      </c>
      <c r="M180">
        <v>20</v>
      </c>
      <c r="N180" t="b">
        <v>0</v>
      </c>
      <c r="O180">
        <v>625000</v>
      </c>
      <c r="P180" t="b">
        <v>0</v>
      </c>
      <c r="Q180">
        <v>355000</v>
      </c>
      <c r="R180" t="b">
        <v>0</v>
      </c>
      <c r="S180">
        <v>56.4</v>
      </c>
      <c r="T180" t="b">
        <v>0</v>
      </c>
      <c r="U180">
        <v>360</v>
      </c>
      <c r="V180">
        <v>30</v>
      </c>
      <c r="W180">
        <v>3.87</v>
      </c>
    </row>
    <row r="181" spans="1:23" x14ac:dyDescent="0.25">
      <c r="A181">
        <v>180</v>
      </c>
      <c r="B181">
        <v>36</v>
      </c>
      <c r="C181">
        <v>7.6</v>
      </c>
      <c r="D181" t="b">
        <v>0</v>
      </c>
      <c r="E181">
        <v>76200</v>
      </c>
      <c r="F181" t="b">
        <v>0</v>
      </c>
      <c r="G181">
        <v>143000</v>
      </c>
      <c r="H181" t="b">
        <v>0</v>
      </c>
      <c r="I181">
        <v>1.8766</v>
      </c>
      <c r="J181" t="b">
        <v>0</v>
      </c>
      <c r="K181">
        <v>2</v>
      </c>
      <c r="L181" t="s">
        <v>19</v>
      </c>
      <c r="M181">
        <v>39</v>
      </c>
      <c r="N181" t="b">
        <v>0</v>
      </c>
      <c r="O181">
        <v>395000</v>
      </c>
      <c r="P181" t="b">
        <v>0</v>
      </c>
      <c r="Q181">
        <v>265000</v>
      </c>
      <c r="R181" t="b">
        <v>0</v>
      </c>
      <c r="S181">
        <v>69.13</v>
      </c>
      <c r="T181" t="b">
        <v>0</v>
      </c>
      <c r="U181">
        <v>360</v>
      </c>
      <c r="V181">
        <v>30</v>
      </c>
      <c r="W181">
        <v>3.62</v>
      </c>
    </row>
    <row r="182" spans="1:23" x14ac:dyDescent="0.25">
      <c r="A182">
        <v>181</v>
      </c>
      <c r="B182">
        <v>4</v>
      </c>
      <c r="C182">
        <v>9.2200000000000006</v>
      </c>
      <c r="D182" t="b">
        <v>0</v>
      </c>
      <c r="E182">
        <v>77800</v>
      </c>
      <c r="F182" t="b">
        <v>0</v>
      </c>
      <c r="G182">
        <v>73000</v>
      </c>
      <c r="H182" t="b">
        <v>0</v>
      </c>
      <c r="I182">
        <v>0.93830000000000002</v>
      </c>
      <c r="J182" t="b">
        <v>0</v>
      </c>
      <c r="K182">
        <v>2</v>
      </c>
      <c r="L182" t="s">
        <v>19</v>
      </c>
      <c r="M182">
        <v>44</v>
      </c>
      <c r="N182" t="b">
        <v>0</v>
      </c>
      <c r="O182">
        <v>705000</v>
      </c>
      <c r="P182" t="b">
        <v>0</v>
      </c>
      <c r="Q182">
        <v>345000</v>
      </c>
      <c r="R182" t="b">
        <v>0</v>
      </c>
      <c r="S182">
        <v>49.71</v>
      </c>
      <c r="T182" t="b">
        <v>0</v>
      </c>
      <c r="U182">
        <v>240</v>
      </c>
      <c r="V182">
        <v>20</v>
      </c>
      <c r="W182">
        <v>3</v>
      </c>
    </row>
    <row r="183" spans="1:23" x14ac:dyDescent="0.25">
      <c r="A183">
        <v>182</v>
      </c>
      <c r="B183">
        <v>53</v>
      </c>
      <c r="C183">
        <v>33.07</v>
      </c>
      <c r="D183" t="b">
        <v>0</v>
      </c>
      <c r="E183">
        <v>106900</v>
      </c>
      <c r="F183" t="b">
        <v>0</v>
      </c>
      <c r="G183">
        <v>125000</v>
      </c>
      <c r="H183" t="b">
        <v>0</v>
      </c>
      <c r="I183">
        <v>1.1693</v>
      </c>
      <c r="J183" t="b">
        <v>0</v>
      </c>
      <c r="K183">
        <v>2</v>
      </c>
      <c r="L183" t="s">
        <v>19</v>
      </c>
      <c r="M183">
        <v>30</v>
      </c>
      <c r="N183" t="b">
        <v>0</v>
      </c>
      <c r="O183">
        <v>765000</v>
      </c>
      <c r="P183" t="b">
        <v>0</v>
      </c>
      <c r="Q183">
        <v>265000</v>
      </c>
      <c r="R183" t="b">
        <v>0</v>
      </c>
      <c r="S183">
        <v>35</v>
      </c>
      <c r="T183" t="b">
        <v>0</v>
      </c>
      <c r="U183">
        <v>180</v>
      </c>
      <c r="V183">
        <v>15</v>
      </c>
      <c r="W183">
        <v>2.5</v>
      </c>
    </row>
    <row r="184" spans="1:23" x14ac:dyDescent="0.25">
      <c r="A184">
        <v>183</v>
      </c>
      <c r="B184">
        <v>4</v>
      </c>
      <c r="C184">
        <v>14.27</v>
      </c>
      <c r="D184" t="b">
        <v>0</v>
      </c>
      <c r="E184">
        <v>77800</v>
      </c>
      <c r="F184" t="b">
        <v>0</v>
      </c>
      <c r="G184">
        <v>47000</v>
      </c>
      <c r="H184" t="b">
        <v>0</v>
      </c>
      <c r="I184">
        <v>0.60409999999999997</v>
      </c>
      <c r="J184" t="b">
        <v>0</v>
      </c>
      <c r="K184">
        <v>2</v>
      </c>
      <c r="L184" t="s">
        <v>19</v>
      </c>
      <c r="M184">
        <v>30</v>
      </c>
      <c r="N184" t="b">
        <v>0</v>
      </c>
      <c r="O184">
        <v>285000</v>
      </c>
      <c r="P184" t="b">
        <v>0</v>
      </c>
      <c r="Q184">
        <v>155000</v>
      </c>
      <c r="R184" t="b">
        <v>0</v>
      </c>
      <c r="S184">
        <v>54.28</v>
      </c>
      <c r="T184" t="b">
        <v>0</v>
      </c>
      <c r="U184">
        <v>240</v>
      </c>
      <c r="V184">
        <v>20</v>
      </c>
      <c r="W184">
        <v>3.12</v>
      </c>
    </row>
    <row r="185" spans="1:23" x14ac:dyDescent="0.25">
      <c r="A185">
        <v>184</v>
      </c>
      <c r="B185">
        <v>6</v>
      </c>
      <c r="C185">
        <v>13.02</v>
      </c>
      <c r="D185" t="b">
        <v>0</v>
      </c>
      <c r="E185">
        <v>71600</v>
      </c>
      <c r="F185" t="b">
        <v>0</v>
      </c>
      <c r="G185">
        <v>83000</v>
      </c>
      <c r="H185" t="b">
        <v>0</v>
      </c>
      <c r="I185">
        <v>1.1592</v>
      </c>
      <c r="J185" t="b">
        <v>0</v>
      </c>
      <c r="K185">
        <v>2</v>
      </c>
      <c r="L185" t="s">
        <v>19</v>
      </c>
      <c r="M185">
        <v>41</v>
      </c>
      <c r="N185" t="b">
        <v>0</v>
      </c>
      <c r="O185">
        <v>265000</v>
      </c>
      <c r="P185" t="b">
        <v>0</v>
      </c>
      <c r="Q185">
        <v>185000</v>
      </c>
      <c r="R185" t="b">
        <v>0</v>
      </c>
      <c r="S185">
        <v>70.44</v>
      </c>
      <c r="T185" t="b">
        <v>0</v>
      </c>
      <c r="U185">
        <v>360</v>
      </c>
      <c r="V185">
        <v>30</v>
      </c>
      <c r="W185">
        <v>4.37</v>
      </c>
    </row>
    <row r="186" spans="1:23" x14ac:dyDescent="0.25">
      <c r="A186">
        <v>185</v>
      </c>
      <c r="B186">
        <v>50</v>
      </c>
      <c r="C186">
        <v>3.38</v>
      </c>
      <c r="D186" t="b">
        <v>0</v>
      </c>
      <c r="E186">
        <v>89700</v>
      </c>
      <c r="F186" t="b">
        <v>0</v>
      </c>
      <c r="G186">
        <v>106000</v>
      </c>
      <c r="H186" t="b">
        <v>0</v>
      </c>
      <c r="I186">
        <v>1.1817</v>
      </c>
      <c r="J186" t="b">
        <v>0</v>
      </c>
      <c r="K186">
        <v>2</v>
      </c>
      <c r="L186" t="s">
        <v>19</v>
      </c>
      <c r="M186">
        <v>30</v>
      </c>
      <c r="N186" t="b">
        <v>0</v>
      </c>
      <c r="O186">
        <v>325000</v>
      </c>
      <c r="P186" t="b">
        <v>0</v>
      </c>
      <c r="Q186">
        <v>245000</v>
      </c>
      <c r="R186" t="b">
        <v>0</v>
      </c>
      <c r="S186">
        <v>74.540000000000006</v>
      </c>
      <c r="T186" t="b">
        <v>0</v>
      </c>
      <c r="U186">
        <v>360</v>
      </c>
      <c r="V186">
        <v>30</v>
      </c>
      <c r="W186">
        <v>2.99</v>
      </c>
    </row>
    <row r="187" spans="1:23" x14ac:dyDescent="0.25">
      <c r="A187">
        <v>186</v>
      </c>
      <c r="B187">
        <v>37</v>
      </c>
      <c r="C187">
        <v>6.32</v>
      </c>
      <c r="D187" t="b">
        <v>0</v>
      </c>
      <c r="E187">
        <v>94100</v>
      </c>
      <c r="F187" t="b">
        <v>0</v>
      </c>
      <c r="G187">
        <v>138000</v>
      </c>
      <c r="H187" t="b">
        <v>0</v>
      </c>
      <c r="I187">
        <v>1.4664999999999999</v>
      </c>
      <c r="J187" t="b">
        <v>0</v>
      </c>
      <c r="K187">
        <v>2</v>
      </c>
      <c r="L187" t="s">
        <v>19</v>
      </c>
      <c r="M187">
        <v>30</v>
      </c>
      <c r="N187" t="b">
        <v>0</v>
      </c>
      <c r="O187">
        <v>605000</v>
      </c>
      <c r="P187" t="b">
        <v>0</v>
      </c>
      <c r="Q187">
        <v>285000</v>
      </c>
      <c r="R187" t="b">
        <v>0</v>
      </c>
      <c r="S187">
        <v>47.1</v>
      </c>
      <c r="T187" t="b">
        <v>0</v>
      </c>
      <c r="U187">
        <v>360</v>
      </c>
      <c r="V187">
        <v>30</v>
      </c>
      <c r="W187">
        <v>2.99</v>
      </c>
    </row>
    <row r="188" spans="1:23" x14ac:dyDescent="0.25">
      <c r="A188">
        <v>187</v>
      </c>
      <c r="B188">
        <v>12</v>
      </c>
      <c r="C188">
        <v>8.48</v>
      </c>
      <c r="D188" t="b">
        <v>0</v>
      </c>
      <c r="E188">
        <v>69200</v>
      </c>
      <c r="F188" t="b">
        <v>0</v>
      </c>
      <c r="G188">
        <v>82000</v>
      </c>
      <c r="H188" t="b">
        <v>0</v>
      </c>
      <c r="I188">
        <v>1.1850000000000001</v>
      </c>
      <c r="J188" t="b">
        <v>0</v>
      </c>
      <c r="K188">
        <v>2</v>
      </c>
      <c r="L188" t="s">
        <v>19</v>
      </c>
      <c r="M188">
        <v>38</v>
      </c>
      <c r="N188" t="b">
        <v>0</v>
      </c>
      <c r="O188">
        <v>265000</v>
      </c>
      <c r="P188" t="b">
        <v>0</v>
      </c>
      <c r="Q188">
        <v>145000</v>
      </c>
      <c r="R188" t="b">
        <v>0</v>
      </c>
      <c r="S188">
        <v>54.75</v>
      </c>
      <c r="T188" t="b">
        <v>0</v>
      </c>
      <c r="U188">
        <v>360</v>
      </c>
      <c r="V188">
        <v>30</v>
      </c>
      <c r="W188">
        <v>3.99</v>
      </c>
    </row>
    <row r="189" spans="1:23" x14ac:dyDescent="0.25">
      <c r="A189">
        <v>188</v>
      </c>
      <c r="B189">
        <v>31</v>
      </c>
      <c r="C189">
        <v>10.23</v>
      </c>
      <c r="D189" t="b">
        <v>0</v>
      </c>
      <c r="E189">
        <v>82700</v>
      </c>
      <c r="F189" t="b">
        <v>0</v>
      </c>
      <c r="G189">
        <v>148000</v>
      </c>
      <c r="H189" t="b">
        <v>0</v>
      </c>
      <c r="I189">
        <v>1.7896000000000001</v>
      </c>
      <c r="J189" t="b">
        <v>0</v>
      </c>
      <c r="K189">
        <v>2</v>
      </c>
      <c r="L189" t="s">
        <v>19</v>
      </c>
      <c r="M189">
        <v>30</v>
      </c>
      <c r="N189" t="b">
        <v>0</v>
      </c>
      <c r="O189">
        <v>305000</v>
      </c>
      <c r="P189" t="b">
        <v>0</v>
      </c>
      <c r="Q189">
        <v>285000</v>
      </c>
      <c r="R189" t="b">
        <v>0</v>
      </c>
      <c r="S189">
        <v>93.77</v>
      </c>
      <c r="T189" t="b">
        <v>0</v>
      </c>
      <c r="U189">
        <v>360</v>
      </c>
      <c r="V189">
        <v>30</v>
      </c>
      <c r="W189">
        <v>2.99</v>
      </c>
    </row>
    <row r="190" spans="1:23" x14ac:dyDescent="0.25">
      <c r="A190">
        <v>189</v>
      </c>
      <c r="B190">
        <v>41</v>
      </c>
      <c r="C190">
        <v>13.56</v>
      </c>
      <c r="D190" t="b">
        <v>0</v>
      </c>
      <c r="E190">
        <v>92100</v>
      </c>
      <c r="F190" t="b">
        <v>0</v>
      </c>
      <c r="G190">
        <v>115000</v>
      </c>
      <c r="H190" t="b">
        <v>0</v>
      </c>
      <c r="I190">
        <v>1.2485999999999999</v>
      </c>
      <c r="J190" t="b">
        <v>0</v>
      </c>
      <c r="K190">
        <v>2</v>
      </c>
      <c r="L190" t="s">
        <v>19</v>
      </c>
      <c r="M190">
        <v>20</v>
      </c>
      <c r="N190" t="b">
        <v>0</v>
      </c>
      <c r="O190">
        <v>555000</v>
      </c>
      <c r="P190" t="b">
        <v>0</v>
      </c>
      <c r="Q190">
        <v>295000</v>
      </c>
      <c r="R190" t="b">
        <v>0</v>
      </c>
      <c r="S190">
        <v>54.36</v>
      </c>
      <c r="T190" t="b">
        <v>0</v>
      </c>
      <c r="U190">
        <v>360</v>
      </c>
      <c r="V190">
        <v>30</v>
      </c>
      <c r="W190">
        <v>2.5</v>
      </c>
    </row>
    <row r="191" spans="1:23" x14ac:dyDescent="0.25">
      <c r="A191">
        <v>190</v>
      </c>
      <c r="B191">
        <v>22</v>
      </c>
      <c r="C191">
        <v>18.88</v>
      </c>
      <c r="D191" t="b">
        <v>0</v>
      </c>
      <c r="E191">
        <v>54100</v>
      </c>
      <c r="F191" t="b">
        <v>0</v>
      </c>
      <c r="G191">
        <v>117000</v>
      </c>
      <c r="H191" t="b">
        <v>0</v>
      </c>
      <c r="I191">
        <v>2.1627000000000001</v>
      </c>
      <c r="J191" t="b">
        <v>0</v>
      </c>
      <c r="K191">
        <v>2</v>
      </c>
      <c r="L191" t="s">
        <v>19</v>
      </c>
      <c r="M191">
        <v>20</v>
      </c>
      <c r="N191" t="b">
        <v>0</v>
      </c>
      <c r="O191">
        <v>265000</v>
      </c>
      <c r="P191" t="b">
        <v>0</v>
      </c>
      <c r="Q191">
        <v>215000</v>
      </c>
      <c r="R191" t="b">
        <v>0</v>
      </c>
      <c r="S191">
        <v>84.61</v>
      </c>
      <c r="T191" t="b">
        <v>0</v>
      </c>
      <c r="U191">
        <v>360</v>
      </c>
      <c r="V191">
        <v>30</v>
      </c>
      <c r="W191">
        <v>3.12</v>
      </c>
    </row>
    <row r="192" spans="1:23" x14ac:dyDescent="0.25">
      <c r="A192">
        <v>191</v>
      </c>
      <c r="B192">
        <v>27</v>
      </c>
      <c r="C192">
        <v>4.12</v>
      </c>
      <c r="D192" t="b">
        <v>0</v>
      </c>
      <c r="E192">
        <v>102800</v>
      </c>
      <c r="F192" t="b">
        <v>0</v>
      </c>
      <c r="G192">
        <v>94000</v>
      </c>
      <c r="H192" t="b">
        <v>0</v>
      </c>
      <c r="I192">
        <v>0.91439999999999999</v>
      </c>
      <c r="J192" t="b">
        <v>0</v>
      </c>
      <c r="K192">
        <v>1</v>
      </c>
      <c r="L192" t="s">
        <v>19</v>
      </c>
      <c r="M192">
        <v>20</v>
      </c>
      <c r="N192" t="b">
        <v>0</v>
      </c>
      <c r="O192">
        <v>335000</v>
      </c>
      <c r="P192" t="b">
        <v>0</v>
      </c>
      <c r="Q192">
        <v>265000</v>
      </c>
      <c r="R192" t="b">
        <v>0</v>
      </c>
      <c r="S192">
        <v>80</v>
      </c>
      <c r="T192" t="b">
        <v>0</v>
      </c>
      <c r="U192">
        <v>360</v>
      </c>
      <c r="V192">
        <v>30</v>
      </c>
      <c r="W192">
        <v>3.37</v>
      </c>
    </row>
    <row r="193" spans="1:23" x14ac:dyDescent="0.25">
      <c r="A193">
        <v>192</v>
      </c>
      <c r="B193">
        <v>30</v>
      </c>
      <c r="C193">
        <v>7.72</v>
      </c>
      <c r="D193" t="b">
        <v>0</v>
      </c>
      <c r="E193">
        <v>84300</v>
      </c>
      <c r="F193" t="b">
        <v>0</v>
      </c>
      <c r="G193">
        <v>60000</v>
      </c>
      <c r="H193" t="b">
        <v>0</v>
      </c>
      <c r="I193">
        <v>0.7117</v>
      </c>
      <c r="J193" t="b">
        <v>0</v>
      </c>
      <c r="K193">
        <v>2</v>
      </c>
      <c r="L193" t="s">
        <v>19</v>
      </c>
      <c r="M193">
        <v>10</v>
      </c>
      <c r="N193" t="b">
        <v>0</v>
      </c>
      <c r="O193">
        <v>275000</v>
      </c>
      <c r="P193" t="b">
        <v>0</v>
      </c>
      <c r="Q193">
        <v>125000</v>
      </c>
      <c r="R193" t="b">
        <v>0</v>
      </c>
      <c r="S193">
        <v>44.35</v>
      </c>
      <c r="T193" t="b">
        <v>0</v>
      </c>
      <c r="U193">
        <v>360</v>
      </c>
      <c r="V193">
        <v>30</v>
      </c>
      <c r="W193">
        <v>2.87</v>
      </c>
    </row>
    <row r="194" spans="1:23" x14ac:dyDescent="0.25">
      <c r="A194">
        <v>193</v>
      </c>
      <c r="B194">
        <v>25</v>
      </c>
      <c r="C194">
        <v>6.93</v>
      </c>
      <c r="D194" t="b">
        <v>0</v>
      </c>
      <c r="E194">
        <v>114000</v>
      </c>
      <c r="F194" t="b">
        <v>0</v>
      </c>
      <c r="G194">
        <v>126000</v>
      </c>
      <c r="H194" t="b">
        <v>0</v>
      </c>
      <c r="I194">
        <v>1.1052999999999999</v>
      </c>
      <c r="J194" t="b">
        <v>0</v>
      </c>
      <c r="K194">
        <v>2</v>
      </c>
      <c r="L194" t="s">
        <v>19</v>
      </c>
      <c r="M194">
        <v>50</v>
      </c>
      <c r="N194" t="b">
        <v>0</v>
      </c>
      <c r="O194">
        <v>585000</v>
      </c>
      <c r="P194" t="b">
        <v>0</v>
      </c>
      <c r="Q194">
        <v>435000</v>
      </c>
      <c r="R194" t="b">
        <v>0</v>
      </c>
      <c r="S194">
        <v>74</v>
      </c>
      <c r="T194" t="b">
        <v>0</v>
      </c>
      <c r="U194">
        <v>360</v>
      </c>
      <c r="V194">
        <v>30</v>
      </c>
      <c r="W194">
        <v>3.75</v>
      </c>
    </row>
    <row r="195" spans="1:23" x14ac:dyDescent="0.25">
      <c r="A195">
        <v>194</v>
      </c>
      <c r="B195">
        <v>35</v>
      </c>
      <c r="C195">
        <v>35.97</v>
      </c>
      <c r="D195" t="b">
        <v>0</v>
      </c>
      <c r="E195">
        <v>69100</v>
      </c>
      <c r="F195" t="b">
        <v>0</v>
      </c>
      <c r="G195">
        <v>170000</v>
      </c>
      <c r="H195" t="b">
        <v>0</v>
      </c>
      <c r="I195">
        <v>2.4601999999999999</v>
      </c>
      <c r="J195" t="b">
        <v>0</v>
      </c>
      <c r="K195">
        <v>2</v>
      </c>
      <c r="L195" t="s">
        <v>19</v>
      </c>
      <c r="M195">
        <v>10</v>
      </c>
      <c r="N195" t="b">
        <v>0</v>
      </c>
      <c r="O195">
        <v>325000</v>
      </c>
      <c r="P195" t="b">
        <v>0</v>
      </c>
      <c r="Q195">
        <v>255000</v>
      </c>
      <c r="R195" t="b">
        <v>0</v>
      </c>
      <c r="S195">
        <v>76.92</v>
      </c>
      <c r="T195" t="b">
        <v>0</v>
      </c>
      <c r="U195">
        <v>240</v>
      </c>
      <c r="V195">
        <v>20</v>
      </c>
      <c r="W195">
        <v>3.48</v>
      </c>
    </row>
    <row r="196" spans="1:23" x14ac:dyDescent="0.25">
      <c r="A196">
        <v>195</v>
      </c>
      <c r="B196">
        <v>48</v>
      </c>
      <c r="C196">
        <v>16.34</v>
      </c>
      <c r="D196" t="b">
        <v>0</v>
      </c>
      <c r="E196">
        <v>72200</v>
      </c>
      <c r="F196" t="b">
        <v>0</v>
      </c>
      <c r="G196">
        <v>137000</v>
      </c>
      <c r="H196" t="b">
        <v>0</v>
      </c>
      <c r="I196">
        <v>1.8975</v>
      </c>
      <c r="J196" t="b">
        <v>0</v>
      </c>
      <c r="K196">
        <v>2</v>
      </c>
      <c r="L196" t="s">
        <v>19</v>
      </c>
      <c r="M196">
        <v>38</v>
      </c>
      <c r="N196" t="b">
        <v>0</v>
      </c>
      <c r="O196">
        <v>465000</v>
      </c>
      <c r="P196" t="b">
        <v>0</v>
      </c>
      <c r="Q196">
        <v>285000</v>
      </c>
      <c r="R196" t="b">
        <v>0</v>
      </c>
      <c r="S196">
        <v>60.32</v>
      </c>
      <c r="T196" t="b">
        <v>0</v>
      </c>
      <c r="U196">
        <v>360</v>
      </c>
      <c r="V196">
        <v>30</v>
      </c>
      <c r="W196">
        <v>2.62</v>
      </c>
    </row>
    <row r="197" spans="1:23" x14ac:dyDescent="0.25">
      <c r="A197">
        <v>196</v>
      </c>
      <c r="B197">
        <v>5</v>
      </c>
      <c r="C197">
        <v>10.89</v>
      </c>
      <c r="D197" t="b">
        <v>0</v>
      </c>
      <c r="E197">
        <v>72300</v>
      </c>
      <c r="F197" t="b">
        <v>0</v>
      </c>
      <c r="G197">
        <v>41000</v>
      </c>
      <c r="H197" t="b">
        <v>0</v>
      </c>
      <c r="I197">
        <v>0.56710000000000005</v>
      </c>
      <c r="J197" t="b">
        <v>0</v>
      </c>
      <c r="K197">
        <v>2</v>
      </c>
      <c r="L197" t="s">
        <v>19</v>
      </c>
      <c r="M197">
        <v>47</v>
      </c>
      <c r="N197" t="b">
        <v>0</v>
      </c>
      <c r="O197">
        <v>155000</v>
      </c>
      <c r="P197" t="b">
        <v>0</v>
      </c>
      <c r="Q197">
        <v>115000</v>
      </c>
      <c r="R197" t="b">
        <v>0</v>
      </c>
      <c r="S197">
        <v>75</v>
      </c>
      <c r="T197" t="b">
        <v>0</v>
      </c>
      <c r="U197">
        <v>360</v>
      </c>
      <c r="V197">
        <v>30</v>
      </c>
      <c r="W197">
        <v>3.87</v>
      </c>
    </row>
    <row r="198" spans="1:23" x14ac:dyDescent="0.25">
      <c r="A198">
        <v>197</v>
      </c>
      <c r="B198">
        <v>38</v>
      </c>
      <c r="C198">
        <v>7.92</v>
      </c>
      <c r="D198" t="b">
        <v>0</v>
      </c>
      <c r="E198">
        <v>89200</v>
      </c>
      <c r="F198" t="b">
        <v>0</v>
      </c>
      <c r="G198">
        <v>183000</v>
      </c>
      <c r="H198" t="b">
        <v>0</v>
      </c>
      <c r="I198">
        <v>2.0516000000000001</v>
      </c>
      <c r="J198" t="b">
        <v>0</v>
      </c>
      <c r="K198">
        <v>2</v>
      </c>
      <c r="L198" t="s">
        <v>19</v>
      </c>
      <c r="M198">
        <v>10</v>
      </c>
      <c r="N198" t="b">
        <v>0</v>
      </c>
      <c r="O198">
        <v>505000</v>
      </c>
      <c r="P198" t="b">
        <v>0</v>
      </c>
      <c r="Q198">
        <v>275000</v>
      </c>
      <c r="R198" t="b">
        <v>0</v>
      </c>
      <c r="S198">
        <v>55.1</v>
      </c>
      <c r="T198" t="b">
        <v>0</v>
      </c>
      <c r="U198">
        <v>360</v>
      </c>
      <c r="V198">
        <v>30</v>
      </c>
      <c r="W198">
        <v>2.75</v>
      </c>
    </row>
    <row r="199" spans="1:23" x14ac:dyDescent="0.25">
      <c r="A199">
        <v>198</v>
      </c>
      <c r="B199">
        <v>53</v>
      </c>
      <c r="C199">
        <v>29.38</v>
      </c>
      <c r="D199" t="b">
        <v>0</v>
      </c>
      <c r="E199">
        <v>106900</v>
      </c>
      <c r="F199" t="b">
        <v>0</v>
      </c>
      <c r="G199">
        <v>110000</v>
      </c>
      <c r="H199" t="b">
        <v>0</v>
      </c>
      <c r="I199">
        <v>1.0289999999999999</v>
      </c>
      <c r="J199" t="b">
        <v>0</v>
      </c>
      <c r="K199">
        <v>2</v>
      </c>
      <c r="L199" t="s">
        <v>19</v>
      </c>
      <c r="M199">
        <v>44</v>
      </c>
      <c r="N199" t="b">
        <v>0</v>
      </c>
      <c r="O199">
        <v>445000</v>
      </c>
      <c r="P199" t="b">
        <v>0</v>
      </c>
      <c r="Q199">
        <v>345000</v>
      </c>
      <c r="R199" t="b">
        <v>0</v>
      </c>
      <c r="S199">
        <v>76.510000000000005</v>
      </c>
      <c r="T199" t="b">
        <v>0</v>
      </c>
      <c r="U199">
        <v>360</v>
      </c>
      <c r="V199">
        <v>30</v>
      </c>
      <c r="W199">
        <v>3.62</v>
      </c>
    </row>
    <row r="200" spans="1:23" x14ac:dyDescent="0.25">
      <c r="A200">
        <v>199</v>
      </c>
      <c r="B200">
        <v>24</v>
      </c>
      <c r="C200">
        <v>59.59</v>
      </c>
      <c r="D200" t="b">
        <v>0</v>
      </c>
      <c r="E200">
        <v>124900</v>
      </c>
      <c r="F200" t="b">
        <v>0</v>
      </c>
      <c r="G200">
        <v>93000</v>
      </c>
      <c r="H200" t="b">
        <v>0</v>
      </c>
      <c r="I200">
        <v>0.74460000000000004</v>
      </c>
      <c r="J200" t="b">
        <v>0</v>
      </c>
      <c r="K200">
        <v>2</v>
      </c>
      <c r="L200" t="s">
        <v>19</v>
      </c>
      <c r="M200">
        <v>40</v>
      </c>
      <c r="N200" t="b">
        <v>0</v>
      </c>
      <c r="O200">
        <v>855000</v>
      </c>
      <c r="P200" t="b">
        <v>0</v>
      </c>
      <c r="Q200">
        <v>365000</v>
      </c>
      <c r="R200" t="b">
        <v>0</v>
      </c>
      <c r="S200">
        <v>43.41</v>
      </c>
      <c r="T200" t="b">
        <v>0</v>
      </c>
      <c r="U200">
        <v>360</v>
      </c>
      <c r="V200">
        <v>30</v>
      </c>
      <c r="W200">
        <v>3</v>
      </c>
    </row>
    <row r="201" spans="1:23" x14ac:dyDescent="0.25">
      <c r="A201">
        <v>200</v>
      </c>
      <c r="B201">
        <v>50</v>
      </c>
      <c r="C201">
        <v>4.45</v>
      </c>
      <c r="D201" t="b">
        <v>0</v>
      </c>
      <c r="E201">
        <v>74600</v>
      </c>
      <c r="F201" t="b">
        <v>0</v>
      </c>
      <c r="G201">
        <v>166000</v>
      </c>
      <c r="H201" t="b">
        <v>0</v>
      </c>
      <c r="I201">
        <v>2.2252000000000001</v>
      </c>
      <c r="J201" t="b">
        <v>0</v>
      </c>
      <c r="K201">
        <v>2</v>
      </c>
      <c r="L201" t="s">
        <v>19</v>
      </c>
      <c r="M201">
        <v>20</v>
      </c>
      <c r="N201" t="b">
        <v>0</v>
      </c>
      <c r="O201">
        <v>185000</v>
      </c>
      <c r="P201" t="b">
        <v>0</v>
      </c>
      <c r="Q201">
        <v>145000</v>
      </c>
      <c r="R201" t="b">
        <v>0</v>
      </c>
      <c r="S201">
        <v>80</v>
      </c>
      <c r="T201" t="b">
        <v>0</v>
      </c>
      <c r="U201">
        <v>360</v>
      </c>
      <c r="V201">
        <v>30</v>
      </c>
      <c r="W201">
        <v>3.12</v>
      </c>
    </row>
    <row r="202" spans="1:23" x14ac:dyDescent="0.25">
      <c r="A202">
        <v>201</v>
      </c>
      <c r="B202">
        <v>4</v>
      </c>
      <c r="C202">
        <v>18.16</v>
      </c>
      <c r="D202" t="b">
        <v>0</v>
      </c>
      <c r="E202">
        <v>77800</v>
      </c>
      <c r="F202" t="b">
        <v>0</v>
      </c>
      <c r="G202">
        <v>55000</v>
      </c>
      <c r="H202" t="b">
        <v>0</v>
      </c>
      <c r="I202">
        <v>0.70689999999999997</v>
      </c>
      <c r="J202" t="b">
        <v>0</v>
      </c>
      <c r="K202">
        <v>2</v>
      </c>
      <c r="L202" t="s">
        <v>19</v>
      </c>
      <c r="M202">
        <v>44</v>
      </c>
      <c r="N202" t="b">
        <v>0</v>
      </c>
      <c r="O202">
        <v>615000</v>
      </c>
      <c r="P202" t="b">
        <v>0</v>
      </c>
      <c r="Q202">
        <v>345000</v>
      </c>
      <c r="R202" t="b">
        <v>0</v>
      </c>
      <c r="S202">
        <v>55.6</v>
      </c>
      <c r="T202" t="b">
        <v>0</v>
      </c>
      <c r="U202">
        <v>360</v>
      </c>
      <c r="V202">
        <v>30</v>
      </c>
      <c r="W202">
        <v>2.99</v>
      </c>
    </row>
    <row r="203" spans="1:23" x14ac:dyDescent="0.25">
      <c r="A203">
        <v>202</v>
      </c>
      <c r="B203">
        <v>48</v>
      </c>
      <c r="C203">
        <v>29.58</v>
      </c>
      <c r="D203" t="b">
        <v>0</v>
      </c>
      <c r="E203">
        <v>65000</v>
      </c>
      <c r="F203" t="b">
        <v>0</v>
      </c>
      <c r="G203">
        <v>75000</v>
      </c>
      <c r="H203" t="b">
        <v>0</v>
      </c>
      <c r="I203">
        <v>1.1537999999999999</v>
      </c>
      <c r="J203" t="b">
        <v>0</v>
      </c>
      <c r="K203">
        <v>2</v>
      </c>
      <c r="L203" t="s">
        <v>19</v>
      </c>
      <c r="M203">
        <v>42</v>
      </c>
      <c r="N203" t="b">
        <v>0</v>
      </c>
      <c r="O203">
        <v>195000</v>
      </c>
      <c r="P203" t="b">
        <v>0</v>
      </c>
      <c r="Q203">
        <v>145000</v>
      </c>
      <c r="R203" t="b">
        <v>0</v>
      </c>
      <c r="S203">
        <v>79.09</v>
      </c>
      <c r="T203" t="b">
        <v>0</v>
      </c>
      <c r="U203">
        <v>360</v>
      </c>
      <c r="V203">
        <v>30</v>
      </c>
      <c r="W203">
        <v>5</v>
      </c>
    </row>
    <row r="204" spans="1:23" x14ac:dyDescent="0.25">
      <c r="A204">
        <v>203</v>
      </c>
      <c r="B204">
        <v>46</v>
      </c>
      <c r="C204">
        <v>11.13</v>
      </c>
      <c r="D204" t="b">
        <v>0</v>
      </c>
      <c r="E204">
        <v>86200</v>
      </c>
      <c r="F204" t="b">
        <v>0</v>
      </c>
      <c r="G204">
        <v>106000</v>
      </c>
      <c r="H204" t="b">
        <v>0</v>
      </c>
      <c r="I204">
        <v>1.2297</v>
      </c>
      <c r="J204" t="b">
        <v>0</v>
      </c>
      <c r="K204">
        <v>2</v>
      </c>
      <c r="L204" t="s">
        <v>19</v>
      </c>
      <c r="M204">
        <v>10</v>
      </c>
      <c r="N204" t="b">
        <v>0</v>
      </c>
      <c r="O204">
        <v>195000</v>
      </c>
      <c r="P204" t="b">
        <v>0</v>
      </c>
      <c r="Q204">
        <v>145000</v>
      </c>
      <c r="R204" t="b">
        <v>0</v>
      </c>
      <c r="S204">
        <v>73.069999999999993</v>
      </c>
      <c r="T204" t="b">
        <v>0</v>
      </c>
      <c r="U204">
        <v>180</v>
      </c>
      <c r="V204">
        <v>15</v>
      </c>
      <c r="W204">
        <v>2.5</v>
      </c>
    </row>
    <row r="205" spans="1:23" x14ac:dyDescent="0.25">
      <c r="A205">
        <v>204</v>
      </c>
      <c r="B205">
        <v>44</v>
      </c>
      <c r="C205">
        <v>3.41</v>
      </c>
      <c r="D205" t="b">
        <v>0</v>
      </c>
      <c r="E205">
        <v>89000</v>
      </c>
      <c r="F205" t="b">
        <v>0</v>
      </c>
      <c r="G205">
        <v>107000</v>
      </c>
      <c r="H205" t="b">
        <v>0</v>
      </c>
      <c r="I205">
        <v>1.2021999999999999</v>
      </c>
      <c r="J205" t="b">
        <v>0</v>
      </c>
      <c r="K205">
        <v>2</v>
      </c>
      <c r="L205" t="s">
        <v>19</v>
      </c>
      <c r="M205">
        <v>20</v>
      </c>
      <c r="N205" t="b">
        <v>0</v>
      </c>
      <c r="O205">
        <v>455000</v>
      </c>
      <c r="P205" t="b">
        <v>0</v>
      </c>
      <c r="Q205">
        <v>185000</v>
      </c>
      <c r="R205" t="b">
        <v>0</v>
      </c>
      <c r="S205">
        <v>44.68</v>
      </c>
      <c r="T205" t="b">
        <v>0</v>
      </c>
      <c r="U205">
        <v>180</v>
      </c>
      <c r="V205">
        <v>15</v>
      </c>
      <c r="W205">
        <v>3</v>
      </c>
    </row>
    <row r="206" spans="1:23" x14ac:dyDescent="0.25">
      <c r="A206">
        <v>205</v>
      </c>
      <c r="B206">
        <v>24</v>
      </c>
      <c r="C206">
        <v>40.79</v>
      </c>
      <c r="D206" t="b">
        <v>0</v>
      </c>
      <c r="E206">
        <v>104000</v>
      </c>
      <c r="F206" t="b">
        <v>0</v>
      </c>
      <c r="G206">
        <v>41000</v>
      </c>
      <c r="H206" t="b">
        <v>0</v>
      </c>
      <c r="I206">
        <v>0.39419999999999999</v>
      </c>
      <c r="J206" t="b">
        <v>0</v>
      </c>
      <c r="K206">
        <v>2</v>
      </c>
      <c r="L206" t="s">
        <v>19</v>
      </c>
      <c r="M206">
        <v>49</v>
      </c>
      <c r="N206" t="b">
        <v>0</v>
      </c>
      <c r="O206">
        <v>195000</v>
      </c>
      <c r="P206" t="b">
        <v>0</v>
      </c>
      <c r="Q206">
        <v>135000</v>
      </c>
      <c r="R206" t="b">
        <v>0</v>
      </c>
      <c r="S206">
        <v>69.88</v>
      </c>
      <c r="T206" t="b">
        <v>0</v>
      </c>
      <c r="U206">
        <v>240</v>
      </c>
      <c r="V206">
        <v>20</v>
      </c>
      <c r="W206">
        <v>2.75</v>
      </c>
    </row>
    <row r="207" spans="1:23" x14ac:dyDescent="0.25">
      <c r="A207">
        <v>206</v>
      </c>
      <c r="B207">
        <v>18</v>
      </c>
      <c r="C207">
        <v>4.7300000000000004</v>
      </c>
      <c r="D207" t="b">
        <v>0</v>
      </c>
      <c r="E207">
        <v>65300</v>
      </c>
      <c r="F207" t="b">
        <v>0</v>
      </c>
      <c r="G207">
        <v>105000</v>
      </c>
      <c r="H207" t="b">
        <v>0</v>
      </c>
      <c r="I207">
        <v>1.6080000000000001</v>
      </c>
      <c r="J207" t="b">
        <v>0</v>
      </c>
      <c r="K207">
        <v>2</v>
      </c>
      <c r="L207" t="s">
        <v>19</v>
      </c>
      <c r="M207">
        <v>20</v>
      </c>
      <c r="N207" t="b">
        <v>0</v>
      </c>
      <c r="O207">
        <v>145000</v>
      </c>
      <c r="P207" t="b">
        <v>0</v>
      </c>
      <c r="Q207">
        <v>75000</v>
      </c>
      <c r="R207" t="b">
        <v>0</v>
      </c>
      <c r="S207">
        <v>52.81</v>
      </c>
      <c r="T207" t="b">
        <v>0</v>
      </c>
      <c r="U207">
        <v>180</v>
      </c>
      <c r="V207">
        <v>15</v>
      </c>
      <c r="W207">
        <v>3</v>
      </c>
    </row>
    <row r="208" spans="1:23" x14ac:dyDescent="0.25">
      <c r="A208">
        <v>207</v>
      </c>
      <c r="B208">
        <v>12</v>
      </c>
      <c r="C208">
        <v>11.84</v>
      </c>
      <c r="D208" t="b">
        <v>0</v>
      </c>
      <c r="E208">
        <v>68300</v>
      </c>
      <c r="F208" t="b">
        <v>0</v>
      </c>
      <c r="G208">
        <v>152000</v>
      </c>
      <c r="H208" t="b">
        <v>0</v>
      </c>
      <c r="I208">
        <v>2.2254999999999998</v>
      </c>
      <c r="J208" t="b">
        <v>0</v>
      </c>
      <c r="K208">
        <v>1</v>
      </c>
      <c r="L208" t="s">
        <v>19</v>
      </c>
      <c r="M208">
        <v>37</v>
      </c>
      <c r="N208" t="b">
        <v>0</v>
      </c>
      <c r="O208">
        <v>435000</v>
      </c>
      <c r="P208" t="b">
        <v>0</v>
      </c>
      <c r="Q208">
        <v>335000</v>
      </c>
      <c r="R208" t="b">
        <v>0</v>
      </c>
      <c r="S208">
        <v>76.81</v>
      </c>
      <c r="T208" t="b">
        <v>0</v>
      </c>
      <c r="U208">
        <v>360</v>
      </c>
      <c r="V208">
        <v>30</v>
      </c>
      <c r="W208">
        <v>2.99</v>
      </c>
    </row>
    <row r="209" spans="1:23" x14ac:dyDescent="0.25">
      <c r="A209">
        <v>208</v>
      </c>
      <c r="B209">
        <v>8</v>
      </c>
      <c r="C209">
        <v>13.29</v>
      </c>
      <c r="D209" t="b">
        <v>0</v>
      </c>
      <c r="E209">
        <v>100000</v>
      </c>
      <c r="F209" t="b">
        <v>0</v>
      </c>
      <c r="G209">
        <v>165000</v>
      </c>
      <c r="H209" t="b">
        <v>0</v>
      </c>
      <c r="I209">
        <v>1.65</v>
      </c>
      <c r="J209" t="b">
        <v>0</v>
      </c>
      <c r="K209">
        <v>2</v>
      </c>
      <c r="L209" t="s">
        <v>19</v>
      </c>
      <c r="M209">
        <v>20</v>
      </c>
      <c r="N209" t="b">
        <v>0</v>
      </c>
      <c r="O209">
        <v>845000</v>
      </c>
      <c r="P209" t="b">
        <v>0</v>
      </c>
      <c r="Q209">
        <v>365000</v>
      </c>
      <c r="R209" t="b">
        <v>0</v>
      </c>
      <c r="S209">
        <v>42.85</v>
      </c>
      <c r="T209" t="b">
        <v>0</v>
      </c>
      <c r="U209">
        <v>360</v>
      </c>
      <c r="V209">
        <v>30</v>
      </c>
      <c r="W209">
        <v>3.12</v>
      </c>
    </row>
    <row r="210" spans="1:23" x14ac:dyDescent="0.25">
      <c r="A210">
        <v>209</v>
      </c>
      <c r="B210">
        <v>48</v>
      </c>
      <c r="C210">
        <v>25.3</v>
      </c>
      <c r="D210" t="b">
        <v>0</v>
      </c>
      <c r="E210">
        <v>84800</v>
      </c>
      <c r="F210" t="b">
        <v>0</v>
      </c>
      <c r="G210">
        <v>122000</v>
      </c>
      <c r="H210" t="b">
        <v>0</v>
      </c>
      <c r="I210">
        <v>1.4387000000000001</v>
      </c>
      <c r="J210" t="b">
        <v>0</v>
      </c>
      <c r="K210">
        <v>2</v>
      </c>
      <c r="L210" t="s">
        <v>19</v>
      </c>
      <c r="M210">
        <v>39</v>
      </c>
      <c r="N210" t="b">
        <v>0</v>
      </c>
      <c r="O210">
        <v>265000</v>
      </c>
      <c r="P210" t="b">
        <v>0</v>
      </c>
      <c r="Q210">
        <v>195000</v>
      </c>
      <c r="R210" t="b">
        <v>0</v>
      </c>
      <c r="S210">
        <v>73.5</v>
      </c>
      <c r="T210" t="b">
        <v>0</v>
      </c>
      <c r="U210">
        <v>360</v>
      </c>
      <c r="V210">
        <v>30</v>
      </c>
      <c r="W210">
        <v>2.87</v>
      </c>
    </row>
    <row r="211" spans="1:23" x14ac:dyDescent="0.25">
      <c r="A211">
        <v>210</v>
      </c>
      <c r="B211">
        <v>25</v>
      </c>
      <c r="C211">
        <v>11.53</v>
      </c>
      <c r="D211" t="b">
        <v>0</v>
      </c>
      <c r="E211">
        <v>114000</v>
      </c>
      <c r="F211" t="b">
        <v>0</v>
      </c>
      <c r="G211">
        <v>72000</v>
      </c>
      <c r="H211" t="b">
        <v>0</v>
      </c>
      <c r="I211">
        <v>0.63160000000000005</v>
      </c>
      <c r="J211" t="b">
        <v>0</v>
      </c>
      <c r="K211">
        <v>2</v>
      </c>
      <c r="L211" t="s">
        <v>19</v>
      </c>
      <c r="M211">
        <v>44</v>
      </c>
      <c r="N211" t="b">
        <v>0</v>
      </c>
      <c r="O211">
        <v>475000</v>
      </c>
      <c r="P211" t="b">
        <v>0</v>
      </c>
      <c r="Q211">
        <v>315000</v>
      </c>
      <c r="R211" t="b">
        <v>0</v>
      </c>
      <c r="S211">
        <v>67.239999999999995</v>
      </c>
      <c r="T211" t="b">
        <v>0</v>
      </c>
      <c r="U211">
        <v>360</v>
      </c>
      <c r="V211">
        <v>30</v>
      </c>
      <c r="W211">
        <v>2.87</v>
      </c>
    </row>
    <row r="212" spans="1:23" x14ac:dyDescent="0.25">
      <c r="A212">
        <v>211</v>
      </c>
      <c r="B212">
        <v>8</v>
      </c>
      <c r="C212">
        <v>25.29</v>
      </c>
      <c r="D212" t="b">
        <v>0</v>
      </c>
      <c r="E212">
        <v>115100</v>
      </c>
      <c r="F212" t="b">
        <v>0</v>
      </c>
      <c r="G212">
        <v>70000</v>
      </c>
      <c r="H212" t="b">
        <v>0</v>
      </c>
      <c r="I212">
        <v>0.60819999999999996</v>
      </c>
      <c r="J212" t="b">
        <v>0</v>
      </c>
      <c r="K212">
        <v>2</v>
      </c>
      <c r="L212" t="s">
        <v>19</v>
      </c>
      <c r="M212">
        <v>37</v>
      </c>
      <c r="N212" t="b">
        <v>0</v>
      </c>
      <c r="O212">
        <v>375000</v>
      </c>
      <c r="P212" t="b">
        <v>0</v>
      </c>
      <c r="Q212">
        <v>255000</v>
      </c>
      <c r="R212" t="b">
        <v>0</v>
      </c>
      <c r="S212">
        <v>67.77</v>
      </c>
      <c r="T212" t="b">
        <v>0</v>
      </c>
      <c r="U212">
        <v>240</v>
      </c>
      <c r="V212">
        <v>20</v>
      </c>
      <c r="W212">
        <v>3.12</v>
      </c>
    </row>
    <row r="213" spans="1:23" x14ac:dyDescent="0.25">
      <c r="A213">
        <v>212</v>
      </c>
      <c r="B213">
        <v>32</v>
      </c>
      <c r="C213">
        <v>65</v>
      </c>
      <c r="D213" t="b">
        <v>0</v>
      </c>
      <c r="E213">
        <v>70800</v>
      </c>
      <c r="F213" t="b">
        <v>0</v>
      </c>
      <c r="G213">
        <v>120000</v>
      </c>
      <c r="H213" t="b">
        <v>0</v>
      </c>
      <c r="I213">
        <v>1.6949000000000001</v>
      </c>
      <c r="J213" t="b">
        <v>0</v>
      </c>
      <c r="K213">
        <v>1</v>
      </c>
      <c r="L213" t="s">
        <v>19</v>
      </c>
      <c r="M213">
        <v>20</v>
      </c>
      <c r="N213" t="b">
        <v>0</v>
      </c>
      <c r="O213">
        <v>505000</v>
      </c>
      <c r="P213" t="b">
        <v>0</v>
      </c>
      <c r="Q213">
        <v>475000</v>
      </c>
      <c r="R213" t="b">
        <v>0</v>
      </c>
      <c r="S213">
        <v>95</v>
      </c>
      <c r="T213" t="b">
        <v>0</v>
      </c>
      <c r="U213">
        <v>360</v>
      </c>
      <c r="V213">
        <v>30</v>
      </c>
      <c r="W213">
        <v>2.75</v>
      </c>
    </row>
    <row r="214" spans="1:23" x14ac:dyDescent="0.25">
      <c r="A214">
        <v>213</v>
      </c>
      <c r="B214">
        <v>48</v>
      </c>
      <c r="C214">
        <v>39.86</v>
      </c>
      <c r="D214" t="b">
        <v>0</v>
      </c>
      <c r="E214">
        <v>84800</v>
      </c>
      <c r="F214" t="b">
        <v>0</v>
      </c>
      <c r="G214">
        <v>241000</v>
      </c>
      <c r="H214" t="b">
        <v>0</v>
      </c>
      <c r="I214">
        <v>2.8420000000000001</v>
      </c>
      <c r="J214" t="b">
        <v>0</v>
      </c>
      <c r="K214">
        <v>2</v>
      </c>
      <c r="L214" t="s">
        <v>19</v>
      </c>
      <c r="M214">
        <v>20</v>
      </c>
      <c r="N214" t="b">
        <v>0</v>
      </c>
      <c r="O214">
        <v>435000</v>
      </c>
      <c r="P214" t="b">
        <v>0</v>
      </c>
      <c r="Q214">
        <v>285000</v>
      </c>
      <c r="R214" t="b">
        <v>0</v>
      </c>
      <c r="S214">
        <v>64.67</v>
      </c>
      <c r="T214" t="b">
        <v>0</v>
      </c>
      <c r="U214">
        <v>360</v>
      </c>
      <c r="V214">
        <v>30</v>
      </c>
      <c r="W214">
        <v>3.12</v>
      </c>
    </row>
    <row r="215" spans="1:23" x14ac:dyDescent="0.25">
      <c r="A215">
        <v>214</v>
      </c>
      <c r="B215">
        <v>22</v>
      </c>
      <c r="C215">
        <v>18.329999999999998</v>
      </c>
      <c r="D215" t="b">
        <v>0</v>
      </c>
      <c r="E215">
        <v>54200</v>
      </c>
      <c r="F215" t="b">
        <v>0</v>
      </c>
      <c r="G215">
        <v>69000</v>
      </c>
      <c r="H215" t="b">
        <v>0</v>
      </c>
      <c r="I215">
        <v>1.2730999999999999</v>
      </c>
      <c r="J215" t="b">
        <v>0</v>
      </c>
      <c r="K215">
        <v>2</v>
      </c>
      <c r="L215" t="s">
        <v>19</v>
      </c>
      <c r="M215">
        <v>38</v>
      </c>
      <c r="N215" t="b">
        <v>0</v>
      </c>
      <c r="O215">
        <v>445000</v>
      </c>
      <c r="P215" t="b">
        <v>0</v>
      </c>
      <c r="Q215">
        <v>325000</v>
      </c>
      <c r="R215" t="b">
        <v>0</v>
      </c>
      <c r="S215">
        <v>73.48</v>
      </c>
      <c r="T215" t="b">
        <v>0</v>
      </c>
      <c r="U215">
        <v>360</v>
      </c>
      <c r="V215">
        <v>30</v>
      </c>
      <c r="W215">
        <v>3</v>
      </c>
    </row>
    <row r="216" spans="1:23" x14ac:dyDescent="0.25">
      <c r="A216">
        <v>215</v>
      </c>
      <c r="B216">
        <v>26</v>
      </c>
      <c r="C216">
        <v>4.8600000000000003</v>
      </c>
      <c r="D216" t="b">
        <v>0</v>
      </c>
      <c r="E216">
        <v>79700</v>
      </c>
      <c r="F216" t="b">
        <v>0</v>
      </c>
      <c r="G216">
        <v>192000</v>
      </c>
      <c r="H216" t="b">
        <v>0</v>
      </c>
      <c r="I216">
        <v>2.4089999999999998</v>
      </c>
      <c r="J216" t="b">
        <v>0</v>
      </c>
      <c r="K216">
        <v>2</v>
      </c>
      <c r="L216" t="s">
        <v>19</v>
      </c>
      <c r="M216">
        <v>20</v>
      </c>
      <c r="N216" t="b">
        <v>0</v>
      </c>
      <c r="O216">
        <v>505000</v>
      </c>
      <c r="P216" t="b">
        <v>0</v>
      </c>
      <c r="Q216">
        <v>375000</v>
      </c>
      <c r="R216" t="b">
        <v>0</v>
      </c>
      <c r="S216">
        <v>74.95</v>
      </c>
      <c r="T216" t="b">
        <v>0</v>
      </c>
      <c r="U216">
        <v>180</v>
      </c>
      <c r="V216">
        <v>15</v>
      </c>
      <c r="W216">
        <v>2.5</v>
      </c>
    </row>
    <row r="217" spans="1:23" x14ac:dyDescent="0.25">
      <c r="A217">
        <v>216</v>
      </c>
      <c r="B217">
        <v>48</v>
      </c>
      <c r="C217">
        <v>32.5</v>
      </c>
      <c r="D217" t="b">
        <v>0</v>
      </c>
      <c r="E217">
        <v>80000</v>
      </c>
      <c r="F217" t="b">
        <v>0</v>
      </c>
      <c r="G217">
        <v>187000</v>
      </c>
      <c r="H217" t="b">
        <v>0</v>
      </c>
      <c r="I217">
        <v>2.3374999999999999</v>
      </c>
      <c r="J217" t="b">
        <v>0</v>
      </c>
      <c r="K217">
        <v>2</v>
      </c>
      <c r="L217" t="s">
        <v>19</v>
      </c>
      <c r="M217">
        <v>20</v>
      </c>
      <c r="N217" t="b">
        <v>0</v>
      </c>
      <c r="O217">
        <v>295000</v>
      </c>
      <c r="P217" t="b">
        <v>0</v>
      </c>
      <c r="Q217">
        <v>215000</v>
      </c>
      <c r="R217" t="b">
        <v>0</v>
      </c>
      <c r="S217">
        <v>72.41</v>
      </c>
      <c r="T217" t="b">
        <v>0</v>
      </c>
      <c r="U217">
        <v>180</v>
      </c>
      <c r="V217">
        <v>15</v>
      </c>
      <c r="W217">
        <v>2.87</v>
      </c>
    </row>
    <row r="218" spans="1:23" x14ac:dyDescent="0.25">
      <c r="A218">
        <v>217</v>
      </c>
      <c r="B218">
        <v>6</v>
      </c>
      <c r="C218">
        <v>76.87</v>
      </c>
      <c r="D218" t="b">
        <v>0</v>
      </c>
      <c r="E218">
        <v>127900</v>
      </c>
      <c r="F218" t="b">
        <v>1</v>
      </c>
      <c r="G218">
        <v>251000</v>
      </c>
      <c r="H218" t="b">
        <v>0</v>
      </c>
      <c r="I218">
        <v>1.9624999999999999</v>
      </c>
      <c r="J218" t="b">
        <v>0</v>
      </c>
      <c r="K218">
        <v>2</v>
      </c>
      <c r="L218" t="s">
        <v>19</v>
      </c>
      <c r="M218">
        <v>36</v>
      </c>
      <c r="N218" t="b">
        <v>0</v>
      </c>
      <c r="O218">
        <v>985000</v>
      </c>
      <c r="P218" t="b">
        <v>0</v>
      </c>
      <c r="Q218">
        <v>625000</v>
      </c>
      <c r="R218" t="b">
        <v>0</v>
      </c>
      <c r="S218">
        <v>62.88</v>
      </c>
      <c r="T218" t="b">
        <v>0</v>
      </c>
      <c r="U218">
        <v>360</v>
      </c>
      <c r="V218">
        <v>30</v>
      </c>
      <c r="W218">
        <v>3.87</v>
      </c>
    </row>
    <row r="219" spans="1:23" x14ac:dyDescent="0.25">
      <c r="A219">
        <v>218</v>
      </c>
      <c r="B219">
        <v>6</v>
      </c>
      <c r="C219">
        <v>96.18</v>
      </c>
      <c r="D219" t="b">
        <v>1</v>
      </c>
      <c r="E219">
        <v>83300</v>
      </c>
      <c r="F219" t="b">
        <v>0</v>
      </c>
      <c r="G219">
        <v>76000</v>
      </c>
      <c r="H219" t="b">
        <v>0</v>
      </c>
      <c r="I219">
        <v>0.91239999999999999</v>
      </c>
      <c r="J219" t="b">
        <v>0</v>
      </c>
      <c r="K219">
        <v>2</v>
      </c>
      <c r="L219" t="s">
        <v>19</v>
      </c>
      <c r="M219">
        <v>37</v>
      </c>
      <c r="N219" t="b">
        <v>0</v>
      </c>
      <c r="O219">
        <v>555000</v>
      </c>
      <c r="P219" t="b">
        <v>0</v>
      </c>
      <c r="Q219">
        <v>375000</v>
      </c>
      <c r="R219" t="b">
        <v>0</v>
      </c>
      <c r="S219">
        <v>68.63</v>
      </c>
      <c r="T219" t="b">
        <v>0</v>
      </c>
      <c r="U219">
        <v>360</v>
      </c>
      <c r="V219">
        <v>30</v>
      </c>
      <c r="W219">
        <v>2.87</v>
      </c>
    </row>
    <row r="220" spans="1:23" x14ac:dyDescent="0.25">
      <c r="A220">
        <v>219</v>
      </c>
      <c r="B220">
        <v>24</v>
      </c>
      <c r="C220">
        <v>38.840000000000003</v>
      </c>
      <c r="D220" t="b">
        <v>0</v>
      </c>
      <c r="E220">
        <v>104000</v>
      </c>
      <c r="F220" t="b">
        <v>0</v>
      </c>
      <c r="G220">
        <v>201000</v>
      </c>
      <c r="H220" t="b">
        <v>0</v>
      </c>
      <c r="I220">
        <v>1.9327000000000001</v>
      </c>
      <c r="J220" t="b">
        <v>0</v>
      </c>
      <c r="K220">
        <v>2</v>
      </c>
      <c r="L220" t="s">
        <v>19</v>
      </c>
      <c r="M220">
        <v>40</v>
      </c>
      <c r="N220" t="b">
        <v>0</v>
      </c>
      <c r="O220">
        <v>635000</v>
      </c>
      <c r="P220" t="b">
        <v>0</v>
      </c>
      <c r="Q220">
        <v>445000</v>
      </c>
      <c r="R220" t="b">
        <v>0</v>
      </c>
      <c r="S220">
        <v>69.44</v>
      </c>
      <c r="T220" t="b">
        <v>0</v>
      </c>
      <c r="U220">
        <v>360</v>
      </c>
      <c r="V220">
        <v>30</v>
      </c>
      <c r="W220">
        <v>2.99</v>
      </c>
    </row>
    <row r="221" spans="1:23" x14ac:dyDescent="0.25">
      <c r="A221">
        <v>220</v>
      </c>
      <c r="B221">
        <v>18</v>
      </c>
      <c r="C221">
        <v>51.94</v>
      </c>
      <c r="D221" t="b">
        <v>0</v>
      </c>
      <c r="E221">
        <v>79600</v>
      </c>
      <c r="F221" t="b">
        <v>0</v>
      </c>
      <c r="G221">
        <v>231000</v>
      </c>
      <c r="H221" t="b">
        <v>0</v>
      </c>
      <c r="I221">
        <v>2.9020000000000001</v>
      </c>
      <c r="J221" t="b">
        <v>0</v>
      </c>
      <c r="K221">
        <v>2</v>
      </c>
      <c r="L221" t="s">
        <v>19</v>
      </c>
      <c r="M221">
        <v>20</v>
      </c>
      <c r="N221" t="b">
        <v>0</v>
      </c>
      <c r="O221">
        <v>555000</v>
      </c>
      <c r="P221" t="b">
        <v>0</v>
      </c>
      <c r="Q221">
        <v>435000</v>
      </c>
      <c r="R221" t="b">
        <v>0</v>
      </c>
      <c r="S221">
        <v>79.89</v>
      </c>
      <c r="T221" t="b">
        <v>0</v>
      </c>
      <c r="U221">
        <v>360</v>
      </c>
      <c r="V221">
        <v>30</v>
      </c>
      <c r="W221">
        <v>2.87</v>
      </c>
    </row>
    <row r="222" spans="1:23" x14ac:dyDescent="0.25">
      <c r="A222">
        <v>221</v>
      </c>
      <c r="B222">
        <v>34</v>
      </c>
      <c r="C222">
        <v>54.93</v>
      </c>
      <c r="D222" t="b">
        <v>0</v>
      </c>
      <c r="E222">
        <v>108700</v>
      </c>
      <c r="F222" t="b">
        <v>0</v>
      </c>
      <c r="G222">
        <v>51000</v>
      </c>
      <c r="H222" t="b">
        <v>0</v>
      </c>
      <c r="I222">
        <v>0.46920000000000001</v>
      </c>
      <c r="J222" t="b">
        <v>0</v>
      </c>
      <c r="K222">
        <v>2</v>
      </c>
      <c r="L222" t="s">
        <v>19</v>
      </c>
      <c r="M222">
        <v>50</v>
      </c>
      <c r="N222" t="b">
        <v>0</v>
      </c>
      <c r="O222">
        <v>255000</v>
      </c>
      <c r="P222" t="b">
        <v>0</v>
      </c>
      <c r="Q222">
        <v>205000</v>
      </c>
      <c r="R222" t="b">
        <v>0</v>
      </c>
      <c r="S222">
        <v>79.680000000000007</v>
      </c>
      <c r="T222" t="b">
        <v>0</v>
      </c>
      <c r="U222">
        <v>240</v>
      </c>
      <c r="V222">
        <v>20</v>
      </c>
      <c r="W222">
        <v>2.99</v>
      </c>
    </row>
    <row r="223" spans="1:23" x14ac:dyDescent="0.25">
      <c r="A223">
        <v>222</v>
      </c>
      <c r="B223">
        <v>47</v>
      </c>
      <c r="C223">
        <v>31.7</v>
      </c>
      <c r="D223" t="b">
        <v>0</v>
      </c>
      <c r="E223">
        <v>68900</v>
      </c>
      <c r="F223" t="b">
        <v>0</v>
      </c>
      <c r="G223">
        <v>86000</v>
      </c>
      <c r="H223" t="b">
        <v>0</v>
      </c>
      <c r="I223">
        <v>1.2482</v>
      </c>
      <c r="J223" t="b">
        <v>0</v>
      </c>
      <c r="K223">
        <v>2</v>
      </c>
      <c r="L223" t="s">
        <v>19</v>
      </c>
      <c r="M223">
        <v>41</v>
      </c>
      <c r="N223" t="b">
        <v>0</v>
      </c>
      <c r="O223">
        <v>235000</v>
      </c>
      <c r="P223" t="b">
        <v>0</v>
      </c>
      <c r="Q223">
        <v>195000</v>
      </c>
      <c r="R223" t="b">
        <v>0</v>
      </c>
      <c r="S223">
        <v>85.57</v>
      </c>
      <c r="T223" t="b">
        <v>0</v>
      </c>
      <c r="U223">
        <v>180</v>
      </c>
      <c r="V223">
        <v>15</v>
      </c>
      <c r="W223">
        <v>2.5</v>
      </c>
    </row>
    <row r="224" spans="1:23" x14ac:dyDescent="0.25">
      <c r="A224">
        <v>223</v>
      </c>
      <c r="B224">
        <v>9</v>
      </c>
      <c r="C224">
        <v>11.88</v>
      </c>
      <c r="D224" t="b">
        <v>0</v>
      </c>
      <c r="E224">
        <v>119500</v>
      </c>
      <c r="F224" t="b">
        <v>0</v>
      </c>
      <c r="G224">
        <v>138000</v>
      </c>
      <c r="H224" t="b">
        <v>0</v>
      </c>
      <c r="I224">
        <v>1.1548</v>
      </c>
      <c r="J224" t="b">
        <v>0</v>
      </c>
      <c r="K224">
        <v>2</v>
      </c>
      <c r="L224" t="s">
        <v>19</v>
      </c>
      <c r="M224">
        <v>20</v>
      </c>
      <c r="N224" t="b">
        <v>0</v>
      </c>
      <c r="O224">
        <v>665000</v>
      </c>
      <c r="P224" t="b">
        <v>0</v>
      </c>
      <c r="Q224">
        <v>445000</v>
      </c>
      <c r="R224" t="b">
        <v>0</v>
      </c>
      <c r="S224">
        <v>66.36</v>
      </c>
      <c r="T224" t="b">
        <v>0</v>
      </c>
      <c r="U224">
        <v>360</v>
      </c>
      <c r="V224">
        <v>30</v>
      </c>
      <c r="W224">
        <v>2.87</v>
      </c>
    </row>
    <row r="225" spans="1:23" x14ac:dyDescent="0.25">
      <c r="A225">
        <v>224</v>
      </c>
      <c r="B225">
        <v>17</v>
      </c>
      <c r="C225">
        <v>7.85</v>
      </c>
      <c r="D225" t="b">
        <v>0</v>
      </c>
      <c r="E225">
        <v>65800</v>
      </c>
      <c r="F225" t="b">
        <v>0</v>
      </c>
      <c r="G225">
        <v>90000</v>
      </c>
      <c r="H225" t="b">
        <v>0</v>
      </c>
      <c r="I225">
        <v>1.3677999999999999</v>
      </c>
      <c r="J225" t="b">
        <v>0</v>
      </c>
      <c r="K225">
        <v>2</v>
      </c>
      <c r="L225" t="s">
        <v>19</v>
      </c>
      <c r="M225">
        <v>20</v>
      </c>
      <c r="N225" t="b">
        <v>0</v>
      </c>
      <c r="O225">
        <v>145000</v>
      </c>
      <c r="P225" t="b">
        <v>0</v>
      </c>
      <c r="Q225">
        <v>115000</v>
      </c>
      <c r="R225" t="b">
        <v>0</v>
      </c>
      <c r="S225">
        <v>80.900000000000006</v>
      </c>
      <c r="T225" t="b">
        <v>0</v>
      </c>
      <c r="U225">
        <v>240</v>
      </c>
      <c r="V225">
        <v>20</v>
      </c>
      <c r="W225">
        <v>3.22</v>
      </c>
    </row>
    <row r="226" spans="1:23" x14ac:dyDescent="0.25">
      <c r="A226">
        <v>225</v>
      </c>
      <c r="B226">
        <v>6</v>
      </c>
      <c r="C226">
        <v>78.349999999999994</v>
      </c>
      <c r="D226" t="b">
        <v>0</v>
      </c>
      <c r="E226">
        <v>86700</v>
      </c>
      <c r="F226" t="b">
        <v>0</v>
      </c>
      <c r="G226">
        <v>56000</v>
      </c>
      <c r="H226" t="b">
        <v>0</v>
      </c>
      <c r="I226">
        <v>0.64590000000000003</v>
      </c>
      <c r="J226" t="b">
        <v>0</v>
      </c>
      <c r="K226">
        <v>1</v>
      </c>
      <c r="L226" t="s">
        <v>19</v>
      </c>
      <c r="M226">
        <v>42</v>
      </c>
      <c r="N226" t="b">
        <v>0</v>
      </c>
      <c r="O226">
        <v>165000</v>
      </c>
      <c r="P226" t="b">
        <v>0</v>
      </c>
      <c r="Q226">
        <v>165000</v>
      </c>
      <c r="R226" t="b">
        <v>0</v>
      </c>
      <c r="S226">
        <v>97</v>
      </c>
      <c r="T226" t="b">
        <v>0</v>
      </c>
      <c r="U226">
        <v>360</v>
      </c>
      <c r="V226">
        <v>30</v>
      </c>
      <c r="W226">
        <v>2.85</v>
      </c>
    </row>
    <row r="227" spans="1:23" x14ac:dyDescent="0.25">
      <c r="A227">
        <v>226</v>
      </c>
      <c r="B227">
        <v>6</v>
      </c>
      <c r="C227">
        <v>44.1</v>
      </c>
      <c r="D227" t="b">
        <v>0</v>
      </c>
      <c r="E227">
        <v>83300</v>
      </c>
      <c r="F227" t="b">
        <v>0</v>
      </c>
      <c r="G227">
        <v>113000</v>
      </c>
      <c r="H227" t="b">
        <v>0</v>
      </c>
      <c r="I227">
        <v>1.3565</v>
      </c>
      <c r="J227" t="b">
        <v>0</v>
      </c>
      <c r="K227">
        <v>2</v>
      </c>
      <c r="L227" t="s">
        <v>19</v>
      </c>
      <c r="M227">
        <v>42</v>
      </c>
      <c r="N227" t="b">
        <v>0</v>
      </c>
      <c r="O227">
        <v>755000</v>
      </c>
      <c r="P227" t="b">
        <v>0</v>
      </c>
      <c r="Q227">
        <v>395000</v>
      </c>
      <c r="R227" t="b">
        <v>0</v>
      </c>
      <c r="S227">
        <v>52.58</v>
      </c>
      <c r="T227" t="b">
        <v>0</v>
      </c>
      <c r="U227">
        <v>240</v>
      </c>
      <c r="V227">
        <v>20</v>
      </c>
      <c r="W227">
        <v>2.62</v>
      </c>
    </row>
    <row r="228" spans="1:23" x14ac:dyDescent="0.25">
      <c r="A228">
        <v>227</v>
      </c>
      <c r="B228">
        <v>36</v>
      </c>
      <c r="C228">
        <v>11.04</v>
      </c>
      <c r="D228" t="b">
        <v>0</v>
      </c>
      <c r="E228">
        <v>96500</v>
      </c>
      <c r="F228" t="b">
        <v>0</v>
      </c>
      <c r="G228">
        <v>278000</v>
      </c>
      <c r="H228" t="b">
        <v>0</v>
      </c>
      <c r="I228">
        <v>2.8807999999999998</v>
      </c>
      <c r="J228" t="b">
        <v>0</v>
      </c>
      <c r="K228">
        <v>2</v>
      </c>
      <c r="L228" t="s">
        <v>19</v>
      </c>
      <c r="M228">
        <v>20</v>
      </c>
      <c r="N228" t="b">
        <v>0</v>
      </c>
      <c r="O228">
        <v>755000</v>
      </c>
      <c r="P228" t="b">
        <v>0</v>
      </c>
      <c r="Q228">
        <v>555000</v>
      </c>
      <c r="R228" t="b">
        <v>0</v>
      </c>
      <c r="S228">
        <v>74.45</v>
      </c>
      <c r="T228" t="b">
        <v>0</v>
      </c>
      <c r="U228">
        <v>360</v>
      </c>
      <c r="V228">
        <v>30</v>
      </c>
      <c r="W228">
        <v>3.37</v>
      </c>
    </row>
    <row r="229" spans="1:23" x14ac:dyDescent="0.25">
      <c r="A229">
        <v>228</v>
      </c>
      <c r="B229">
        <v>48</v>
      </c>
      <c r="C229">
        <v>13.61</v>
      </c>
      <c r="D229" t="b">
        <v>0</v>
      </c>
      <c r="E229">
        <v>84800</v>
      </c>
      <c r="F229" t="b">
        <v>0</v>
      </c>
      <c r="G229">
        <v>138000</v>
      </c>
      <c r="H229" t="b">
        <v>0</v>
      </c>
      <c r="I229">
        <v>1.6274</v>
      </c>
      <c r="J229" t="b">
        <v>0</v>
      </c>
      <c r="K229">
        <v>2</v>
      </c>
      <c r="L229" t="s">
        <v>19</v>
      </c>
      <c r="M229">
        <v>30</v>
      </c>
      <c r="N229" t="b">
        <v>0</v>
      </c>
      <c r="O229">
        <v>345000</v>
      </c>
      <c r="P229" t="b">
        <v>0</v>
      </c>
      <c r="Q229">
        <v>325000</v>
      </c>
      <c r="R229" t="b">
        <v>0</v>
      </c>
      <c r="S229">
        <v>95</v>
      </c>
      <c r="T229" t="b">
        <v>0</v>
      </c>
      <c r="U229">
        <v>360</v>
      </c>
      <c r="V229">
        <v>30</v>
      </c>
      <c r="W229">
        <v>3.62</v>
      </c>
    </row>
    <row r="230" spans="1:23" x14ac:dyDescent="0.25">
      <c r="A230">
        <v>229</v>
      </c>
      <c r="B230">
        <v>32</v>
      </c>
      <c r="C230">
        <v>52.39</v>
      </c>
      <c r="D230" t="b">
        <v>0</v>
      </c>
      <c r="E230">
        <v>70800</v>
      </c>
      <c r="F230" t="b">
        <v>0</v>
      </c>
      <c r="G230">
        <v>144000</v>
      </c>
      <c r="H230" t="b">
        <v>0</v>
      </c>
      <c r="I230">
        <v>2.0339</v>
      </c>
      <c r="J230" t="b">
        <v>0</v>
      </c>
      <c r="K230">
        <v>2</v>
      </c>
      <c r="L230" t="s">
        <v>19</v>
      </c>
      <c r="M230">
        <v>20</v>
      </c>
      <c r="N230" t="b">
        <v>0</v>
      </c>
      <c r="O230">
        <v>725000</v>
      </c>
      <c r="P230" t="b">
        <v>0</v>
      </c>
      <c r="Q230">
        <v>505000</v>
      </c>
      <c r="R230" t="b">
        <v>0</v>
      </c>
      <c r="S230">
        <v>70.8</v>
      </c>
      <c r="T230" t="b">
        <v>0</v>
      </c>
      <c r="U230">
        <v>360</v>
      </c>
      <c r="V230">
        <v>30</v>
      </c>
      <c r="W230">
        <v>3.5</v>
      </c>
    </row>
    <row r="231" spans="1:23" x14ac:dyDescent="0.25">
      <c r="A231">
        <v>230</v>
      </c>
      <c r="B231">
        <v>6</v>
      </c>
      <c r="C231">
        <v>86.84</v>
      </c>
      <c r="D231" t="b">
        <v>1</v>
      </c>
      <c r="E231">
        <v>127900</v>
      </c>
      <c r="F231" t="b">
        <v>1</v>
      </c>
      <c r="G231">
        <v>92000</v>
      </c>
      <c r="H231" t="b">
        <v>0</v>
      </c>
      <c r="I231">
        <v>0.71930000000000005</v>
      </c>
      <c r="J231" t="b">
        <v>0</v>
      </c>
      <c r="K231">
        <v>2</v>
      </c>
      <c r="L231" t="s">
        <v>19</v>
      </c>
      <c r="M231">
        <v>30</v>
      </c>
      <c r="N231" t="b">
        <v>0</v>
      </c>
      <c r="O231">
        <v>1005000</v>
      </c>
      <c r="P231" t="b">
        <v>1</v>
      </c>
      <c r="Q231">
        <v>515000</v>
      </c>
      <c r="R231" t="b">
        <v>0</v>
      </c>
      <c r="S231">
        <v>51</v>
      </c>
      <c r="T231" t="b">
        <v>0</v>
      </c>
      <c r="U231">
        <v>360</v>
      </c>
      <c r="V231">
        <v>30</v>
      </c>
      <c r="W231">
        <v>3.62</v>
      </c>
    </row>
    <row r="232" spans="1:23" x14ac:dyDescent="0.25">
      <c r="A232">
        <v>231</v>
      </c>
      <c r="B232">
        <v>34</v>
      </c>
      <c r="C232">
        <v>59.46</v>
      </c>
      <c r="D232" t="b">
        <v>0</v>
      </c>
      <c r="E232">
        <v>96500</v>
      </c>
      <c r="F232" t="b">
        <v>0</v>
      </c>
      <c r="G232">
        <v>306000</v>
      </c>
      <c r="H232" t="b">
        <v>1</v>
      </c>
      <c r="I232">
        <v>3.1709999999999998</v>
      </c>
      <c r="J232" t="b">
        <v>0</v>
      </c>
      <c r="K232">
        <v>2</v>
      </c>
      <c r="L232" t="s">
        <v>19</v>
      </c>
      <c r="M232">
        <v>30</v>
      </c>
      <c r="N232" t="b">
        <v>0</v>
      </c>
      <c r="O232">
        <v>605000</v>
      </c>
      <c r="P232" t="b">
        <v>0</v>
      </c>
      <c r="Q232">
        <v>395000</v>
      </c>
      <c r="R232" t="b">
        <v>0</v>
      </c>
      <c r="S232">
        <v>66.33</v>
      </c>
      <c r="T232" t="b">
        <v>0</v>
      </c>
      <c r="U232">
        <v>180</v>
      </c>
      <c r="V232">
        <v>15</v>
      </c>
      <c r="W232">
        <v>2.75</v>
      </c>
    </row>
    <row r="233" spans="1:23" x14ac:dyDescent="0.25">
      <c r="A233">
        <v>232</v>
      </c>
      <c r="B233">
        <v>6</v>
      </c>
      <c r="C233">
        <v>32.619999999999997</v>
      </c>
      <c r="D233" t="b">
        <v>0</v>
      </c>
      <c r="E233">
        <v>127900</v>
      </c>
      <c r="F233" t="b">
        <v>1</v>
      </c>
      <c r="G233">
        <v>328000</v>
      </c>
      <c r="H233" t="b">
        <v>1</v>
      </c>
      <c r="I233">
        <v>2.5644999999999998</v>
      </c>
      <c r="J233" t="b">
        <v>0</v>
      </c>
      <c r="K233">
        <v>2</v>
      </c>
      <c r="L233" t="s">
        <v>19</v>
      </c>
      <c r="M233">
        <v>20</v>
      </c>
      <c r="N233" t="b">
        <v>0</v>
      </c>
      <c r="O233">
        <v>1915000</v>
      </c>
      <c r="P233" t="b">
        <v>1</v>
      </c>
      <c r="Q233">
        <v>715000</v>
      </c>
      <c r="R233" t="b">
        <v>1</v>
      </c>
      <c r="S233">
        <v>37.380000000000003</v>
      </c>
      <c r="T233" t="b">
        <v>0</v>
      </c>
      <c r="U233">
        <v>240</v>
      </c>
      <c r="V233">
        <v>20</v>
      </c>
      <c r="W233">
        <v>2.5</v>
      </c>
    </row>
    <row r="234" spans="1:23" x14ac:dyDescent="0.25">
      <c r="A234">
        <v>233</v>
      </c>
      <c r="B234">
        <v>19</v>
      </c>
      <c r="C234">
        <v>4.1100000000000003</v>
      </c>
      <c r="D234" t="b">
        <v>0</v>
      </c>
      <c r="E234">
        <v>104300</v>
      </c>
      <c r="F234" t="b">
        <v>0</v>
      </c>
      <c r="G234">
        <v>143000</v>
      </c>
      <c r="H234" t="b">
        <v>0</v>
      </c>
      <c r="I234">
        <v>1.371</v>
      </c>
      <c r="J234" t="b">
        <v>0</v>
      </c>
      <c r="K234">
        <v>2</v>
      </c>
      <c r="L234" t="s">
        <v>19</v>
      </c>
      <c r="M234">
        <v>20</v>
      </c>
      <c r="N234" t="b">
        <v>0</v>
      </c>
      <c r="O234">
        <v>335000</v>
      </c>
      <c r="P234" t="b">
        <v>0</v>
      </c>
      <c r="Q234">
        <v>195000</v>
      </c>
      <c r="R234" t="b">
        <v>0</v>
      </c>
      <c r="S234">
        <v>58.48</v>
      </c>
      <c r="T234" t="b">
        <v>0</v>
      </c>
      <c r="U234">
        <v>180</v>
      </c>
      <c r="V234">
        <v>15</v>
      </c>
      <c r="W234">
        <v>2.5</v>
      </c>
    </row>
    <row r="235" spans="1:23" x14ac:dyDescent="0.25">
      <c r="A235">
        <v>234</v>
      </c>
      <c r="B235">
        <v>55</v>
      </c>
      <c r="C235">
        <v>3.52</v>
      </c>
      <c r="D235" t="b">
        <v>0</v>
      </c>
      <c r="E235">
        <v>76700</v>
      </c>
      <c r="F235" t="b">
        <v>0</v>
      </c>
      <c r="G235">
        <v>94000</v>
      </c>
      <c r="H235" t="b">
        <v>0</v>
      </c>
      <c r="I235">
        <v>1.2256</v>
      </c>
      <c r="J235" t="b">
        <v>0</v>
      </c>
      <c r="K235">
        <v>2</v>
      </c>
      <c r="L235" t="s">
        <v>19</v>
      </c>
      <c r="M235">
        <v>30</v>
      </c>
      <c r="N235" t="b">
        <v>0</v>
      </c>
      <c r="O235">
        <v>345000</v>
      </c>
      <c r="P235" t="b">
        <v>0</v>
      </c>
      <c r="Q235">
        <v>215000</v>
      </c>
      <c r="R235" t="b">
        <v>0</v>
      </c>
      <c r="S235">
        <v>63</v>
      </c>
      <c r="T235" t="b">
        <v>0</v>
      </c>
      <c r="U235">
        <v>180</v>
      </c>
      <c r="V235">
        <v>15</v>
      </c>
      <c r="W235">
        <v>3.75</v>
      </c>
    </row>
    <row r="236" spans="1:23" x14ac:dyDescent="0.25">
      <c r="A236">
        <v>235</v>
      </c>
      <c r="B236">
        <v>48</v>
      </c>
      <c r="C236">
        <v>33.74</v>
      </c>
      <c r="D236" t="b">
        <v>0</v>
      </c>
      <c r="E236">
        <v>97600</v>
      </c>
      <c r="F236" t="b">
        <v>0</v>
      </c>
      <c r="G236">
        <v>86000</v>
      </c>
      <c r="H236" t="b">
        <v>0</v>
      </c>
      <c r="I236">
        <v>0.88109999999999999</v>
      </c>
      <c r="J236" t="b">
        <v>0</v>
      </c>
      <c r="K236">
        <v>2</v>
      </c>
      <c r="L236" t="s">
        <v>19</v>
      </c>
      <c r="M236">
        <v>43</v>
      </c>
      <c r="N236" t="b">
        <v>0</v>
      </c>
      <c r="O236">
        <v>535000</v>
      </c>
      <c r="P236" t="b">
        <v>0</v>
      </c>
      <c r="Q236">
        <v>275000</v>
      </c>
      <c r="R236" t="b">
        <v>0</v>
      </c>
      <c r="S236">
        <v>51.69</v>
      </c>
      <c r="T236" t="b">
        <v>0</v>
      </c>
      <c r="U236">
        <v>180</v>
      </c>
      <c r="V236">
        <v>15</v>
      </c>
      <c r="W236">
        <v>2.75</v>
      </c>
    </row>
    <row r="237" spans="1:23" x14ac:dyDescent="0.25">
      <c r="A237">
        <v>236</v>
      </c>
      <c r="B237">
        <v>47</v>
      </c>
      <c r="C237">
        <v>7.21</v>
      </c>
      <c r="D237" t="b">
        <v>0</v>
      </c>
      <c r="E237">
        <v>80700</v>
      </c>
      <c r="F237" t="b">
        <v>0</v>
      </c>
      <c r="G237">
        <v>251000</v>
      </c>
      <c r="H237" t="b">
        <v>0</v>
      </c>
      <c r="I237">
        <v>3.1103000000000001</v>
      </c>
      <c r="J237" t="b">
        <v>0</v>
      </c>
      <c r="K237">
        <v>2</v>
      </c>
      <c r="L237" t="s">
        <v>19</v>
      </c>
      <c r="M237">
        <v>10</v>
      </c>
      <c r="N237" t="b">
        <v>0</v>
      </c>
      <c r="O237">
        <v>1425000</v>
      </c>
      <c r="P237" t="b">
        <v>1</v>
      </c>
      <c r="Q237">
        <v>405000</v>
      </c>
      <c r="R237" t="b">
        <v>0</v>
      </c>
      <c r="S237">
        <v>28.34</v>
      </c>
      <c r="T237" t="b">
        <v>1</v>
      </c>
      <c r="U237">
        <v>180</v>
      </c>
      <c r="V237">
        <v>15</v>
      </c>
      <c r="W237">
        <v>2.62</v>
      </c>
    </row>
    <row r="238" spans="1:23" x14ac:dyDescent="0.25">
      <c r="A238">
        <v>237</v>
      </c>
      <c r="B238">
        <v>39</v>
      </c>
      <c r="C238">
        <v>2.97</v>
      </c>
      <c r="D238" t="b">
        <v>0</v>
      </c>
      <c r="E238">
        <v>65500</v>
      </c>
      <c r="F238" t="b">
        <v>0</v>
      </c>
      <c r="G238">
        <v>156000</v>
      </c>
      <c r="H238" t="b">
        <v>0</v>
      </c>
      <c r="I238">
        <v>2.3816999999999999</v>
      </c>
      <c r="J238" t="b">
        <v>0</v>
      </c>
      <c r="K238">
        <v>2</v>
      </c>
      <c r="L238" t="s">
        <v>20</v>
      </c>
      <c r="M238">
        <v>10</v>
      </c>
      <c r="N238" t="b">
        <v>0</v>
      </c>
      <c r="O238">
        <v>455000</v>
      </c>
      <c r="P238" t="b">
        <v>0</v>
      </c>
      <c r="Q238">
        <v>315000</v>
      </c>
      <c r="R238" t="b">
        <v>0</v>
      </c>
      <c r="S238">
        <v>68.58</v>
      </c>
      <c r="T238" t="b">
        <v>0</v>
      </c>
      <c r="U238">
        <v>360</v>
      </c>
      <c r="V238">
        <v>30</v>
      </c>
      <c r="W238">
        <v>2.87</v>
      </c>
    </row>
    <row r="239" spans="1:23" x14ac:dyDescent="0.25">
      <c r="A239">
        <v>238</v>
      </c>
      <c r="B239">
        <v>6</v>
      </c>
      <c r="C239">
        <v>66.11</v>
      </c>
      <c r="D239" t="b">
        <v>0</v>
      </c>
      <c r="E239">
        <v>92700</v>
      </c>
      <c r="F239" t="b">
        <v>0</v>
      </c>
      <c r="G239">
        <v>170000</v>
      </c>
      <c r="H239" t="b">
        <v>0</v>
      </c>
      <c r="I239">
        <v>1.8339000000000001</v>
      </c>
      <c r="J239" t="b">
        <v>0</v>
      </c>
      <c r="K239">
        <v>2</v>
      </c>
      <c r="L239" t="s">
        <v>20</v>
      </c>
      <c r="M239">
        <v>10</v>
      </c>
      <c r="N239" t="b">
        <v>0</v>
      </c>
      <c r="O239">
        <v>805000</v>
      </c>
      <c r="P239" t="b">
        <v>0</v>
      </c>
      <c r="Q239">
        <v>315000</v>
      </c>
      <c r="R239" t="b">
        <v>0</v>
      </c>
      <c r="S239">
        <v>39.75</v>
      </c>
      <c r="T239" t="b">
        <v>0</v>
      </c>
      <c r="U239">
        <v>360</v>
      </c>
      <c r="V239">
        <v>30</v>
      </c>
      <c r="W239">
        <v>2.62</v>
      </c>
    </row>
    <row r="240" spans="1:23" x14ac:dyDescent="0.25">
      <c r="A240">
        <v>239</v>
      </c>
      <c r="B240">
        <v>6</v>
      </c>
      <c r="C240">
        <v>68.739999999999995</v>
      </c>
      <c r="D240" t="b">
        <v>0</v>
      </c>
      <c r="E240">
        <v>83300</v>
      </c>
      <c r="F240" t="b">
        <v>0</v>
      </c>
      <c r="G240">
        <v>111000</v>
      </c>
      <c r="H240" t="b">
        <v>0</v>
      </c>
      <c r="I240">
        <v>1.3325</v>
      </c>
      <c r="J240" t="b">
        <v>0</v>
      </c>
      <c r="K240">
        <v>2</v>
      </c>
      <c r="L240" t="s">
        <v>20</v>
      </c>
      <c r="M240">
        <v>39</v>
      </c>
      <c r="N240" t="b">
        <v>0</v>
      </c>
      <c r="O240">
        <v>655000</v>
      </c>
      <c r="P240" t="b">
        <v>0</v>
      </c>
      <c r="Q240">
        <v>595000</v>
      </c>
      <c r="R240" t="b">
        <v>0</v>
      </c>
      <c r="S240">
        <v>91.74</v>
      </c>
      <c r="T240" t="b">
        <v>0</v>
      </c>
      <c r="U240">
        <v>360</v>
      </c>
      <c r="V240">
        <v>30</v>
      </c>
      <c r="W240">
        <v>2.99</v>
      </c>
    </row>
    <row r="241" spans="1:23" x14ac:dyDescent="0.25">
      <c r="A241">
        <v>240</v>
      </c>
      <c r="B241">
        <v>21</v>
      </c>
      <c r="C241">
        <v>7.74</v>
      </c>
      <c r="D241" t="b">
        <v>0</v>
      </c>
      <c r="E241">
        <v>76900</v>
      </c>
      <c r="F241" t="b">
        <v>0</v>
      </c>
      <c r="G241">
        <v>298000</v>
      </c>
      <c r="H241" t="b">
        <v>1</v>
      </c>
      <c r="I241">
        <v>3.8752</v>
      </c>
      <c r="J241" t="b">
        <v>1</v>
      </c>
      <c r="K241">
        <v>2</v>
      </c>
      <c r="L241" t="s">
        <v>20</v>
      </c>
      <c r="M241">
        <v>20</v>
      </c>
      <c r="N241" t="b">
        <v>0</v>
      </c>
      <c r="O241">
        <v>585000</v>
      </c>
      <c r="P241" t="b">
        <v>0</v>
      </c>
      <c r="Q241">
        <v>495000</v>
      </c>
      <c r="R241" t="b">
        <v>0</v>
      </c>
      <c r="S241">
        <v>84.88</v>
      </c>
      <c r="T241" t="b">
        <v>0</v>
      </c>
      <c r="U241">
        <v>360</v>
      </c>
      <c r="V241">
        <v>30</v>
      </c>
      <c r="W241">
        <v>3.99</v>
      </c>
    </row>
    <row r="242" spans="1:23" x14ac:dyDescent="0.25">
      <c r="A242">
        <v>241</v>
      </c>
      <c r="B242">
        <v>12</v>
      </c>
      <c r="C242">
        <v>21.96</v>
      </c>
      <c r="D242" t="b">
        <v>0</v>
      </c>
      <c r="E242">
        <v>69200</v>
      </c>
      <c r="F242" t="b">
        <v>0</v>
      </c>
      <c r="G242">
        <v>55000</v>
      </c>
      <c r="H242" t="b">
        <v>0</v>
      </c>
      <c r="I242">
        <v>0.79479999999999995</v>
      </c>
      <c r="J242" t="b">
        <v>0</v>
      </c>
      <c r="K242">
        <v>1</v>
      </c>
      <c r="L242" t="s">
        <v>20</v>
      </c>
      <c r="M242">
        <v>30</v>
      </c>
      <c r="N242" t="b">
        <v>0</v>
      </c>
      <c r="O242">
        <v>205000</v>
      </c>
      <c r="P242" t="b">
        <v>0</v>
      </c>
      <c r="Q242">
        <v>195000</v>
      </c>
      <c r="R242" t="b">
        <v>0</v>
      </c>
      <c r="S242">
        <v>95</v>
      </c>
      <c r="T242" t="b">
        <v>0</v>
      </c>
      <c r="U242">
        <v>360</v>
      </c>
      <c r="V242">
        <v>30</v>
      </c>
      <c r="W242">
        <v>3.62</v>
      </c>
    </row>
    <row r="243" spans="1:23" x14ac:dyDescent="0.25">
      <c r="A243">
        <v>242</v>
      </c>
      <c r="B243">
        <v>16</v>
      </c>
      <c r="C243">
        <v>18.02</v>
      </c>
      <c r="D243" t="b">
        <v>0</v>
      </c>
      <c r="E243">
        <v>78400</v>
      </c>
      <c r="F243" t="b">
        <v>0</v>
      </c>
      <c r="G243">
        <v>157000</v>
      </c>
      <c r="H243" t="b">
        <v>0</v>
      </c>
      <c r="I243">
        <v>2.0026000000000002</v>
      </c>
      <c r="J243" t="b">
        <v>0</v>
      </c>
      <c r="K243">
        <v>2</v>
      </c>
      <c r="L243" t="s">
        <v>20</v>
      </c>
      <c r="M243">
        <v>30</v>
      </c>
      <c r="N243" t="b">
        <v>0</v>
      </c>
      <c r="O243">
        <v>625000</v>
      </c>
      <c r="P243" t="b">
        <v>0</v>
      </c>
      <c r="Q243">
        <v>525000</v>
      </c>
      <c r="R243" t="b">
        <v>0</v>
      </c>
      <c r="S243">
        <v>84.12</v>
      </c>
      <c r="T243" t="b">
        <v>0</v>
      </c>
      <c r="U243">
        <v>360</v>
      </c>
      <c r="V243">
        <v>30</v>
      </c>
      <c r="W243">
        <v>2.99</v>
      </c>
    </row>
    <row r="244" spans="1:23" x14ac:dyDescent="0.25">
      <c r="A244">
        <v>243</v>
      </c>
      <c r="B244">
        <v>34</v>
      </c>
      <c r="C244">
        <v>16.77</v>
      </c>
      <c r="D244" t="b">
        <v>0</v>
      </c>
      <c r="E244">
        <v>96500</v>
      </c>
      <c r="F244" t="b">
        <v>0</v>
      </c>
      <c r="G244">
        <v>278000</v>
      </c>
      <c r="H244" t="b">
        <v>0</v>
      </c>
      <c r="I244">
        <v>2.8807999999999998</v>
      </c>
      <c r="J244" t="b">
        <v>0</v>
      </c>
      <c r="K244">
        <v>2</v>
      </c>
      <c r="L244" t="s">
        <v>20</v>
      </c>
      <c r="M244">
        <v>30</v>
      </c>
      <c r="N244" t="b">
        <v>0</v>
      </c>
      <c r="O244">
        <v>885000</v>
      </c>
      <c r="P244" t="b">
        <v>0</v>
      </c>
      <c r="Q244">
        <v>605000</v>
      </c>
      <c r="R244" t="b">
        <v>0</v>
      </c>
      <c r="S244">
        <v>67.56</v>
      </c>
      <c r="T244" t="b">
        <v>0</v>
      </c>
      <c r="U244">
        <v>360</v>
      </c>
      <c r="V244">
        <v>30</v>
      </c>
      <c r="W244">
        <v>2.62</v>
      </c>
    </row>
    <row r="245" spans="1:23" x14ac:dyDescent="0.25">
      <c r="A245">
        <v>244</v>
      </c>
      <c r="B245">
        <v>18</v>
      </c>
      <c r="C245">
        <v>6.18</v>
      </c>
      <c r="D245" t="b">
        <v>0</v>
      </c>
      <c r="E245">
        <v>71800</v>
      </c>
      <c r="F245" t="b">
        <v>0</v>
      </c>
      <c r="G245">
        <v>60000</v>
      </c>
      <c r="H245" t="b">
        <v>0</v>
      </c>
      <c r="I245">
        <v>0.8357</v>
      </c>
      <c r="J245" t="b">
        <v>0</v>
      </c>
      <c r="K245">
        <v>2</v>
      </c>
      <c r="L245" t="s">
        <v>20</v>
      </c>
      <c r="M245">
        <v>20</v>
      </c>
      <c r="N245" t="b">
        <v>0</v>
      </c>
      <c r="O245">
        <v>305000</v>
      </c>
      <c r="P245" t="b">
        <v>0</v>
      </c>
      <c r="Q245">
        <v>215000</v>
      </c>
      <c r="R245" t="b">
        <v>0</v>
      </c>
      <c r="S245">
        <v>70.12</v>
      </c>
      <c r="T245" t="b">
        <v>0</v>
      </c>
      <c r="U245">
        <v>360</v>
      </c>
      <c r="V245">
        <v>30</v>
      </c>
      <c r="W245">
        <v>3</v>
      </c>
    </row>
    <row r="246" spans="1:23" x14ac:dyDescent="0.25">
      <c r="A246">
        <v>245</v>
      </c>
      <c r="B246">
        <v>27</v>
      </c>
      <c r="C246">
        <v>6.42</v>
      </c>
      <c r="D246" t="b">
        <v>0</v>
      </c>
      <c r="E246">
        <v>102800</v>
      </c>
      <c r="F246" t="b">
        <v>0</v>
      </c>
      <c r="G246">
        <v>69000</v>
      </c>
      <c r="H246" t="b">
        <v>0</v>
      </c>
      <c r="I246">
        <v>0.67120000000000002</v>
      </c>
      <c r="J246" t="b">
        <v>0</v>
      </c>
      <c r="K246">
        <v>2</v>
      </c>
      <c r="L246" t="s">
        <v>20</v>
      </c>
      <c r="M246">
        <v>30</v>
      </c>
      <c r="N246" t="b">
        <v>0</v>
      </c>
      <c r="O246">
        <v>335000</v>
      </c>
      <c r="P246" t="b">
        <v>0</v>
      </c>
      <c r="Q246">
        <v>245000</v>
      </c>
      <c r="R246" t="b">
        <v>0</v>
      </c>
      <c r="S246">
        <v>73.33</v>
      </c>
      <c r="T246" t="b">
        <v>0</v>
      </c>
      <c r="U246">
        <v>360</v>
      </c>
      <c r="V246">
        <v>30</v>
      </c>
      <c r="W246">
        <v>2.87</v>
      </c>
    </row>
    <row r="247" spans="1:23" x14ac:dyDescent="0.25">
      <c r="A247">
        <v>246</v>
      </c>
      <c r="B247">
        <v>6</v>
      </c>
      <c r="C247">
        <v>59.82</v>
      </c>
      <c r="D247" t="b">
        <v>0</v>
      </c>
      <c r="E247">
        <v>86700</v>
      </c>
      <c r="F247" t="b">
        <v>0</v>
      </c>
      <c r="G247">
        <v>85000</v>
      </c>
      <c r="H247" t="b">
        <v>0</v>
      </c>
      <c r="I247">
        <v>0.98040000000000005</v>
      </c>
      <c r="J247" t="b">
        <v>0</v>
      </c>
      <c r="K247">
        <v>2</v>
      </c>
      <c r="L247" t="s">
        <v>20</v>
      </c>
      <c r="M247">
        <v>30</v>
      </c>
      <c r="N247" t="b">
        <v>0</v>
      </c>
      <c r="O247">
        <v>445000</v>
      </c>
      <c r="P247" t="b">
        <v>0</v>
      </c>
      <c r="Q247">
        <v>385000</v>
      </c>
      <c r="R247" t="b">
        <v>0</v>
      </c>
      <c r="S247">
        <v>86.36</v>
      </c>
      <c r="T247" t="b">
        <v>0</v>
      </c>
      <c r="U247">
        <v>360</v>
      </c>
      <c r="V247">
        <v>30</v>
      </c>
      <c r="W247">
        <v>2.99</v>
      </c>
    </row>
    <row r="248" spans="1:23" x14ac:dyDescent="0.25">
      <c r="A248">
        <v>247</v>
      </c>
      <c r="B248">
        <v>39</v>
      </c>
      <c r="C248">
        <v>7.84</v>
      </c>
      <c r="D248" t="b">
        <v>0</v>
      </c>
      <c r="E248">
        <v>84600</v>
      </c>
      <c r="F248" t="b">
        <v>0</v>
      </c>
      <c r="G248">
        <v>75000</v>
      </c>
      <c r="H248" t="b">
        <v>0</v>
      </c>
      <c r="I248">
        <v>0.88649999999999995</v>
      </c>
      <c r="J248" t="b">
        <v>0</v>
      </c>
      <c r="K248">
        <v>2</v>
      </c>
      <c r="L248" t="s">
        <v>20</v>
      </c>
      <c r="M248">
        <v>10</v>
      </c>
      <c r="N248" t="b">
        <v>0</v>
      </c>
      <c r="O248">
        <v>265000</v>
      </c>
      <c r="P248" t="b">
        <v>0</v>
      </c>
      <c r="Q248">
        <v>175000</v>
      </c>
      <c r="R248" t="b">
        <v>0</v>
      </c>
      <c r="S248">
        <v>67.099999999999994</v>
      </c>
      <c r="T248" t="b">
        <v>0</v>
      </c>
      <c r="U248">
        <v>360</v>
      </c>
      <c r="V248">
        <v>30</v>
      </c>
      <c r="W248">
        <v>3.12</v>
      </c>
    </row>
    <row r="249" spans="1:23" x14ac:dyDescent="0.25">
      <c r="A249">
        <v>248</v>
      </c>
      <c r="B249">
        <v>25</v>
      </c>
      <c r="C249">
        <v>18.61</v>
      </c>
      <c r="D249" t="b">
        <v>0</v>
      </c>
      <c r="E249">
        <v>114000</v>
      </c>
      <c r="F249" t="b">
        <v>0</v>
      </c>
      <c r="G249">
        <v>190000</v>
      </c>
      <c r="H249" t="b">
        <v>0</v>
      </c>
      <c r="I249">
        <v>1.6667000000000001</v>
      </c>
      <c r="J249" t="b">
        <v>0</v>
      </c>
      <c r="K249">
        <v>2</v>
      </c>
      <c r="L249" t="s">
        <v>20</v>
      </c>
      <c r="M249">
        <v>41</v>
      </c>
      <c r="N249" t="b">
        <v>0</v>
      </c>
      <c r="O249">
        <v>435000</v>
      </c>
      <c r="P249" t="b">
        <v>0</v>
      </c>
      <c r="Q249">
        <v>345000</v>
      </c>
      <c r="R249" t="b">
        <v>0</v>
      </c>
      <c r="S249">
        <v>80</v>
      </c>
      <c r="T249" t="b">
        <v>0</v>
      </c>
      <c r="U249">
        <v>180</v>
      </c>
      <c r="V249">
        <v>15</v>
      </c>
      <c r="W249">
        <v>2.62</v>
      </c>
    </row>
    <row r="250" spans="1:23" x14ac:dyDescent="0.25">
      <c r="A250">
        <v>249</v>
      </c>
      <c r="B250">
        <v>51</v>
      </c>
      <c r="C250">
        <v>39.590000000000003</v>
      </c>
      <c r="D250" t="b">
        <v>0</v>
      </c>
      <c r="E250">
        <v>124900</v>
      </c>
      <c r="F250" t="b">
        <v>0</v>
      </c>
      <c r="G250">
        <v>76000</v>
      </c>
      <c r="H250" t="b">
        <v>0</v>
      </c>
      <c r="I250">
        <v>0.60850000000000004</v>
      </c>
      <c r="J250" t="b">
        <v>0</v>
      </c>
      <c r="K250">
        <v>2</v>
      </c>
      <c r="L250" t="s">
        <v>20</v>
      </c>
      <c r="M250">
        <v>20</v>
      </c>
      <c r="N250" t="b">
        <v>0</v>
      </c>
      <c r="O250">
        <v>265000</v>
      </c>
      <c r="P250" t="b">
        <v>0</v>
      </c>
      <c r="Q250">
        <v>245000</v>
      </c>
      <c r="R250" t="b">
        <v>0</v>
      </c>
      <c r="S250">
        <v>95</v>
      </c>
      <c r="T250" t="b">
        <v>0</v>
      </c>
      <c r="U250">
        <v>360</v>
      </c>
      <c r="V250">
        <v>30</v>
      </c>
      <c r="W250">
        <v>2.62</v>
      </c>
    </row>
    <row r="251" spans="1:23" x14ac:dyDescent="0.25">
      <c r="A251">
        <v>250</v>
      </c>
      <c r="B251">
        <v>12</v>
      </c>
      <c r="C251">
        <v>25.71</v>
      </c>
      <c r="D251" t="b">
        <v>0</v>
      </c>
      <c r="E251">
        <v>68300</v>
      </c>
      <c r="F251" t="b">
        <v>0</v>
      </c>
      <c r="G251">
        <v>256000</v>
      </c>
      <c r="H251" t="b">
        <v>0</v>
      </c>
      <c r="I251">
        <v>3.7482000000000002</v>
      </c>
      <c r="J251" t="b">
        <v>1</v>
      </c>
      <c r="K251">
        <v>2</v>
      </c>
      <c r="L251" t="s">
        <v>20</v>
      </c>
      <c r="M251">
        <v>20</v>
      </c>
      <c r="N251" t="b">
        <v>0</v>
      </c>
      <c r="O251">
        <v>785000</v>
      </c>
      <c r="P251" t="b">
        <v>0</v>
      </c>
      <c r="Q251">
        <v>195000</v>
      </c>
      <c r="R251" t="b">
        <v>0</v>
      </c>
      <c r="S251">
        <v>25.29</v>
      </c>
      <c r="T251" t="b">
        <v>1</v>
      </c>
      <c r="U251">
        <v>120</v>
      </c>
      <c r="V251">
        <v>10</v>
      </c>
      <c r="W251">
        <v>2.75</v>
      </c>
    </row>
    <row r="252" spans="1:23" x14ac:dyDescent="0.25">
      <c r="A252">
        <v>251</v>
      </c>
      <c r="B252">
        <v>13</v>
      </c>
      <c r="C252">
        <v>40.43</v>
      </c>
      <c r="D252" t="b">
        <v>0</v>
      </c>
      <c r="E252">
        <v>82200</v>
      </c>
      <c r="F252" t="b">
        <v>0</v>
      </c>
      <c r="G252">
        <v>115000</v>
      </c>
      <c r="H252" t="b">
        <v>0</v>
      </c>
      <c r="I252">
        <v>1.399</v>
      </c>
      <c r="J252" t="b">
        <v>0</v>
      </c>
      <c r="K252">
        <v>2</v>
      </c>
      <c r="L252" t="s">
        <v>20</v>
      </c>
      <c r="M252">
        <v>10</v>
      </c>
      <c r="N252" t="b">
        <v>0</v>
      </c>
      <c r="O252">
        <v>305000</v>
      </c>
      <c r="P252" t="b">
        <v>0</v>
      </c>
      <c r="Q252">
        <v>165000</v>
      </c>
      <c r="R252" t="b">
        <v>0</v>
      </c>
      <c r="S252">
        <v>56.07</v>
      </c>
      <c r="T252" t="b">
        <v>0</v>
      </c>
      <c r="U252">
        <v>180</v>
      </c>
      <c r="V252">
        <v>15</v>
      </c>
      <c r="W252">
        <v>3.37</v>
      </c>
    </row>
    <row r="253" spans="1:23" x14ac:dyDescent="0.25">
      <c r="A253">
        <v>252</v>
      </c>
      <c r="B253">
        <v>42</v>
      </c>
      <c r="C253">
        <v>1.49</v>
      </c>
      <c r="D253" t="b">
        <v>0</v>
      </c>
      <c r="E253">
        <v>69800</v>
      </c>
      <c r="F253" t="b">
        <v>0</v>
      </c>
      <c r="G253">
        <v>68000</v>
      </c>
      <c r="H253" t="b">
        <v>0</v>
      </c>
      <c r="I253">
        <v>0.97419999999999995</v>
      </c>
      <c r="J253" t="b">
        <v>0</v>
      </c>
      <c r="K253">
        <v>2</v>
      </c>
      <c r="L253" t="s">
        <v>20</v>
      </c>
      <c r="M253">
        <v>30</v>
      </c>
      <c r="N253" t="b">
        <v>0</v>
      </c>
      <c r="O253">
        <v>365000</v>
      </c>
      <c r="P253" t="b">
        <v>0</v>
      </c>
      <c r="Q253">
        <v>255000</v>
      </c>
      <c r="R253" t="b">
        <v>0</v>
      </c>
      <c r="S253">
        <v>69.98</v>
      </c>
      <c r="T253" t="b">
        <v>0</v>
      </c>
      <c r="U253">
        <v>360</v>
      </c>
      <c r="V253">
        <v>30</v>
      </c>
      <c r="W253">
        <v>3.56</v>
      </c>
    </row>
    <row r="254" spans="1:23" x14ac:dyDescent="0.25">
      <c r="A254">
        <v>253</v>
      </c>
      <c r="B254">
        <v>29</v>
      </c>
      <c r="C254">
        <v>19.68</v>
      </c>
      <c r="D254" t="b">
        <v>0</v>
      </c>
      <c r="E254">
        <v>82600</v>
      </c>
      <c r="F254" t="b">
        <v>0</v>
      </c>
      <c r="G254">
        <v>201000</v>
      </c>
      <c r="H254" t="b">
        <v>0</v>
      </c>
      <c r="I254">
        <v>2.4333999999999998</v>
      </c>
      <c r="J254" t="b">
        <v>0</v>
      </c>
      <c r="K254">
        <v>2</v>
      </c>
      <c r="L254" t="s">
        <v>20</v>
      </c>
      <c r="M254">
        <v>20</v>
      </c>
      <c r="N254" t="b">
        <v>0</v>
      </c>
      <c r="O254">
        <v>535000</v>
      </c>
      <c r="P254" t="b">
        <v>0</v>
      </c>
      <c r="Q254">
        <v>425000</v>
      </c>
      <c r="R254" t="b">
        <v>0</v>
      </c>
      <c r="S254">
        <v>79.7</v>
      </c>
      <c r="T254" t="b">
        <v>0</v>
      </c>
      <c r="U254">
        <v>360</v>
      </c>
      <c r="V254">
        <v>30</v>
      </c>
      <c r="W254">
        <v>3.62</v>
      </c>
    </row>
    <row r="255" spans="1:23" x14ac:dyDescent="0.25">
      <c r="A255">
        <v>254</v>
      </c>
      <c r="B255">
        <v>41</v>
      </c>
      <c r="C255">
        <v>34.26</v>
      </c>
      <c r="D255" t="b">
        <v>0</v>
      </c>
      <c r="E255">
        <v>92100</v>
      </c>
      <c r="F255" t="b">
        <v>0</v>
      </c>
      <c r="G255">
        <v>88000</v>
      </c>
      <c r="H255" t="b">
        <v>0</v>
      </c>
      <c r="I255">
        <v>0.95550000000000002</v>
      </c>
      <c r="J255" t="b">
        <v>0</v>
      </c>
      <c r="K255">
        <v>2</v>
      </c>
      <c r="L255" t="s">
        <v>20</v>
      </c>
      <c r="M255">
        <v>40</v>
      </c>
      <c r="N255" t="b">
        <v>0</v>
      </c>
      <c r="O255">
        <v>435000</v>
      </c>
      <c r="P255" t="b">
        <v>0</v>
      </c>
      <c r="Q255">
        <v>395000</v>
      </c>
      <c r="R255" t="b">
        <v>0</v>
      </c>
      <c r="S255">
        <v>90</v>
      </c>
      <c r="T255" t="b">
        <v>0</v>
      </c>
      <c r="U255">
        <v>360</v>
      </c>
      <c r="V255">
        <v>30</v>
      </c>
      <c r="W255">
        <v>3.12</v>
      </c>
    </row>
    <row r="256" spans="1:23" x14ac:dyDescent="0.25">
      <c r="A256">
        <v>255</v>
      </c>
      <c r="B256">
        <v>17</v>
      </c>
      <c r="C256">
        <v>9.76</v>
      </c>
      <c r="D256" t="b">
        <v>0</v>
      </c>
      <c r="E256">
        <v>75400</v>
      </c>
      <c r="F256" t="b">
        <v>0</v>
      </c>
      <c r="G256">
        <v>110000</v>
      </c>
      <c r="H256" t="b">
        <v>0</v>
      </c>
      <c r="I256">
        <v>1.4589000000000001</v>
      </c>
      <c r="J256" t="b">
        <v>0</v>
      </c>
      <c r="K256">
        <v>2</v>
      </c>
      <c r="L256" t="s">
        <v>20</v>
      </c>
      <c r="M256">
        <v>40</v>
      </c>
      <c r="N256" t="b">
        <v>0</v>
      </c>
      <c r="O256">
        <v>405000</v>
      </c>
      <c r="P256" t="b">
        <v>0</v>
      </c>
      <c r="Q256">
        <v>325000</v>
      </c>
      <c r="R256" t="b">
        <v>0</v>
      </c>
      <c r="S256">
        <v>80</v>
      </c>
      <c r="T256" t="b">
        <v>0</v>
      </c>
      <c r="U256">
        <v>360</v>
      </c>
      <c r="V256">
        <v>30</v>
      </c>
      <c r="W256">
        <v>3</v>
      </c>
    </row>
    <row r="257" spans="1:23" x14ac:dyDescent="0.25">
      <c r="A257">
        <v>256</v>
      </c>
      <c r="B257">
        <v>13</v>
      </c>
      <c r="C257">
        <v>59.83</v>
      </c>
      <c r="D257" t="b">
        <v>0</v>
      </c>
      <c r="E257">
        <v>82200</v>
      </c>
      <c r="F257" t="b">
        <v>0</v>
      </c>
      <c r="G257">
        <v>87000</v>
      </c>
      <c r="H257" t="b">
        <v>0</v>
      </c>
      <c r="I257">
        <v>1.0584</v>
      </c>
      <c r="J257" t="b">
        <v>0</v>
      </c>
      <c r="K257">
        <v>2</v>
      </c>
      <c r="L257" t="s">
        <v>20</v>
      </c>
      <c r="M257">
        <v>49</v>
      </c>
      <c r="N257" t="b">
        <v>0</v>
      </c>
      <c r="O257">
        <v>355000</v>
      </c>
      <c r="P257" t="b">
        <v>0</v>
      </c>
      <c r="Q257">
        <v>225000</v>
      </c>
      <c r="R257" t="b">
        <v>0</v>
      </c>
      <c r="S257">
        <v>64.08</v>
      </c>
      <c r="T257" t="b">
        <v>0</v>
      </c>
      <c r="U257">
        <v>180</v>
      </c>
      <c r="V257">
        <v>15</v>
      </c>
      <c r="W257">
        <v>2.5</v>
      </c>
    </row>
    <row r="258" spans="1:23" x14ac:dyDescent="0.25">
      <c r="A258">
        <v>257</v>
      </c>
      <c r="B258">
        <v>1</v>
      </c>
      <c r="C258">
        <v>10.39</v>
      </c>
      <c r="D258" t="b">
        <v>0</v>
      </c>
      <c r="E258">
        <v>81000</v>
      </c>
      <c r="F258" t="b">
        <v>0</v>
      </c>
      <c r="G258">
        <v>88000</v>
      </c>
      <c r="H258" t="b">
        <v>0</v>
      </c>
      <c r="I258">
        <v>1.0864</v>
      </c>
      <c r="J258" t="b">
        <v>0</v>
      </c>
      <c r="K258">
        <v>2</v>
      </c>
      <c r="L258" t="s">
        <v>20</v>
      </c>
      <c r="M258">
        <v>40</v>
      </c>
      <c r="N258" t="b">
        <v>0</v>
      </c>
      <c r="O258">
        <v>675000</v>
      </c>
      <c r="P258" t="b">
        <v>0</v>
      </c>
      <c r="Q258">
        <v>485000</v>
      </c>
      <c r="R258" t="b">
        <v>0</v>
      </c>
      <c r="S258">
        <v>71.19</v>
      </c>
      <c r="T258" t="b">
        <v>0</v>
      </c>
      <c r="U258">
        <v>360</v>
      </c>
      <c r="V258">
        <v>30</v>
      </c>
      <c r="W258">
        <v>2.87</v>
      </c>
    </row>
    <row r="259" spans="1:23" x14ac:dyDescent="0.25">
      <c r="A259">
        <v>258</v>
      </c>
      <c r="B259">
        <v>29</v>
      </c>
      <c r="C259">
        <v>10.54</v>
      </c>
      <c r="D259" t="b">
        <v>0</v>
      </c>
      <c r="E259">
        <v>63300</v>
      </c>
      <c r="F259" t="b">
        <v>0</v>
      </c>
      <c r="G259">
        <v>52000</v>
      </c>
      <c r="H259" t="b">
        <v>0</v>
      </c>
      <c r="I259">
        <v>0.82150000000000001</v>
      </c>
      <c r="J259" t="b">
        <v>0</v>
      </c>
      <c r="K259">
        <v>2</v>
      </c>
      <c r="L259" t="s">
        <v>20</v>
      </c>
      <c r="M259">
        <v>30</v>
      </c>
      <c r="N259" t="b">
        <v>0</v>
      </c>
      <c r="O259">
        <v>155000</v>
      </c>
      <c r="P259" t="b">
        <v>0</v>
      </c>
      <c r="Q259">
        <v>135000</v>
      </c>
      <c r="R259" t="b">
        <v>0</v>
      </c>
      <c r="S259">
        <v>88.51</v>
      </c>
      <c r="T259" t="b">
        <v>0</v>
      </c>
      <c r="U259">
        <v>360</v>
      </c>
      <c r="V259">
        <v>30</v>
      </c>
      <c r="W259">
        <v>3.37</v>
      </c>
    </row>
    <row r="260" spans="1:23" x14ac:dyDescent="0.25">
      <c r="A260">
        <v>259</v>
      </c>
      <c r="B260">
        <v>39</v>
      </c>
      <c r="C260">
        <v>2.5499999999999998</v>
      </c>
      <c r="D260" t="b">
        <v>0</v>
      </c>
      <c r="E260">
        <v>85200</v>
      </c>
      <c r="F260" t="b">
        <v>0</v>
      </c>
      <c r="G260">
        <v>18000</v>
      </c>
      <c r="H260" t="b">
        <v>0</v>
      </c>
      <c r="I260">
        <v>0.21129999999999999</v>
      </c>
      <c r="J260" t="b">
        <v>0</v>
      </c>
      <c r="K260">
        <v>2</v>
      </c>
      <c r="L260" t="s">
        <v>20</v>
      </c>
      <c r="M260">
        <v>47</v>
      </c>
      <c r="N260" t="b">
        <v>0</v>
      </c>
      <c r="O260">
        <v>405000</v>
      </c>
      <c r="P260" t="b">
        <v>0</v>
      </c>
      <c r="Q260">
        <v>45000</v>
      </c>
      <c r="R260" t="b">
        <v>0</v>
      </c>
      <c r="S260">
        <v>12.5</v>
      </c>
      <c r="T260" t="b">
        <v>1</v>
      </c>
      <c r="U260">
        <v>240</v>
      </c>
      <c r="V260">
        <v>20</v>
      </c>
      <c r="W260">
        <v>3</v>
      </c>
    </row>
    <row r="261" spans="1:23" x14ac:dyDescent="0.25">
      <c r="A261">
        <v>260</v>
      </c>
      <c r="B261">
        <v>13</v>
      </c>
      <c r="C261">
        <v>18.63</v>
      </c>
      <c r="D261" t="b">
        <v>0</v>
      </c>
      <c r="E261">
        <v>82200</v>
      </c>
      <c r="F261" t="b">
        <v>0</v>
      </c>
      <c r="G261">
        <v>82000</v>
      </c>
      <c r="H261" t="b">
        <v>0</v>
      </c>
      <c r="I261">
        <v>0.99760000000000004</v>
      </c>
      <c r="J261" t="b">
        <v>0</v>
      </c>
      <c r="K261">
        <v>2</v>
      </c>
      <c r="L261" t="s">
        <v>20</v>
      </c>
      <c r="M261">
        <v>36</v>
      </c>
      <c r="N261" t="b">
        <v>0</v>
      </c>
      <c r="O261">
        <v>255000</v>
      </c>
      <c r="P261" t="b">
        <v>0</v>
      </c>
      <c r="Q261">
        <v>205000</v>
      </c>
      <c r="R261" t="b">
        <v>0</v>
      </c>
      <c r="S261">
        <v>81.599999999999994</v>
      </c>
      <c r="T261" t="b">
        <v>0</v>
      </c>
      <c r="U261">
        <v>360</v>
      </c>
      <c r="V261">
        <v>30</v>
      </c>
      <c r="W261">
        <v>3.37</v>
      </c>
    </row>
    <row r="262" spans="1:23" x14ac:dyDescent="0.25">
      <c r="A262">
        <v>261</v>
      </c>
      <c r="B262">
        <v>55</v>
      </c>
      <c r="C262">
        <v>5.65</v>
      </c>
      <c r="D262" t="b">
        <v>0</v>
      </c>
      <c r="E262">
        <v>102800</v>
      </c>
      <c r="F262" t="b">
        <v>0</v>
      </c>
      <c r="G262">
        <v>100000</v>
      </c>
      <c r="H262" t="b">
        <v>0</v>
      </c>
      <c r="I262">
        <v>0.9728</v>
      </c>
      <c r="J262" t="b">
        <v>0</v>
      </c>
      <c r="K262">
        <v>2</v>
      </c>
      <c r="L262" t="s">
        <v>20</v>
      </c>
      <c r="M262">
        <v>40</v>
      </c>
      <c r="N262" t="b">
        <v>0</v>
      </c>
      <c r="O262">
        <v>285000</v>
      </c>
      <c r="P262" t="b">
        <v>0</v>
      </c>
      <c r="Q262">
        <v>225000</v>
      </c>
      <c r="R262" t="b">
        <v>0</v>
      </c>
      <c r="S262">
        <v>80</v>
      </c>
      <c r="T262" t="b">
        <v>0</v>
      </c>
      <c r="U262">
        <v>360</v>
      </c>
      <c r="V262">
        <v>30</v>
      </c>
      <c r="W262">
        <v>4.87</v>
      </c>
    </row>
    <row r="263" spans="1:23" x14ac:dyDescent="0.25">
      <c r="A263">
        <v>262</v>
      </c>
      <c r="B263">
        <v>39</v>
      </c>
      <c r="C263">
        <v>17.14</v>
      </c>
      <c r="D263" t="b">
        <v>0</v>
      </c>
      <c r="E263">
        <v>84600</v>
      </c>
      <c r="F263" t="b">
        <v>0</v>
      </c>
      <c r="G263">
        <v>375000</v>
      </c>
      <c r="H263" t="b">
        <v>1</v>
      </c>
      <c r="I263">
        <v>4.4325999999999999</v>
      </c>
      <c r="J263" t="b">
        <v>1</v>
      </c>
      <c r="K263">
        <v>2</v>
      </c>
      <c r="L263" t="s">
        <v>20</v>
      </c>
      <c r="M263">
        <v>37</v>
      </c>
      <c r="N263" t="b">
        <v>0</v>
      </c>
      <c r="O263">
        <v>1505000</v>
      </c>
      <c r="P263" t="b">
        <v>1</v>
      </c>
      <c r="Q263">
        <v>515000</v>
      </c>
      <c r="R263" t="b">
        <v>0</v>
      </c>
      <c r="S263">
        <v>34.020000000000003</v>
      </c>
      <c r="T263" t="b">
        <v>0</v>
      </c>
      <c r="U263">
        <v>360</v>
      </c>
      <c r="V263">
        <v>30</v>
      </c>
      <c r="W263">
        <v>3</v>
      </c>
    </row>
    <row r="264" spans="1:23" x14ac:dyDescent="0.25">
      <c r="A264">
        <v>263</v>
      </c>
      <c r="B264">
        <v>1</v>
      </c>
      <c r="C264">
        <v>20.78</v>
      </c>
      <c r="D264" t="b">
        <v>0</v>
      </c>
      <c r="E264">
        <v>71700</v>
      </c>
      <c r="F264" t="b">
        <v>0</v>
      </c>
      <c r="G264">
        <v>62000</v>
      </c>
      <c r="H264" t="b">
        <v>0</v>
      </c>
      <c r="I264">
        <v>0.86470000000000002</v>
      </c>
      <c r="J264" t="b">
        <v>0</v>
      </c>
      <c r="K264">
        <v>2</v>
      </c>
      <c r="L264" t="s">
        <v>20</v>
      </c>
      <c r="M264">
        <v>30</v>
      </c>
      <c r="N264" t="b">
        <v>0</v>
      </c>
      <c r="O264">
        <v>275000</v>
      </c>
      <c r="P264" t="b">
        <v>0</v>
      </c>
      <c r="Q264">
        <v>205000</v>
      </c>
      <c r="R264" t="b">
        <v>0</v>
      </c>
      <c r="S264">
        <v>74.63</v>
      </c>
      <c r="T264" t="b">
        <v>0</v>
      </c>
      <c r="U264">
        <v>360</v>
      </c>
      <c r="V264">
        <v>30</v>
      </c>
      <c r="W264">
        <v>3.12</v>
      </c>
    </row>
    <row r="265" spans="1:23" x14ac:dyDescent="0.25">
      <c r="A265">
        <v>264</v>
      </c>
      <c r="B265">
        <v>18</v>
      </c>
      <c r="C265">
        <v>18.93</v>
      </c>
      <c r="D265" t="b">
        <v>0</v>
      </c>
      <c r="E265">
        <v>70000</v>
      </c>
      <c r="F265" t="b">
        <v>0</v>
      </c>
      <c r="G265">
        <v>72000</v>
      </c>
      <c r="H265" t="b">
        <v>0</v>
      </c>
      <c r="I265">
        <v>1.0286</v>
      </c>
      <c r="J265" t="b">
        <v>0</v>
      </c>
      <c r="K265">
        <v>2</v>
      </c>
      <c r="L265" t="s">
        <v>20</v>
      </c>
      <c r="M265">
        <v>43</v>
      </c>
      <c r="N265" t="b">
        <v>0</v>
      </c>
      <c r="O265">
        <v>295000</v>
      </c>
      <c r="P265" t="b">
        <v>0</v>
      </c>
      <c r="Q265">
        <v>265000</v>
      </c>
      <c r="R265" t="b">
        <v>0</v>
      </c>
      <c r="S265">
        <v>90</v>
      </c>
      <c r="T265" t="b">
        <v>0</v>
      </c>
      <c r="U265">
        <v>360</v>
      </c>
      <c r="V265">
        <v>30</v>
      </c>
      <c r="W265">
        <v>4.12</v>
      </c>
    </row>
    <row r="266" spans="1:23" x14ac:dyDescent="0.25">
      <c r="A266">
        <v>265</v>
      </c>
      <c r="B266">
        <v>25</v>
      </c>
      <c r="C266">
        <v>3.67</v>
      </c>
      <c r="D266" t="b">
        <v>0</v>
      </c>
      <c r="E266">
        <v>114000</v>
      </c>
      <c r="F266" t="b">
        <v>0</v>
      </c>
      <c r="G266">
        <v>83000</v>
      </c>
      <c r="H266" t="b">
        <v>0</v>
      </c>
      <c r="I266">
        <v>0.72809999999999997</v>
      </c>
      <c r="J266" t="b">
        <v>0</v>
      </c>
      <c r="K266">
        <v>2</v>
      </c>
      <c r="L266" t="s">
        <v>20</v>
      </c>
      <c r="M266">
        <v>50</v>
      </c>
      <c r="N266" t="b">
        <v>0</v>
      </c>
      <c r="O266">
        <v>725000</v>
      </c>
      <c r="P266" t="b">
        <v>0</v>
      </c>
      <c r="Q266">
        <v>335000</v>
      </c>
      <c r="R266" t="b">
        <v>0</v>
      </c>
      <c r="S266">
        <v>46.2</v>
      </c>
      <c r="T266" t="b">
        <v>0</v>
      </c>
      <c r="U266">
        <v>360</v>
      </c>
      <c r="V266">
        <v>30</v>
      </c>
      <c r="W266">
        <v>3</v>
      </c>
    </row>
    <row r="267" spans="1:23" x14ac:dyDescent="0.25">
      <c r="A267">
        <v>266</v>
      </c>
      <c r="B267">
        <v>6</v>
      </c>
      <c r="C267">
        <v>58.35</v>
      </c>
      <c r="D267" t="b">
        <v>0</v>
      </c>
      <c r="E267">
        <v>81600</v>
      </c>
      <c r="F267" t="b">
        <v>0</v>
      </c>
      <c r="G267">
        <v>147000</v>
      </c>
      <c r="H267" t="b">
        <v>0</v>
      </c>
      <c r="I267">
        <v>1.8015000000000001</v>
      </c>
      <c r="J267" t="b">
        <v>0</v>
      </c>
      <c r="K267">
        <v>2</v>
      </c>
      <c r="L267" t="s">
        <v>20</v>
      </c>
      <c r="M267">
        <v>49</v>
      </c>
      <c r="N267" t="b">
        <v>0</v>
      </c>
      <c r="O267">
        <v>755000</v>
      </c>
      <c r="P267" t="b">
        <v>0</v>
      </c>
      <c r="Q267">
        <v>605000</v>
      </c>
      <c r="R267" t="b">
        <v>0</v>
      </c>
      <c r="S267">
        <v>80</v>
      </c>
      <c r="T267" t="b">
        <v>0</v>
      </c>
      <c r="U267">
        <v>360</v>
      </c>
      <c r="V267">
        <v>30</v>
      </c>
      <c r="W267">
        <v>3.12</v>
      </c>
    </row>
    <row r="268" spans="1:23" x14ac:dyDescent="0.25">
      <c r="A268">
        <v>267</v>
      </c>
      <c r="B268">
        <v>48</v>
      </c>
      <c r="C268">
        <v>42.96</v>
      </c>
      <c r="D268" t="b">
        <v>0</v>
      </c>
      <c r="E268">
        <v>72200</v>
      </c>
      <c r="F268" t="b">
        <v>0</v>
      </c>
      <c r="G268">
        <v>88000</v>
      </c>
      <c r="H268" t="b">
        <v>0</v>
      </c>
      <c r="I268">
        <v>1.2188000000000001</v>
      </c>
      <c r="J268" t="b">
        <v>0</v>
      </c>
      <c r="K268">
        <v>2</v>
      </c>
      <c r="L268" t="s">
        <v>20</v>
      </c>
      <c r="M268">
        <v>49</v>
      </c>
      <c r="N268" t="b">
        <v>0</v>
      </c>
      <c r="O268">
        <v>205000</v>
      </c>
      <c r="P268" t="b">
        <v>0</v>
      </c>
      <c r="Q268">
        <v>75000</v>
      </c>
      <c r="R268" t="b">
        <v>0</v>
      </c>
      <c r="S268">
        <v>33.81</v>
      </c>
      <c r="T268" t="b">
        <v>0</v>
      </c>
      <c r="U268">
        <v>360</v>
      </c>
      <c r="V268">
        <v>30</v>
      </c>
      <c r="W268">
        <v>4.37</v>
      </c>
    </row>
    <row r="269" spans="1:23" x14ac:dyDescent="0.25">
      <c r="A269">
        <v>268</v>
      </c>
      <c r="B269">
        <v>17</v>
      </c>
      <c r="C269">
        <v>33.090000000000003</v>
      </c>
      <c r="D269" t="b">
        <v>0</v>
      </c>
      <c r="E269">
        <v>89100</v>
      </c>
      <c r="F269" t="b">
        <v>0</v>
      </c>
      <c r="G269">
        <v>123000</v>
      </c>
      <c r="H269" t="b">
        <v>0</v>
      </c>
      <c r="I269">
        <v>1.3805000000000001</v>
      </c>
      <c r="J269" t="b">
        <v>0</v>
      </c>
      <c r="K269">
        <v>2</v>
      </c>
      <c r="L269" t="s">
        <v>20</v>
      </c>
      <c r="M269">
        <v>20</v>
      </c>
      <c r="N269" t="b">
        <v>0</v>
      </c>
      <c r="O269">
        <v>365000</v>
      </c>
      <c r="P269" t="b">
        <v>0</v>
      </c>
      <c r="Q269">
        <v>255000</v>
      </c>
      <c r="R269" t="b">
        <v>0</v>
      </c>
      <c r="S269">
        <v>69.58</v>
      </c>
      <c r="T269" t="b">
        <v>0</v>
      </c>
      <c r="U269">
        <v>240</v>
      </c>
      <c r="V269">
        <v>20</v>
      </c>
      <c r="W269">
        <v>2.87</v>
      </c>
    </row>
    <row r="270" spans="1:23" x14ac:dyDescent="0.25">
      <c r="A270">
        <v>269</v>
      </c>
      <c r="B270">
        <v>24</v>
      </c>
      <c r="C270">
        <v>93.79</v>
      </c>
      <c r="D270" t="b">
        <v>1</v>
      </c>
      <c r="E270">
        <v>124900</v>
      </c>
      <c r="F270" t="b">
        <v>0</v>
      </c>
      <c r="G270">
        <v>39000</v>
      </c>
      <c r="H270" t="b">
        <v>0</v>
      </c>
      <c r="I270">
        <v>0.31219999999999998</v>
      </c>
      <c r="J270" t="b">
        <v>0</v>
      </c>
      <c r="K270">
        <v>2</v>
      </c>
      <c r="L270" t="s">
        <v>20</v>
      </c>
      <c r="M270">
        <v>47</v>
      </c>
      <c r="N270" t="b">
        <v>0</v>
      </c>
      <c r="O270">
        <v>315000</v>
      </c>
      <c r="P270" t="b">
        <v>0</v>
      </c>
      <c r="Q270">
        <v>245000</v>
      </c>
      <c r="R270" t="b">
        <v>0</v>
      </c>
      <c r="S270">
        <v>76.92</v>
      </c>
      <c r="T270" t="b">
        <v>0</v>
      </c>
      <c r="U270">
        <v>360</v>
      </c>
      <c r="V270">
        <v>30</v>
      </c>
      <c r="W270">
        <v>3.37</v>
      </c>
    </row>
    <row r="271" spans="1:23" x14ac:dyDescent="0.25">
      <c r="A271">
        <v>270</v>
      </c>
      <c r="B271">
        <v>10</v>
      </c>
      <c r="C271">
        <v>35.76</v>
      </c>
      <c r="D271" t="b">
        <v>0</v>
      </c>
      <c r="E271">
        <v>96600</v>
      </c>
      <c r="F271" t="b">
        <v>0</v>
      </c>
      <c r="G271">
        <v>148000</v>
      </c>
      <c r="H271" t="b">
        <v>0</v>
      </c>
      <c r="I271">
        <v>1.5321</v>
      </c>
      <c r="J271" t="b">
        <v>0</v>
      </c>
      <c r="K271">
        <v>2</v>
      </c>
      <c r="L271" t="s">
        <v>20</v>
      </c>
      <c r="M271">
        <v>10</v>
      </c>
      <c r="N271" t="b">
        <v>0</v>
      </c>
      <c r="O271">
        <v>345000</v>
      </c>
      <c r="P271" t="b">
        <v>0</v>
      </c>
      <c r="Q271">
        <v>245000</v>
      </c>
      <c r="R271" t="b">
        <v>0</v>
      </c>
      <c r="S271">
        <v>73.08</v>
      </c>
      <c r="T271" t="b">
        <v>0</v>
      </c>
      <c r="U271">
        <v>360</v>
      </c>
      <c r="V271">
        <v>30</v>
      </c>
      <c r="W271">
        <v>3.37</v>
      </c>
    </row>
    <row r="272" spans="1:23" x14ac:dyDescent="0.25">
      <c r="A272">
        <v>271</v>
      </c>
      <c r="B272">
        <v>41</v>
      </c>
      <c r="C272">
        <v>19.440000000000001</v>
      </c>
      <c r="D272" t="b">
        <v>0</v>
      </c>
      <c r="E272">
        <v>92100</v>
      </c>
      <c r="F272" t="b">
        <v>0</v>
      </c>
      <c r="G272">
        <v>120000</v>
      </c>
      <c r="H272" t="b">
        <v>0</v>
      </c>
      <c r="I272">
        <v>1.3028999999999999</v>
      </c>
      <c r="J272" t="b">
        <v>0</v>
      </c>
      <c r="K272">
        <v>2</v>
      </c>
      <c r="L272" t="s">
        <v>20</v>
      </c>
      <c r="M272">
        <v>30</v>
      </c>
      <c r="N272" t="b">
        <v>0</v>
      </c>
      <c r="O272">
        <v>475000</v>
      </c>
      <c r="P272" t="b">
        <v>0</v>
      </c>
      <c r="Q272">
        <v>375000</v>
      </c>
      <c r="R272" t="b">
        <v>0</v>
      </c>
      <c r="S272">
        <v>78.94</v>
      </c>
      <c r="T272" t="b">
        <v>0</v>
      </c>
      <c r="U272">
        <v>180</v>
      </c>
      <c r="V272">
        <v>15</v>
      </c>
      <c r="W272">
        <v>1.99</v>
      </c>
    </row>
    <row r="273" spans="1:23" x14ac:dyDescent="0.25">
      <c r="A273">
        <v>272</v>
      </c>
      <c r="B273">
        <v>8</v>
      </c>
      <c r="C273">
        <v>38.78</v>
      </c>
      <c r="D273" t="b">
        <v>0</v>
      </c>
      <c r="E273">
        <v>84500</v>
      </c>
      <c r="F273" t="b">
        <v>0</v>
      </c>
      <c r="G273">
        <v>61000</v>
      </c>
      <c r="H273" t="b">
        <v>0</v>
      </c>
      <c r="I273">
        <v>0.72189999999999999</v>
      </c>
      <c r="J273" t="b">
        <v>0</v>
      </c>
      <c r="K273">
        <v>2</v>
      </c>
      <c r="L273" t="s">
        <v>20</v>
      </c>
      <c r="M273">
        <v>44</v>
      </c>
      <c r="N273" t="b">
        <v>0</v>
      </c>
      <c r="O273">
        <v>555000</v>
      </c>
      <c r="P273" t="b">
        <v>0</v>
      </c>
      <c r="Q273">
        <v>415000</v>
      </c>
      <c r="R273" t="b">
        <v>0</v>
      </c>
      <c r="S273">
        <v>74.78</v>
      </c>
      <c r="T273" t="b">
        <v>0</v>
      </c>
      <c r="U273">
        <v>360</v>
      </c>
      <c r="V273">
        <v>30</v>
      </c>
      <c r="W273">
        <v>3.12</v>
      </c>
    </row>
    <row r="274" spans="1:23" x14ac:dyDescent="0.25">
      <c r="A274">
        <v>273</v>
      </c>
      <c r="B274">
        <v>9</v>
      </c>
      <c r="C274">
        <v>6.54</v>
      </c>
      <c r="D274" t="b">
        <v>0</v>
      </c>
      <c r="E274">
        <v>91800</v>
      </c>
      <c r="F274" t="b">
        <v>0</v>
      </c>
      <c r="G274">
        <v>58000</v>
      </c>
      <c r="H274" t="b">
        <v>0</v>
      </c>
      <c r="I274">
        <v>0.63180000000000003</v>
      </c>
      <c r="J274" t="b">
        <v>0</v>
      </c>
      <c r="K274">
        <v>2</v>
      </c>
      <c r="L274" t="s">
        <v>20</v>
      </c>
      <c r="M274">
        <v>39</v>
      </c>
      <c r="N274" t="b">
        <v>0</v>
      </c>
      <c r="O274">
        <v>265000</v>
      </c>
      <c r="P274" t="b">
        <v>0</v>
      </c>
      <c r="Q274">
        <v>245000</v>
      </c>
      <c r="R274" t="b">
        <v>0</v>
      </c>
      <c r="S274">
        <v>95</v>
      </c>
      <c r="T274" t="b">
        <v>0</v>
      </c>
      <c r="U274">
        <v>360</v>
      </c>
      <c r="V274">
        <v>30</v>
      </c>
      <c r="W274">
        <v>3.87</v>
      </c>
    </row>
    <row r="275" spans="1:23" x14ac:dyDescent="0.25">
      <c r="A275">
        <v>274</v>
      </c>
      <c r="B275">
        <v>34</v>
      </c>
      <c r="C275">
        <v>34.840000000000003</v>
      </c>
      <c r="D275" t="b">
        <v>0</v>
      </c>
      <c r="E275">
        <v>96600</v>
      </c>
      <c r="F275" t="b">
        <v>0</v>
      </c>
      <c r="G275">
        <v>56000</v>
      </c>
      <c r="H275" t="b">
        <v>0</v>
      </c>
      <c r="I275">
        <v>0.57969999999999999</v>
      </c>
      <c r="J275" t="b">
        <v>0</v>
      </c>
      <c r="K275">
        <v>2</v>
      </c>
      <c r="L275" t="s">
        <v>20</v>
      </c>
      <c r="M275">
        <v>40</v>
      </c>
      <c r="N275" t="b">
        <v>0</v>
      </c>
      <c r="O275">
        <v>175000</v>
      </c>
      <c r="P275" t="b">
        <v>0</v>
      </c>
      <c r="Q275">
        <v>165000</v>
      </c>
      <c r="R275" t="b">
        <v>0</v>
      </c>
      <c r="S275">
        <v>95</v>
      </c>
      <c r="T275" t="b">
        <v>0</v>
      </c>
      <c r="U275">
        <v>360</v>
      </c>
      <c r="V275">
        <v>30</v>
      </c>
      <c r="W275">
        <v>2.75</v>
      </c>
    </row>
    <row r="276" spans="1:23" x14ac:dyDescent="0.25">
      <c r="A276">
        <v>275</v>
      </c>
      <c r="B276">
        <v>6</v>
      </c>
      <c r="C276">
        <v>48.59</v>
      </c>
      <c r="D276" t="b">
        <v>0</v>
      </c>
      <c r="E276">
        <v>95400</v>
      </c>
      <c r="F276" t="b">
        <v>0</v>
      </c>
      <c r="G276">
        <v>133000</v>
      </c>
      <c r="H276" t="b">
        <v>0</v>
      </c>
      <c r="I276">
        <v>1.3940999999999999</v>
      </c>
      <c r="J276" t="b">
        <v>0</v>
      </c>
      <c r="K276">
        <v>2</v>
      </c>
      <c r="L276" t="s">
        <v>20</v>
      </c>
      <c r="M276">
        <v>45</v>
      </c>
      <c r="N276" t="b">
        <v>0</v>
      </c>
      <c r="O276">
        <v>625000</v>
      </c>
      <c r="P276" t="b">
        <v>0</v>
      </c>
      <c r="Q276">
        <v>425000</v>
      </c>
      <c r="R276" t="b">
        <v>0</v>
      </c>
      <c r="S276">
        <v>68.98</v>
      </c>
      <c r="T276" t="b">
        <v>0</v>
      </c>
      <c r="U276">
        <v>240</v>
      </c>
      <c r="V276">
        <v>20</v>
      </c>
      <c r="W276">
        <v>3.12</v>
      </c>
    </row>
    <row r="277" spans="1:23" x14ac:dyDescent="0.25">
      <c r="A277">
        <v>276</v>
      </c>
      <c r="B277">
        <v>17</v>
      </c>
      <c r="C277">
        <v>21.32</v>
      </c>
      <c r="D277" t="b">
        <v>0</v>
      </c>
      <c r="E277">
        <v>89100</v>
      </c>
      <c r="F277" t="b">
        <v>0</v>
      </c>
      <c r="G277">
        <v>58000</v>
      </c>
      <c r="H277" t="b">
        <v>0</v>
      </c>
      <c r="I277">
        <v>0.65100000000000002</v>
      </c>
      <c r="J277" t="b">
        <v>0</v>
      </c>
      <c r="K277">
        <v>1</v>
      </c>
      <c r="L277" t="s">
        <v>20</v>
      </c>
      <c r="M277">
        <v>43</v>
      </c>
      <c r="N277" t="b">
        <v>0</v>
      </c>
      <c r="O277">
        <v>265000</v>
      </c>
      <c r="P277" t="b">
        <v>0</v>
      </c>
      <c r="Q277">
        <v>225000</v>
      </c>
      <c r="R277" t="b">
        <v>0</v>
      </c>
      <c r="S277">
        <v>85</v>
      </c>
      <c r="T277" t="b">
        <v>0</v>
      </c>
      <c r="U277">
        <v>360</v>
      </c>
      <c r="V277">
        <v>30</v>
      </c>
      <c r="W277">
        <v>3.62</v>
      </c>
    </row>
    <row r="278" spans="1:23" x14ac:dyDescent="0.25">
      <c r="A278">
        <v>277</v>
      </c>
      <c r="B278">
        <v>27</v>
      </c>
      <c r="C278">
        <v>10.3</v>
      </c>
      <c r="D278" t="b">
        <v>0</v>
      </c>
      <c r="E278">
        <v>102800</v>
      </c>
      <c r="F278" t="b">
        <v>0</v>
      </c>
      <c r="G278">
        <v>213000</v>
      </c>
      <c r="H278" t="b">
        <v>0</v>
      </c>
      <c r="I278">
        <v>2.0720000000000001</v>
      </c>
      <c r="J278" t="b">
        <v>0</v>
      </c>
      <c r="K278">
        <v>2</v>
      </c>
      <c r="L278" t="s">
        <v>20</v>
      </c>
      <c r="M278">
        <v>39</v>
      </c>
      <c r="N278" t="b">
        <v>0</v>
      </c>
      <c r="O278">
        <v>665000</v>
      </c>
      <c r="P278" t="b">
        <v>0</v>
      </c>
      <c r="Q278">
        <v>495000</v>
      </c>
      <c r="R278" t="b">
        <v>0</v>
      </c>
      <c r="S278">
        <v>75</v>
      </c>
      <c r="T278" t="b">
        <v>0</v>
      </c>
      <c r="U278">
        <v>360</v>
      </c>
      <c r="V278">
        <v>30</v>
      </c>
      <c r="W278">
        <v>2.75</v>
      </c>
    </row>
    <row r="279" spans="1:23" x14ac:dyDescent="0.25">
      <c r="A279">
        <v>278</v>
      </c>
      <c r="B279">
        <v>53</v>
      </c>
      <c r="C279">
        <v>27.73</v>
      </c>
      <c r="D279" t="b">
        <v>0</v>
      </c>
      <c r="E279">
        <v>106900</v>
      </c>
      <c r="F279" t="b">
        <v>0</v>
      </c>
      <c r="G279">
        <v>110000</v>
      </c>
      <c r="H279" t="b">
        <v>0</v>
      </c>
      <c r="I279">
        <v>1.0289999999999999</v>
      </c>
      <c r="J279" t="b">
        <v>0</v>
      </c>
      <c r="K279">
        <v>2</v>
      </c>
      <c r="L279" t="s">
        <v>20</v>
      </c>
      <c r="M279">
        <v>30</v>
      </c>
      <c r="N279" t="b">
        <v>0</v>
      </c>
      <c r="O279">
        <v>455000</v>
      </c>
      <c r="P279" t="b">
        <v>0</v>
      </c>
      <c r="Q279">
        <v>235000</v>
      </c>
      <c r="R279" t="b">
        <v>0</v>
      </c>
      <c r="S279">
        <v>53.31</v>
      </c>
      <c r="T279" t="b">
        <v>0</v>
      </c>
      <c r="U279">
        <v>180</v>
      </c>
      <c r="V279">
        <v>15</v>
      </c>
      <c r="W279">
        <v>2.87</v>
      </c>
    </row>
    <row r="280" spans="1:23" x14ac:dyDescent="0.25">
      <c r="A280">
        <v>279</v>
      </c>
      <c r="B280">
        <v>53</v>
      </c>
      <c r="C280">
        <v>49.27</v>
      </c>
      <c r="D280" t="b">
        <v>0</v>
      </c>
      <c r="E280">
        <v>106900</v>
      </c>
      <c r="F280" t="b">
        <v>0</v>
      </c>
      <c r="G280">
        <v>358000</v>
      </c>
      <c r="H280" t="b">
        <v>1</v>
      </c>
      <c r="I280">
        <v>3.3489</v>
      </c>
      <c r="J280" t="b">
        <v>0</v>
      </c>
      <c r="K280">
        <v>2</v>
      </c>
      <c r="L280" t="s">
        <v>20</v>
      </c>
      <c r="M280">
        <v>10</v>
      </c>
      <c r="N280" t="b">
        <v>0</v>
      </c>
      <c r="O280">
        <v>315000</v>
      </c>
      <c r="P280" t="b">
        <v>0</v>
      </c>
      <c r="Q280">
        <v>235000</v>
      </c>
      <c r="R280" t="b">
        <v>0</v>
      </c>
      <c r="S280">
        <v>75</v>
      </c>
      <c r="T280" t="b">
        <v>0</v>
      </c>
      <c r="U280">
        <v>360</v>
      </c>
      <c r="V280">
        <v>30</v>
      </c>
      <c r="W280">
        <v>4.37</v>
      </c>
    </row>
    <row r="281" spans="1:23" x14ac:dyDescent="0.25">
      <c r="A281">
        <v>280</v>
      </c>
      <c r="B281">
        <v>48</v>
      </c>
      <c r="C281">
        <v>13.42</v>
      </c>
      <c r="D281" t="b">
        <v>0</v>
      </c>
      <c r="E281">
        <v>80000</v>
      </c>
      <c r="F281" t="b">
        <v>0</v>
      </c>
      <c r="G281">
        <v>127000</v>
      </c>
      <c r="H281" t="b">
        <v>0</v>
      </c>
      <c r="I281">
        <v>1.5874999999999999</v>
      </c>
      <c r="J281" t="b">
        <v>0</v>
      </c>
      <c r="K281">
        <v>1</v>
      </c>
      <c r="L281" t="s">
        <v>20</v>
      </c>
      <c r="M281">
        <v>10</v>
      </c>
      <c r="N281" t="b">
        <v>0</v>
      </c>
      <c r="O281">
        <v>235000</v>
      </c>
      <c r="P281" t="b">
        <v>0</v>
      </c>
      <c r="Q281">
        <v>205000</v>
      </c>
      <c r="R281" t="b">
        <v>0</v>
      </c>
      <c r="S281">
        <v>89.99</v>
      </c>
      <c r="T281" t="b">
        <v>0</v>
      </c>
      <c r="U281">
        <v>360</v>
      </c>
      <c r="V281">
        <v>30</v>
      </c>
      <c r="W281">
        <v>2.87</v>
      </c>
    </row>
    <row r="282" spans="1:23" x14ac:dyDescent="0.25">
      <c r="A282">
        <v>281</v>
      </c>
      <c r="B282">
        <v>47</v>
      </c>
      <c r="C282">
        <v>4.74</v>
      </c>
      <c r="D282" t="b">
        <v>0</v>
      </c>
      <c r="E282">
        <v>59100</v>
      </c>
      <c r="F282" t="b">
        <v>0</v>
      </c>
      <c r="G282">
        <v>26000</v>
      </c>
      <c r="H282" t="b">
        <v>0</v>
      </c>
      <c r="I282">
        <v>0.43990000000000001</v>
      </c>
      <c r="J282" t="b">
        <v>0</v>
      </c>
      <c r="K282">
        <v>2</v>
      </c>
      <c r="L282" t="s">
        <v>20</v>
      </c>
      <c r="M282">
        <v>42</v>
      </c>
      <c r="N282" t="b">
        <v>0</v>
      </c>
      <c r="O282">
        <v>125000</v>
      </c>
      <c r="P282" t="b">
        <v>0</v>
      </c>
      <c r="Q282">
        <v>105000</v>
      </c>
      <c r="R282" t="b">
        <v>0</v>
      </c>
      <c r="S282">
        <v>80</v>
      </c>
      <c r="T282" t="b">
        <v>0</v>
      </c>
      <c r="U282">
        <v>360</v>
      </c>
      <c r="V282">
        <v>30</v>
      </c>
      <c r="W282">
        <v>3.87</v>
      </c>
    </row>
    <row r="283" spans="1:23" x14ac:dyDescent="0.25">
      <c r="A283">
        <v>282</v>
      </c>
      <c r="B283">
        <v>24</v>
      </c>
      <c r="C283">
        <v>17.37</v>
      </c>
      <c r="D283" t="b">
        <v>0</v>
      </c>
      <c r="E283">
        <v>104000</v>
      </c>
      <c r="F283" t="b">
        <v>0</v>
      </c>
      <c r="G283">
        <v>117000</v>
      </c>
      <c r="H283" t="b">
        <v>0</v>
      </c>
      <c r="I283">
        <v>1.125</v>
      </c>
      <c r="J283" t="b">
        <v>0</v>
      </c>
      <c r="K283">
        <v>2</v>
      </c>
      <c r="L283" t="s">
        <v>20</v>
      </c>
      <c r="M283">
        <v>36</v>
      </c>
      <c r="N283" t="b">
        <v>0</v>
      </c>
      <c r="O283">
        <v>235000</v>
      </c>
      <c r="P283" t="b">
        <v>0</v>
      </c>
      <c r="Q283">
        <v>155000</v>
      </c>
      <c r="R283" t="b">
        <v>0</v>
      </c>
      <c r="S283">
        <v>65.56</v>
      </c>
      <c r="T283" t="b">
        <v>0</v>
      </c>
      <c r="U283">
        <v>360</v>
      </c>
      <c r="V283">
        <v>30</v>
      </c>
      <c r="W283">
        <v>3.37</v>
      </c>
    </row>
    <row r="284" spans="1:23" x14ac:dyDescent="0.25">
      <c r="A284">
        <v>283</v>
      </c>
      <c r="B284">
        <v>21</v>
      </c>
      <c r="C284">
        <v>13.98</v>
      </c>
      <c r="D284" t="b">
        <v>0</v>
      </c>
      <c r="E284">
        <v>85200</v>
      </c>
      <c r="F284" t="b">
        <v>0</v>
      </c>
      <c r="G284">
        <v>96000</v>
      </c>
      <c r="H284" t="b">
        <v>0</v>
      </c>
      <c r="I284">
        <v>1.1268</v>
      </c>
      <c r="J284" t="b">
        <v>0</v>
      </c>
      <c r="K284">
        <v>2</v>
      </c>
      <c r="L284" t="s">
        <v>20</v>
      </c>
      <c r="M284">
        <v>46</v>
      </c>
      <c r="N284" t="b">
        <v>0</v>
      </c>
      <c r="O284">
        <v>305000</v>
      </c>
      <c r="P284" t="b">
        <v>0</v>
      </c>
      <c r="Q284">
        <v>185000</v>
      </c>
      <c r="R284" t="b">
        <v>0</v>
      </c>
      <c r="S284">
        <v>59.86</v>
      </c>
      <c r="T284" t="b">
        <v>0</v>
      </c>
      <c r="U284">
        <v>180</v>
      </c>
      <c r="V284">
        <v>15</v>
      </c>
      <c r="W284">
        <v>3.62</v>
      </c>
    </row>
    <row r="285" spans="1:23" x14ac:dyDescent="0.25">
      <c r="A285">
        <v>284</v>
      </c>
      <c r="B285">
        <v>17</v>
      </c>
      <c r="C285">
        <v>30.82</v>
      </c>
      <c r="D285" t="b">
        <v>0</v>
      </c>
      <c r="E285">
        <v>89100</v>
      </c>
      <c r="F285" t="b">
        <v>0</v>
      </c>
      <c r="G285">
        <v>104000</v>
      </c>
      <c r="H285" t="b">
        <v>0</v>
      </c>
      <c r="I285">
        <v>1.1672</v>
      </c>
      <c r="J285" t="b">
        <v>0</v>
      </c>
      <c r="K285">
        <v>2</v>
      </c>
      <c r="L285" t="s">
        <v>20</v>
      </c>
      <c r="M285">
        <v>20</v>
      </c>
      <c r="N285" t="b">
        <v>0</v>
      </c>
      <c r="O285">
        <v>255000</v>
      </c>
      <c r="P285" t="b">
        <v>0</v>
      </c>
      <c r="Q285">
        <v>225000</v>
      </c>
      <c r="R285" t="b">
        <v>0</v>
      </c>
      <c r="S285">
        <v>88.14</v>
      </c>
      <c r="T285" t="b">
        <v>0</v>
      </c>
      <c r="U285">
        <v>360</v>
      </c>
      <c r="V285">
        <v>30</v>
      </c>
      <c r="W285">
        <v>3.12</v>
      </c>
    </row>
    <row r="286" spans="1:23" x14ac:dyDescent="0.25">
      <c r="A286">
        <v>285</v>
      </c>
      <c r="B286">
        <v>22</v>
      </c>
      <c r="C286">
        <v>74.400000000000006</v>
      </c>
      <c r="D286" t="b">
        <v>0</v>
      </c>
      <c r="E286">
        <v>62800</v>
      </c>
      <c r="F286" t="b">
        <v>0</v>
      </c>
      <c r="G286">
        <v>40000</v>
      </c>
      <c r="H286" t="b">
        <v>0</v>
      </c>
      <c r="I286">
        <v>0.63690000000000002</v>
      </c>
      <c r="J286" t="b">
        <v>0</v>
      </c>
      <c r="K286">
        <v>1</v>
      </c>
      <c r="L286" t="s">
        <v>20</v>
      </c>
      <c r="M286">
        <v>20</v>
      </c>
      <c r="N286" t="b">
        <v>0</v>
      </c>
      <c r="O286">
        <v>155000</v>
      </c>
      <c r="P286" t="b">
        <v>0</v>
      </c>
      <c r="Q286">
        <v>145000</v>
      </c>
      <c r="R286" t="b">
        <v>0</v>
      </c>
      <c r="S286">
        <v>95</v>
      </c>
      <c r="T286" t="b">
        <v>0</v>
      </c>
      <c r="U286">
        <v>360</v>
      </c>
      <c r="V286">
        <v>30</v>
      </c>
      <c r="W286">
        <v>3.87</v>
      </c>
    </row>
    <row r="287" spans="1:23" x14ac:dyDescent="0.25">
      <c r="A287">
        <v>286</v>
      </c>
      <c r="B287">
        <v>35</v>
      </c>
      <c r="C287">
        <v>81.03</v>
      </c>
      <c r="D287" t="b">
        <v>0</v>
      </c>
      <c r="E287">
        <v>69100</v>
      </c>
      <c r="F287" t="b">
        <v>0</v>
      </c>
      <c r="G287">
        <v>43000</v>
      </c>
      <c r="H287" t="b">
        <v>0</v>
      </c>
      <c r="I287">
        <v>0.62229999999999996</v>
      </c>
      <c r="J287" t="b">
        <v>0</v>
      </c>
      <c r="K287">
        <v>2</v>
      </c>
      <c r="L287" t="s">
        <v>20</v>
      </c>
      <c r="M287">
        <v>44</v>
      </c>
      <c r="N287" t="b">
        <v>0</v>
      </c>
      <c r="O287">
        <v>275000</v>
      </c>
      <c r="P287" t="b">
        <v>0</v>
      </c>
      <c r="Q287">
        <v>205000</v>
      </c>
      <c r="R287" t="b">
        <v>0</v>
      </c>
      <c r="S287">
        <v>74.31</v>
      </c>
      <c r="T287" t="b">
        <v>0</v>
      </c>
      <c r="U287">
        <v>360</v>
      </c>
      <c r="V287">
        <v>30</v>
      </c>
      <c r="W287">
        <v>2.87</v>
      </c>
    </row>
    <row r="288" spans="1:23" x14ac:dyDescent="0.25">
      <c r="A288">
        <v>287</v>
      </c>
      <c r="B288">
        <v>18</v>
      </c>
      <c r="C288">
        <v>7.34</v>
      </c>
      <c r="D288" t="b">
        <v>0</v>
      </c>
      <c r="E288">
        <v>89100</v>
      </c>
      <c r="F288" t="b">
        <v>0</v>
      </c>
      <c r="G288">
        <v>95000</v>
      </c>
      <c r="H288" t="b">
        <v>0</v>
      </c>
      <c r="I288">
        <v>1.0662</v>
      </c>
      <c r="J288" t="b">
        <v>0</v>
      </c>
      <c r="K288">
        <v>2</v>
      </c>
      <c r="L288" t="s">
        <v>20</v>
      </c>
      <c r="M288">
        <v>45</v>
      </c>
      <c r="N288" t="b">
        <v>0</v>
      </c>
      <c r="O288">
        <v>455000</v>
      </c>
      <c r="P288" t="b">
        <v>0</v>
      </c>
      <c r="Q288">
        <v>395000</v>
      </c>
      <c r="R288" t="b">
        <v>0</v>
      </c>
      <c r="S288">
        <v>88.88</v>
      </c>
      <c r="T288" t="b">
        <v>0</v>
      </c>
      <c r="U288">
        <v>360</v>
      </c>
      <c r="V288">
        <v>30</v>
      </c>
      <c r="W288">
        <v>2.87</v>
      </c>
    </row>
    <row r="289" spans="1:23" x14ac:dyDescent="0.25">
      <c r="A289">
        <v>288</v>
      </c>
      <c r="B289">
        <v>49</v>
      </c>
      <c r="C289">
        <v>12.72</v>
      </c>
      <c r="D289" t="b">
        <v>0</v>
      </c>
      <c r="E289">
        <v>87500</v>
      </c>
      <c r="F289" t="b">
        <v>0</v>
      </c>
      <c r="G289">
        <v>76000</v>
      </c>
      <c r="H289" t="b">
        <v>0</v>
      </c>
      <c r="I289">
        <v>0.86860000000000004</v>
      </c>
      <c r="J289" t="b">
        <v>0</v>
      </c>
      <c r="K289">
        <v>2</v>
      </c>
      <c r="L289" t="s">
        <v>20</v>
      </c>
      <c r="M289">
        <v>30</v>
      </c>
      <c r="N289" t="b">
        <v>0</v>
      </c>
      <c r="O289">
        <v>245000</v>
      </c>
      <c r="P289" t="b">
        <v>0</v>
      </c>
      <c r="Q289">
        <v>145000</v>
      </c>
      <c r="R289" t="b">
        <v>0</v>
      </c>
      <c r="S289">
        <v>60</v>
      </c>
      <c r="T289" t="b">
        <v>0</v>
      </c>
      <c r="U289">
        <v>360</v>
      </c>
      <c r="V289">
        <v>30</v>
      </c>
      <c r="W289">
        <v>3.37</v>
      </c>
    </row>
    <row r="290" spans="1:23" x14ac:dyDescent="0.25">
      <c r="A290">
        <v>289</v>
      </c>
      <c r="B290">
        <v>12</v>
      </c>
      <c r="C290">
        <v>32.46</v>
      </c>
      <c r="D290" t="b">
        <v>0</v>
      </c>
      <c r="E290">
        <v>68100</v>
      </c>
      <c r="F290" t="b">
        <v>0</v>
      </c>
      <c r="G290">
        <v>266000</v>
      </c>
      <c r="H290" t="b">
        <v>0</v>
      </c>
      <c r="I290">
        <v>3.9060000000000001</v>
      </c>
      <c r="J290" t="b">
        <v>1</v>
      </c>
      <c r="K290">
        <v>2</v>
      </c>
      <c r="L290" t="s">
        <v>20</v>
      </c>
      <c r="M290">
        <v>30</v>
      </c>
      <c r="N290" t="b">
        <v>0</v>
      </c>
      <c r="O290">
        <v>285000</v>
      </c>
      <c r="P290" t="b">
        <v>0</v>
      </c>
      <c r="Q290">
        <v>225000</v>
      </c>
      <c r="R290" t="b">
        <v>0</v>
      </c>
      <c r="S290">
        <v>80</v>
      </c>
      <c r="T290" t="b">
        <v>0</v>
      </c>
      <c r="U290">
        <v>360</v>
      </c>
      <c r="V290">
        <v>30</v>
      </c>
      <c r="W290">
        <v>3.62</v>
      </c>
    </row>
    <row r="291" spans="1:23" x14ac:dyDescent="0.25">
      <c r="A291">
        <v>290</v>
      </c>
      <c r="B291">
        <v>53</v>
      </c>
      <c r="C291">
        <v>18.829999999999998</v>
      </c>
      <c r="D291" t="b">
        <v>0</v>
      </c>
      <c r="E291">
        <v>92100</v>
      </c>
      <c r="F291" t="b">
        <v>0</v>
      </c>
      <c r="G291">
        <v>78000</v>
      </c>
      <c r="H291" t="b">
        <v>0</v>
      </c>
      <c r="I291">
        <v>0.84689999999999999</v>
      </c>
      <c r="J291" t="b">
        <v>0</v>
      </c>
      <c r="K291">
        <v>2</v>
      </c>
      <c r="L291" t="s">
        <v>20</v>
      </c>
      <c r="M291">
        <v>20</v>
      </c>
      <c r="N291" t="b">
        <v>0</v>
      </c>
      <c r="O291">
        <v>415000</v>
      </c>
      <c r="P291" t="b">
        <v>0</v>
      </c>
      <c r="Q291">
        <v>295000</v>
      </c>
      <c r="R291" t="b">
        <v>0</v>
      </c>
      <c r="S291">
        <v>71.08</v>
      </c>
      <c r="T291" t="b">
        <v>0</v>
      </c>
      <c r="U291">
        <v>360</v>
      </c>
      <c r="V291">
        <v>30</v>
      </c>
      <c r="W291">
        <v>3.25</v>
      </c>
    </row>
    <row r="292" spans="1:23" x14ac:dyDescent="0.25">
      <c r="A292">
        <v>291</v>
      </c>
      <c r="B292">
        <v>6</v>
      </c>
      <c r="C292">
        <v>75.34</v>
      </c>
      <c r="D292" t="b">
        <v>0</v>
      </c>
      <c r="E292">
        <v>75300</v>
      </c>
      <c r="F292" t="b">
        <v>0</v>
      </c>
      <c r="G292">
        <v>120000</v>
      </c>
      <c r="H292" t="b">
        <v>0</v>
      </c>
      <c r="I292">
        <v>1.5935999999999999</v>
      </c>
      <c r="J292" t="b">
        <v>0</v>
      </c>
      <c r="K292">
        <v>2</v>
      </c>
      <c r="L292" t="s">
        <v>20</v>
      </c>
      <c r="M292">
        <v>20</v>
      </c>
      <c r="N292" t="b">
        <v>0</v>
      </c>
      <c r="O292">
        <v>805000</v>
      </c>
      <c r="P292" t="b">
        <v>0</v>
      </c>
      <c r="Q292">
        <v>385000</v>
      </c>
      <c r="R292" t="b">
        <v>0</v>
      </c>
      <c r="S292">
        <v>48.25</v>
      </c>
      <c r="T292" t="b">
        <v>0</v>
      </c>
      <c r="U292">
        <v>360</v>
      </c>
      <c r="V292">
        <v>30</v>
      </c>
      <c r="W292">
        <v>2.75</v>
      </c>
    </row>
    <row r="293" spans="1:23" x14ac:dyDescent="0.25">
      <c r="A293">
        <v>292</v>
      </c>
      <c r="B293">
        <v>18</v>
      </c>
      <c r="C293">
        <v>16.54</v>
      </c>
      <c r="D293" t="b">
        <v>0</v>
      </c>
      <c r="E293">
        <v>71100</v>
      </c>
      <c r="F293" t="b">
        <v>0</v>
      </c>
      <c r="G293">
        <v>41000</v>
      </c>
      <c r="H293" t="b">
        <v>0</v>
      </c>
      <c r="I293">
        <v>0.57669999999999999</v>
      </c>
      <c r="J293" t="b">
        <v>0</v>
      </c>
      <c r="K293">
        <v>1</v>
      </c>
      <c r="L293" t="s">
        <v>20</v>
      </c>
      <c r="M293">
        <v>30</v>
      </c>
      <c r="N293" t="b">
        <v>0</v>
      </c>
      <c r="O293">
        <v>145000</v>
      </c>
      <c r="P293" t="b">
        <v>0</v>
      </c>
      <c r="Q293">
        <v>135000</v>
      </c>
      <c r="R293" t="b">
        <v>0</v>
      </c>
      <c r="S293">
        <v>92.85</v>
      </c>
      <c r="T293" t="b">
        <v>0</v>
      </c>
      <c r="U293">
        <v>360</v>
      </c>
      <c r="V293">
        <v>30</v>
      </c>
      <c r="W293">
        <v>3.25</v>
      </c>
    </row>
    <row r="294" spans="1:23" x14ac:dyDescent="0.25">
      <c r="A294">
        <v>293</v>
      </c>
      <c r="B294">
        <v>4</v>
      </c>
      <c r="C294">
        <v>31.07</v>
      </c>
      <c r="D294" t="b">
        <v>0</v>
      </c>
      <c r="E294">
        <v>68400</v>
      </c>
      <c r="F294" t="b">
        <v>0</v>
      </c>
      <c r="G294">
        <v>155000</v>
      </c>
      <c r="H294" t="b">
        <v>0</v>
      </c>
      <c r="I294">
        <v>2.2660999999999998</v>
      </c>
      <c r="J294" t="b">
        <v>0</v>
      </c>
      <c r="K294">
        <v>2</v>
      </c>
      <c r="L294" t="s">
        <v>20</v>
      </c>
      <c r="M294">
        <v>10</v>
      </c>
      <c r="N294" t="b">
        <v>0</v>
      </c>
      <c r="O294">
        <v>355000</v>
      </c>
      <c r="P294" t="b">
        <v>0</v>
      </c>
      <c r="Q294">
        <v>245000</v>
      </c>
      <c r="R294" t="b">
        <v>0</v>
      </c>
      <c r="S294">
        <v>69.209999999999994</v>
      </c>
      <c r="T294" t="b">
        <v>0</v>
      </c>
      <c r="U294">
        <v>360</v>
      </c>
      <c r="V294">
        <v>30</v>
      </c>
      <c r="W294">
        <v>3.25</v>
      </c>
    </row>
    <row r="295" spans="1:23" x14ac:dyDescent="0.25">
      <c r="A295">
        <v>294</v>
      </c>
      <c r="B295">
        <v>51</v>
      </c>
      <c r="C295">
        <v>73.400000000000006</v>
      </c>
      <c r="D295" t="b">
        <v>0</v>
      </c>
      <c r="E295">
        <v>89400</v>
      </c>
      <c r="F295" t="b">
        <v>0</v>
      </c>
      <c r="G295">
        <v>52000</v>
      </c>
      <c r="H295" t="b">
        <v>0</v>
      </c>
      <c r="I295">
        <v>0.58169999999999999</v>
      </c>
      <c r="J295" t="b">
        <v>0</v>
      </c>
      <c r="K295">
        <v>2</v>
      </c>
      <c r="L295" t="s">
        <v>20</v>
      </c>
      <c r="M295">
        <v>30</v>
      </c>
      <c r="N295" t="b">
        <v>0</v>
      </c>
      <c r="O295">
        <v>175000</v>
      </c>
      <c r="P295" t="b">
        <v>0</v>
      </c>
      <c r="Q295">
        <v>135000</v>
      </c>
      <c r="R295" t="b">
        <v>0</v>
      </c>
      <c r="S295">
        <v>78.34</v>
      </c>
      <c r="T295" t="b">
        <v>0</v>
      </c>
      <c r="U295">
        <v>360</v>
      </c>
      <c r="V295">
        <v>30</v>
      </c>
      <c r="W295">
        <v>4.62</v>
      </c>
    </row>
    <row r="296" spans="1:23" x14ac:dyDescent="0.25">
      <c r="A296">
        <v>295</v>
      </c>
      <c r="B296">
        <v>36</v>
      </c>
      <c r="C296">
        <v>41.07</v>
      </c>
      <c r="D296" t="b">
        <v>0</v>
      </c>
      <c r="E296">
        <v>96500</v>
      </c>
      <c r="F296" t="b">
        <v>0</v>
      </c>
      <c r="G296">
        <v>72000</v>
      </c>
      <c r="H296" t="b">
        <v>0</v>
      </c>
      <c r="I296">
        <v>0.74609999999999999</v>
      </c>
      <c r="J296" t="b">
        <v>0</v>
      </c>
      <c r="K296">
        <v>2</v>
      </c>
      <c r="L296" t="s">
        <v>20</v>
      </c>
      <c r="M296">
        <v>43</v>
      </c>
      <c r="N296" t="b">
        <v>0</v>
      </c>
      <c r="O296">
        <v>645000</v>
      </c>
      <c r="P296" t="b">
        <v>0</v>
      </c>
      <c r="Q296">
        <v>475000</v>
      </c>
      <c r="R296" t="b">
        <v>0</v>
      </c>
      <c r="S296">
        <v>74.209999999999994</v>
      </c>
      <c r="T296" t="b">
        <v>0</v>
      </c>
      <c r="U296">
        <v>360</v>
      </c>
      <c r="V296">
        <v>30</v>
      </c>
      <c r="W296">
        <v>2.99</v>
      </c>
    </row>
    <row r="297" spans="1:23" x14ac:dyDescent="0.25">
      <c r="A297">
        <v>296</v>
      </c>
      <c r="B297">
        <v>28</v>
      </c>
      <c r="C297">
        <v>7.37</v>
      </c>
      <c r="D297" t="b">
        <v>0</v>
      </c>
      <c r="E297">
        <v>52700</v>
      </c>
      <c r="F297" t="b">
        <v>0</v>
      </c>
      <c r="G297">
        <v>134000</v>
      </c>
      <c r="H297" t="b">
        <v>0</v>
      </c>
      <c r="I297">
        <v>2.5427</v>
      </c>
      <c r="J297" t="b">
        <v>0</v>
      </c>
      <c r="K297">
        <v>2</v>
      </c>
      <c r="L297" t="s">
        <v>20</v>
      </c>
      <c r="M297">
        <v>37</v>
      </c>
      <c r="N297" t="b">
        <v>0</v>
      </c>
      <c r="O297">
        <v>295000</v>
      </c>
      <c r="P297" t="b">
        <v>0</v>
      </c>
      <c r="Q297">
        <v>245000</v>
      </c>
      <c r="R297" t="b">
        <v>0</v>
      </c>
      <c r="S297">
        <v>81.52</v>
      </c>
      <c r="T297" t="b">
        <v>0</v>
      </c>
      <c r="U297">
        <v>360</v>
      </c>
      <c r="V297">
        <v>30</v>
      </c>
      <c r="W297">
        <v>3.5</v>
      </c>
    </row>
    <row r="298" spans="1:23" x14ac:dyDescent="0.25">
      <c r="A298">
        <v>297</v>
      </c>
      <c r="B298">
        <v>10</v>
      </c>
      <c r="C298">
        <v>35.01</v>
      </c>
      <c r="D298" t="b">
        <v>0</v>
      </c>
      <c r="E298">
        <v>96600</v>
      </c>
      <c r="F298" t="b">
        <v>0</v>
      </c>
      <c r="G298">
        <v>80000</v>
      </c>
      <c r="H298" t="b">
        <v>0</v>
      </c>
      <c r="I298">
        <v>0.82820000000000005</v>
      </c>
      <c r="J298" t="b">
        <v>0</v>
      </c>
      <c r="K298">
        <v>1</v>
      </c>
      <c r="L298" t="s">
        <v>20</v>
      </c>
      <c r="M298">
        <v>40</v>
      </c>
      <c r="N298" t="b">
        <v>0</v>
      </c>
      <c r="O298">
        <v>555000</v>
      </c>
      <c r="P298" t="b">
        <v>0</v>
      </c>
      <c r="Q298">
        <v>435000</v>
      </c>
      <c r="R298" t="b">
        <v>0</v>
      </c>
      <c r="S298">
        <v>79.959999999999994</v>
      </c>
      <c r="T298" t="b">
        <v>0</v>
      </c>
      <c r="U298">
        <v>360</v>
      </c>
      <c r="V298">
        <v>30</v>
      </c>
      <c r="W298">
        <v>3.75</v>
      </c>
    </row>
    <row r="299" spans="1:23" x14ac:dyDescent="0.25">
      <c r="A299">
        <v>298</v>
      </c>
      <c r="B299">
        <v>28</v>
      </c>
      <c r="C299">
        <v>25.68</v>
      </c>
      <c r="D299" t="b">
        <v>0</v>
      </c>
      <c r="E299">
        <v>52700</v>
      </c>
      <c r="F299" t="b">
        <v>0</v>
      </c>
      <c r="G299">
        <v>132000</v>
      </c>
      <c r="H299" t="b">
        <v>0</v>
      </c>
      <c r="I299">
        <v>2.5047000000000001</v>
      </c>
      <c r="J299" t="b">
        <v>0</v>
      </c>
      <c r="K299">
        <v>2</v>
      </c>
      <c r="L299" t="s">
        <v>20</v>
      </c>
      <c r="M299">
        <v>10</v>
      </c>
      <c r="N299" t="b">
        <v>0</v>
      </c>
      <c r="O299">
        <v>185000</v>
      </c>
      <c r="P299" t="b">
        <v>0</v>
      </c>
      <c r="Q299">
        <v>165000</v>
      </c>
      <c r="R299" t="b">
        <v>0</v>
      </c>
      <c r="S299">
        <v>95</v>
      </c>
      <c r="T299" t="b">
        <v>0</v>
      </c>
      <c r="U299">
        <v>360</v>
      </c>
      <c r="V299">
        <v>30</v>
      </c>
      <c r="W299">
        <v>3.37</v>
      </c>
    </row>
    <row r="300" spans="1:23" x14ac:dyDescent="0.25">
      <c r="A300">
        <v>299</v>
      </c>
      <c r="B300">
        <v>6</v>
      </c>
      <c r="C300">
        <v>87.6</v>
      </c>
      <c r="D300" t="b">
        <v>1</v>
      </c>
      <c r="E300">
        <v>83300</v>
      </c>
      <c r="F300" t="b">
        <v>0</v>
      </c>
      <c r="G300">
        <v>82000</v>
      </c>
      <c r="H300" t="b">
        <v>0</v>
      </c>
      <c r="I300">
        <v>0.98440000000000005</v>
      </c>
      <c r="J300" t="b">
        <v>0</v>
      </c>
      <c r="K300">
        <v>2</v>
      </c>
      <c r="L300" t="s">
        <v>20</v>
      </c>
      <c r="M300">
        <v>38</v>
      </c>
      <c r="N300" t="b">
        <v>0</v>
      </c>
      <c r="O300">
        <v>415000</v>
      </c>
      <c r="P300" t="b">
        <v>0</v>
      </c>
      <c r="Q300">
        <v>325000</v>
      </c>
      <c r="R300" t="b">
        <v>0</v>
      </c>
      <c r="S300">
        <v>79.27</v>
      </c>
      <c r="T300" t="b">
        <v>0</v>
      </c>
      <c r="U300">
        <v>240</v>
      </c>
      <c r="V300">
        <v>20</v>
      </c>
      <c r="W300">
        <v>2.62</v>
      </c>
    </row>
    <row r="301" spans="1:23" x14ac:dyDescent="0.25">
      <c r="A301">
        <v>300</v>
      </c>
      <c r="B301">
        <v>40</v>
      </c>
      <c r="C301">
        <v>20.05</v>
      </c>
      <c r="D301" t="b">
        <v>0</v>
      </c>
      <c r="E301">
        <v>74000</v>
      </c>
      <c r="F301" t="b">
        <v>0</v>
      </c>
      <c r="G301">
        <v>76000</v>
      </c>
      <c r="H301" t="b">
        <v>0</v>
      </c>
      <c r="I301">
        <v>1.0269999999999999</v>
      </c>
      <c r="J301" t="b">
        <v>0</v>
      </c>
      <c r="K301">
        <v>1</v>
      </c>
      <c r="L301" t="s">
        <v>20</v>
      </c>
      <c r="M301">
        <v>20</v>
      </c>
      <c r="N301" t="b">
        <v>0</v>
      </c>
      <c r="O301">
        <v>235000</v>
      </c>
      <c r="P301" t="b">
        <v>0</v>
      </c>
      <c r="Q301">
        <v>225000</v>
      </c>
      <c r="R301" t="b">
        <v>0</v>
      </c>
      <c r="S301">
        <v>96.99</v>
      </c>
      <c r="T301" t="b">
        <v>0</v>
      </c>
      <c r="U301">
        <v>360</v>
      </c>
      <c r="V301">
        <v>30</v>
      </c>
      <c r="W301">
        <v>2.87</v>
      </c>
    </row>
    <row r="302" spans="1:23" x14ac:dyDescent="0.25">
      <c r="A302">
        <v>301</v>
      </c>
      <c r="B302">
        <v>12</v>
      </c>
      <c r="C302">
        <v>13.79</v>
      </c>
      <c r="D302" t="b">
        <v>0</v>
      </c>
      <c r="E302">
        <v>69200</v>
      </c>
      <c r="F302" t="b">
        <v>0</v>
      </c>
      <c r="G302">
        <v>94000</v>
      </c>
      <c r="H302" t="b">
        <v>0</v>
      </c>
      <c r="I302">
        <v>1.3584000000000001</v>
      </c>
      <c r="J302" t="b">
        <v>0</v>
      </c>
      <c r="K302">
        <v>2</v>
      </c>
      <c r="L302" t="s">
        <v>20</v>
      </c>
      <c r="M302">
        <v>45</v>
      </c>
      <c r="N302" t="b">
        <v>0</v>
      </c>
      <c r="O302">
        <v>355000</v>
      </c>
      <c r="P302" t="b">
        <v>0</v>
      </c>
      <c r="Q302">
        <v>275000</v>
      </c>
      <c r="R302" t="b">
        <v>0</v>
      </c>
      <c r="S302">
        <v>79.88</v>
      </c>
      <c r="T302" t="b">
        <v>0</v>
      </c>
      <c r="U302">
        <v>240</v>
      </c>
      <c r="V302">
        <v>20</v>
      </c>
      <c r="W302">
        <v>3.25</v>
      </c>
    </row>
    <row r="303" spans="1:23" x14ac:dyDescent="0.25">
      <c r="A303">
        <v>302</v>
      </c>
      <c r="B303">
        <v>53</v>
      </c>
      <c r="C303">
        <v>18.100000000000001</v>
      </c>
      <c r="D303" t="b">
        <v>0</v>
      </c>
      <c r="E303">
        <v>92100</v>
      </c>
      <c r="F303" t="b">
        <v>0</v>
      </c>
      <c r="G303">
        <v>83000</v>
      </c>
      <c r="H303" t="b">
        <v>0</v>
      </c>
      <c r="I303">
        <v>0.9012</v>
      </c>
      <c r="J303" t="b">
        <v>0</v>
      </c>
      <c r="K303">
        <v>2</v>
      </c>
      <c r="L303" t="s">
        <v>20</v>
      </c>
      <c r="M303">
        <v>20</v>
      </c>
      <c r="N303" t="b">
        <v>0</v>
      </c>
      <c r="O303">
        <v>265000</v>
      </c>
      <c r="P303" t="b">
        <v>0</v>
      </c>
      <c r="Q303">
        <v>225000</v>
      </c>
      <c r="R303" t="b">
        <v>0</v>
      </c>
      <c r="S303">
        <v>84.97</v>
      </c>
      <c r="T303" t="b">
        <v>0</v>
      </c>
      <c r="U303">
        <v>360</v>
      </c>
      <c r="V303">
        <v>30</v>
      </c>
      <c r="W303">
        <v>3.5</v>
      </c>
    </row>
    <row r="304" spans="1:23" x14ac:dyDescent="0.25">
      <c r="A304">
        <v>303</v>
      </c>
      <c r="B304">
        <v>37</v>
      </c>
      <c r="C304">
        <v>25.87</v>
      </c>
      <c r="D304" t="b">
        <v>0</v>
      </c>
      <c r="E304">
        <v>64200</v>
      </c>
      <c r="F304" t="b">
        <v>0</v>
      </c>
      <c r="G304">
        <v>226000</v>
      </c>
      <c r="H304" t="b">
        <v>0</v>
      </c>
      <c r="I304">
        <v>3.5202</v>
      </c>
      <c r="J304" t="b">
        <v>1</v>
      </c>
      <c r="K304">
        <v>2</v>
      </c>
      <c r="L304" t="s">
        <v>20</v>
      </c>
      <c r="M304">
        <v>10</v>
      </c>
      <c r="N304" t="b">
        <v>0</v>
      </c>
      <c r="O304">
        <v>565000</v>
      </c>
      <c r="P304" t="b">
        <v>0</v>
      </c>
      <c r="Q304">
        <v>275000</v>
      </c>
      <c r="R304" t="b">
        <v>0</v>
      </c>
      <c r="S304">
        <v>48.21</v>
      </c>
      <c r="T304" t="b">
        <v>0</v>
      </c>
      <c r="U304">
        <v>180</v>
      </c>
      <c r="V304">
        <v>15</v>
      </c>
      <c r="W304">
        <v>2.75</v>
      </c>
    </row>
    <row r="305" spans="1:23" x14ac:dyDescent="0.25">
      <c r="A305">
        <v>304</v>
      </c>
      <c r="B305">
        <v>13</v>
      </c>
      <c r="C305">
        <v>33.17</v>
      </c>
      <c r="D305" t="b">
        <v>0</v>
      </c>
      <c r="E305">
        <v>82200</v>
      </c>
      <c r="F305" t="b">
        <v>0</v>
      </c>
      <c r="G305">
        <v>152000</v>
      </c>
      <c r="H305" t="b">
        <v>0</v>
      </c>
      <c r="I305">
        <v>1.8491</v>
      </c>
      <c r="J305" t="b">
        <v>0</v>
      </c>
      <c r="K305">
        <v>2</v>
      </c>
      <c r="L305" t="s">
        <v>20</v>
      </c>
      <c r="M305">
        <v>10</v>
      </c>
      <c r="N305" t="b">
        <v>0</v>
      </c>
      <c r="O305">
        <v>325000</v>
      </c>
      <c r="P305" t="b">
        <v>0</v>
      </c>
      <c r="Q305">
        <v>155000</v>
      </c>
      <c r="R305" t="b">
        <v>0</v>
      </c>
      <c r="S305">
        <v>50</v>
      </c>
      <c r="T305" t="b">
        <v>0</v>
      </c>
      <c r="U305">
        <v>180</v>
      </c>
      <c r="V305">
        <v>15</v>
      </c>
      <c r="W305">
        <v>2.75</v>
      </c>
    </row>
    <row r="306" spans="1:23" x14ac:dyDescent="0.25">
      <c r="A306">
        <v>305</v>
      </c>
      <c r="B306">
        <v>40</v>
      </c>
      <c r="C306">
        <v>15.41</v>
      </c>
      <c r="D306" t="b">
        <v>0</v>
      </c>
      <c r="E306">
        <v>74000</v>
      </c>
      <c r="F306" t="b">
        <v>0</v>
      </c>
      <c r="G306">
        <v>109000</v>
      </c>
      <c r="H306" t="b">
        <v>0</v>
      </c>
      <c r="I306">
        <v>1.4730000000000001</v>
      </c>
      <c r="J306" t="b">
        <v>0</v>
      </c>
      <c r="K306">
        <v>2</v>
      </c>
      <c r="L306" t="s">
        <v>20</v>
      </c>
      <c r="M306">
        <v>42</v>
      </c>
      <c r="N306" t="b">
        <v>0</v>
      </c>
      <c r="O306">
        <v>345000</v>
      </c>
      <c r="P306" t="b">
        <v>0</v>
      </c>
      <c r="Q306">
        <v>295000</v>
      </c>
      <c r="R306" t="b">
        <v>0</v>
      </c>
      <c r="S306">
        <v>86.02</v>
      </c>
      <c r="T306" t="b">
        <v>0</v>
      </c>
      <c r="U306">
        <v>360</v>
      </c>
      <c r="V306">
        <v>30</v>
      </c>
      <c r="W306">
        <v>2.62</v>
      </c>
    </row>
    <row r="307" spans="1:23" x14ac:dyDescent="0.25">
      <c r="A307">
        <v>306</v>
      </c>
      <c r="B307">
        <v>48</v>
      </c>
      <c r="C307">
        <v>33.94</v>
      </c>
      <c r="D307" t="b">
        <v>0</v>
      </c>
      <c r="E307">
        <v>80000</v>
      </c>
      <c r="F307" t="b">
        <v>0</v>
      </c>
      <c r="G307">
        <v>68000</v>
      </c>
      <c r="H307" t="b">
        <v>0</v>
      </c>
      <c r="I307">
        <v>0.85</v>
      </c>
      <c r="J307" t="b">
        <v>0</v>
      </c>
      <c r="K307">
        <v>1</v>
      </c>
      <c r="L307" t="s">
        <v>20</v>
      </c>
      <c r="M307">
        <v>49</v>
      </c>
      <c r="N307" t="b">
        <v>0</v>
      </c>
      <c r="O307">
        <v>335000</v>
      </c>
      <c r="P307" t="b">
        <v>0</v>
      </c>
      <c r="Q307">
        <v>265000</v>
      </c>
      <c r="R307" t="b">
        <v>0</v>
      </c>
      <c r="S307">
        <v>79.989999999999995</v>
      </c>
      <c r="T307" t="b">
        <v>0</v>
      </c>
      <c r="U307">
        <v>360</v>
      </c>
      <c r="V307">
        <v>30</v>
      </c>
      <c r="W307">
        <v>3.75</v>
      </c>
    </row>
    <row r="308" spans="1:23" x14ac:dyDescent="0.25">
      <c r="A308">
        <v>307</v>
      </c>
      <c r="B308">
        <v>6</v>
      </c>
      <c r="C308">
        <v>93.25</v>
      </c>
      <c r="D308" t="b">
        <v>1</v>
      </c>
      <c r="E308">
        <v>83300</v>
      </c>
      <c r="F308" t="b">
        <v>0</v>
      </c>
      <c r="G308">
        <v>35000</v>
      </c>
      <c r="H308" t="b">
        <v>0</v>
      </c>
      <c r="I308">
        <v>0.42020000000000002</v>
      </c>
      <c r="J308" t="b">
        <v>0</v>
      </c>
      <c r="K308">
        <v>2</v>
      </c>
      <c r="L308" t="s">
        <v>20</v>
      </c>
      <c r="M308">
        <v>49</v>
      </c>
      <c r="N308" t="b">
        <v>0</v>
      </c>
      <c r="O308">
        <v>515000</v>
      </c>
      <c r="P308" t="b">
        <v>0</v>
      </c>
      <c r="Q308">
        <v>255000</v>
      </c>
      <c r="R308" t="b">
        <v>0</v>
      </c>
      <c r="S308">
        <v>48.54</v>
      </c>
      <c r="T308" t="b">
        <v>0</v>
      </c>
      <c r="U308">
        <v>360</v>
      </c>
      <c r="V308">
        <v>30</v>
      </c>
      <c r="W308">
        <v>3</v>
      </c>
    </row>
    <row r="309" spans="1:23" x14ac:dyDescent="0.25">
      <c r="A309">
        <v>308</v>
      </c>
      <c r="B309">
        <v>13</v>
      </c>
      <c r="C309">
        <v>2.98</v>
      </c>
      <c r="D309" t="b">
        <v>0</v>
      </c>
      <c r="E309">
        <v>59800</v>
      </c>
      <c r="F309" t="b">
        <v>0</v>
      </c>
      <c r="G309">
        <v>107000</v>
      </c>
      <c r="H309" t="b">
        <v>0</v>
      </c>
      <c r="I309">
        <v>1.7892999999999999</v>
      </c>
      <c r="J309" t="b">
        <v>0</v>
      </c>
      <c r="K309">
        <v>2</v>
      </c>
      <c r="L309" t="s">
        <v>20</v>
      </c>
      <c r="M309">
        <v>39</v>
      </c>
      <c r="N309" t="b">
        <v>0</v>
      </c>
      <c r="O309">
        <v>545000</v>
      </c>
      <c r="P309" t="b">
        <v>0</v>
      </c>
      <c r="Q309">
        <v>465000</v>
      </c>
      <c r="R309" t="b">
        <v>0</v>
      </c>
      <c r="S309">
        <v>84.98</v>
      </c>
      <c r="T309" t="b">
        <v>0</v>
      </c>
      <c r="U309">
        <v>360</v>
      </c>
      <c r="V309">
        <v>30</v>
      </c>
      <c r="W309">
        <v>3.99</v>
      </c>
    </row>
    <row r="310" spans="1:23" x14ac:dyDescent="0.25">
      <c r="A310">
        <v>309</v>
      </c>
      <c r="B310">
        <v>20</v>
      </c>
      <c r="C310">
        <v>20.74</v>
      </c>
      <c r="D310" t="b">
        <v>0</v>
      </c>
      <c r="E310">
        <v>85900</v>
      </c>
      <c r="F310" t="b">
        <v>0</v>
      </c>
      <c r="G310">
        <v>108000</v>
      </c>
      <c r="H310" t="b">
        <v>0</v>
      </c>
      <c r="I310">
        <v>1.2573000000000001</v>
      </c>
      <c r="J310" t="b">
        <v>0</v>
      </c>
      <c r="K310">
        <v>2</v>
      </c>
      <c r="L310" t="s">
        <v>20</v>
      </c>
      <c r="M310">
        <v>20</v>
      </c>
      <c r="N310" t="b">
        <v>0</v>
      </c>
      <c r="O310">
        <v>275000</v>
      </c>
      <c r="P310" t="b">
        <v>0</v>
      </c>
      <c r="Q310">
        <v>205000</v>
      </c>
      <c r="R310" t="b">
        <v>0</v>
      </c>
      <c r="S310">
        <v>74.900000000000006</v>
      </c>
      <c r="T310" t="b">
        <v>0</v>
      </c>
      <c r="U310">
        <v>360</v>
      </c>
      <c r="V310">
        <v>30</v>
      </c>
      <c r="W310">
        <v>3.25</v>
      </c>
    </row>
    <row r="311" spans="1:23" x14ac:dyDescent="0.25">
      <c r="A311">
        <v>310</v>
      </c>
      <c r="B311">
        <v>42</v>
      </c>
      <c r="C311">
        <v>2.67</v>
      </c>
      <c r="D311" t="b">
        <v>0</v>
      </c>
      <c r="E311">
        <v>82300</v>
      </c>
      <c r="F311" t="b">
        <v>0</v>
      </c>
      <c r="G311">
        <v>27000</v>
      </c>
      <c r="H311" t="b">
        <v>0</v>
      </c>
      <c r="I311">
        <v>0.3281</v>
      </c>
      <c r="J311" t="b">
        <v>0</v>
      </c>
      <c r="K311">
        <v>2</v>
      </c>
      <c r="L311" t="s">
        <v>20</v>
      </c>
      <c r="M311">
        <v>37</v>
      </c>
      <c r="N311" t="b">
        <v>0</v>
      </c>
      <c r="O311">
        <v>325000</v>
      </c>
      <c r="P311" t="b">
        <v>0</v>
      </c>
      <c r="Q311">
        <v>35000</v>
      </c>
      <c r="R311" t="b">
        <v>0</v>
      </c>
      <c r="S311">
        <v>12.06</v>
      </c>
      <c r="T311" t="b">
        <v>1</v>
      </c>
      <c r="U311">
        <v>360</v>
      </c>
      <c r="V311">
        <v>30</v>
      </c>
      <c r="W311">
        <v>4.12</v>
      </c>
    </row>
    <row r="312" spans="1:23" x14ac:dyDescent="0.25">
      <c r="A312">
        <v>311</v>
      </c>
      <c r="B312">
        <v>26</v>
      </c>
      <c r="C312">
        <v>5.09</v>
      </c>
      <c r="D312" t="b">
        <v>0</v>
      </c>
      <c r="E312">
        <v>79000</v>
      </c>
      <c r="F312" t="b">
        <v>0</v>
      </c>
      <c r="G312">
        <v>82000</v>
      </c>
      <c r="H312" t="b">
        <v>0</v>
      </c>
      <c r="I312">
        <v>1.038</v>
      </c>
      <c r="J312" t="b">
        <v>0</v>
      </c>
      <c r="K312">
        <v>2</v>
      </c>
      <c r="L312" t="s">
        <v>20</v>
      </c>
      <c r="M312">
        <v>10</v>
      </c>
      <c r="N312" t="b">
        <v>0</v>
      </c>
      <c r="O312">
        <v>205000</v>
      </c>
      <c r="P312" t="b">
        <v>0</v>
      </c>
      <c r="Q312">
        <v>135000</v>
      </c>
      <c r="R312" t="b">
        <v>0</v>
      </c>
      <c r="S312">
        <v>65</v>
      </c>
      <c r="T312" t="b">
        <v>0</v>
      </c>
      <c r="U312">
        <v>360</v>
      </c>
      <c r="V312">
        <v>30</v>
      </c>
      <c r="W312">
        <v>3.87</v>
      </c>
    </row>
    <row r="313" spans="1:23" x14ac:dyDescent="0.25">
      <c r="A313">
        <v>312</v>
      </c>
      <c r="B313">
        <v>6</v>
      </c>
      <c r="C313">
        <v>98.95</v>
      </c>
      <c r="D313" t="b">
        <v>1</v>
      </c>
      <c r="E313">
        <v>83300</v>
      </c>
      <c r="F313" t="b">
        <v>0</v>
      </c>
      <c r="G313">
        <v>129000</v>
      </c>
      <c r="H313" t="b">
        <v>0</v>
      </c>
      <c r="I313">
        <v>1.5486</v>
      </c>
      <c r="J313" t="b">
        <v>0</v>
      </c>
      <c r="K313">
        <v>2</v>
      </c>
      <c r="L313" t="s">
        <v>20</v>
      </c>
      <c r="M313">
        <v>43</v>
      </c>
      <c r="N313" t="b">
        <v>0</v>
      </c>
      <c r="O313">
        <v>1045000</v>
      </c>
      <c r="P313" t="b">
        <v>1</v>
      </c>
      <c r="Q313">
        <v>765000</v>
      </c>
      <c r="R313" t="b">
        <v>1</v>
      </c>
      <c r="S313">
        <v>73.260000000000005</v>
      </c>
      <c r="T313" t="b">
        <v>0</v>
      </c>
      <c r="U313">
        <v>360</v>
      </c>
      <c r="V313">
        <v>30</v>
      </c>
      <c r="W313">
        <v>3.62</v>
      </c>
    </row>
    <row r="314" spans="1:23" x14ac:dyDescent="0.25">
      <c r="A314">
        <v>313</v>
      </c>
      <c r="B314">
        <v>48</v>
      </c>
      <c r="C314">
        <v>25.81</v>
      </c>
      <c r="D314" t="b">
        <v>0</v>
      </c>
      <c r="E314">
        <v>97600</v>
      </c>
      <c r="F314" t="b">
        <v>0</v>
      </c>
      <c r="G314">
        <v>122000</v>
      </c>
      <c r="H314" t="b">
        <v>0</v>
      </c>
      <c r="I314">
        <v>1.25</v>
      </c>
      <c r="J314" t="b">
        <v>0</v>
      </c>
      <c r="K314">
        <v>2</v>
      </c>
      <c r="L314" t="s">
        <v>20</v>
      </c>
      <c r="M314">
        <v>20</v>
      </c>
      <c r="N314" t="b">
        <v>0</v>
      </c>
      <c r="O314">
        <v>395000</v>
      </c>
      <c r="P314" t="b">
        <v>0</v>
      </c>
      <c r="Q314">
        <v>355000</v>
      </c>
      <c r="R314" t="b">
        <v>0</v>
      </c>
      <c r="S314">
        <v>89.99</v>
      </c>
      <c r="T314" t="b">
        <v>0</v>
      </c>
      <c r="U314">
        <v>360</v>
      </c>
      <c r="V314">
        <v>30</v>
      </c>
      <c r="W314">
        <v>2.87</v>
      </c>
    </row>
    <row r="315" spans="1:23" x14ac:dyDescent="0.25">
      <c r="A315">
        <v>314</v>
      </c>
      <c r="B315">
        <v>17</v>
      </c>
      <c r="C315">
        <v>8.44</v>
      </c>
      <c r="D315" t="b">
        <v>0</v>
      </c>
      <c r="E315">
        <v>89100</v>
      </c>
      <c r="F315" t="b">
        <v>0</v>
      </c>
      <c r="G315">
        <v>64000</v>
      </c>
      <c r="H315" t="b">
        <v>0</v>
      </c>
      <c r="I315">
        <v>0.71830000000000005</v>
      </c>
      <c r="J315" t="b">
        <v>0</v>
      </c>
      <c r="K315">
        <v>2</v>
      </c>
      <c r="L315" t="s">
        <v>20</v>
      </c>
      <c r="M315">
        <v>20</v>
      </c>
      <c r="N315" t="b">
        <v>0</v>
      </c>
      <c r="O315">
        <v>275000</v>
      </c>
      <c r="P315" t="b">
        <v>0</v>
      </c>
      <c r="Q315">
        <v>105000</v>
      </c>
      <c r="R315" t="b">
        <v>0</v>
      </c>
      <c r="S315">
        <v>36.92</v>
      </c>
      <c r="T315" t="b">
        <v>0</v>
      </c>
      <c r="U315">
        <v>360</v>
      </c>
      <c r="V315">
        <v>30</v>
      </c>
      <c r="W315">
        <v>4.25</v>
      </c>
    </row>
    <row r="316" spans="1:23" x14ac:dyDescent="0.25">
      <c r="A316">
        <v>315</v>
      </c>
      <c r="B316">
        <v>25</v>
      </c>
      <c r="C316">
        <v>13.25</v>
      </c>
      <c r="D316" t="b">
        <v>0</v>
      </c>
      <c r="E316">
        <v>114000</v>
      </c>
      <c r="F316" t="b">
        <v>0</v>
      </c>
      <c r="G316">
        <v>65000</v>
      </c>
      <c r="H316" t="b">
        <v>0</v>
      </c>
      <c r="I316">
        <v>0.57020000000000004</v>
      </c>
      <c r="J316" t="b">
        <v>0</v>
      </c>
      <c r="K316">
        <v>1</v>
      </c>
      <c r="L316" t="s">
        <v>20</v>
      </c>
      <c r="M316">
        <v>30</v>
      </c>
      <c r="N316" t="b">
        <v>0</v>
      </c>
      <c r="O316">
        <v>315000</v>
      </c>
      <c r="P316" t="b">
        <v>0</v>
      </c>
      <c r="Q316">
        <v>275000</v>
      </c>
      <c r="R316" t="b">
        <v>0</v>
      </c>
      <c r="S316">
        <v>87.29</v>
      </c>
      <c r="T316" t="b">
        <v>0</v>
      </c>
      <c r="U316">
        <v>360</v>
      </c>
      <c r="V316">
        <v>30</v>
      </c>
      <c r="W316">
        <v>2.75</v>
      </c>
    </row>
    <row r="317" spans="1:23" x14ac:dyDescent="0.25">
      <c r="A317">
        <v>316</v>
      </c>
      <c r="B317">
        <v>53</v>
      </c>
      <c r="C317">
        <v>14.29</v>
      </c>
      <c r="D317" t="b">
        <v>0</v>
      </c>
      <c r="E317">
        <v>91700</v>
      </c>
      <c r="F317" t="b">
        <v>0</v>
      </c>
      <c r="G317">
        <v>59000</v>
      </c>
      <c r="H317" t="b">
        <v>0</v>
      </c>
      <c r="I317">
        <v>0.64339999999999997</v>
      </c>
      <c r="J317" t="b">
        <v>0</v>
      </c>
      <c r="K317">
        <v>2</v>
      </c>
      <c r="L317" t="s">
        <v>20</v>
      </c>
      <c r="M317">
        <v>20</v>
      </c>
      <c r="N317" t="b">
        <v>0</v>
      </c>
      <c r="O317">
        <v>325000</v>
      </c>
      <c r="P317" t="b">
        <v>0</v>
      </c>
      <c r="Q317">
        <v>165000</v>
      </c>
      <c r="R317" t="b">
        <v>0</v>
      </c>
      <c r="S317">
        <v>51.84</v>
      </c>
      <c r="T317" t="b">
        <v>0</v>
      </c>
      <c r="U317">
        <v>360</v>
      </c>
      <c r="V317">
        <v>30</v>
      </c>
      <c r="W317">
        <v>2.99</v>
      </c>
    </row>
    <row r="318" spans="1:23" x14ac:dyDescent="0.25">
      <c r="A318">
        <v>317</v>
      </c>
      <c r="B318">
        <v>48</v>
      </c>
      <c r="C318">
        <v>12.2</v>
      </c>
      <c r="D318" t="b">
        <v>0</v>
      </c>
      <c r="E318">
        <v>84800</v>
      </c>
      <c r="F318" t="b">
        <v>0</v>
      </c>
      <c r="G318">
        <v>151000</v>
      </c>
      <c r="H318" t="b">
        <v>0</v>
      </c>
      <c r="I318">
        <v>1.7806999999999999</v>
      </c>
      <c r="J318" t="b">
        <v>0</v>
      </c>
      <c r="K318">
        <v>2</v>
      </c>
      <c r="L318" t="s">
        <v>20</v>
      </c>
      <c r="M318">
        <v>30</v>
      </c>
      <c r="N318" t="b">
        <v>0</v>
      </c>
      <c r="O318">
        <v>255000</v>
      </c>
      <c r="P318" t="b">
        <v>0</v>
      </c>
      <c r="Q318">
        <v>205000</v>
      </c>
      <c r="R318" t="b">
        <v>0</v>
      </c>
      <c r="S318">
        <v>79.36</v>
      </c>
      <c r="T318" t="b">
        <v>0</v>
      </c>
      <c r="U318">
        <v>360</v>
      </c>
      <c r="V318">
        <v>30</v>
      </c>
      <c r="W318">
        <v>6</v>
      </c>
    </row>
    <row r="319" spans="1:23" x14ac:dyDescent="0.25">
      <c r="A319">
        <v>318</v>
      </c>
      <c r="B319">
        <v>41</v>
      </c>
      <c r="C319">
        <v>20.25</v>
      </c>
      <c r="D319" t="b">
        <v>0</v>
      </c>
      <c r="E319">
        <v>92100</v>
      </c>
      <c r="F319" t="b">
        <v>0</v>
      </c>
      <c r="G319">
        <v>68000</v>
      </c>
      <c r="H319" t="b">
        <v>0</v>
      </c>
      <c r="I319">
        <v>0.73829999999999996</v>
      </c>
      <c r="J319" t="b">
        <v>0</v>
      </c>
      <c r="K319">
        <v>1</v>
      </c>
      <c r="L319" t="s">
        <v>20</v>
      </c>
      <c r="M319">
        <v>42</v>
      </c>
      <c r="N319" t="b">
        <v>0</v>
      </c>
      <c r="O319">
        <v>335000</v>
      </c>
      <c r="P319" t="b">
        <v>0</v>
      </c>
      <c r="Q319">
        <v>315000</v>
      </c>
      <c r="R319" t="b">
        <v>0</v>
      </c>
      <c r="S319">
        <v>95</v>
      </c>
      <c r="T319" t="b">
        <v>0</v>
      </c>
      <c r="U319">
        <v>360</v>
      </c>
      <c r="V319">
        <v>30</v>
      </c>
      <c r="W319">
        <v>3.5</v>
      </c>
    </row>
    <row r="320" spans="1:23" x14ac:dyDescent="0.25">
      <c r="A320">
        <v>319</v>
      </c>
      <c r="B320">
        <v>39</v>
      </c>
      <c r="C320">
        <v>22.44</v>
      </c>
      <c r="D320" t="b">
        <v>0</v>
      </c>
      <c r="E320">
        <v>84600</v>
      </c>
      <c r="F320" t="b">
        <v>0</v>
      </c>
      <c r="G320">
        <v>51000</v>
      </c>
      <c r="H320" t="b">
        <v>0</v>
      </c>
      <c r="I320">
        <v>0.6028</v>
      </c>
      <c r="J320" t="b">
        <v>0</v>
      </c>
      <c r="K320">
        <v>2</v>
      </c>
      <c r="L320" t="s">
        <v>20</v>
      </c>
      <c r="M320">
        <v>20</v>
      </c>
      <c r="N320" t="b">
        <v>0</v>
      </c>
      <c r="O320">
        <v>185000</v>
      </c>
      <c r="P320" t="b">
        <v>0</v>
      </c>
      <c r="Q320">
        <v>145000</v>
      </c>
      <c r="R320" t="b">
        <v>0</v>
      </c>
      <c r="S320">
        <v>80</v>
      </c>
      <c r="T320" t="b">
        <v>0</v>
      </c>
      <c r="U320">
        <v>360</v>
      </c>
      <c r="V320">
        <v>30</v>
      </c>
      <c r="W320">
        <v>2.87</v>
      </c>
    </row>
    <row r="321" spans="1:23" x14ac:dyDescent="0.25">
      <c r="A321">
        <v>320</v>
      </c>
      <c r="B321">
        <v>23</v>
      </c>
      <c r="C321">
        <v>17.5</v>
      </c>
      <c r="D321" t="b">
        <v>0</v>
      </c>
      <c r="E321">
        <v>92300</v>
      </c>
      <c r="F321" t="b">
        <v>0</v>
      </c>
      <c r="G321">
        <v>65000</v>
      </c>
      <c r="H321" t="b">
        <v>0</v>
      </c>
      <c r="I321">
        <v>0.70420000000000005</v>
      </c>
      <c r="J321" t="b">
        <v>0</v>
      </c>
      <c r="K321">
        <v>2</v>
      </c>
      <c r="L321" t="s">
        <v>20</v>
      </c>
      <c r="M321">
        <v>30</v>
      </c>
      <c r="N321" t="b">
        <v>0</v>
      </c>
      <c r="O321">
        <v>275000</v>
      </c>
      <c r="P321" t="b">
        <v>0</v>
      </c>
      <c r="Q321">
        <v>215000</v>
      </c>
      <c r="R321" t="b">
        <v>0</v>
      </c>
      <c r="S321">
        <v>80</v>
      </c>
      <c r="T321" t="b">
        <v>0</v>
      </c>
      <c r="U321">
        <v>360</v>
      </c>
      <c r="V321">
        <v>30</v>
      </c>
      <c r="W321">
        <v>3.75</v>
      </c>
    </row>
    <row r="322" spans="1:23" x14ac:dyDescent="0.25">
      <c r="A322">
        <v>321</v>
      </c>
      <c r="B322">
        <v>17</v>
      </c>
      <c r="C322">
        <v>12.86</v>
      </c>
      <c r="D322" t="b">
        <v>0</v>
      </c>
      <c r="E322">
        <v>89100</v>
      </c>
      <c r="F322" t="b">
        <v>0</v>
      </c>
      <c r="G322">
        <v>88000</v>
      </c>
      <c r="H322" t="b">
        <v>0</v>
      </c>
      <c r="I322">
        <v>0.98770000000000002</v>
      </c>
      <c r="J322" t="b">
        <v>0</v>
      </c>
      <c r="K322">
        <v>2</v>
      </c>
      <c r="L322" t="s">
        <v>20</v>
      </c>
      <c r="M322">
        <v>20</v>
      </c>
      <c r="N322" t="b">
        <v>0</v>
      </c>
      <c r="O322">
        <v>245000</v>
      </c>
      <c r="P322" t="b">
        <v>0</v>
      </c>
      <c r="Q322">
        <v>115000</v>
      </c>
      <c r="R322" t="b">
        <v>0</v>
      </c>
      <c r="S322">
        <v>46.93</v>
      </c>
      <c r="T322" t="b">
        <v>0</v>
      </c>
      <c r="U322">
        <v>120</v>
      </c>
      <c r="V322">
        <v>10</v>
      </c>
      <c r="W322">
        <v>2.37</v>
      </c>
    </row>
    <row r="323" spans="1:23" x14ac:dyDescent="0.25">
      <c r="A323">
        <v>322</v>
      </c>
      <c r="B323">
        <v>21</v>
      </c>
      <c r="C323">
        <v>7.27</v>
      </c>
      <c r="D323" t="b">
        <v>0</v>
      </c>
      <c r="E323">
        <v>85200</v>
      </c>
      <c r="F323" t="b">
        <v>0</v>
      </c>
      <c r="G323">
        <v>107000</v>
      </c>
      <c r="H323" t="b">
        <v>0</v>
      </c>
      <c r="I323">
        <v>1.2559</v>
      </c>
      <c r="J323" t="b">
        <v>0</v>
      </c>
      <c r="K323">
        <v>2</v>
      </c>
      <c r="L323" t="s">
        <v>20</v>
      </c>
      <c r="M323">
        <v>10</v>
      </c>
      <c r="N323" t="b">
        <v>0</v>
      </c>
      <c r="O323">
        <v>185000</v>
      </c>
      <c r="P323" t="b">
        <v>0</v>
      </c>
      <c r="Q323">
        <v>105000</v>
      </c>
      <c r="R323" t="b">
        <v>0</v>
      </c>
      <c r="S323">
        <v>58.88</v>
      </c>
      <c r="T323" t="b">
        <v>0</v>
      </c>
      <c r="U323">
        <v>180</v>
      </c>
      <c r="V323">
        <v>15</v>
      </c>
      <c r="W323">
        <v>2.75</v>
      </c>
    </row>
    <row r="324" spans="1:23" x14ac:dyDescent="0.25">
      <c r="A324">
        <v>323</v>
      </c>
      <c r="B324">
        <v>22</v>
      </c>
      <c r="C324">
        <v>14.2</v>
      </c>
      <c r="D324" t="b">
        <v>0</v>
      </c>
      <c r="E324">
        <v>62800</v>
      </c>
      <c r="F324" t="b">
        <v>0</v>
      </c>
      <c r="G324">
        <v>125000</v>
      </c>
      <c r="H324" t="b">
        <v>0</v>
      </c>
      <c r="I324">
        <v>1.9903999999999999</v>
      </c>
      <c r="J324" t="b">
        <v>0</v>
      </c>
      <c r="K324">
        <v>2</v>
      </c>
      <c r="L324" t="s">
        <v>20</v>
      </c>
      <c r="M324">
        <v>30</v>
      </c>
      <c r="N324" t="b">
        <v>0</v>
      </c>
      <c r="O324">
        <v>365000</v>
      </c>
      <c r="P324" t="b">
        <v>0</v>
      </c>
      <c r="Q324">
        <v>285000</v>
      </c>
      <c r="R324" t="b">
        <v>0</v>
      </c>
      <c r="S324">
        <v>79</v>
      </c>
      <c r="T324" t="b">
        <v>0</v>
      </c>
      <c r="U324">
        <v>360</v>
      </c>
      <c r="V324">
        <v>30</v>
      </c>
      <c r="W324">
        <v>3.25</v>
      </c>
    </row>
    <row r="325" spans="1:23" x14ac:dyDescent="0.25">
      <c r="A325">
        <v>324</v>
      </c>
      <c r="B325">
        <v>6</v>
      </c>
      <c r="C325">
        <v>13.79</v>
      </c>
      <c r="D325" t="b">
        <v>0</v>
      </c>
      <c r="E325">
        <v>80400</v>
      </c>
      <c r="F325" t="b">
        <v>0</v>
      </c>
      <c r="G325">
        <v>46000</v>
      </c>
      <c r="H325" t="b">
        <v>0</v>
      </c>
      <c r="I325">
        <v>0.57210000000000005</v>
      </c>
      <c r="J325" t="b">
        <v>0</v>
      </c>
      <c r="K325">
        <v>2</v>
      </c>
      <c r="L325" t="s">
        <v>20</v>
      </c>
      <c r="M325">
        <v>39</v>
      </c>
      <c r="N325" t="b">
        <v>0</v>
      </c>
      <c r="O325">
        <v>245000</v>
      </c>
      <c r="P325" t="b">
        <v>0</v>
      </c>
      <c r="Q325">
        <v>85000</v>
      </c>
      <c r="R325" t="b">
        <v>0</v>
      </c>
      <c r="S325">
        <v>32.93</v>
      </c>
      <c r="T325" t="b">
        <v>0</v>
      </c>
      <c r="U325">
        <v>240</v>
      </c>
      <c r="V325">
        <v>20</v>
      </c>
      <c r="W325">
        <v>2.62</v>
      </c>
    </row>
    <row r="326" spans="1:23" x14ac:dyDescent="0.25">
      <c r="A326">
        <v>325</v>
      </c>
      <c r="B326">
        <v>6</v>
      </c>
      <c r="C326">
        <v>31.74</v>
      </c>
      <c r="D326" t="b">
        <v>0</v>
      </c>
      <c r="E326">
        <v>92700</v>
      </c>
      <c r="F326" t="b">
        <v>0</v>
      </c>
      <c r="G326">
        <v>130000</v>
      </c>
      <c r="H326" t="b">
        <v>0</v>
      </c>
      <c r="I326">
        <v>1.4024000000000001</v>
      </c>
      <c r="J326" t="b">
        <v>0</v>
      </c>
      <c r="K326">
        <v>1</v>
      </c>
      <c r="L326" t="s">
        <v>20</v>
      </c>
      <c r="M326">
        <v>20</v>
      </c>
      <c r="N326" t="b">
        <v>0</v>
      </c>
      <c r="O326">
        <v>335000</v>
      </c>
      <c r="P326" t="b">
        <v>0</v>
      </c>
      <c r="Q326">
        <v>275000</v>
      </c>
      <c r="R326" t="b">
        <v>0</v>
      </c>
      <c r="S326">
        <v>89.96</v>
      </c>
      <c r="T326" t="b">
        <v>0</v>
      </c>
      <c r="U326">
        <v>360</v>
      </c>
      <c r="V326">
        <v>30</v>
      </c>
      <c r="W326">
        <v>3.5</v>
      </c>
    </row>
    <row r="327" spans="1:23" x14ac:dyDescent="0.25">
      <c r="A327">
        <v>326</v>
      </c>
      <c r="B327">
        <v>26</v>
      </c>
      <c r="C327">
        <v>5.74</v>
      </c>
      <c r="D327" t="b">
        <v>0</v>
      </c>
      <c r="E327">
        <v>79000</v>
      </c>
      <c r="F327" t="b">
        <v>0</v>
      </c>
      <c r="G327">
        <v>59000</v>
      </c>
      <c r="H327" t="b">
        <v>0</v>
      </c>
      <c r="I327">
        <v>0.74680000000000002</v>
      </c>
      <c r="J327" t="b">
        <v>0</v>
      </c>
      <c r="K327">
        <v>2</v>
      </c>
      <c r="L327" t="s">
        <v>20</v>
      </c>
      <c r="M327">
        <v>38</v>
      </c>
      <c r="N327" t="b">
        <v>0</v>
      </c>
      <c r="O327">
        <v>235000</v>
      </c>
      <c r="P327" t="b">
        <v>0</v>
      </c>
      <c r="Q327">
        <v>165000</v>
      </c>
      <c r="R327" t="b">
        <v>0</v>
      </c>
      <c r="S327">
        <v>71.12</v>
      </c>
      <c r="T327" t="b">
        <v>0</v>
      </c>
      <c r="U327">
        <v>360</v>
      </c>
      <c r="V327">
        <v>30</v>
      </c>
      <c r="W327">
        <v>3.5</v>
      </c>
    </row>
    <row r="328" spans="1:23" x14ac:dyDescent="0.25">
      <c r="A328">
        <v>327</v>
      </c>
      <c r="B328">
        <v>4</v>
      </c>
      <c r="C328">
        <v>18.23</v>
      </c>
      <c r="D328" t="b">
        <v>0</v>
      </c>
      <c r="E328">
        <v>77800</v>
      </c>
      <c r="F328" t="b">
        <v>0</v>
      </c>
      <c r="G328">
        <v>88000</v>
      </c>
      <c r="H328" t="b">
        <v>0</v>
      </c>
      <c r="I328">
        <v>1.1311</v>
      </c>
      <c r="J328" t="b">
        <v>0</v>
      </c>
      <c r="K328">
        <v>2</v>
      </c>
      <c r="L328" t="s">
        <v>20</v>
      </c>
      <c r="M328">
        <v>44</v>
      </c>
      <c r="N328" t="b">
        <v>0</v>
      </c>
      <c r="O328">
        <v>355000</v>
      </c>
      <c r="P328" t="b">
        <v>0</v>
      </c>
      <c r="Q328">
        <v>335000</v>
      </c>
      <c r="R328" t="b">
        <v>0</v>
      </c>
      <c r="S328">
        <v>95</v>
      </c>
      <c r="T328" t="b">
        <v>0</v>
      </c>
      <c r="U328">
        <v>360</v>
      </c>
      <c r="V328">
        <v>30</v>
      </c>
      <c r="W328">
        <v>2.87</v>
      </c>
    </row>
    <row r="329" spans="1:23" x14ac:dyDescent="0.25">
      <c r="A329">
        <v>328</v>
      </c>
      <c r="B329">
        <v>48</v>
      </c>
      <c r="C329">
        <v>22.84</v>
      </c>
      <c r="D329" t="b">
        <v>0</v>
      </c>
      <c r="E329">
        <v>64700</v>
      </c>
      <c r="F329" t="b">
        <v>0</v>
      </c>
      <c r="G329">
        <v>105000</v>
      </c>
      <c r="H329" t="b">
        <v>0</v>
      </c>
      <c r="I329">
        <v>1.6229</v>
      </c>
      <c r="J329" t="b">
        <v>0</v>
      </c>
      <c r="K329">
        <v>2</v>
      </c>
      <c r="L329" t="s">
        <v>20</v>
      </c>
      <c r="M329">
        <v>47</v>
      </c>
      <c r="N329" t="b">
        <v>0</v>
      </c>
      <c r="O329">
        <v>455000</v>
      </c>
      <c r="P329" t="b">
        <v>0</v>
      </c>
      <c r="Q329">
        <v>275000</v>
      </c>
      <c r="R329" t="b">
        <v>0</v>
      </c>
      <c r="S329">
        <v>60.66</v>
      </c>
      <c r="T329" t="b">
        <v>0</v>
      </c>
      <c r="U329">
        <v>180</v>
      </c>
      <c r="V329">
        <v>15</v>
      </c>
      <c r="W329">
        <v>2.62</v>
      </c>
    </row>
    <row r="330" spans="1:23" x14ac:dyDescent="0.25">
      <c r="A330">
        <v>329</v>
      </c>
      <c r="B330">
        <v>6</v>
      </c>
      <c r="C330">
        <v>62.31</v>
      </c>
      <c r="D330" t="b">
        <v>0</v>
      </c>
      <c r="E330">
        <v>139800</v>
      </c>
      <c r="F330" t="b">
        <v>1</v>
      </c>
      <c r="G330">
        <v>222000</v>
      </c>
      <c r="H330" t="b">
        <v>0</v>
      </c>
      <c r="I330">
        <v>1.5880000000000001</v>
      </c>
      <c r="J330" t="b">
        <v>0</v>
      </c>
      <c r="K330">
        <v>2</v>
      </c>
      <c r="L330" t="s">
        <v>20</v>
      </c>
      <c r="M330">
        <v>41</v>
      </c>
      <c r="N330" t="b">
        <v>0</v>
      </c>
      <c r="O330">
        <v>715000</v>
      </c>
      <c r="P330" t="b">
        <v>0</v>
      </c>
      <c r="Q330">
        <v>575000</v>
      </c>
      <c r="R330" t="b">
        <v>0</v>
      </c>
      <c r="S330">
        <v>80.150000000000006</v>
      </c>
      <c r="T330" t="b">
        <v>0</v>
      </c>
      <c r="U330">
        <v>360</v>
      </c>
      <c r="V330">
        <v>30</v>
      </c>
      <c r="W330">
        <v>3.87</v>
      </c>
    </row>
    <row r="331" spans="1:23" x14ac:dyDescent="0.25">
      <c r="A331">
        <v>330</v>
      </c>
      <c r="B331">
        <v>12</v>
      </c>
      <c r="C331">
        <v>17.93</v>
      </c>
      <c r="D331" t="b">
        <v>0</v>
      </c>
      <c r="E331">
        <v>68100</v>
      </c>
      <c r="F331" t="b">
        <v>0</v>
      </c>
      <c r="G331">
        <v>100000</v>
      </c>
      <c r="H331" t="b">
        <v>0</v>
      </c>
      <c r="I331">
        <v>1.4683999999999999</v>
      </c>
      <c r="J331" t="b">
        <v>0</v>
      </c>
      <c r="K331">
        <v>2</v>
      </c>
      <c r="L331" t="s">
        <v>20</v>
      </c>
      <c r="M331">
        <v>45</v>
      </c>
      <c r="N331" t="b">
        <v>0</v>
      </c>
      <c r="O331">
        <v>255000</v>
      </c>
      <c r="P331" t="b">
        <v>0</v>
      </c>
      <c r="Q331">
        <v>205000</v>
      </c>
      <c r="R331" t="b">
        <v>0</v>
      </c>
      <c r="S331">
        <v>80</v>
      </c>
      <c r="T331" t="b">
        <v>0</v>
      </c>
      <c r="U331">
        <v>360</v>
      </c>
      <c r="V331">
        <v>30</v>
      </c>
      <c r="W331">
        <v>3.12</v>
      </c>
    </row>
    <row r="332" spans="1:23" x14ac:dyDescent="0.25">
      <c r="A332">
        <v>331</v>
      </c>
      <c r="B332">
        <v>34</v>
      </c>
      <c r="C332">
        <v>29.38</v>
      </c>
      <c r="D332" t="b">
        <v>0</v>
      </c>
      <c r="E332">
        <v>96500</v>
      </c>
      <c r="F332" t="b">
        <v>0</v>
      </c>
      <c r="G332">
        <v>93000</v>
      </c>
      <c r="H332" t="b">
        <v>0</v>
      </c>
      <c r="I332">
        <v>0.9637</v>
      </c>
      <c r="J332" t="b">
        <v>0</v>
      </c>
      <c r="K332">
        <v>2</v>
      </c>
      <c r="L332" t="s">
        <v>20</v>
      </c>
      <c r="M332">
        <v>42</v>
      </c>
      <c r="N332" t="b">
        <v>0</v>
      </c>
      <c r="O332">
        <v>655000</v>
      </c>
      <c r="P332" t="b">
        <v>0</v>
      </c>
      <c r="Q332">
        <v>245000</v>
      </c>
      <c r="R332" t="b">
        <v>0</v>
      </c>
      <c r="S332">
        <v>38.090000000000003</v>
      </c>
      <c r="T332" t="b">
        <v>0</v>
      </c>
      <c r="U332">
        <v>180</v>
      </c>
      <c r="V332">
        <v>15</v>
      </c>
      <c r="W332">
        <v>2.62</v>
      </c>
    </row>
    <row r="333" spans="1:23" x14ac:dyDescent="0.25">
      <c r="A333">
        <v>332</v>
      </c>
      <c r="B333">
        <v>6</v>
      </c>
      <c r="C333">
        <v>33.04</v>
      </c>
      <c r="D333" t="b">
        <v>0</v>
      </c>
      <c r="E333">
        <v>75000</v>
      </c>
      <c r="F333" t="b">
        <v>0</v>
      </c>
      <c r="G333">
        <v>85000</v>
      </c>
      <c r="H333" t="b">
        <v>0</v>
      </c>
      <c r="I333">
        <v>1.1333</v>
      </c>
      <c r="J333" t="b">
        <v>0</v>
      </c>
      <c r="K333">
        <v>2</v>
      </c>
      <c r="L333" t="s">
        <v>20</v>
      </c>
      <c r="M333">
        <v>20</v>
      </c>
      <c r="N333" t="b">
        <v>0</v>
      </c>
      <c r="O333">
        <v>475000</v>
      </c>
      <c r="P333" t="b">
        <v>0</v>
      </c>
      <c r="Q333">
        <v>275000</v>
      </c>
      <c r="R333" t="b">
        <v>0</v>
      </c>
      <c r="S333">
        <v>59.46</v>
      </c>
      <c r="T333" t="b">
        <v>0</v>
      </c>
      <c r="U333">
        <v>360</v>
      </c>
      <c r="V333">
        <v>30</v>
      </c>
      <c r="W333">
        <v>3.37</v>
      </c>
    </row>
    <row r="334" spans="1:23" x14ac:dyDescent="0.25">
      <c r="A334">
        <v>333</v>
      </c>
      <c r="B334">
        <v>36</v>
      </c>
      <c r="C334">
        <v>2.7</v>
      </c>
      <c r="D334" t="b">
        <v>0</v>
      </c>
      <c r="E334">
        <v>71700</v>
      </c>
      <c r="F334" t="b">
        <v>0</v>
      </c>
      <c r="G334">
        <v>49000</v>
      </c>
      <c r="H334" t="b">
        <v>0</v>
      </c>
      <c r="I334">
        <v>0.68340000000000001</v>
      </c>
      <c r="J334" t="b">
        <v>0</v>
      </c>
      <c r="K334">
        <v>2</v>
      </c>
      <c r="L334" t="s">
        <v>20</v>
      </c>
      <c r="M334">
        <v>37</v>
      </c>
      <c r="N334" t="b">
        <v>0</v>
      </c>
      <c r="O334">
        <v>155000</v>
      </c>
      <c r="P334" t="b">
        <v>0</v>
      </c>
      <c r="Q334">
        <v>135000</v>
      </c>
      <c r="R334" t="b">
        <v>0</v>
      </c>
      <c r="S334">
        <v>95</v>
      </c>
      <c r="T334" t="b">
        <v>0</v>
      </c>
      <c r="U334">
        <v>360</v>
      </c>
      <c r="V334">
        <v>30</v>
      </c>
      <c r="W334">
        <v>3.5</v>
      </c>
    </row>
    <row r="335" spans="1:23" x14ac:dyDescent="0.25">
      <c r="A335">
        <v>334</v>
      </c>
      <c r="B335">
        <v>34</v>
      </c>
      <c r="C335">
        <v>49.71</v>
      </c>
      <c r="D335" t="b">
        <v>0</v>
      </c>
      <c r="E335">
        <v>96500</v>
      </c>
      <c r="F335" t="b">
        <v>0</v>
      </c>
      <c r="G335">
        <v>91000</v>
      </c>
      <c r="H335" t="b">
        <v>0</v>
      </c>
      <c r="I335">
        <v>0.94299999999999995</v>
      </c>
      <c r="J335" t="b">
        <v>0</v>
      </c>
      <c r="K335">
        <v>2</v>
      </c>
      <c r="L335" t="s">
        <v>21</v>
      </c>
      <c r="M335">
        <v>30</v>
      </c>
      <c r="N335" t="b">
        <v>0</v>
      </c>
      <c r="O335">
        <v>335000</v>
      </c>
      <c r="P335" t="b">
        <v>0</v>
      </c>
      <c r="Q335">
        <v>255000</v>
      </c>
      <c r="R335" t="b">
        <v>0</v>
      </c>
      <c r="S335">
        <v>78.180000000000007</v>
      </c>
      <c r="T335" t="b">
        <v>0</v>
      </c>
      <c r="U335">
        <v>360</v>
      </c>
      <c r="V335">
        <v>30</v>
      </c>
      <c r="W335">
        <v>3.25</v>
      </c>
    </row>
    <row r="336" spans="1:23" x14ac:dyDescent="0.25">
      <c r="A336">
        <v>335</v>
      </c>
      <c r="B336">
        <v>37</v>
      </c>
      <c r="C336">
        <v>8.0399999999999991</v>
      </c>
      <c r="D336" t="b">
        <v>0</v>
      </c>
      <c r="E336">
        <v>80100</v>
      </c>
      <c r="F336" t="b">
        <v>0</v>
      </c>
      <c r="G336">
        <v>124000</v>
      </c>
      <c r="H336" t="b">
        <v>0</v>
      </c>
      <c r="I336">
        <v>1.5481</v>
      </c>
      <c r="J336" t="b">
        <v>0</v>
      </c>
      <c r="K336">
        <v>2</v>
      </c>
      <c r="L336" t="s">
        <v>21</v>
      </c>
      <c r="M336">
        <v>38</v>
      </c>
      <c r="N336" t="b">
        <v>0</v>
      </c>
      <c r="O336">
        <v>1605000</v>
      </c>
      <c r="P336" t="b">
        <v>1</v>
      </c>
      <c r="Q336">
        <v>515000</v>
      </c>
      <c r="R336" t="b">
        <v>0</v>
      </c>
      <c r="S336">
        <v>31.9</v>
      </c>
      <c r="T336" t="b">
        <v>0</v>
      </c>
      <c r="U336">
        <v>360</v>
      </c>
      <c r="V336">
        <v>30</v>
      </c>
      <c r="W336">
        <v>2.5</v>
      </c>
    </row>
    <row r="337" spans="1:23" x14ac:dyDescent="0.25">
      <c r="A337">
        <v>336</v>
      </c>
      <c r="B337">
        <v>6</v>
      </c>
      <c r="C337">
        <v>69.959999999999994</v>
      </c>
      <c r="D337" t="b">
        <v>0</v>
      </c>
      <c r="E337">
        <v>55600</v>
      </c>
      <c r="F337" t="b">
        <v>0</v>
      </c>
      <c r="G337">
        <v>50000</v>
      </c>
      <c r="H337" t="b">
        <v>0</v>
      </c>
      <c r="I337">
        <v>0.89929999999999999</v>
      </c>
      <c r="J337" t="b">
        <v>0</v>
      </c>
      <c r="K337">
        <v>2</v>
      </c>
      <c r="L337" t="s">
        <v>21</v>
      </c>
      <c r="M337">
        <v>46</v>
      </c>
      <c r="N337" t="b">
        <v>0</v>
      </c>
      <c r="O337">
        <v>305000</v>
      </c>
      <c r="P337" t="b">
        <v>0</v>
      </c>
      <c r="Q337">
        <v>245000</v>
      </c>
      <c r="R337" t="b">
        <v>0</v>
      </c>
      <c r="S337">
        <v>80</v>
      </c>
      <c r="T337" t="b">
        <v>0</v>
      </c>
      <c r="U337">
        <v>360</v>
      </c>
      <c r="V337">
        <v>30</v>
      </c>
      <c r="W337">
        <v>2.75</v>
      </c>
    </row>
    <row r="338" spans="1:23" x14ac:dyDescent="0.25">
      <c r="A338">
        <v>337</v>
      </c>
      <c r="B338">
        <v>51</v>
      </c>
      <c r="C338">
        <v>36.61</v>
      </c>
      <c r="D338" t="b">
        <v>0</v>
      </c>
      <c r="E338">
        <v>124900</v>
      </c>
      <c r="F338" t="b">
        <v>0</v>
      </c>
      <c r="G338">
        <v>154000</v>
      </c>
      <c r="H338" t="b">
        <v>0</v>
      </c>
      <c r="I338">
        <v>1.2330000000000001</v>
      </c>
      <c r="J338" t="b">
        <v>0</v>
      </c>
      <c r="K338">
        <v>2</v>
      </c>
      <c r="L338" t="s">
        <v>21</v>
      </c>
      <c r="M338">
        <v>30</v>
      </c>
      <c r="N338" t="b">
        <v>0</v>
      </c>
      <c r="O338">
        <v>625000</v>
      </c>
      <c r="P338" t="b">
        <v>0</v>
      </c>
      <c r="Q338">
        <v>495000</v>
      </c>
      <c r="R338" t="b">
        <v>0</v>
      </c>
      <c r="S338">
        <v>79.2</v>
      </c>
      <c r="T338" t="b">
        <v>0</v>
      </c>
      <c r="U338">
        <v>360</v>
      </c>
      <c r="V338">
        <v>30</v>
      </c>
      <c r="W338">
        <v>2.87</v>
      </c>
    </row>
    <row r="339" spans="1:23" x14ac:dyDescent="0.25">
      <c r="A339">
        <v>338</v>
      </c>
      <c r="B339">
        <v>6</v>
      </c>
      <c r="C339">
        <v>42.81</v>
      </c>
      <c r="D339" t="b">
        <v>0</v>
      </c>
      <c r="E339">
        <v>56600</v>
      </c>
      <c r="F339" t="b">
        <v>0</v>
      </c>
      <c r="G339">
        <v>66000</v>
      </c>
      <c r="H339" t="b">
        <v>0</v>
      </c>
      <c r="I339">
        <v>1.1660999999999999</v>
      </c>
      <c r="J339" t="b">
        <v>0</v>
      </c>
      <c r="K339">
        <v>2</v>
      </c>
      <c r="L339" t="s">
        <v>21</v>
      </c>
      <c r="M339">
        <v>40</v>
      </c>
      <c r="N339" t="b">
        <v>0</v>
      </c>
      <c r="O339">
        <v>255000</v>
      </c>
      <c r="P339" t="b">
        <v>0</v>
      </c>
      <c r="Q339">
        <v>235000</v>
      </c>
      <c r="R339" t="b">
        <v>0</v>
      </c>
      <c r="S339">
        <v>94</v>
      </c>
      <c r="T339" t="b">
        <v>0</v>
      </c>
      <c r="U339">
        <v>360</v>
      </c>
      <c r="V339">
        <v>30</v>
      </c>
      <c r="W339">
        <v>3.25</v>
      </c>
    </row>
    <row r="340" spans="1:23" x14ac:dyDescent="0.25">
      <c r="A340">
        <v>339</v>
      </c>
      <c r="B340">
        <v>25</v>
      </c>
      <c r="C340">
        <v>22.5</v>
      </c>
      <c r="D340" t="b">
        <v>0</v>
      </c>
      <c r="E340">
        <v>114000</v>
      </c>
      <c r="F340" t="b">
        <v>0</v>
      </c>
      <c r="G340">
        <v>67000</v>
      </c>
      <c r="H340" t="b">
        <v>0</v>
      </c>
      <c r="I340">
        <v>0.5877</v>
      </c>
      <c r="J340" t="b">
        <v>0</v>
      </c>
      <c r="K340">
        <v>2</v>
      </c>
      <c r="L340" t="s">
        <v>21</v>
      </c>
      <c r="M340">
        <v>49</v>
      </c>
      <c r="N340" t="b">
        <v>0</v>
      </c>
      <c r="O340">
        <v>545000</v>
      </c>
      <c r="P340" t="b">
        <v>0</v>
      </c>
      <c r="Q340">
        <v>315000</v>
      </c>
      <c r="R340" t="b">
        <v>0</v>
      </c>
      <c r="S340">
        <v>56.77</v>
      </c>
      <c r="T340" t="b">
        <v>0</v>
      </c>
      <c r="U340">
        <v>360</v>
      </c>
      <c r="V340">
        <v>30</v>
      </c>
      <c r="W340">
        <v>3.25</v>
      </c>
    </row>
    <row r="341" spans="1:23" x14ac:dyDescent="0.25">
      <c r="A341">
        <v>340</v>
      </c>
      <c r="B341">
        <v>18</v>
      </c>
      <c r="C341">
        <v>12.09</v>
      </c>
      <c r="D341" t="b">
        <v>0</v>
      </c>
      <c r="E341">
        <v>79600</v>
      </c>
      <c r="F341" t="b">
        <v>0</v>
      </c>
      <c r="G341">
        <v>46000</v>
      </c>
      <c r="H341" t="b">
        <v>0</v>
      </c>
      <c r="I341">
        <v>0.57789999999999997</v>
      </c>
      <c r="J341" t="b">
        <v>0</v>
      </c>
      <c r="K341">
        <v>2</v>
      </c>
      <c r="L341" t="s">
        <v>21</v>
      </c>
      <c r="M341">
        <v>36</v>
      </c>
      <c r="N341" t="b">
        <v>0</v>
      </c>
      <c r="O341">
        <v>135000</v>
      </c>
      <c r="P341" t="b">
        <v>0</v>
      </c>
      <c r="Q341">
        <v>115000</v>
      </c>
      <c r="R341" t="b">
        <v>0</v>
      </c>
      <c r="S341">
        <v>95</v>
      </c>
      <c r="T341" t="b">
        <v>0</v>
      </c>
      <c r="U341">
        <v>360</v>
      </c>
      <c r="V341">
        <v>30</v>
      </c>
      <c r="W341">
        <v>3.25</v>
      </c>
    </row>
    <row r="342" spans="1:23" x14ac:dyDescent="0.25">
      <c r="A342">
        <v>341</v>
      </c>
      <c r="B342">
        <v>6</v>
      </c>
      <c r="C342">
        <v>87.71</v>
      </c>
      <c r="D342" t="b">
        <v>1</v>
      </c>
      <c r="E342">
        <v>83300</v>
      </c>
      <c r="F342" t="b">
        <v>0</v>
      </c>
      <c r="G342">
        <v>181000</v>
      </c>
      <c r="H342" t="b">
        <v>0</v>
      </c>
      <c r="I342">
        <v>2.1728999999999998</v>
      </c>
      <c r="J342" t="b">
        <v>0</v>
      </c>
      <c r="K342">
        <v>2</v>
      </c>
      <c r="L342" t="s">
        <v>21</v>
      </c>
      <c r="M342">
        <v>30</v>
      </c>
      <c r="N342" t="b">
        <v>0</v>
      </c>
      <c r="O342">
        <v>895000</v>
      </c>
      <c r="P342" t="b">
        <v>0</v>
      </c>
      <c r="Q342">
        <v>505000</v>
      </c>
      <c r="R342" t="b">
        <v>0</v>
      </c>
      <c r="S342">
        <v>56.71</v>
      </c>
      <c r="T342" t="b">
        <v>0</v>
      </c>
      <c r="U342">
        <v>360</v>
      </c>
      <c r="V342">
        <v>30</v>
      </c>
      <c r="W342">
        <v>3.37</v>
      </c>
    </row>
    <row r="343" spans="1:23" x14ac:dyDescent="0.25">
      <c r="A343">
        <v>342</v>
      </c>
      <c r="B343">
        <v>24</v>
      </c>
      <c r="C343">
        <v>81.58</v>
      </c>
      <c r="D343" t="b">
        <v>0</v>
      </c>
      <c r="E343">
        <v>124900</v>
      </c>
      <c r="F343" t="b">
        <v>0</v>
      </c>
      <c r="G343">
        <v>57000</v>
      </c>
      <c r="H343" t="b">
        <v>0</v>
      </c>
      <c r="I343">
        <v>0.45639999999999997</v>
      </c>
      <c r="J343" t="b">
        <v>0</v>
      </c>
      <c r="K343">
        <v>1</v>
      </c>
      <c r="L343" t="s">
        <v>21</v>
      </c>
      <c r="M343">
        <v>48</v>
      </c>
      <c r="N343" t="b">
        <v>0</v>
      </c>
      <c r="O343">
        <v>235000</v>
      </c>
      <c r="P343" t="b">
        <v>0</v>
      </c>
      <c r="Q343">
        <v>215000</v>
      </c>
      <c r="R343" t="b">
        <v>0</v>
      </c>
      <c r="S343">
        <v>95</v>
      </c>
      <c r="T343" t="b">
        <v>0</v>
      </c>
      <c r="U343">
        <v>360</v>
      </c>
      <c r="V343">
        <v>30</v>
      </c>
      <c r="W343">
        <v>3.25</v>
      </c>
    </row>
    <row r="344" spans="1:23" x14ac:dyDescent="0.25">
      <c r="A344">
        <v>343</v>
      </c>
      <c r="B344">
        <v>18</v>
      </c>
      <c r="C344">
        <v>17.25</v>
      </c>
      <c r="D344" t="b">
        <v>0</v>
      </c>
      <c r="E344">
        <v>71100</v>
      </c>
      <c r="F344" t="b">
        <v>0</v>
      </c>
      <c r="G344">
        <v>41000</v>
      </c>
      <c r="H344" t="b">
        <v>0</v>
      </c>
      <c r="I344">
        <v>0.57669999999999999</v>
      </c>
      <c r="J344" t="b">
        <v>0</v>
      </c>
      <c r="K344">
        <v>2</v>
      </c>
      <c r="L344" t="s">
        <v>21</v>
      </c>
      <c r="M344">
        <v>47</v>
      </c>
      <c r="N344" t="b">
        <v>0</v>
      </c>
      <c r="O344">
        <v>245000</v>
      </c>
      <c r="P344" t="b">
        <v>0</v>
      </c>
      <c r="Q344">
        <v>195000</v>
      </c>
      <c r="R344" t="b">
        <v>0</v>
      </c>
      <c r="S344">
        <v>80</v>
      </c>
      <c r="T344" t="b">
        <v>0</v>
      </c>
      <c r="U344">
        <v>360</v>
      </c>
      <c r="V344">
        <v>30</v>
      </c>
      <c r="W344">
        <v>3.25</v>
      </c>
    </row>
    <row r="345" spans="1:23" x14ac:dyDescent="0.25">
      <c r="A345">
        <v>344</v>
      </c>
      <c r="B345">
        <v>6</v>
      </c>
      <c r="C345">
        <v>85.78</v>
      </c>
      <c r="D345" t="b">
        <v>1</v>
      </c>
      <c r="E345">
        <v>75300</v>
      </c>
      <c r="F345" t="b">
        <v>0</v>
      </c>
      <c r="G345">
        <v>143000</v>
      </c>
      <c r="H345" t="b">
        <v>0</v>
      </c>
      <c r="I345">
        <v>1.8991</v>
      </c>
      <c r="J345" t="b">
        <v>0</v>
      </c>
      <c r="K345">
        <v>2</v>
      </c>
      <c r="L345" t="s">
        <v>21</v>
      </c>
      <c r="M345">
        <v>30</v>
      </c>
      <c r="N345" t="b">
        <v>0</v>
      </c>
      <c r="O345">
        <v>505000</v>
      </c>
      <c r="P345" t="b">
        <v>0</v>
      </c>
      <c r="Q345">
        <v>405000</v>
      </c>
      <c r="R345" t="b">
        <v>0</v>
      </c>
      <c r="S345">
        <v>80</v>
      </c>
      <c r="T345" t="b">
        <v>0</v>
      </c>
      <c r="U345">
        <v>360</v>
      </c>
      <c r="V345">
        <v>30</v>
      </c>
      <c r="W345">
        <v>3.37</v>
      </c>
    </row>
    <row r="346" spans="1:23" x14ac:dyDescent="0.25">
      <c r="A346">
        <v>345</v>
      </c>
      <c r="B346">
        <v>48</v>
      </c>
      <c r="C346">
        <v>48.23</v>
      </c>
      <c r="D346" t="b">
        <v>0</v>
      </c>
      <c r="E346">
        <v>65500</v>
      </c>
      <c r="F346" t="b">
        <v>0</v>
      </c>
      <c r="G346">
        <v>118000</v>
      </c>
      <c r="H346" t="b">
        <v>0</v>
      </c>
      <c r="I346">
        <v>1.8015000000000001</v>
      </c>
      <c r="J346" t="b">
        <v>0</v>
      </c>
      <c r="K346">
        <v>1</v>
      </c>
      <c r="L346" t="s">
        <v>21</v>
      </c>
      <c r="M346">
        <v>20</v>
      </c>
      <c r="N346" t="b">
        <v>0</v>
      </c>
      <c r="O346">
        <v>265000</v>
      </c>
      <c r="P346" t="b">
        <v>0</v>
      </c>
      <c r="Q346">
        <v>225000</v>
      </c>
      <c r="R346" t="b">
        <v>0</v>
      </c>
      <c r="S346">
        <v>95</v>
      </c>
      <c r="T346" t="b">
        <v>0</v>
      </c>
      <c r="U346">
        <v>360</v>
      </c>
      <c r="V346">
        <v>30</v>
      </c>
      <c r="W346">
        <v>3.99</v>
      </c>
    </row>
    <row r="347" spans="1:23" x14ac:dyDescent="0.25">
      <c r="A347">
        <v>346</v>
      </c>
      <c r="B347">
        <v>16</v>
      </c>
      <c r="C347">
        <v>6.45</v>
      </c>
      <c r="D347" t="b">
        <v>0</v>
      </c>
      <c r="E347">
        <v>67400</v>
      </c>
      <c r="F347" t="b">
        <v>0</v>
      </c>
      <c r="G347">
        <v>109000</v>
      </c>
      <c r="H347" t="b">
        <v>0</v>
      </c>
      <c r="I347">
        <v>1.6172</v>
      </c>
      <c r="J347" t="b">
        <v>0</v>
      </c>
      <c r="K347">
        <v>2</v>
      </c>
      <c r="L347" t="s">
        <v>21</v>
      </c>
      <c r="M347">
        <v>20</v>
      </c>
      <c r="N347" t="b">
        <v>0</v>
      </c>
      <c r="O347">
        <v>235000</v>
      </c>
      <c r="P347" t="b">
        <v>0</v>
      </c>
      <c r="Q347">
        <v>215000</v>
      </c>
      <c r="R347" t="b">
        <v>0</v>
      </c>
      <c r="S347">
        <v>90</v>
      </c>
      <c r="T347" t="b">
        <v>0</v>
      </c>
      <c r="U347">
        <v>360</v>
      </c>
      <c r="V347">
        <v>30</v>
      </c>
      <c r="W347">
        <v>3.27</v>
      </c>
    </row>
    <row r="348" spans="1:23" x14ac:dyDescent="0.25">
      <c r="A348">
        <v>347</v>
      </c>
      <c r="B348">
        <v>42</v>
      </c>
      <c r="C348">
        <v>47.52</v>
      </c>
      <c r="D348" t="b">
        <v>0</v>
      </c>
      <c r="E348">
        <v>79100</v>
      </c>
      <c r="F348" t="b">
        <v>0</v>
      </c>
      <c r="G348">
        <v>269000</v>
      </c>
      <c r="H348" t="b">
        <v>0</v>
      </c>
      <c r="I348">
        <v>3.4007999999999998</v>
      </c>
      <c r="J348" t="b">
        <v>0</v>
      </c>
      <c r="K348">
        <v>2</v>
      </c>
      <c r="L348" t="s">
        <v>21</v>
      </c>
      <c r="M348">
        <v>10</v>
      </c>
      <c r="N348" t="b">
        <v>0</v>
      </c>
      <c r="O348">
        <v>285000</v>
      </c>
      <c r="P348" t="b">
        <v>0</v>
      </c>
      <c r="Q348">
        <v>135000</v>
      </c>
      <c r="R348" t="b">
        <v>0</v>
      </c>
      <c r="S348">
        <v>47.36</v>
      </c>
      <c r="T348" t="b">
        <v>0</v>
      </c>
      <c r="U348">
        <v>180</v>
      </c>
      <c r="V348">
        <v>15</v>
      </c>
      <c r="W348">
        <v>2.87</v>
      </c>
    </row>
    <row r="349" spans="1:23" x14ac:dyDescent="0.25">
      <c r="A349">
        <v>348</v>
      </c>
      <c r="B349">
        <v>39</v>
      </c>
      <c r="C349">
        <v>2.17</v>
      </c>
      <c r="D349" t="b">
        <v>0</v>
      </c>
      <c r="E349">
        <v>69500</v>
      </c>
      <c r="F349" t="b">
        <v>0</v>
      </c>
      <c r="G349">
        <v>46000</v>
      </c>
      <c r="H349" t="b">
        <v>0</v>
      </c>
      <c r="I349">
        <v>0.66190000000000004</v>
      </c>
      <c r="J349" t="b">
        <v>0</v>
      </c>
      <c r="K349">
        <v>2</v>
      </c>
      <c r="L349" t="s">
        <v>21</v>
      </c>
      <c r="M349">
        <v>20</v>
      </c>
      <c r="N349" t="b">
        <v>0</v>
      </c>
      <c r="O349">
        <v>125000</v>
      </c>
      <c r="P349" t="b">
        <v>0</v>
      </c>
      <c r="Q349">
        <v>95000</v>
      </c>
      <c r="R349" t="b">
        <v>0</v>
      </c>
      <c r="S349">
        <v>79.739999999999995</v>
      </c>
      <c r="T349" t="b">
        <v>0</v>
      </c>
      <c r="U349">
        <v>360</v>
      </c>
      <c r="V349">
        <v>30</v>
      </c>
      <c r="W349">
        <v>3.37</v>
      </c>
    </row>
    <row r="350" spans="1:23" x14ac:dyDescent="0.25">
      <c r="A350">
        <v>349</v>
      </c>
      <c r="B350">
        <v>26</v>
      </c>
      <c r="C350">
        <v>10.69</v>
      </c>
      <c r="D350" t="b">
        <v>0</v>
      </c>
      <c r="E350">
        <v>79700</v>
      </c>
      <c r="F350" t="b">
        <v>0</v>
      </c>
      <c r="G350">
        <v>166000</v>
      </c>
      <c r="H350" t="b">
        <v>0</v>
      </c>
      <c r="I350">
        <v>2.0828000000000002</v>
      </c>
      <c r="J350" t="b">
        <v>0</v>
      </c>
      <c r="K350">
        <v>2</v>
      </c>
      <c r="L350" t="s">
        <v>21</v>
      </c>
      <c r="M350">
        <v>36</v>
      </c>
      <c r="N350" t="b">
        <v>0</v>
      </c>
      <c r="O350">
        <v>445000</v>
      </c>
      <c r="P350" t="b">
        <v>0</v>
      </c>
      <c r="Q350">
        <v>335000</v>
      </c>
      <c r="R350" t="b">
        <v>0</v>
      </c>
      <c r="S350">
        <v>74.599999999999994</v>
      </c>
      <c r="T350" t="b">
        <v>0</v>
      </c>
      <c r="U350">
        <v>360</v>
      </c>
      <c r="V350">
        <v>30</v>
      </c>
      <c r="W350">
        <v>4.87</v>
      </c>
    </row>
    <row r="351" spans="1:23" x14ac:dyDescent="0.25">
      <c r="A351">
        <v>350</v>
      </c>
      <c r="B351">
        <v>48</v>
      </c>
      <c r="C351">
        <v>59.65</v>
      </c>
      <c r="D351" t="b">
        <v>0</v>
      </c>
      <c r="E351">
        <v>97600</v>
      </c>
      <c r="F351" t="b">
        <v>0</v>
      </c>
      <c r="G351">
        <v>142000</v>
      </c>
      <c r="H351" t="b">
        <v>0</v>
      </c>
      <c r="I351">
        <v>1.4549000000000001</v>
      </c>
      <c r="J351" t="b">
        <v>0</v>
      </c>
      <c r="K351">
        <v>2</v>
      </c>
      <c r="L351" t="s">
        <v>21</v>
      </c>
      <c r="M351">
        <v>10</v>
      </c>
      <c r="N351" t="b">
        <v>0</v>
      </c>
      <c r="O351">
        <v>265000</v>
      </c>
      <c r="P351" t="b">
        <v>0</v>
      </c>
      <c r="Q351">
        <v>195000</v>
      </c>
      <c r="R351" t="b">
        <v>0</v>
      </c>
      <c r="S351">
        <v>74.28</v>
      </c>
      <c r="T351" t="b">
        <v>0</v>
      </c>
      <c r="U351">
        <v>360</v>
      </c>
      <c r="V351">
        <v>30</v>
      </c>
      <c r="W351">
        <v>2.87</v>
      </c>
    </row>
    <row r="352" spans="1:23" x14ac:dyDescent="0.25">
      <c r="A352">
        <v>351</v>
      </c>
      <c r="B352">
        <v>53</v>
      </c>
      <c r="C352">
        <v>19.93</v>
      </c>
      <c r="D352" t="b">
        <v>0</v>
      </c>
      <c r="E352">
        <v>77500</v>
      </c>
      <c r="F352" t="b">
        <v>0</v>
      </c>
      <c r="G352">
        <v>68000</v>
      </c>
      <c r="H352" t="b">
        <v>0</v>
      </c>
      <c r="I352">
        <v>0.87739999999999996</v>
      </c>
      <c r="J352" t="b">
        <v>0</v>
      </c>
      <c r="K352">
        <v>2</v>
      </c>
      <c r="L352" t="s">
        <v>21</v>
      </c>
      <c r="M352">
        <v>30</v>
      </c>
      <c r="N352" t="b">
        <v>0</v>
      </c>
      <c r="O352">
        <v>295000</v>
      </c>
      <c r="P352" t="b">
        <v>0</v>
      </c>
      <c r="Q352">
        <v>185000</v>
      </c>
      <c r="R352" t="b">
        <v>0</v>
      </c>
      <c r="S352">
        <v>63.72</v>
      </c>
      <c r="T352" t="b">
        <v>0</v>
      </c>
      <c r="U352">
        <v>360</v>
      </c>
      <c r="V352">
        <v>30</v>
      </c>
      <c r="W352">
        <v>3.25</v>
      </c>
    </row>
    <row r="353" spans="1:23" x14ac:dyDescent="0.25">
      <c r="A353">
        <v>352</v>
      </c>
      <c r="B353">
        <v>27</v>
      </c>
      <c r="C353">
        <v>3.99</v>
      </c>
      <c r="D353" t="b">
        <v>0</v>
      </c>
      <c r="E353">
        <v>102800</v>
      </c>
      <c r="F353" t="b">
        <v>0</v>
      </c>
      <c r="G353">
        <v>91000</v>
      </c>
      <c r="H353" t="b">
        <v>0</v>
      </c>
      <c r="I353">
        <v>0.88519999999999999</v>
      </c>
      <c r="J353" t="b">
        <v>0</v>
      </c>
      <c r="K353">
        <v>2</v>
      </c>
      <c r="L353" t="s">
        <v>21</v>
      </c>
      <c r="M353">
        <v>41</v>
      </c>
      <c r="N353" t="b">
        <v>0</v>
      </c>
      <c r="O353">
        <v>495000</v>
      </c>
      <c r="P353" t="b">
        <v>0</v>
      </c>
      <c r="Q353">
        <v>395000</v>
      </c>
      <c r="R353" t="b">
        <v>0</v>
      </c>
      <c r="S353">
        <v>80</v>
      </c>
      <c r="T353" t="b">
        <v>0</v>
      </c>
      <c r="U353">
        <v>360</v>
      </c>
      <c r="V353">
        <v>30</v>
      </c>
      <c r="W353">
        <v>3.37</v>
      </c>
    </row>
    <row r="354" spans="1:23" x14ac:dyDescent="0.25">
      <c r="A354">
        <v>353</v>
      </c>
      <c r="B354">
        <v>39</v>
      </c>
      <c r="C354">
        <v>5.48</v>
      </c>
      <c r="D354" t="b">
        <v>0</v>
      </c>
      <c r="E354">
        <v>65100</v>
      </c>
      <c r="F354" t="b">
        <v>0</v>
      </c>
      <c r="G354">
        <v>37000</v>
      </c>
      <c r="H354" t="b">
        <v>0</v>
      </c>
      <c r="I354">
        <v>0.56840000000000002</v>
      </c>
      <c r="J354" t="b">
        <v>0</v>
      </c>
      <c r="K354">
        <v>2</v>
      </c>
      <c r="L354" t="s">
        <v>21</v>
      </c>
      <c r="M354">
        <v>20</v>
      </c>
      <c r="N354" t="b">
        <v>0</v>
      </c>
      <c r="O354">
        <v>155000</v>
      </c>
      <c r="P354" t="b">
        <v>0</v>
      </c>
      <c r="Q354">
        <v>125000</v>
      </c>
      <c r="R354" t="b">
        <v>0</v>
      </c>
      <c r="S354">
        <v>80</v>
      </c>
      <c r="T354" t="b">
        <v>0</v>
      </c>
      <c r="U354">
        <v>360</v>
      </c>
      <c r="V354">
        <v>30</v>
      </c>
      <c r="W354">
        <v>3</v>
      </c>
    </row>
    <row r="355" spans="1:23" x14ac:dyDescent="0.25">
      <c r="A355">
        <v>354</v>
      </c>
      <c r="B355">
        <v>48</v>
      </c>
      <c r="C355">
        <v>74.62</v>
      </c>
      <c r="D355" t="b">
        <v>0</v>
      </c>
      <c r="E355">
        <v>72200</v>
      </c>
      <c r="F355" t="b">
        <v>0</v>
      </c>
      <c r="G355">
        <v>568000</v>
      </c>
      <c r="H355" t="b">
        <v>1</v>
      </c>
      <c r="I355">
        <v>7.867</v>
      </c>
      <c r="J355" t="b">
        <v>1</v>
      </c>
      <c r="K355">
        <v>2</v>
      </c>
      <c r="L355" t="s">
        <v>21</v>
      </c>
      <c r="M355">
        <v>20</v>
      </c>
      <c r="N355" t="b">
        <v>0</v>
      </c>
      <c r="O355">
        <v>365000</v>
      </c>
      <c r="P355" t="b">
        <v>0</v>
      </c>
      <c r="Q355">
        <v>275000</v>
      </c>
      <c r="R355" t="b">
        <v>0</v>
      </c>
      <c r="S355">
        <v>80</v>
      </c>
      <c r="T355" t="b">
        <v>0</v>
      </c>
      <c r="U355">
        <v>180</v>
      </c>
      <c r="V355">
        <v>15</v>
      </c>
      <c r="W355">
        <v>2.87</v>
      </c>
    </row>
    <row r="356" spans="1:23" x14ac:dyDescent="0.25">
      <c r="A356">
        <v>355</v>
      </c>
      <c r="B356">
        <v>6</v>
      </c>
      <c r="C356">
        <v>59.98</v>
      </c>
      <c r="D356" t="b">
        <v>0</v>
      </c>
      <c r="E356">
        <v>61700</v>
      </c>
      <c r="F356" t="b">
        <v>0</v>
      </c>
      <c r="G356">
        <v>150000</v>
      </c>
      <c r="H356" t="b">
        <v>0</v>
      </c>
      <c r="I356">
        <v>2.4310999999999998</v>
      </c>
      <c r="J356" t="b">
        <v>0</v>
      </c>
      <c r="K356">
        <v>2</v>
      </c>
      <c r="L356" t="s">
        <v>21</v>
      </c>
      <c r="M356">
        <v>20</v>
      </c>
      <c r="N356" t="b">
        <v>0</v>
      </c>
      <c r="O356">
        <v>445000</v>
      </c>
      <c r="P356" t="b">
        <v>0</v>
      </c>
      <c r="Q356">
        <v>305000</v>
      </c>
      <c r="R356" t="b">
        <v>0</v>
      </c>
      <c r="S356">
        <v>68.180000000000007</v>
      </c>
      <c r="T356" t="b">
        <v>0</v>
      </c>
      <c r="U356">
        <v>360</v>
      </c>
      <c r="V356">
        <v>30</v>
      </c>
      <c r="W356">
        <v>2.62</v>
      </c>
    </row>
    <row r="357" spans="1:23" x14ac:dyDescent="0.25">
      <c r="A357">
        <v>356</v>
      </c>
      <c r="B357">
        <v>6</v>
      </c>
      <c r="C357">
        <v>25.16</v>
      </c>
      <c r="D357" t="b">
        <v>0</v>
      </c>
      <c r="E357">
        <v>83300</v>
      </c>
      <c r="F357" t="b">
        <v>0</v>
      </c>
      <c r="G357">
        <v>96000</v>
      </c>
      <c r="H357" t="b">
        <v>0</v>
      </c>
      <c r="I357">
        <v>1.1525000000000001</v>
      </c>
      <c r="J357" t="b">
        <v>0</v>
      </c>
      <c r="K357">
        <v>2</v>
      </c>
      <c r="L357" t="s">
        <v>21</v>
      </c>
      <c r="M357">
        <v>41</v>
      </c>
      <c r="N357" t="b">
        <v>0</v>
      </c>
      <c r="O357">
        <v>685000</v>
      </c>
      <c r="P357" t="b">
        <v>0</v>
      </c>
      <c r="Q357">
        <v>445000</v>
      </c>
      <c r="R357" t="b">
        <v>0</v>
      </c>
      <c r="S357">
        <v>65.44</v>
      </c>
      <c r="T357" t="b">
        <v>0</v>
      </c>
      <c r="U357">
        <v>360</v>
      </c>
      <c r="V357">
        <v>30</v>
      </c>
      <c r="W357">
        <v>3.62</v>
      </c>
    </row>
    <row r="358" spans="1:23" x14ac:dyDescent="0.25">
      <c r="A358">
        <v>357</v>
      </c>
      <c r="B358">
        <v>13</v>
      </c>
      <c r="C358">
        <v>49.77</v>
      </c>
      <c r="D358" t="b">
        <v>0</v>
      </c>
      <c r="E358">
        <v>82200</v>
      </c>
      <c r="F358" t="b">
        <v>0</v>
      </c>
      <c r="G358">
        <v>31000</v>
      </c>
      <c r="H358" t="b">
        <v>0</v>
      </c>
      <c r="I358">
        <v>0.37709999999999999</v>
      </c>
      <c r="J358" t="b">
        <v>0</v>
      </c>
      <c r="K358">
        <v>2</v>
      </c>
      <c r="L358" t="s">
        <v>21</v>
      </c>
      <c r="M358">
        <v>45</v>
      </c>
      <c r="N358" t="b">
        <v>0</v>
      </c>
      <c r="O358">
        <v>205000</v>
      </c>
      <c r="P358" t="b">
        <v>0</v>
      </c>
      <c r="Q358">
        <v>165000</v>
      </c>
      <c r="R358" t="b">
        <v>0</v>
      </c>
      <c r="S358">
        <v>80</v>
      </c>
      <c r="T358" t="b">
        <v>0</v>
      </c>
      <c r="U358">
        <v>360</v>
      </c>
      <c r="V358">
        <v>30</v>
      </c>
      <c r="W358">
        <v>4.12</v>
      </c>
    </row>
    <row r="359" spans="1:23" x14ac:dyDescent="0.25">
      <c r="A359">
        <v>358</v>
      </c>
      <c r="B359">
        <v>4</v>
      </c>
      <c r="C359">
        <v>26.52</v>
      </c>
      <c r="D359" t="b">
        <v>0</v>
      </c>
      <c r="E359">
        <v>77800</v>
      </c>
      <c r="F359" t="b">
        <v>0</v>
      </c>
      <c r="G359">
        <v>114000</v>
      </c>
      <c r="H359" t="b">
        <v>0</v>
      </c>
      <c r="I359">
        <v>1.4653</v>
      </c>
      <c r="J359" t="b">
        <v>0</v>
      </c>
      <c r="K359">
        <v>2</v>
      </c>
      <c r="L359" t="s">
        <v>21</v>
      </c>
      <c r="M359">
        <v>10</v>
      </c>
      <c r="N359" t="b">
        <v>0</v>
      </c>
      <c r="O359">
        <v>355000</v>
      </c>
      <c r="P359" t="b">
        <v>0</v>
      </c>
      <c r="Q359">
        <v>195000</v>
      </c>
      <c r="R359" t="b">
        <v>0</v>
      </c>
      <c r="S359">
        <v>54.85</v>
      </c>
      <c r="T359" t="b">
        <v>0</v>
      </c>
      <c r="U359">
        <v>360</v>
      </c>
      <c r="V359">
        <v>30</v>
      </c>
      <c r="W359">
        <v>3.25</v>
      </c>
    </row>
    <row r="360" spans="1:23" x14ac:dyDescent="0.25">
      <c r="A360">
        <v>359</v>
      </c>
      <c r="B360">
        <v>6</v>
      </c>
      <c r="C360">
        <v>18.79</v>
      </c>
      <c r="D360" t="b">
        <v>0</v>
      </c>
      <c r="E360">
        <v>92700</v>
      </c>
      <c r="F360" t="b">
        <v>0</v>
      </c>
      <c r="G360">
        <v>371000</v>
      </c>
      <c r="H360" t="b">
        <v>1</v>
      </c>
      <c r="I360">
        <v>4.0022000000000002</v>
      </c>
      <c r="J360" t="b">
        <v>1</v>
      </c>
      <c r="K360">
        <v>2</v>
      </c>
      <c r="L360" t="s">
        <v>21</v>
      </c>
      <c r="M360">
        <v>42</v>
      </c>
      <c r="N360" t="b">
        <v>0</v>
      </c>
      <c r="O360">
        <v>635000</v>
      </c>
      <c r="P360" t="b">
        <v>0</v>
      </c>
      <c r="Q360">
        <v>475000</v>
      </c>
      <c r="R360" t="b">
        <v>0</v>
      </c>
      <c r="S360">
        <v>75</v>
      </c>
      <c r="T360" t="b">
        <v>0</v>
      </c>
      <c r="U360">
        <v>360</v>
      </c>
      <c r="V360">
        <v>30</v>
      </c>
      <c r="W360">
        <v>2.99</v>
      </c>
    </row>
    <row r="361" spans="1:23" x14ac:dyDescent="0.25">
      <c r="A361">
        <v>360</v>
      </c>
      <c r="B361">
        <v>27</v>
      </c>
      <c r="C361">
        <v>3.64</v>
      </c>
      <c r="D361" t="b">
        <v>0</v>
      </c>
      <c r="E361">
        <v>102800</v>
      </c>
      <c r="F361" t="b">
        <v>0</v>
      </c>
      <c r="G361">
        <v>52000</v>
      </c>
      <c r="H361" t="b">
        <v>0</v>
      </c>
      <c r="I361">
        <v>0.50580000000000003</v>
      </c>
      <c r="J361" t="b">
        <v>0</v>
      </c>
      <c r="K361">
        <v>1</v>
      </c>
      <c r="L361" t="s">
        <v>21</v>
      </c>
      <c r="M361">
        <v>40</v>
      </c>
      <c r="N361" t="b">
        <v>0</v>
      </c>
      <c r="O361">
        <v>155000</v>
      </c>
      <c r="P361" t="b">
        <v>0</v>
      </c>
      <c r="Q361">
        <v>145000</v>
      </c>
      <c r="R361" t="b">
        <v>0</v>
      </c>
      <c r="S361">
        <v>95</v>
      </c>
      <c r="T361" t="b">
        <v>0</v>
      </c>
      <c r="U361">
        <v>360</v>
      </c>
      <c r="V361">
        <v>30</v>
      </c>
      <c r="W361">
        <v>3.37</v>
      </c>
    </row>
    <row r="362" spans="1:23" x14ac:dyDescent="0.25">
      <c r="A362">
        <v>361</v>
      </c>
      <c r="B362">
        <v>31</v>
      </c>
      <c r="C362">
        <v>3.56</v>
      </c>
      <c r="D362" t="b">
        <v>0</v>
      </c>
      <c r="E362">
        <v>86900</v>
      </c>
      <c r="F362" t="b">
        <v>0</v>
      </c>
      <c r="G362">
        <v>57000</v>
      </c>
      <c r="H362" t="b">
        <v>0</v>
      </c>
      <c r="I362">
        <v>0.65590000000000004</v>
      </c>
      <c r="J362" t="b">
        <v>0</v>
      </c>
      <c r="K362">
        <v>2</v>
      </c>
      <c r="L362" t="s">
        <v>21</v>
      </c>
      <c r="M362">
        <v>30</v>
      </c>
      <c r="N362" t="b">
        <v>0</v>
      </c>
      <c r="O362">
        <v>325000</v>
      </c>
      <c r="P362" t="b">
        <v>0</v>
      </c>
      <c r="Q362">
        <v>155000</v>
      </c>
      <c r="R362" t="b">
        <v>0</v>
      </c>
      <c r="S362">
        <v>46.87</v>
      </c>
      <c r="T362" t="b">
        <v>0</v>
      </c>
      <c r="U362">
        <v>360</v>
      </c>
      <c r="V362">
        <v>30</v>
      </c>
      <c r="W362">
        <v>3.37</v>
      </c>
    </row>
    <row r="363" spans="1:23" x14ac:dyDescent="0.25">
      <c r="A363">
        <v>362</v>
      </c>
      <c r="B363">
        <v>37</v>
      </c>
      <c r="C363">
        <v>33.049999999999997</v>
      </c>
      <c r="D363" t="b">
        <v>0</v>
      </c>
      <c r="E363">
        <v>94100</v>
      </c>
      <c r="F363" t="b">
        <v>0</v>
      </c>
      <c r="G363">
        <v>69000</v>
      </c>
      <c r="H363" t="b">
        <v>0</v>
      </c>
      <c r="I363">
        <v>0.73329999999999995</v>
      </c>
      <c r="J363" t="b">
        <v>0</v>
      </c>
      <c r="K363">
        <v>2</v>
      </c>
      <c r="L363" t="s">
        <v>21</v>
      </c>
      <c r="M363">
        <v>43</v>
      </c>
      <c r="N363" t="b">
        <v>0</v>
      </c>
      <c r="O363">
        <v>225000</v>
      </c>
      <c r="P363" t="b">
        <v>0</v>
      </c>
      <c r="Q363">
        <v>175000</v>
      </c>
      <c r="R363" t="b">
        <v>0</v>
      </c>
      <c r="S363">
        <v>79.819999999999993</v>
      </c>
      <c r="T363" t="b">
        <v>0</v>
      </c>
      <c r="U363">
        <v>360</v>
      </c>
      <c r="V363">
        <v>30</v>
      </c>
      <c r="W363">
        <v>4.25</v>
      </c>
    </row>
    <row r="364" spans="1:23" x14ac:dyDescent="0.25">
      <c r="A364">
        <v>363</v>
      </c>
      <c r="B364">
        <v>26</v>
      </c>
      <c r="C364">
        <v>6.58</v>
      </c>
      <c r="D364" t="b">
        <v>0</v>
      </c>
      <c r="E364">
        <v>62900</v>
      </c>
      <c r="F364" t="b">
        <v>0</v>
      </c>
      <c r="G364">
        <v>48000</v>
      </c>
      <c r="H364" t="b">
        <v>0</v>
      </c>
      <c r="I364">
        <v>0.7631</v>
      </c>
      <c r="J364" t="b">
        <v>0</v>
      </c>
      <c r="K364">
        <v>2</v>
      </c>
      <c r="L364" t="s">
        <v>21</v>
      </c>
      <c r="M364">
        <v>30</v>
      </c>
      <c r="N364" t="b">
        <v>0</v>
      </c>
      <c r="O364">
        <v>125000</v>
      </c>
      <c r="P364" t="b">
        <v>0</v>
      </c>
      <c r="Q364">
        <v>95000</v>
      </c>
      <c r="R364" t="b">
        <v>0</v>
      </c>
      <c r="S364">
        <v>80</v>
      </c>
      <c r="T364" t="b">
        <v>0</v>
      </c>
      <c r="U364">
        <v>360</v>
      </c>
      <c r="V364">
        <v>30</v>
      </c>
      <c r="W364">
        <v>4.5</v>
      </c>
    </row>
    <row r="365" spans="1:23" x14ac:dyDescent="0.25">
      <c r="A365">
        <v>364</v>
      </c>
      <c r="B365">
        <v>6</v>
      </c>
      <c r="C365">
        <v>58.89</v>
      </c>
      <c r="D365" t="b">
        <v>0</v>
      </c>
      <c r="E365">
        <v>139800</v>
      </c>
      <c r="F365" t="b">
        <v>1</v>
      </c>
      <c r="G365">
        <v>119000</v>
      </c>
      <c r="H365" t="b">
        <v>0</v>
      </c>
      <c r="I365">
        <v>0.85119999999999996</v>
      </c>
      <c r="J365" t="b">
        <v>0</v>
      </c>
      <c r="K365">
        <v>2</v>
      </c>
      <c r="L365" t="s">
        <v>21</v>
      </c>
      <c r="M365">
        <v>48</v>
      </c>
      <c r="N365" t="b">
        <v>0</v>
      </c>
      <c r="O365">
        <v>925000</v>
      </c>
      <c r="P365" t="b">
        <v>0</v>
      </c>
      <c r="Q365">
        <v>515000</v>
      </c>
      <c r="R365" t="b">
        <v>0</v>
      </c>
      <c r="S365">
        <v>55.47</v>
      </c>
      <c r="T365" t="b">
        <v>0</v>
      </c>
      <c r="U365">
        <v>360</v>
      </c>
      <c r="V365">
        <v>30</v>
      </c>
      <c r="W365">
        <v>2.75</v>
      </c>
    </row>
    <row r="366" spans="1:23" x14ac:dyDescent="0.25">
      <c r="A366">
        <v>365</v>
      </c>
      <c r="B366">
        <v>32</v>
      </c>
      <c r="C366">
        <v>59.89</v>
      </c>
      <c r="D366" t="b">
        <v>0</v>
      </c>
      <c r="E366">
        <v>70800</v>
      </c>
      <c r="F366" t="b">
        <v>0</v>
      </c>
      <c r="G366">
        <v>41000</v>
      </c>
      <c r="H366" t="b">
        <v>0</v>
      </c>
      <c r="I366">
        <v>0.57909999999999995</v>
      </c>
      <c r="J366" t="b">
        <v>0</v>
      </c>
      <c r="K366">
        <v>2</v>
      </c>
      <c r="L366" t="s">
        <v>21</v>
      </c>
      <c r="M366">
        <v>30</v>
      </c>
      <c r="N366" t="b">
        <v>0</v>
      </c>
      <c r="O366">
        <v>165000</v>
      </c>
      <c r="P366" t="b">
        <v>0</v>
      </c>
      <c r="Q366">
        <v>135000</v>
      </c>
      <c r="R366" t="b">
        <v>0</v>
      </c>
      <c r="S366">
        <v>83.12</v>
      </c>
      <c r="T366" t="b">
        <v>0</v>
      </c>
      <c r="U366">
        <v>360</v>
      </c>
      <c r="V366">
        <v>30</v>
      </c>
      <c r="W366">
        <v>2.99</v>
      </c>
    </row>
    <row r="367" spans="1:23" x14ac:dyDescent="0.25">
      <c r="A367">
        <v>366</v>
      </c>
      <c r="B367">
        <v>24</v>
      </c>
      <c r="C367">
        <v>14.17</v>
      </c>
      <c r="D367" t="b">
        <v>0</v>
      </c>
      <c r="E367">
        <v>104000</v>
      </c>
      <c r="F367" t="b">
        <v>0</v>
      </c>
      <c r="G367">
        <v>219000</v>
      </c>
      <c r="H367" t="b">
        <v>0</v>
      </c>
      <c r="I367">
        <v>2.1057999999999999</v>
      </c>
      <c r="J367" t="b">
        <v>0</v>
      </c>
      <c r="K367">
        <v>2</v>
      </c>
      <c r="L367" t="s">
        <v>21</v>
      </c>
      <c r="M367">
        <v>10</v>
      </c>
      <c r="N367" t="b">
        <v>0</v>
      </c>
      <c r="O367">
        <v>805000</v>
      </c>
      <c r="P367" t="b">
        <v>0</v>
      </c>
      <c r="Q367">
        <v>485000</v>
      </c>
      <c r="R367" t="b">
        <v>0</v>
      </c>
      <c r="S367">
        <v>59.93</v>
      </c>
      <c r="T367" t="b">
        <v>0</v>
      </c>
      <c r="U367">
        <v>360</v>
      </c>
      <c r="V367">
        <v>30</v>
      </c>
      <c r="W367">
        <v>3.37</v>
      </c>
    </row>
    <row r="368" spans="1:23" x14ac:dyDescent="0.25">
      <c r="A368">
        <v>367</v>
      </c>
      <c r="B368">
        <v>36</v>
      </c>
      <c r="C368">
        <v>10.36</v>
      </c>
      <c r="D368" t="b">
        <v>0</v>
      </c>
      <c r="E368">
        <v>96500</v>
      </c>
      <c r="F368" t="b">
        <v>0</v>
      </c>
      <c r="G368">
        <v>133000</v>
      </c>
      <c r="H368" t="b">
        <v>0</v>
      </c>
      <c r="I368">
        <v>1.3782000000000001</v>
      </c>
      <c r="J368" t="b">
        <v>0</v>
      </c>
      <c r="K368">
        <v>2</v>
      </c>
      <c r="L368" t="s">
        <v>21</v>
      </c>
      <c r="M368">
        <v>41</v>
      </c>
      <c r="N368" t="b">
        <v>0</v>
      </c>
      <c r="O368">
        <v>775000</v>
      </c>
      <c r="P368" t="b">
        <v>0</v>
      </c>
      <c r="Q368">
        <v>375000</v>
      </c>
      <c r="R368" t="b">
        <v>0</v>
      </c>
      <c r="S368">
        <v>48.76</v>
      </c>
      <c r="T368" t="b">
        <v>0</v>
      </c>
      <c r="U368">
        <v>360</v>
      </c>
      <c r="V368">
        <v>30</v>
      </c>
      <c r="W368">
        <v>3.37</v>
      </c>
    </row>
    <row r="369" spans="1:23" x14ac:dyDescent="0.25">
      <c r="A369">
        <v>368</v>
      </c>
      <c r="B369">
        <v>16</v>
      </c>
      <c r="C369">
        <v>8.3699999999999992</v>
      </c>
      <c r="D369" t="b">
        <v>0</v>
      </c>
      <c r="E369">
        <v>70400</v>
      </c>
      <c r="F369" t="b">
        <v>0</v>
      </c>
      <c r="G369">
        <v>52000</v>
      </c>
      <c r="H369" t="b">
        <v>0</v>
      </c>
      <c r="I369">
        <v>0.73860000000000003</v>
      </c>
      <c r="J369" t="b">
        <v>0</v>
      </c>
      <c r="K369">
        <v>2</v>
      </c>
      <c r="L369" t="s">
        <v>21</v>
      </c>
      <c r="M369">
        <v>30</v>
      </c>
      <c r="N369" t="b">
        <v>0</v>
      </c>
      <c r="O369">
        <v>255000</v>
      </c>
      <c r="P369" t="b">
        <v>0</v>
      </c>
      <c r="Q369">
        <v>135000</v>
      </c>
      <c r="R369" t="b">
        <v>0</v>
      </c>
      <c r="S369">
        <v>54</v>
      </c>
      <c r="T369" t="b">
        <v>0</v>
      </c>
      <c r="U369">
        <v>360</v>
      </c>
      <c r="V369">
        <v>30</v>
      </c>
      <c r="W369">
        <v>3.25</v>
      </c>
    </row>
    <row r="370" spans="1:23" x14ac:dyDescent="0.25">
      <c r="A370">
        <v>369</v>
      </c>
      <c r="B370">
        <v>21</v>
      </c>
      <c r="C370">
        <v>18.95</v>
      </c>
      <c r="D370" t="b">
        <v>0</v>
      </c>
      <c r="E370">
        <v>76900</v>
      </c>
      <c r="F370" t="b">
        <v>0</v>
      </c>
      <c r="G370">
        <v>108000</v>
      </c>
      <c r="H370" t="b">
        <v>0</v>
      </c>
      <c r="I370">
        <v>1.4044000000000001</v>
      </c>
      <c r="J370" t="b">
        <v>0</v>
      </c>
      <c r="K370">
        <v>2</v>
      </c>
      <c r="L370" t="s">
        <v>21</v>
      </c>
      <c r="M370">
        <v>20</v>
      </c>
      <c r="N370" t="b">
        <v>0</v>
      </c>
      <c r="O370">
        <v>255000</v>
      </c>
      <c r="P370" t="b">
        <v>0</v>
      </c>
      <c r="Q370">
        <v>175000</v>
      </c>
      <c r="R370" t="b">
        <v>0</v>
      </c>
      <c r="S370">
        <v>68.819999999999993</v>
      </c>
      <c r="T370" t="b">
        <v>0</v>
      </c>
      <c r="U370">
        <v>180</v>
      </c>
      <c r="V370">
        <v>15</v>
      </c>
      <c r="W370">
        <v>3</v>
      </c>
    </row>
    <row r="371" spans="1:23" x14ac:dyDescent="0.25">
      <c r="A371">
        <v>370</v>
      </c>
      <c r="B371">
        <v>6</v>
      </c>
      <c r="C371">
        <v>25.17</v>
      </c>
      <c r="D371" t="b">
        <v>0</v>
      </c>
      <c r="E371">
        <v>127900</v>
      </c>
      <c r="F371" t="b">
        <v>1</v>
      </c>
      <c r="G371">
        <v>117000</v>
      </c>
      <c r="H371" t="b">
        <v>0</v>
      </c>
      <c r="I371">
        <v>0.91479999999999995</v>
      </c>
      <c r="J371" t="b">
        <v>0</v>
      </c>
      <c r="K371">
        <v>2</v>
      </c>
      <c r="L371" t="s">
        <v>21</v>
      </c>
      <c r="M371">
        <v>38</v>
      </c>
      <c r="N371" t="b">
        <v>0</v>
      </c>
      <c r="O371">
        <v>1215000</v>
      </c>
      <c r="P371" t="b">
        <v>1</v>
      </c>
      <c r="Q371">
        <v>395000</v>
      </c>
      <c r="R371" t="b">
        <v>0</v>
      </c>
      <c r="S371">
        <v>32.229999999999997</v>
      </c>
      <c r="T371" t="b">
        <v>0</v>
      </c>
      <c r="U371">
        <v>240</v>
      </c>
      <c r="V371">
        <v>20</v>
      </c>
      <c r="W371">
        <v>3</v>
      </c>
    </row>
    <row r="372" spans="1:23" x14ac:dyDescent="0.25">
      <c r="A372">
        <v>371</v>
      </c>
      <c r="B372">
        <v>51</v>
      </c>
      <c r="C372">
        <v>81.58</v>
      </c>
      <c r="D372" t="b">
        <v>0</v>
      </c>
      <c r="E372">
        <v>89400</v>
      </c>
      <c r="F372" t="b">
        <v>0</v>
      </c>
      <c r="G372">
        <v>54000</v>
      </c>
      <c r="H372" t="b">
        <v>0</v>
      </c>
      <c r="I372">
        <v>0.60399999999999998</v>
      </c>
      <c r="J372" t="b">
        <v>0</v>
      </c>
      <c r="K372">
        <v>2</v>
      </c>
      <c r="L372" t="s">
        <v>21</v>
      </c>
      <c r="M372">
        <v>46</v>
      </c>
      <c r="N372" t="b">
        <v>0</v>
      </c>
      <c r="O372">
        <v>175000</v>
      </c>
      <c r="P372" t="b">
        <v>0</v>
      </c>
      <c r="Q372">
        <v>125000</v>
      </c>
      <c r="R372" t="b">
        <v>0</v>
      </c>
      <c r="S372">
        <v>73.52</v>
      </c>
      <c r="T372" t="b">
        <v>0</v>
      </c>
      <c r="U372">
        <v>360</v>
      </c>
      <c r="V372">
        <v>30</v>
      </c>
      <c r="W372">
        <v>3</v>
      </c>
    </row>
    <row r="373" spans="1:23" x14ac:dyDescent="0.25">
      <c r="A373">
        <v>372</v>
      </c>
      <c r="B373">
        <v>45</v>
      </c>
      <c r="C373">
        <v>28.43</v>
      </c>
      <c r="D373" t="b">
        <v>0</v>
      </c>
      <c r="E373">
        <v>81000</v>
      </c>
      <c r="F373" t="b">
        <v>0</v>
      </c>
      <c r="G373">
        <v>200000</v>
      </c>
      <c r="H373" t="b">
        <v>0</v>
      </c>
      <c r="I373">
        <v>2.4691000000000001</v>
      </c>
      <c r="J373" t="b">
        <v>0</v>
      </c>
      <c r="K373">
        <v>2</v>
      </c>
      <c r="L373" t="s">
        <v>21</v>
      </c>
      <c r="M373">
        <v>20</v>
      </c>
      <c r="N373" t="b">
        <v>0</v>
      </c>
      <c r="O373">
        <v>805000</v>
      </c>
      <c r="P373" t="b">
        <v>0</v>
      </c>
      <c r="Q373">
        <v>515000</v>
      </c>
      <c r="R373" t="b">
        <v>0</v>
      </c>
      <c r="S373">
        <v>63.8</v>
      </c>
      <c r="T373" t="b">
        <v>0</v>
      </c>
      <c r="U373">
        <v>240</v>
      </c>
      <c r="V373">
        <v>20</v>
      </c>
      <c r="W373">
        <v>3.25</v>
      </c>
    </row>
    <row r="374" spans="1:23" x14ac:dyDescent="0.25">
      <c r="A374">
        <v>373</v>
      </c>
      <c r="B374">
        <v>6</v>
      </c>
      <c r="C374">
        <v>16.559999999999999</v>
      </c>
      <c r="D374" t="b">
        <v>0</v>
      </c>
      <c r="E374">
        <v>70700</v>
      </c>
      <c r="F374" t="b">
        <v>0</v>
      </c>
      <c r="G374">
        <v>1560000</v>
      </c>
      <c r="H374" t="b">
        <v>1</v>
      </c>
      <c r="I374">
        <v>22.065100000000001</v>
      </c>
      <c r="J374" t="b">
        <v>1</v>
      </c>
      <c r="K374">
        <v>2</v>
      </c>
      <c r="L374" t="s">
        <v>21</v>
      </c>
      <c r="M374">
        <v>10</v>
      </c>
      <c r="N374" t="b">
        <v>0</v>
      </c>
      <c r="O374">
        <v>465000</v>
      </c>
      <c r="P374" t="b">
        <v>0</v>
      </c>
      <c r="Q374">
        <v>325000</v>
      </c>
      <c r="R374" t="b">
        <v>0</v>
      </c>
      <c r="S374">
        <v>69.56</v>
      </c>
      <c r="T374" t="b">
        <v>0</v>
      </c>
      <c r="U374">
        <v>360</v>
      </c>
      <c r="V374">
        <v>30</v>
      </c>
      <c r="W374">
        <v>3.58</v>
      </c>
    </row>
    <row r="375" spans="1:23" x14ac:dyDescent="0.25">
      <c r="A375">
        <v>374</v>
      </c>
      <c r="B375">
        <v>6</v>
      </c>
      <c r="C375">
        <v>19.63</v>
      </c>
      <c r="D375" t="b">
        <v>0</v>
      </c>
      <c r="E375">
        <v>83300</v>
      </c>
      <c r="F375" t="b">
        <v>0</v>
      </c>
      <c r="G375">
        <v>210000</v>
      </c>
      <c r="H375" t="b">
        <v>0</v>
      </c>
      <c r="I375">
        <v>2.5209999999999999</v>
      </c>
      <c r="J375" t="b">
        <v>0</v>
      </c>
      <c r="K375">
        <v>2</v>
      </c>
      <c r="L375" t="s">
        <v>21</v>
      </c>
      <c r="M375">
        <v>20</v>
      </c>
      <c r="N375" t="b">
        <v>0</v>
      </c>
      <c r="O375">
        <v>855000</v>
      </c>
      <c r="P375" t="b">
        <v>0</v>
      </c>
      <c r="Q375">
        <v>505000</v>
      </c>
      <c r="R375" t="b">
        <v>0</v>
      </c>
      <c r="S375">
        <v>60</v>
      </c>
      <c r="T375" t="b">
        <v>0</v>
      </c>
      <c r="U375">
        <v>180</v>
      </c>
      <c r="V375">
        <v>15</v>
      </c>
      <c r="W375">
        <v>2.5</v>
      </c>
    </row>
    <row r="376" spans="1:23" x14ac:dyDescent="0.25">
      <c r="A376">
        <v>375</v>
      </c>
      <c r="B376">
        <v>32</v>
      </c>
      <c r="C376">
        <v>61.26</v>
      </c>
      <c r="D376" t="b">
        <v>0</v>
      </c>
      <c r="E376">
        <v>70800</v>
      </c>
      <c r="F376" t="b">
        <v>0</v>
      </c>
      <c r="G376">
        <v>59000</v>
      </c>
      <c r="H376" t="b">
        <v>0</v>
      </c>
      <c r="I376">
        <v>0.83330000000000004</v>
      </c>
      <c r="J376" t="b">
        <v>0</v>
      </c>
      <c r="K376">
        <v>2</v>
      </c>
      <c r="L376" t="s">
        <v>21</v>
      </c>
      <c r="M376">
        <v>45</v>
      </c>
      <c r="N376" t="b">
        <v>0</v>
      </c>
      <c r="O376">
        <v>215000</v>
      </c>
      <c r="P376" t="b">
        <v>0</v>
      </c>
      <c r="Q376">
        <v>165000</v>
      </c>
      <c r="R376" t="b">
        <v>0</v>
      </c>
      <c r="S376">
        <v>74.650000000000006</v>
      </c>
      <c r="T376" t="b">
        <v>0</v>
      </c>
      <c r="U376">
        <v>360</v>
      </c>
      <c r="V376">
        <v>30</v>
      </c>
      <c r="W376">
        <v>4.25</v>
      </c>
    </row>
    <row r="377" spans="1:23" x14ac:dyDescent="0.25">
      <c r="A377">
        <v>376</v>
      </c>
      <c r="B377">
        <v>53</v>
      </c>
      <c r="C377">
        <v>18.98</v>
      </c>
      <c r="D377" t="b">
        <v>0</v>
      </c>
      <c r="E377">
        <v>86300</v>
      </c>
      <c r="F377" t="b">
        <v>0</v>
      </c>
      <c r="G377">
        <v>211000</v>
      </c>
      <c r="H377" t="b">
        <v>0</v>
      </c>
      <c r="I377">
        <v>2.4449999999999998</v>
      </c>
      <c r="J377" t="b">
        <v>0</v>
      </c>
      <c r="K377">
        <v>2</v>
      </c>
      <c r="L377" t="s">
        <v>21</v>
      </c>
      <c r="M377">
        <v>10</v>
      </c>
      <c r="N377" t="b">
        <v>0</v>
      </c>
      <c r="O377">
        <v>705000</v>
      </c>
      <c r="P377" t="b">
        <v>0</v>
      </c>
      <c r="Q377">
        <v>415000</v>
      </c>
      <c r="R377" t="b">
        <v>0</v>
      </c>
      <c r="S377">
        <v>59.71</v>
      </c>
      <c r="T377" t="b">
        <v>0</v>
      </c>
      <c r="U377">
        <v>360</v>
      </c>
      <c r="V377">
        <v>30</v>
      </c>
      <c r="W377">
        <v>3.37</v>
      </c>
    </row>
    <row r="378" spans="1:23" x14ac:dyDescent="0.25">
      <c r="A378">
        <v>377</v>
      </c>
      <c r="B378">
        <v>51</v>
      </c>
      <c r="C378">
        <v>15.44</v>
      </c>
      <c r="D378" t="b">
        <v>0</v>
      </c>
      <c r="E378">
        <v>83400</v>
      </c>
      <c r="F378" t="b">
        <v>0</v>
      </c>
      <c r="G378">
        <v>44000</v>
      </c>
      <c r="H378" t="b">
        <v>0</v>
      </c>
      <c r="I378">
        <v>0.52759999999999996</v>
      </c>
      <c r="J378" t="b">
        <v>0</v>
      </c>
      <c r="K378">
        <v>2</v>
      </c>
      <c r="L378" t="s">
        <v>21</v>
      </c>
      <c r="M378">
        <v>30</v>
      </c>
      <c r="N378" t="b">
        <v>0</v>
      </c>
      <c r="O378">
        <v>265000</v>
      </c>
      <c r="P378" t="b">
        <v>0</v>
      </c>
      <c r="Q378">
        <v>115000</v>
      </c>
      <c r="R378" t="b">
        <v>0</v>
      </c>
      <c r="S378">
        <v>44.61</v>
      </c>
      <c r="T378" t="b">
        <v>0</v>
      </c>
      <c r="U378">
        <v>360</v>
      </c>
      <c r="V378">
        <v>30</v>
      </c>
      <c r="W378">
        <v>2.62</v>
      </c>
    </row>
    <row r="379" spans="1:23" x14ac:dyDescent="0.25">
      <c r="A379">
        <v>378</v>
      </c>
      <c r="B379">
        <v>18</v>
      </c>
      <c r="C379">
        <v>4.3499999999999996</v>
      </c>
      <c r="D379" t="b">
        <v>0</v>
      </c>
      <c r="E379">
        <v>81300</v>
      </c>
      <c r="F379" t="b">
        <v>0</v>
      </c>
      <c r="G379">
        <v>80000</v>
      </c>
      <c r="H379" t="b">
        <v>0</v>
      </c>
      <c r="I379">
        <v>0.98399999999999999</v>
      </c>
      <c r="J379" t="b">
        <v>0</v>
      </c>
      <c r="K379">
        <v>2</v>
      </c>
      <c r="L379" t="s">
        <v>21</v>
      </c>
      <c r="M379">
        <v>46</v>
      </c>
      <c r="N379" t="b">
        <v>0</v>
      </c>
      <c r="O379">
        <v>255000</v>
      </c>
      <c r="P379" t="b">
        <v>0</v>
      </c>
      <c r="Q379">
        <v>245000</v>
      </c>
      <c r="R379" t="b">
        <v>0</v>
      </c>
      <c r="S379">
        <v>95</v>
      </c>
      <c r="T379" t="b">
        <v>0</v>
      </c>
      <c r="U379">
        <v>360</v>
      </c>
      <c r="V379">
        <v>30</v>
      </c>
      <c r="W379">
        <v>3.25</v>
      </c>
    </row>
    <row r="380" spans="1:23" x14ac:dyDescent="0.25">
      <c r="A380">
        <v>379</v>
      </c>
      <c r="B380">
        <v>13</v>
      </c>
      <c r="C380">
        <v>40.08</v>
      </c>
      <c r="D380" t="b">
        <v>0</v>
      </c>
      <c r="E380">
        <v>82200</v>
      </c>
      <c r="F380" t="b">
        <v>0</v>
      </c>
      <c r="G380">
        <v>208000</v>
      </c>
      <c r="H380" t="b">
        <v>0</v>
      </c>
      <c r="I380">
        <v>2.5304000000000002</v>
      </c>
      <c r="J380" t="b">
        <v>0</v>
      </c>
      <c r="K380">
        <v>2</v>
      </c>
      <c r="L380" t="s">
        <v>21</v>
      </c>
      <c r="M380">
        <v>10</v>
      </c>
      <c r="N380" t="b">
        <v>0</v>
      </c>
      <c r="O380">
        <v>625000</v>
      </c>
      <c r="P380" t="b">
        <v>0</v>
      </c>
      <c r="Q380">
        <v>455000</v>
      </c>
      <c r="R380" t="b">
        <v>0</v>
      </c>
      <c r="S380">
        <v>74.12</v>
      </c>
      <c r="T380" t="b">
        <v>0</v>
      </c>
      <c r="U380">
        <v>360</v>
      </c>
      <c r="V380">
        <v>30</v>
      </c>
      <c r="W380">
        <v>2.99</v>
      </c>
    </row>
    <row r="381" spans="1:23" x14ac:dyDescent="0.25">
      <c r="A381">
        <v>380</v>
      </c>
      <c r="B381">
        <v>39</v>
      </c>
      <c r="C381">
        <v>7.3</v>
      </c>
      <c r="D381" t="b">
        <v>0</v>
      </c>
      <c r="E381">
        <v>85200</v>
      </c>
      <c r="F381" t="b">
        <v>0</v>
      </c>
      <c r="G381">
        <v>109000</v>
      </c>
      <c r="H381" t="b">
        <v>0</v>
      </c>
      <c r="I381">
        <v>1.2793000000000001</v>
      </c>
      <c r="J381" t="b">
        <v>0</v>
      </c>
      <c r="K381">
        <v>2</v>
      </c>
      <c r="L381" t="s">
        <v>21</v>
      </c>
      <c r="M381">
        <v>37</v>
      </c>
      <c r="N381" t="b">
        <v>0</v>
      </c>
      <c r="O381">
        <v>325000</v>
      </c>
      <c r="P381" t="b">
        <v>0</v>
      </c>
      <c r="Q381">
        <v>275000</v>
      </c>
      <c r="R381" t="b">
        <v>0</v>
      </c>
      <c r="S381">
        <v>86.94</v>
      </c>
      <c r="T381" t="b">
        <v>0</v>
      </c>
      <c r="U381">
        <v>360</v>
      </c>
      <c r="V381">
        <v>30</v>
      </c>
      <c r="W381">
        <v>2.5</v>
      </c>
    </row>
    <row r="382" spans="1:23" x14ac:dyDescent="0.25">
      <c r="A382">
        <v>381</v>
      </c>
      <c r="B382">
        <v>8</v>
      </c>
      <c r="C382">
        <v>22.75</v>
      </c>
      <c r="D382" t="b">
        <v>0</v>
      </c>
      <c r="E382">
        <v>100000</v>
      </c>
      <c r="F382" t="b">
        <v>0</v>
      </c>
      <c r="G382">
        <v>160000</v>
      </c>
      <c r="H382" t="b">
        <v>0</v>
      </c>
      <c r="I382">
        <v>1.6</v>
      </c>
      <c r="J382" t="b">
        <v>0</v>
      </c>
      <c r="K382">
        <v>2</v>
      </c>
      <c r="L382" t="s">
        <v>21</v>
      </c>
      <c r="M382">
        <v>10</v>
      </c>
      <c r="N382" t="b">
        <v>0</v>
      </c>
      <c r="O382">
        <v>425000</v>
      </c>
      <c r="P382" t="b">
        <v>0</v>
      </c>
      <c r="Q382">
        <v>265000</v>
      </c>
      <c r="R382" t="b">
        <v>0</v>
      </c>
      <c r="S382">
        <v>63.29</v>
      </c>
      <c r="T382" t="b">
        <v>0</v>
      </c>
      <c r="U382">
        <v>360</v>
      </c>
      <c r="V382">
        <v>30</v>
      </c>
      <c r="W382">
        <v>3.37</v>
      </c>
    </row>
    <row r="383" spans="1:23" x14ac:dyDescent="0.25">
      <c r="A383">
        <v>382</v>
      </c>
      <c r="B383">
        <v>20</v>
      </c>
      <c r="C383">
        <v>11.96</v>
      </c>
      <c r="D383" t="b">
        <v>0</v>
      </c>
      <c r="E383">
        <v>85900</v>
      </c>
      <c r="F383" t="b">
        <v>0</v>
      </c>
      <c r="G383">
        <v>232000</v>
      </c>
      <c r="H383" t="b">
        <v>0</v>
      </c>
      <c r="I383">
        <v>2.7008000000000001</v>
      </c>
      <c r="J383" t="b">
        <v>0</v>
      </c>
      <c r="K383">
        <v>2</v>
      </c>
      <c r="L383" t="s">
        <v>21</v>
      </c>
      <c r="M383">
        <v>36</v>
      </c>
      <c r="N383" t="b">
        <v>0</v>
      </c>
      <c r="O383">
        <v>1155000</v>
      </c>
      <c r="P383" t="b">
        <v>1</v>
      </c>
      <c r="Q383">
        <v>515000</v>
      </c>
      <c r="R383" t="b">
        <v>0</v>
      </c>
      <c r="S383">
        <v>44.38</v>
      </c>
      <c r="T383" t="b">
        <v>0</v>
      </c>
      <c r="U383">
        <v>240</v>
      </c>
      <c r="V383">
        <v>20</v>
      </c>
      <c r="W383">
        <v>3.5</v>
      </c>
    </row>
    <row r="384" spans="1:23" x14ac:dyDescent="0.25">
      <c r="A384">
        <v>383</v>
      </c>
      <c r="B384">
        <v>39</v>
      </c>
      <c r="C384">
        <v>3.66</v>
      </c>
      <c r="D384" t="b">
        <v>0</v>
      </c>
      <c r="E384">
        <v>72800</v>
      </c>
      <c r="F384" t="b">
        <v>0</v>
      </c>
      <c r="G384">
        <v>100000</v>
      </c>
      <c r="H384" t="b">
        <v>0</v>
      </c>
      <c r="I384">
        <v>1.3735999999999999</v>
      </c>
      <c r="J384" t="b">
        <v>0</v>
      </c>
      <c r="K384">
        <v>2</v>
      </c>
      <c r="L384" t="s">
        <v>21</v>
      </c>
      <c r="M384">
        <v>20</v>
      </c>
      <c r="N384" t="b">
        <v>0</v>
      </c>
      <c r="O384">
        <v>265000</v>
      </c>
      <c r="P384" t="b">
        <v>0</v>
      </c>
      <c r="Q384">
        <v>165000</v>
      </c>
      <c r="R384" t="b">
        <v>0</v>
      </c>
      <c r="S384">
        <v>64.12</v>
      </c>
      <c r="T384" t="b">
        <v>0</v>
      </c>
      <c r="U384">
        <v>240</v>
      </c>
      <c r="V384">
        <v>20</v>
      </c>
      <c r="W384">
        <v>3</v>
      </c>
    </row>
    <row r="385" spans="1:23" x14ac:dyDescent="0.25">
      <c r="A385">
        <v>384</v>
      </c>
      <c r="B385">
        <v>17</v>
      </c>
      <c r="C385">
        <v>19.190000000000001</v>
      </c>
      <c r="D385" t="b">
        <v>0</v>
      </c>
      <c r="E385">
        <v>89100</v>
      </c>
      <c r="F385" t="b">
        <v>0</v>
      </c>
      <c r="G385">
        <v>88000</v>
      </c>
      <c r="H385" t="b">
        <v>0</v>
      </c>
      <c r="I385">
        <v>0.98770000000000002</v>
      </c>
      <c r="J385" t="b">
        <v>0</v>
      </c>
      <c r="K385">
        <v>1</v>
      </c>
      <c r="L385" t="s">
        <v>21</v>
      </c>
      <c r="M385">
        <v>37</v>
      </c>
      <c r="N385" t="b">
        <v>0</v>
      </c>
      <c r="O385">
        <v>285000</v>
      </c>
      <c r="P385" t="b">
        <v>0</v>
      </c>
      <c r="Q385">
        <v>255000</v>
      </c>
      <c r="R385" t="b">
        <v>0</v>
      </c>
      <c r="S385">
        <v>90</v>
      </c>
      <c r="T385" t="b">
        <v>0</v>
      </c>
      <c r="U385">
        <v>360</v>
      </c>
      <c r="V385">
        <v>30</v>
      </c>
      <c r="W385">
        <v>3.12</v>
      </c>
    </row>
    <row r="386" spans="1:23" x14ac:dyDescent="0.25">
      <c r="A386">
        <v>385</v>
      </c>
      <c r="B386">
        <v>13</v>
      </c>
      <c r="C386">
        <v>17.190000000000001</v>
      </c>
      <c r="D386" t="b">
        <v>0</v>
      </c>
      <c r="E386">
        <v>82200</v>
      </c>
      <c r="F386" t="b">
        <v>0</v>
      </c>
      <c r="G386">
        <v>69000</v>
      </c>
      <c r="H386" t="b">
        <v>0</v>
      </c>
      <c r="I386">
        <v>0.83940000000000003</v>
      </c>
      <c r="J386" t="b">
        <v>0</v>
      </c>
      <c r="K386">
        <v>2</v>
      </c>
      <c r="L386" t="s">
        <v>21</v>
      </c>
      <c r="M386">
        <v>38</v>
      </c>
      <c r="N386" t="b">
        <v>0</v>
      </c>
      <c r="O386">
        <v>305000</v>
      </c>
      <c r="P386" t="b">
        <v>0</v>
      </c>
      <c r="Q386">
        <v>275000</v>
      </c>
      <c r="R386" t="b">
        <v>0</v>
      </c>
      <c r="S386">
        <v>90</v>
      </c>
      <c r="T386" t="b">
        <v>0</v>
      </c>
      <c r="U386">
        <v>360</v>
      </c>
      <c r="V386">
        <v>30</v>
      </c>
      <c r="W386">
        <v>3.62</v>
      </c>
    </row>
    <row r="387" spans="1:23" x14ac:dyDescent="0.25">
      <c r="A387">
        <v>386</v>
      </c>
      <c r="B387">
        <v>39</v>
      </c>
      <c r="C387">
        <v>3.04</v>
      </c>
      <c r="D387" t="b">
        <v>0</v>
      </c>
      <c r="E387">
        <v>65100</v>
      </c>
      <c r="F387" t="b">
        <v>0</v>
      </c>
      <c r="G387">
        <v>58000</v>
      </c>
      <c r="H387" t="b">
        <v>0</v>
      </c>
      <c r="I387">
        <v>0.89090000000000003</v>
      </c>
      <c r="J387" t="b">
        <v>0</v>
      </c>
      <c r="K387">
        <v>2</v>
      </c>
      <c r="L387" t="s">
        <v>21</v>
      </c>
      <c r="M387">
        <v>36</v>
      </c>
      <c r="N387" t="b">
        <v>0</v>
      </c>
      <c r="O387">
        <v>145000</v>
      </c>
      <c r="P387" t="b">
        <v>0</v>
      </c>
      <c r="Q387">
        <v>135000</v>
      </c>
      <c r="R387" t="b">
        <v>0</v>
      </c>
      <c r="S387">
        <v>95</v>
      </c>
      <c r="T387" t="b">
        <v>0</v>
      </c>
      <c r="U387">
        <v>360</v>
      </c>
      <c r="V387">
        <v>30</v>
      </c>
      <c r="W387">
        <v>2.87</v>
      </c>
    </row>
    <row r="388" spans="1:23" x14ac:dyDescent="0.25">
      <c r="A388">
        <v>387</v>
      </c>
      <c r="B388">
        <v>42</v>
      </c>
      <c r="C388">
        <v>5.53</v>
      </c>
      <c r="D388" t="b">
        <v>0</v>
      </c>
      <c r="E388">
        <v>80400</v>
      </c>
      <c r="F388" t="b">
        <v>0</v>
      </c>
      <c r="G388">
        <v>110000</v>
      </c>
      <c r="H388" t="b">
        <v>0</v>
      </c>
      <c r="I388">
        <v>1.3682000000000001</v>
      </c>
      <c r="J388" t="b">
        <v>0</v>
      </c>
      <c r="K388">
        <v>2</v>
      </c>
      <c r="L388" t="s">
        <v>21</v>
      </c>
      <c r="M388">
        <v>10</v>
      </c>
      <c r="N388" t="b">
        <v>0</v>
      </c>
      <c r="O388">
        <v>325000</v>
      </c>
      <c r="P388" t="b">
        <v>0</v>
      </c>
      <c r="Q388">
        <v>255000</v>
      </c>
      <c r="R388" t="b">
        <v>0</v>
      </c>
      <c r="S388">
        <v>77.540000000000006</v>
      </c>
      <c r="T388" t="b">
        <v>0</v>
      </c>
      <c r="U388">
        <v>360</v>
      </c>
      <c r="V388">
        <v>30</v>
      </c>
      <c r="W388">
        <v>3.25</v>
      </c>
    </row>
    <row r="389" spans="1:23" x14ac:dyDescent="0.25">
      <c r="A389">
        <v>388</v>
      </c>
      <c r="B389">
        <v>48</v>
      </c>
      <c r="C389">
        <v>91.46</v>
      </c>
      <c r="D389" t="b">
        <v>1</v>
      </c>
      <c r="E389">
        <v>80000</v>
      </c>
      <c r="F389" t="b">
        <v>0</v>
      </c>
      <c r="G389">
        <v>45000</v>
      </c>
      <c r="H389" t="b">
        <v>0</v>
      </c>
      <c r="I389">
        <v>0.5625</v>
      </c>
      <c r="J389" t="b">
        <v>0</v>
      </c>
      <c r="K389">
        <v>2</v>
      </c>
      <c r="L389" t="s">
        <v>21</v>
      </c>
      <c r="M389">
        <v>20</v>
      </c>
      <c r="N389" t="b">
        <v>0</v>
      </c>
      <c r="O389">
        <v>185000</v>
      </c>
      <c r="P389" t="b">
        <v>0</v>
      </c>
      <c r="Q389">
        <v>125000</v>
      </c>
      <c r="R389" t="b">
        <v>0</v>
      </c>
      <c r="S389">
        <v>69.14</v>
      </c>
      <c r="T389" t="b">
        <v>0</v>
      </c>
      <c r="U389">
        <v>360</v>
      </c>
      <c r="V389">
        <v>30</v>
      </c>
      <c r="W389">
        <v>3.5</v>
      </c>
    </row>
    <row r="390" spans="1:23" x14ac:dyDescent="0.25">
      <c r="A390">
        <v>389</v>
      </c>
      <c r="B390">
        <v>26</v>
      </c>
      <c r="C390">
        <v>5.37</v>
      </c>
      <c r="D390" t="b">
        <v>0</v>
      </c>
      <c r="E390">
        <v>79700</v>
      </c>
      <c r="F390" t="b">
        <v>0</v>
      </c>
      <c r="G390">
        <v>138000</v>
      </c>
      <c r="H390" t="b">
        <v>0</v>
      </c>
      <c r="I390">
        <v>1.7315</v>
      </c>
      <c r="J390" t="b">
        <v>0</v>
      </c>
      <c r="K390">
        <v>2</v>
      </c>
      <c r="L390" t="s">
        <v>21</v>
      </c>
      <c r="M390">
        <v>20</v>
      </c>
      <c r="N390" t="b">
        <v>0</v>
      </c>
      <c r="O390">
        <v>325000</v>
      </c>
      <c r="P390" t="b">
        <v>0</v>
      </c>
      <c r="Q390">
        <v>245000</v>
      </c>
      <c r="R390" t="b">
        <v>0</v>
      </c>
      <c r="S390">
        <v>75.38</v>
      </c>
      <c r="T390" t="b">
        <v>0</v>
      </c>
      <c r="U390">
        <v>180</v>
      </c>
      <c r="V390">
        <v>15</v>
      </c>
      <c r="W390">
        <v>2.62</v>
      </c>
    </row>
    <row r="391" spans="1:23" x14ac:dyDescent="0.25">
      <c r="A391">
        <v>390</v>
      </c>
      <c r="B391">
        <v>2</v>
      </c>
      <c r="C391">
        <v>16.91</v>
      </c>
      <c r="D391" t="b">
        <v>0</v>
      </c>
      <c r="E391">
        <v>93100</v>
      </c>
      <c r="F391" t="b">
        <v>0</v>
      </c>
      <c r="G391">
        <v>66000</v>
      </c>
      <c r="H391" t="b">
        <v>0</v>
      </c>
      <c r="I391">
        <v>0.70889999999999997</v>
      </c>
      <c r="J391" t="b">
        <v>0</v>
      </c>
      <c r="K391">
        <v>2</v>
      </c>
      <c r="L391" t="s">
        <v>21</v>
      </c>
      <c r="M391">
        <v>43</v>
      </c>
      <c r="N391" t="b">
        <v>0</v>
      </c>
      <c r="O391">
        <v>315000</v>
      </c>
      <c r="P391" t="b">
        <v>0</v>
      </c>
      <c r="Q391">
        <v>245000</v>
      </c>
      <c r="R391" t="b">
        <v>0</v>
      </c>
      <c r="S391">
        <v>76.19</v>
      </c>
      <c r="T391" t="b">
        <v>0</v>
      </c>
      <c r="U391">
        <v>360</v>
      </c>
      <c r="V391">
        <v>30</v>
      </c>
      <c r="W391">
        <v>3.5</v>
      </c>
    </row>
    <row r="392" spans="1:23" x14ac:dyDescent="0.25">
      <c r="A392">
        <v>391</v>
      </c>
      <c r="B392">
        <v>53</v>
      </c>
      <c r="C392">
        <v>14.44</v>
      </c>
      <c r="D392" t="b">
        <v>0</v>
      </c>
      <c r="E392">
        <v>106900</v>
      </c>
      <c r="F392" t="b">
        <v>0</v>
      </c>
      <c r="G392">
        <v>173000</v>
      </c>
      <c r="H392" t="b">
        <v>0</v>
      </c>
      <c r="I392">
        <v>1.6183000000000001</v>
      </c>
      <c r="J392" t="b">
        <v>0</v>
      </c>
      <c r="K392">
        <v>2</v>
      </c>
      <c r="L392" t="s">
        <v>21</v>
      </c>
      <c r="M392">
        <v>44</v>
      </c>
      <c r="N392" t="b">
        <v>0</v>
      </c>
      <c r="O392">
        <v>785000</v>
      </c>
      <c r="P392" t="b">
        <v>0</v>
      </c>
      <c r="Q392">
        <v>565000</v>
      </c>
      <c r="R392" t="b">
        <v>0</v>
      </c>
      <c r="S392">
        <v>72.37</v>
      </c>
      <c r="T392" t="b">
        <v>0</v>
      </c>
      <c r="U392">
        <v>360</v>
      </c>
      <c r="V392">
        <v>30</v>
      </c>
      <c r="W392">
        <v>3</v>
      </c>
    </row>
    <row r="393" spans="1:23" x14ac:dyDescent="0.25">
      <c r="A393">
        <v>392</v>
      </c>
      <c r="B393">
        <v>12</v>
      </c>
      <c r="C393">
        <v>31.33</v>
      </c>
      <c r="D393" t="b">
        <v>0</v>
      </c>
      <c r="E393">
        <v>82300</v>
      </c>
      <c r="F393" t="b">
        <v>0</v>
      </c>
      <c r="G393">
        <v>159000</v>
      </c>
      <c r="H393" t="b">
        <v>0</v>
      </c>
      <c r="I393">
        <v>1.9319999999999999</v>
      </c>
      <c r="J393" t="b">
        <v>0</v>
      </c>
      <c r="K393">
        <v>2</v>
      </c>
      <c r="L393" t="s">
        <v>21</v>
      </c>
      <c r="M393">
        <v>36</v>
      </c>
      <c r="N393" t="b">
        <v>0</v>
      </c>
      <c r="O393">
        <v>165000</v>
      </c>
      <c r="P393" t="b">
        <v>0</v>
      </c>
      <c r="Q393">
        <v>115000</v>
      </c>
      <c r="R393" t="b">
        <v>0</v>
      </c>
      <c r="S393">
        <v>70</v>
      </c>
      <c r="T393" t="b">
        <v>0</v>
      </c>
      <c r="U393">
        <v>360</v>
      </c>
      <c r="V393">
        <v>30</v>
      </c>
      <c r="W393">
        <v>3.37</v>
      </c>
    </row>
    <row r="394" spans="1:23" x14ac:dyDescent="0.25">
      <c r="A394">
        <v>393</v>
      </c>
      <c r="B394">
        <v>35</v>
      </c>
      <c r="C394">
        <v>26.44</v>
      </c>
      <c r="D394" t="b">
        <v>0</v>
      </c>
      <c r="E394">
        <v>54700</v>
      </c>
      <c r="F394" t="b">
        <v>0</v>
      </c>
      <c r="G394">
        <v>66000</v>
      </c>
      <c r="H394" t="b">
        <v>0</v>
      </c>
      <c r="I394">
        <v>1.2065999999999999</v>
      </c>
      <c r="J394" t="b">
        <v>0</v>
      </c>
      <c r="K394">
        <v>2</v>
      </c>
      <c r="L394" t="s">
        <v>21</v>
      </c>
      <c r="M394">
        <v>37</v>
      </c>
      <c r="N394" t="b">
        <v>0</v>
      </c>
      <c r="O394">
        <v>165000</v>
      </c>
      <c r="P394" t="b">
        <v>0</v>
      </c>
      <c r="Q394">
        <v>155000</v>
      </c>
      <c r="R394" t="b">
        <v>0</v>
      </c>
      <c r="S394">
        <v>90.9</v>
      </c>
      <c r="T394" t="b">
        <v>0</v>
      </c>
      <c r="U394">
        <v>360</v>
      </c>
      <c r="V394">
        <v>30</v>
      </c>
      <c r="W394">
        <v>3.87</v>
      </c>
    </row>
    <row r="395" spans="1:23" x14ac:dyDescent="0.25">
      <c r="A395">
        <v>394</v>
      </c>
      <c r="B395">
        <v>12</v>
      </c>
      <c r="C395">
        <v>45.18</v>
      </c>
      <c r="D395" t="b">
        <v>0</v>
      </c>
      <c r="E395">
        <v>74800</v>
      </c>
      <c r="F395" t="b">
        <v>0</v>
      </c>
      <c r="G395">
        <v>100000</v>
      </c>
      <c r="H395" t="b">
        <v>0</v>
      </c>
      <c r="I395">
        <v>1.3369</v>
      </c>
      <c r="J395" t="b">
        <v>0</v>
      </c>
      <c r="K395">
        <v>2</v>
      </c>
      <c r="L395" t="s">
        <v>21</v>
      </c>
      <c r="M395">
        <v>20</v>
      </c>
      <c r="N395" t="b">
        <v>0</v>
      </c>
      <c r="O395">
        <v>295000</v>
      </c>
      <c r="P395" t="b">
        <v>0</v>
      </c>
      <c r="Q395">
        <v>185000</v>
      </c>
      <c r="R395" t="b">
        <v>0</v>
      </c>
      <c r="S395">
        <v>62.93</v>
      </c>
      <c r="T395" t="b">
        <v>0</v>
      </c>
      <c r="U395">
        <v>180</v>
      </c>
      <c r="V395">
        <v>15</v>
      </c>
      <c r="W395">
        <v>3.12</v>
      </c>
    </row>
    <row r="396" spans="1:23" x14ac:dyDescent="0.25">
      <c r="A396">
        <v>395</v>
      </c>
      <c r="B396">
        <v>4</v>
      </c>
      <c r="C396">
        <v>5.89</v>
      </c>
      <c r="D396" t="b">
        <v>0</v>
      </c>
      <c r="E396">
        <v>77800</v>
      </c>
      <c r="F396" t="b">
        <v>0</v>
      </c>
      <c r="G396">
        <v>156000</v>
      </c>
      <c r="H396" t="b">
        <v>0</v>
      </c>
      <c r="I396">
        <v>2.0051000000000001</v>
      </c>
      <c r="J396" t="b">
        <v>0</v>
      </c>
      <c r="K396">
        <v>2</v>
      </c>
      <c r="L396" t="s">
        <v>21</v>
      </c>
      <c r="M396">
        <v>30</v>
      </c>
      <c r="N396" t="b">
        <v>0</v>
      </c>
      <c r="O396">
        <v>435000</v>
      </c>
      <c r="P396" t="b">
        <v>0</v>
      </c>
      <c r="Q396">
        <v>285000</v>
      </c>
      <c r="R396" t="b">
        <v>0</v>
      </c>
      <c r="S396">
        <v>65.290000000000006</v>
      </c>
      <c r="T396" t="b">
        <v>0</v>
      </c>
      <c r="U396">
        <v>180</v>
      </c>
      <c r="V396">
        <v>15</v>
      </c>
      <c r="W396">
        <v>2.75</v>
      </c>
    </row>
    <row r="397" spans="1:23" x14ac:dyDescent="0.25">
      <c r="A397">
        <v>396</v>
      </c>
      <c r="B397">
        <v>4</v>
      </c>
      <c r="C397">
        <v>45.81</v>
      </c>
      <c r="D397" t="b">
        <v>0</v>
      </c>
      <c r="E397">
        <v>77800</v>
      </c>
      <c r="F397" t="b">
        <v>0</v>
      </c>
      <c r="G397">
        <v>168000</v>
      </c>
      <c r="H397" t="b">
        <v>0</v>
      </c>
      <c r="I397">
        <v>2.1594000000000002</v>
      </c>
      <c r="J397" t="b">
        <v>0</v>
      </c>
      <c r="K397">
        <v>2</v>
      </c>
      <c r="L397" t="s">
        <v>21</v>
      </c>
      <c r="M397">
        <v>10</v>
      </c>
      <c r="N397" t="b">
        <v>0</v>
      </c>
      <c r="O397">
        <v>355000</v>
      </c>
      <c r="P397" t="b">
        <v>0</v>
      </c>
      <c r="Q397">
        <v>295000</v>
      </c>
      <c r="R397" t="b">
        <v>0</v>
      </c>
      <c r="S397">
        <v>83.19</v>
      </c>
      <c r="T397" t="b">
        <v>0</v>
      </c>
      <c r="U397">
        <v>360</v>
      </c>
      <c r="V397">
        <v>30</v>
      </c>
      <c r="W397">
        <v>3.5</v>
      </c>
    </row>
    <row r="398" spans="1:23" x14ac:dyDescent="0.25">
      <c r="A398">
        <v>397</v>
      </c>
      <c r="B398">
        <v>51</v>
      </c>
      <c r="C398">
        <v>33.18</v>
      </c>
      <c r="D398" t="b">
        <v>0</v>
      </c>
      <c r="E398">
        <v>82400</v>
      </c>
      <c r="F398" t="b">
        <v>0</v>
      </c>
      <c r="G398">
        <v>115000</v>
      </c>
      <c r="H398" t="b">
        <v>0</v>
      </c>
      <c r="I398">
        <v>1.3956</v>
      </c>
      <c r="J398" t="b">
        <v>0</v>
      </c>
      <c r="K398">
        <v>2</v>
      </c>
      <c r="L398" t="s">
        <v>21</v>
      </c>
      <c r="M398">
        <v>40</v>
      </c>
      <c r="N398" t="b">
        <v>0</v>
      </c>
      <c r="O398">
        <v>385000</v>
      </c>
      <c r="P398" t="b">
        <v>0</v>
      </c>
      <c r="Q398">
        <v>305000</v>
      </c>
      <c r="R398" t="b">
        <v>0</v>
      </c>
      <c r="S398">
        <v>80</v>
      </c>
      <c r="T398" t="b">
        <v>0</v>
      </c>
      <c r="U398">
        <v>360</v>
      </c>
      <c r="V398">
        <v>30</v>
      </c>
      <c r="W398">
        <v>3.25</v>
      </c>
    </row>
    <row r="399" spans="1:23" x14ac:dyDescent="0.25">
      <c r="A399">
        <v>398</v>
      </c>
      <c r="B399">
        <v>37</v>
      </c>
      <c r="C399">
        <v>42.23</v>
      </c>
      <c r="D399" t="b">
        <v>0</v>
      </c>
      <c r="E399">
        <v>88900</v>
      </c>
      <c r="F399" t="b">
        <v>0</v>
      </c>
      <c r="G399">
        <v>235000</v>
      </c>
      <c r="H399" t="b">
        <v>0</v>
      </c>
      <c r="I399">
        <v>2.6434000000000002</v>
      </c>
      <c r="J399" t="b">
        <v>0</v>
      </c>
      <c r="K399">
        <v>1</v>
      </c>
      <c r="L399" t="s">
        <v>21</v>
      </c>
      <c r="M399">
        <v>10</v>
      </c>
      <c r="N399" t="b">
        <v>0</v>
      </c>
      <c r="O399">
        <v>595000</v>
      </c>
      <c r="P399" t="b">
        <v>0</v>
      </c>
      <c r="Q399">
        <v>475000</v>
      </c>
      <c r="R399" t="b">
        <v>0</v>
      </c>
      <c r="S399">
        <v>80</v>
      </c>
      <c r="T399" t="b">
        <v>0</v>
      </c>
      <c r="U399">
        <v>360</v>
      </c>
      <c r="V399">
        <v>30</v>
      </c>
      <c r="W399">
        <v>2.4900000000000002</v>
      </c>
    </row>
    <row r="400" spans="1:23" x14ac:dyDescent="0.25">
      <c r="A400">
        <v>399</v>
      </c>
      <c r="B400">
        <v>6</v>
      </c>
      <c r="C400">
        <v>94.36</v>
      </c>
      <c r="D400" t="b">
        <v>1</v>
      </c>
      <c r="E400">
        <v>87800</v>
      </c>
      <c r="F400" t="b">
        <v>0</v>
      </c>
      <c r="G400">
        <v>170000</v>
      </c>
      <c r="H400" t="b">
        <v>0</v>
      </c>
      <c r="I400">
        <v>1.9361999999999999</v>
      </c>
      <c r="J400" t="b">
        <v>0</v>
      </c>
      <c r="K400">
        <v>2</v>
      </c>
      <c r="L400" t="s">
        <v>21</v>
      </c>
      <c r="M400">
        <v>10</v>
      </c>
      <c r="N400" t="b">
        <v>0</v>
      </c>
      <c r="O400">
        <v>365000</v>
      </c>
      <c r="P400" t="b">
        <v>0</v>
      </c>
      <c r="Q400">
        <v>225000</v>
      </c>
      <c r="R400" t="b">
        <v>0</v>
      </c>
      <c r="S400">
        <v>62.43</v>
      </c>
      <c r="T400" t="b">
        <v>0</v>
      </c>
      <c r="U400">
        <v>360</v>
      </c>
      <c r="V400">
        <v>30</v>
      </c>
      <c r="W400">
        <v>4</v>
      </c>
    </row>
    <row r="401" spans="1:23" x14ac:dyDescent="0.25">
      <c r="A401">
        <v>400</v>
      </c>
      <c r="B401">
        <v>47</v>
      </c>
      <c r="C401">
        <v>11.36</v>
      </c>
      <c r="D401" t="b">
        <v>0</v>
      </c>
      <c r="E401">
        <v>70800</v>
      </c>
      <c r="F401" t="b">
        <v>0</v>
      </c>
      <c r="G401">
        <v>78000</v>
      </c>
      <c r="H401" t="b">
        <v>0</v>
      </c>
      <c r="I401">
        <v>1.1016999999999999</v>
      </c>
      <c r="J401" t="b">
        <v>0</v>
      </c>
      <c r="K401">
        <v>2</v>
      </c>
      <c r="L401" t="s">
        <v>21</v>
      </c>
      <c r="M401">
        <v>40</v>
      </c>
      <c r="N401" t="b">
        <v>0</v>
      </c>
      <c r="O401">
        <v>255000</v>
      </c>
      <c r="P401" t="b">
        <v>0</v>
      </c>
      <c r="Q401">
        <v>165000</v>
      </c>
      <c r="R401" t="b">
        <v>0</v>
      </c>
      <c r="S401">
        <v>64</v>
      </c>
      <c r="T401" t="b">
        <v>0</v>
      </c>
      <c r="U401">
        <v>240</v>
      </c>
      <c r="V401">
        <v>20</v>
      </c>
      <c r="W401">
        <v>2.75</v>
      </c>
    </row>
    <row r="402" spans="1:23" x14ac:dyDescent="0.25">
      <c r="A402">
        <v>401</v>
      </c>
      <c r="B402">
        <v>45</v>
      </c>
      <c r="C402">
        <v>21.73</v>
      </c>
      <c r="D402" t="b">
        <v>0</v>
      </c>
      <c r="E402">
        <v>71400</v>
      </c>
      <c r="F402" t="b">
        <v>0</v>
      </c>
      <c r="G402">
        <v>75000</v>
      </c>
      <c r="H402" t="b">
        <v>0</v>
      </c>
      <c r="I402">
        <v>1.0504</v>
      </c>
      <c r="J402" t="b">
        <v>0</v>
      </c>
      <c r="K402">
        <v>2</v>
      </c>
      <c r="L402" t="s">
        <v>21</v>
      </c>
      <c r="M402">
        <v>47</v>
      </c>
      <c r="N402" t="b">
        <v>0</v>
      </c>
      <c r="O402">
        <v>345000</v>
      </c>
      <c r="P402" t="b">
        <v>0</v>
      </c>
      <c r="Q402">
        <v>265000</v>
      </c>
      <c r="R402" t="b">
        <v>0</v>
      </c>
      <c r="S402">
        <v>77.22</v>
      </c>
      <c r="T402" t="b">
        <v>0</v>
      </c>
      <c r="U402">
        <v>240</v>
      </c>
      <c r="V402">
        <v>20</v>
      </c>
      <c r="W402">
        <v>2.99</v>
      </c>
    </row>
    <row r="403" spans="1:23" x14ac:dyDescent="0.25">
      <c r="A403">
        <v>402</v>
      </c>
      <c r="B403">
        <v>39</v>
      </c>
      <c r="C403">
        <v>4.3600000000000003</v>
      </c>
      <c r="D403" t="b">
        <v>0</v>
      </c>
      <c r="E403">
        <v>84600</v>
      </c>
      <c r="F403" t="b">
        <v>0</v>
      </c>
      <c r="G403">
        <v>172000</v>
      </c>
      <c r="H403" t="b">
        <v>0</v>
      </c>
      <c r="I403">
        <v>2.0331000000000001</v>
      </c>
      <c r="J403" t="b">
        <v>0</v>
      </c>
      <c r="K403">
        <v>2</v>
      </c>
      <c r="L403" t="s">
        <v>21</v>
      </c>
      <c r="M403">
        <v>30</v>
      </c>
      <c r="N403" t="b">
        <v>0</v>
      </c>
      <c r="O403">
        <v>945000</v>
      </c>
      <c r="P403" t="b">
        <v>0</v>
      </c>
      <c r="Q403">
        <v>405000</v>
      </c>
      <c r="R403" t="b">
        <v>0</v>
      </c>
      <c r="S403">
        <v>42.55</v>
      </c>
      <c r="T403" t="b">
        <v>0</v>
      </c>
      <c r="U403">
        <v>180</v>
      </c>
      <c r="V403">
        <v>15</v>
      </c>
      <c r="W403">
        <v>2.75</v>
      </c>
    </row>
    <row r="404" spans="1:23" x14ac:dyDescent="0.25">
      <c r="A404">
        <v>403</v>
      </c>
      <c r="B404">
        <v>42</v>
      </c>
      <c r="C404">
        <v>9.2799999999999994</v>
      </c>
      <c r="D404" t="b">
        <v>0</v>
      </c>
      <c r="E404">
        <v>82300</v>
      </c>
      <c r="F404" t="b">
        <v>0</v>
      </c>
      <c r="G404">
        <v>190000</v>
      </c>
      <c r="H404" t="b">
        <v>0</v>
      </c>
      <c r="I404">
        <v>2.3086000000000002</v>
      </c>
      <c r="J404" t="b">
        <v>0</v>
      </c>
      <c r="K404">
        <v>1</v>
      </c>
      <c r="L404" t="s">
        <v>21</v>
      </c>
      <c r="M404">
        <v>10</v>
      </c>
      <c r="N404" t="b">
        <v>0</v>
      </c>
      <c r="O404">
        <v>345000</v>
      </c>
      <c r="P404" t="b">
        <v>0</v>
      </c>
      <c r="Q404">
        <v>305000</v>
      </c>
      <c r="R404" t="b">
        <v>0</v>
      </c>
      <c r="S404">
        <v>90</v>
      </c>
      <c r="T404" t="b">
        <v>0</v>
      </c>
      <c r="U404">
        <v>360</v>
      </c>
      <c r="V404">
        <v>30</v>
      </c>
      <c r="W404">
        <v>3.37</v>
      </c>
    </row>
    <row r="405" spans="1:23" x14ac:dyDescent="0.25">
      <c r="A405">
        <v>404</v>
      </c>
      <c r="B405">
        <v>25</v>
      </c>
      <c r="C405">
        <v>4.87</v>
      </c>
      <c r="D405" t="b">
        <v>0</v>
      </c>
      <c r="E405">
        <v>114000</v>
      </c>
      <c r="F405" t="b">
        <v>0</v>
      </c>
      <c r="G405">
        <v>90000</v>
      </c>
      <c r="H405" t="b">
        <v>0</v>
      </c>
      <c r="I405">
        <v>0.78949999999999998</v>
      </c>
      <c r="J405" t="b">
        <v>0</v>
      </c>
      <c r="K405">
        <v>2</v>
      </c>
      <c r="L405" t="s">
        <v>21</v>
      </c>
      <c r="M405">
        <v>42</v>
      </c>
      <c r="N405" t="b">
        <v>0</v>
      </c>
      <c r="O405">
        <v>295000</v>
      </c>
      <c r="P405" t="b">
        <v>0</v>
      </c>
      <c r="Q405">
        <v>235000</v>
      </c>
      <c r="R405" t="b">
        <v>0</v>
      </c>
      <c r="S405">
        <v>80</v>
      </c>
      <c r="T405" t="b">
        <v>0</v>
      </c>
      <c r="U405">
        <v>240</v>
      </c>
      <c r="V405">
        <v>20</v>
      </c>
      <c r="W405">
        <v>3.5</v>
      </c>
    </row>
    <row r="406" spans="1:23" x14ac:dyDescent="0.25">
      <c r="A406">
        <v>405</v>
      </c>
      <c r="B406">
        <v>24</v>
      </c>
      <c r="C406">
        <v>18.649999999999999</v>
      </c>
      <c r="D406" t="b">
        <v>0</v>
      </c>
      <c r="E406">
        <v>85900</v>
      </c>
      <c r="F406" t="b">
        <v>0</v>
      </c>
      <c r="G406">
        <v>86000</v>
      </c>
      <c r="H406" t="b">
        <v>0</v>
      </c>
      <c r="I406">
        <v>1.0012000000000001</v>
      </c>
      <c r="J406" t="b">
        <v>0</v>
      </c>
      <c r="K406">
        <v>2</v>
      </c>
      <c r="L406" t="s">
        <v>21</v>
      </c>
      <c r="M406">
        <v>20</v>
      </c>
      <c r="N406" t="b">
        <v>0</v>
      </c>
      <c r="O406">
        <v>395000</v>
      </c>
      <c r="P406" t="b">
        <v>0</v>
      </c>
      <c r="Q406">
        <v>185000</v>
      </c>
      <c r="R406" t="b">
        <v>0</v>
      </c>
      <c r="S406">
        <v>49.98</v>
      </c>
      <c r="T406" t="b">
        <v>0</v>
      </c>
      <c r="U406">
        <v>360</v>
      </c>
      <c r="V406">
        <v>30</v>
      </c>
      <c r="W406">
        <v>3.87</v>
      </c>
    </row>
    <row r="407" spans="1:23" x14ac:dyDescent="0.25">
      <c r="A407">
        <v>406</v>
      </c>
      <c r="B407">
        <v>10</v>
      </c>
      <c r="C407">
        <v>13.02</v>
      </c>
      <c r="D407" t="b">
        <v>0</v>
      </c>
      <c r="E407">
        <v>96600</v>
      </c>
      <c r="F407" t="b">
        <v>0</v>
      </c>
      <c r="G407">
        <v>123000</v>
      </c>
      <c r="H407" t="b">
        <v>0</v>
      </c>
      <c r="I407">
        <v>1.2733000000000001</v>
      </c>
      <c r="J407" t="b">
        <v>0</v>
      </c>
      <c r="K407">
        <v>2</v>
      </c>
      <c r="L407" t="s">
        <v>21</v>
      </c>
      <c r="M407">
        <v>20</v>
      </c>
      <c r="N407" t="b">
        <v>0</v>
      </c>
      <c r="O407">
        <v>365000</v>
      </c>
      <c r="P407" t="b">
        <v>0</v>
      </c>
      <c r="Q407">
        <v>265000</v>
      </c>
      <c r="R407" t="b">
        <v>0</v>
      </c>
      <c r="S407">
        <v>73.94</v>
      </c>
      <c r="T407" t="b">
        <v>0</v>
      </c>
      <c r="U407">
        <v>240</v>
      </c>
      <c r="V407">
        <v>20</v>
      </c>
      <c r="W407">
        <v>3.25</v>
      </c>
    </row>
    <row r="408" spans="1:23" x14ac:dyDescent="0.25">
      <c r="A408">
        <v>407</v>
      </c>
      <c r="B408">
        <v>4</v>
      </c>
      <c r="C408">
        <v>10.3</v>
      </c>
      <c r="D408" t="b">
        <v>0</v>
      </c>
      <c r="E408">
        <v>77800</v>
      </c>
      <c r="F408" t="b">
        <v>0</v>
      </c>
      <c r="G408">
        <v>107000</v>
      </c>
      <c r="H408" t="b">
        <v>0</v>
      </c>
      <c r="I408">
        <v>1.3753</v>
      </c>
      <c r="J408" t="b">
        <v>0</v>
      </c>
      <c r="K408">
        <v>2</v>
      </c>
      <c r="L408" t="s">
        <v>21</v>
      </c>
      <c r="M408">
        <v>20</v>
      </c>
      <c r="N408" t="b">
        <v>0</v>
      </c>
      <c r="O408">
        <v>425000</v>
      </c>
      <c r="P408" t="b">
        <v>0</v>
      </c>
      <c r="Q408">
        <v>255000</v>
      </c>
      <c r="R408" t="b">
        <v>0</v>
      </c>
      <c r="S408">
        <v>60.63</v>
      </c>
      <c r="T408" t="b">
        <v>0</v>
      </c>
      <c r="U408">
        <v>360</v>
      </c>
      <c r="V408">
        <v>30</v>
      </c>
      <c r="W408">
        <v>2.87</v>
      </c>
    </row>
    <row r="409" spans="1:23" x14ac:dyDescent="0.25">
      <c r="A409">
        <v>408</v>
      </c>
      <c r="B409">
        <v>34</v>
      </c>
      <c r="C409">
        <v>29.35</v>
      </c>
      <c r="D409" t="b">
        <v>0</v>
      </c>
      <c r="E409">
        <v>96500</v>
      </c>
      <c r="F409" t="b">
        <v>0</v>
      </c>
      <c r="G409">
        <v>60000</v>
      </c>
      <c r="H409" t="b">
        <v>0</v>
      </c>
      <c r="I409">
        <v>0.62180000000000002</v>
      </c>
      <c r="J409" t="b">
        <v>0</v>
      </c>
      <c r="K409">
        <v>2</v>
      </c>
      <c r="L409" t="s">
        <v>21</v>
      </c>
      <c r="M409">
        <v>39</v>
      </c>
      <c r="N409" t="b">
        <v>0</v>
      </c>
      <c r="O409">
        <v>345000</v>
      </c>
      <c r="P409" t="b">
        <v>0</v>
      </c>
      <c r="Q409">
        <v>275000</v>
      </c>
      <c r="R409" t="b">
        <v>0</v>
      </c>
      <c r="S409">
        <v>80</v>
      </c>
      <c r="T409" t="b">
        <v>0</v>
      </c>
      <c r="U409">
        <v>360</v>
      </c>
      <c r="V409">
        <v>30</v>
      </c>
      <c r="W409">
        <v>3.37</v>
      </c>
    </row>
    <row r="410" spans="1:23" x14ac:dyDescent="0.25">
      <c r="A410">
        <v>409</v>
      </c>
      <c r="B410">
        <v>6</v>
      </c>
      <c r="C410">
        <v>78.14</v>
      </c>
      <c r="D410" t="b">
        <v>0</v>
      </c>
      <c r="E410">
        <v>86700</v>
      </c>
      <c r="F410" t="b">
        <v>0</v>
      </c>
      <c r="G410">
        <v>62000</v>
      </c>
      <c r="H410" t="b">
        <v>0</v>
      </c>
      <c r="I410">
        <v>0.71509999999999996</v>
      </c>
      <c r="J410" t="b">
        <v>0</v>
      </c>
      <c r="K410">
        <v>2</v>
      </c>
      <c r="L410" t="s">
        <v>21</v>
      </c>
      <c r="M410">
        <v>39</v>
      </c>
      <c r="N410" t="b">
        <v>0</v>
      </c>
      <c r="O410">
        <v>255000</v>
      </c>
      <c r="P410" t="b">
        <v>0</v>
      </c>
      <c r="Q410">
        <v>155000</v>
      </c>
      <c r="R410" t="b">
        <v>0</v>
      </c>
      <c r="S410">
        <v>59.76</v>
      </c>
      <c r="T410" t="b">
        <v>0</v>
      </c>
      <c r="U410">
        <v>360</v>
      </c>
      <c r="V410">
        <v>30</v>
      </c>
      <c r="W410">
        <v>4.12</v>
      </c>
    </row>
    <row r="411" spans="1:23" x14ac:dyDescent="0.25">
      <c r="A411">
        <v>410</v>
      </c>
      <c r="B411">
        <v>6</v>
      </c>
      <c r="C411">
        <v>78.349999999999994</v>
      </c>
      <c r="D411" t="b">
        <v>0</v>
      </c>
      <c r="E411">
        <v>127900</v>
      </c>
      <c r="F411" t="b">
        <v>1</v>
      </c>
      <c r="G411">
        <v>149000</v>
      </c>
      <c r="H411" t="b">
        <v>0</v>
      </c>
      <c r="I411">
        <v>1.165</v>
      </c>
      <c r="J411" t="b">
        <v>0</v>
      </c>
      <c r="K411">
        <v>2</v>
      </c>
      <c r="L411" t="s">
        <v>21</v>
      </c>
      <c r="M411">
        <v>20</v>
      </c>
      <c r="N411" t="b">
        <v>0</v>
      </c>
      <c r="O411">
        <v>685000</v>
      </c>
      <c r="P411" t="b">
        <v>0</v>
      </c>
      <c r="Q411">
        <v>435000</v>
      </c>
      <c r="R411" t="b">
        <v>0</v>
      </c>
      <c r="S411">
        <v>63.64</v>
      </c>
      <c r="T411" t="b">
        <v>0</v>
      </c>
      <c r="U411">
        <v>360</v>
      </c>
      <c r="V411">
        <v>30</v>
      </c>
      <c r="W411">
        <v>3.25</v>
      </c>
    </row>
    <row r="412" spans="1:23" x14ac:dyDescent="0.25">
      <c r="A412">
        <v>411</v>
      </c>
      <c r="B412">
        <v>6</v>
      </c>
      <c r="C412">
        <v>63.85</v>
      </c>
      <c r="D412" t="b">
        <v>0</v>
      </c>
      <c r="E412">
        <v>83300</v>
      </c>
      <c r="F412" t="b">
        <v>0</v>
      </c>
      <c r="G412">
        <v>126000</v>
      </c>
      <c r="H412" t="b">
        <v>0</v>
      </c>
      <c r="I412">
        <v>1.5125999999999999</v>
      </c>
      <c r="J412" t="b">
        <v>0</v>
      </c>
      <c r="K412">
        <v>1</v>
      </c>
      <c r="L412" t="s">
        <v>21</v>
      </c>
      <c r="M412">
        <v>44</v>
      </c>
      <c r="N412" t="b">
        <v>0</v>
      </c>
      <c r="O412">
        <v>1265000</v>
      </c>
      <c r="P412" t="b">
        <v>1</v>
      </c>
      <c r="Q412">
        <v>655000</v>
      </c>
      <c r="R412" t="b">
        <v>0</v>
      </c>
      <c r="S412">
        <v>57.11</v>
      </c>
      <c r="T412" t="b">
        <v>0</v>
      </c>
      <c r="U412">
        <v>360</v>
      </c>
      <c r="V412">
        <v>30</v>
      </c>
      <c r="W412">
        <v>2.99</v>
      </c>
    </row>
    <row r="413" spans="1:23" x14ac:dyDescent="0.25">
      <c r="A413">
        <v>412</v>
      </c>
      <c r="B413">
        <v>24</v>
      </c>
      <c r="C413">
        <v>30.11</v>
      </c>
      <c r="D413" t="b">
        <v>0</v>
      </c>
      <c r="E413">
        <v>104000</v>
      </c>
      <c r="F413" t="b">
        <v>0</v>
      </c>
      <c r="G413">
        <v>90000</v>
      </c>
      <c r="H413" t="b">
        <v>0</v>
      </c>
      <c r="I413">
        <v>0.86539999999999995</v>
      </c>
      <c r="J413" t="b">
        <v>0</v>
      </c>
      <c r="K413">
        <v>2</v>
      </c>
      <c r="L413" t="s">
        <v>21</v>
      </c>
      <c r="M413">
        <v>41</v>
      </c>
      <c r="N413" t="b">
        <v>0</v>
      </c>
      <c r="O413">
        <v>255000</v>
      </c>
      <c r="P413" t="b">
        <v>0</v>
      </c>
      <c r="Q413">
        <v>225000</v>
      </c>
      <c r="R413" t="b">
        <v>0</v>
      </c>
      <c r="S413">
        <v>95</v>
      </c>
      <c r="T413" t="b">
        <v>0</v>
      </c>
      <c r="U413">
        <v>360</v>
      </c>
      <c r="V413">
        <v>30</v>
      </c>
      <c r="W413">
        <v>3.87</v>
      </c>
    </row>
    <row r="414" spans="1:23" x14ac:dyDescent="0.25">
      <c r="A414">
        <v>413</v>
      </c>
      <c r="B414">
        <v>12</v>
      </c>
      <c r="C414">
        <v>40.44</v>
      </c>
      <c r="D414" t="b">
        <v>0</v>
      </c>
      <c r="E414">
        <v>68100</v>
      </c>
      <c r="F414" t="b">
        <v>0</v>
      </c>
      <c r="G414">
        <v>96000</v>
      </c>
      <c r="H414" t="b">
        <v>0</v>
      </c>
      <c r="I414">
        <v>1.4097</v>
      </c>
      <c r="J414" t="b">
        <v>0</v>
      </c>
      <c r="K414">
        <v>2</v>
      </c>
      <c r="L414" t="s">
        <v>21</v>
      </c>
      <c r="M414">
        <v>20</v>
      </c>
      <c r="N414" t="b">
        <v>0</v>
      </c>
      <c r="O414">
        <v>385000</v>
      </c>
      <c r="P414" t="b">
        <v>0</v>
      </c>
      <c r="Q414">
        <v>275000</v>
      </c>
      <c r="R414" t="b">
        <v>0</v>
      </c>
      <c r="S414">
        <v>72.209999999999994</v>
      </c>
      <c r="T414" t="b">
        <v>0</v>
      </c>
      <c r="U414">
        <v>360</v>
      </c>
      <c r="V414">
        <v>30</v>
      </c>
      <c r="W414">
        <v>3</v>
      </c>
    </row>
    <row r="415" spans="1:23" x14ac:dyDescent="0.25">
      <c r="A415">
        <v>414</v>
      </c>
      <c r="B415">
        <v>17</v>
      </c>
      <c r="C415">
        <v>52.91</v>
      </c>
      <c r="D415" t="b">
        <v>0</v>
      </c>
      <c r="E415">
        <v>89100</v>
      </c>
      <c r="F415" t="b">
        <v>0</v>
      </c>
      <c r="G415">
        <v>134000</v>
      </c>
      <c r="H415" t="b">
        <v>0</v>
      </c>
      <c r="I415">
        <v>1.5039</v>
      </c>
      <c r="J415" t="b">
        <v>0</v>
      </c>
      <c r="K415">
        <v>2</v>
      </c>
      <c r="L415" t="s">
        <v>21</v>
      </c>
      <c r="M415">
        <v>10</v>
      </c>
      <c r="N415" t="b">
        <v>0</v>
      </c>
      <c r="O415">
        <v>285000</v>
      </c>
      <c r="P415" t="b">
        <v>0</v>
      </c>
      <c r="Q415">
        <v>195000</v>
      </c>
      <c r="R415" t="b">
        <v>0</v>
      </c>
      <c r="S415">
        <v>68.02</v>
      </c>
      <c r="T415" t="b">
        <v>0</v>
      </c>
      <c r="U415">
        <v>360</v>
      </c>
      <c r="V415">
        <v>30</v>
      </c>
      <c r="W415">
        <v>3.75</v>
      </c>
    </row>
    <row r="416" spans="1:23" x14ac:dyDescent="0.25">
      <c r="A416">
        <v>415</v>
      </c>
      <c r="B416">
        <v>18</v>
      </c>
      <c r="C416">
        <v>7.09</v>
      </c>
      <c r="D416" t="b">
        <v>0</v>
      </c>
      <c r="E416">
        <v>89100</v>
      </c>
      <c r="F416" t="b">
        <v>0</v>
      </c>
      <c r="G416">
        <v>64000</v>
      </c>
      <c r="H416" t="b">
        <v>0</v>
      </c>
      <c r="I416">
        <v>0.71830000000000005</v>
      </c>
      <c r="J416" t="b">
        <v>0</v>
      </c>
      <c r="K416">
        <v>1</v>
      </c>
      <c r="L416" t="s">
        <v>21</v>
      </c>
      <c r="M416">
        <v>30</v>
      </c>
      <c r="N416" t="b">
        <v>0</v>
      </c>
      <c r="O416">
        <v>165000</v>
      </c>
      <c r="P416" t="b">
        <v>0</v>
      </c>
      <c r="Q416">
        <v>105000</v>
      </c>
      <c r="R416" t="b">
        <v>0</v>
      </c>
      <c r="S416">
        <v>75.86</v>
      </c>
      <c r="T416" t="b">
        <v>0</v>
      </c>
      <c r="U416">
        <v>360</v>
      </c>
      <c r="V416">
        <v>30</v>
      </c>
      <c r="W416">
        <v>3.5</v>
      </c>
    </row>
    <row r="417" spans="1:23" x14ac:dyDescent="0.25">
      <c r="A417">
        <v>416</v>
      </c>
      <c r="B417">
        <v>8</v>
      </c>
      <c r="C417">
        <v>8.6999999999999993</v>
      </c>
      <c r="D417" t="b">
        <v>0</v>
      </c>
      <c r="E417">
        <v>100000</v>
      </c>
      <c r="F417" t="b">
        <v>0</v>
      </c>
      <c r="G417">
        <v>194000</v>
      </c>
      <c r="H417" t="b">
        <v>0</v>
      </c>
      <c r="I417">
        <v>1.94</v>
      </c>
      <c r="J417" t="b">
        <v>0</v>
      </c>
      <c r="K417">
        <v>2</v>
      </c>
      <c r="L417" t="s">
        <v>21</v>
      </c>
      <c r="M417">
        <v>36</v>
      </c>
      <c r="N417" t="b">
        <v>0</v>
      </c>
      <c r="O417">
        <v>745000</v>
      </c>
      <c r="P417" t="b">
        <v>0</v>
      </c>
      <c r="Q417">
        <v>575000</v>
      </c>
      <c r="R417" t="b">
        <v>0</v>
      </c>
      <c r="S417">
        <v>90</v>
      </c>
      <c r="T417" t="b">
        <v>0</v>
      </c>
      <c r="U417">
        <v>360</v>
      </c>
      <c r="V417">
        <v>30</v>
      </c>
      <c r="W417">
        <v>3.37</v>
      </c>
    </row>
    <row r="418" spans="1:23" x14ac:dyDescent="0.25">
      <c r="A418">
        <v>417</v>
      </c>
      <c r="B418">
        <v>13</v>
      </c>
      <c r="C418">
        <v>7.02</v>
      </c>
      <c r="D418" t="b">
        <v>0</v>
      </c>
      <c r="E418">
        <v>82200</v>
      </c>
      <c r="F418" t="b">
        <v>0</v>
      </c>
      <c r="G418">
        <v>137000</v>
      </c>
      <c r="H418" t="b">
        <v>0</v>
      </c>
      <c r="I418">
        <v>1.6667000000000001</v>
      </c>
      <c r="J418" t="b">
        <v>0</v>
      </c>
      <c r="K418">
        <v>2</v>
      </c>
      <c r="L418" t="s">
        <v>21</v>
      </c>
      <c r="M418">
        <v>30</v>
      </c>
      <c r="N418" t="b">
        <v>0</v>
      </c>
      <c r="O418">
        <v>545000</v>
      </c>
      <c r="P418" t="b">
        <v>0</v>
      </c>
      <c r="Q418">
        <v>405000</v>
      </c>
      <c r="R418" t="b">
        <v>0</v>
      </c>
      <c r="S418">
        <v>75</v>
      </c>
      <c r="T418" t="b">
        <v>0</v>
      </c>
      <c r="U418">
        <v>360</v>
      </c>
      <c r="V418">
        <v>30</v>
      </c>
      <c r="W418">
        <v>3.25</v>
      </c>
    </row>
    <row r="419" spans="1:23" x14ac:dyDescent="0.25">
      <c r="A419">
        <v>418</v>
      </c>
      <c r="B419">
        <v>47</v>
      </c>
      <c r="C419">
        <v>16.72</v>
      </c>
      <c r="D419" t="b">
        <v>0</v>
      </c>
      <c r="E419">
        <v>72600</v>
      </c>
      <c r="F419" t="b">
        <v>0</v>
      </c>
      <c r="G419">
        <v>52000</v>
      </c>
      <c r="H419" t="b">
        <v>0</v>
      </c>
      <c r="I419">
        <v>0.71630000000000005</v>
      </c>
      <c r="J419" t="b">
        <v>0</v>
      </c>
      <c r="K419">
        <v>2</v>
      </c>
      <c r="L419" t="s">
        <v>21</v>
      </c>
      <c r="M419">
        <v>30</v>
      </c>
      <c r="N419" t="b">
        <v>0</v>
      </c>
      <c r="O419">
        <v>115000</v>
      </c>
      <c r="P419" t="b">
        <v>0</v>
      </c>
      <c r="Q419">
        <v>95000</v>
      </c>
      <c r="R419" t="b">
        <v>0</v>
      </c>
      <c r="S419">
        <v>90</v>
      </c>
      <c r="T419" t="b">
        <v>0</v>
      </c>
      <c r="U419">
        <v>360</v>
      </c>
      <c r="V419">
        <v>30</v>
      </c>
      <c r="W419">
        <v>4.5</v>
      </c>
    </row>
    <row r="420" spans="1:23" x14ac:dyDescent="0.25">
      <c r="A420">
        <v>419</v>
      </c>
      <c r="B420">
        <v>25</v>
      </c>
      <c r="C420">
        <v>42.23</v>
      </c>
      <c r="D420" t="b">
        <v>0</v>
      </c>
      <c r="E420">
        <v>114000</v>
      </c>
      <c r="F420" t="b">
        <v>0</v>
      </c>
      <c r="G420">
        <v>57000</v>
      </c>
      <c r="H420" t="b">
        <v>0</v>
      </c>
      <c r="I420">
        <v>0.5</v>
      </c>
      <c r="J420" t="b">
        <v>0</v>
      </c>
      <c r="K420">
        <v>2</v>
      </c>
      <c r="L420" t="s">
        <v>21</v>
      </c>
      <c r="M420">
        <v>44</v>
      </c>
      <c r="N420" t="b">
        <v>0</v>
      </c>
      <c r="O420">
        <v>445000</v>
      </c>
      <c r="P420" t="b">
        <v>0</v>
      </c>
      <c r="Q420">
        <v>335000</v>
      </c>
      <c r="R420" t="b">
        <v>0</v>
      </c>
      <c r="S420">
        <v>76.739999999999995</v>
      </c>
      <c r="T420" t="b">
        <v>0</v>
      </c>
      <c r="U420">
        <v>360</v>
      </c>
      <c r="V420">
        <v>30</v>
      </c>
      <c r="W420">
        <v>3.87</v>
      </c>
    </row>
    <row r="421" spans="1:23" x14ac:dyDescent="0.25">
      <c r="A421">
        <v>420</v>
      </c>
      <c r="B421">
        <v>12</v>
      </c>
      <c r="C421">
        <v>34.49</v>
      </c>
      <c r="D421" t="b">
        <v>0</v>
      </c>
      <c r="E421">
        <v>76700</v>
      </c>
      <c r="F421" t="b">
        <v>0</v>
      </c>
      <c r="G421">
        <v>79000</v>
      </c>
      <c r="H421" t="b">
        <v>0</v>
      </c>
      <c r="I421">
        <v>1.03</v>
      </c>
      <c r="J421" t="b">
        <v>0</v>
      </c>
      <c r="K421">
        <v>1</v>
      </c>
      <c r="L421" t="s">
        <v>21</v>
      </c>
      <c r="M421">
        <v>10</v>
      </c>
      <c r="N421" t="b">
        <v>0</v>
      </c>
      <c r="O421">
        <v>145000</v>
      </c>
      <c r="P421" t="b">
        <v>0</v>
      </c>
      <c r="Q421">
        <v>105000</v>
      </c>
      <c r="R421" t="b">
        <v>0</v>
      </c>
      <c r="S421">
        <v>80</v>
      </c>
      <c r="T421" t="b">
        <v>0</v>
      </c>
      <c r="U421">
        <v>360</v>
      </c>
      <c r="V421">
        <v>30</v>
      </c>
      <c r="W421">
        <v>4</v>
      </c>
    </row>
    <row r="422" spans="1:23" x14ac:dyDescent="0.25">
      <c r="A422">
        <v>421</v>
      </c>
      <c r="B422">
        <v>6</v>
      </c>
      <c r="C422">
        <v>74.23</v>
      </c>
      <c r="D422" t="b">
        <v>0</v>
      </c>
      <c r="E422">
        <v>86700</v>
      </c>
      <c r="F422" t="b">
        <v>0</v>
      </c>
      <c r="G422">
        <v>64000</v>
      </c>
      <c r="H422" t="b">
        <v>0</v>
      </c>
      <c r="I422">
        <v>0.73819999999999997</v>
      </c>
      <c r="J422" t="b">
        <v>0</v>
      </c>
      <c r="K422">
        <v>2</v>
      </c>
      <c r="L422" t="s">
        <v>21</v>
      </c>
      <c r="M422">
        <v>46</v>
      </c>
      <c r="N422" t="b">
        <v>0</v>
      </c>
      <c r="O422">
        <v>635000</v>
      </c>
      <c r="P422" t="b">
        <v>0</v>
      </c>
      <c r="Q422">
        <v>305000</v>
      </c>
      <c r="R422" t="b">
        <v>0</v>
      </c>
      <c r="S422">
        <v>47.07</v>
      </c>
      <c r="T422" t="b">
        <v>0</v>
      </c>
      <c r="U422">
        <v>360</v>
      </c>
      <c r="V422">
        <v>30</v>
      </c>
      <c r="W422">
        <v>2.75</v>
      </c>
    </row>
    <row r="423" spans="1:23" x14ac:dyDescent="0.25">
      <c r="A423">
        <v>422</v>
      </c>
      <c r="B423">
        <v>51</v>
      </c>
      <c r="C423">
        <v>17.2</v>
      </c>
      <c r="D423" t="b">
        <v>0</v>
      </c>
      <c r="E423">
        <v>82400</v>
      </c>
      <c r="F423" t="b">
        <v>0</v>
      </c>
      <c r="G423">
        <v>65000</v>
      </c>
      <c r="H423" t="b">
        <v>0</v>
      </c>
      <c r="I423">
        <v>0.78879999999999995</v>
      </c>
      <c r="J423" t="b">
        <v>0</v>
      </c>
      <c r="K423">
        <v>2</v>
      </c>
      <c r="L423" t="s">
        <v>22</v>
      </c>
      <c r="M423">
        <v>20</v>
      </c>
      <c r="N423" t="b">
        <v>0</v>
      </c>
      <c r="O423">
        <v>255000</v>
      </c>
      <c r="P423" t="b">
        <v>0</v>
      </c>
      <c r="Q423">
        <v>205000</v>
      </c>
      <c r="R423" t="b">
        <v>0</v>
      </c>
      <c r="S423">
        <v>80</v>
      </c>
      <c r="T423" t="b">
        <v>0</v>
      </c>
      <c r="U423">
        <v>360</v>
      </c>
      <c r="V423">
        <v>30</v>
      </c>
      <c r="W423">
        <v>4</v>
      </c>
    </row>
    <row r="424" spans="1:23" x14ac:dyDescent="0.25">
      <c r="A424">
        <v>423</v>
      </c>
      <c r="B424">
        <v>6</v>
      </c>
      <c r="C424">
        <v>43.85</v>
      </c>
      <c r="D424" t="b">
        <v>0</v>
      </c>
      <c r="E424">
        <v>61700</v>
      </c>
      <c r="F424" t="b">
        <v>0</v>
      </c>
      <c r="G424">
        <v>91000</v>
      </c>
      <c r="H424" t="b">
        <v>0</v>
      </c>
      <c r="I424">
        <v>1.4749000000000001</v>
      </c>
      <c r="J424" t="b">
        <v>0</v>
      </c>
      <c r="K424">
        <v>2</v>
      </c>
      <c r="L424" t="s">
        <v>22</v>
      </c>
      <c r="M424">
        <v>20</v>
      </c>
      <c r="N424" t="b">
        <v>0</v>
      </c>
      <c r="O424">
        <v>335000</v>
      </c>
      <c r="P424" t="b">
        <v>0</v>
      </c>
      <c r="Q424">
        <v>265000</v>
      </c>
      <c r="R424" t="b">
        <v>0</v>
      </c>
      <c r="S424">
        <v>78.040000000000006</v>
      </c>
      <c r="T424" t="b">
        <v>0</v>
      </c>
      <c r="U424">
        <v>360</v>
      </c>
      <c r="V424">
        <v>30</v>
      </c>
      <c r="W424">
        <v>2.75</v>
      </c>
    </row>
    <row r="425" spans="1:23" x14ac:dyDescent="0.25">
      <c r="A425">
        <v>424</v>
      </c>
      <c r="B425">
        <v>29</v>
      </c>
      <c r="C425">
        <v>4.18</v>
      </c>
      <c r="D425" t="b">
        <v>0</v>
      </c>
      <c r="E425">
        <v>82600</v>
      </c>
      <c r="F425" t="b">
        <v>0</v>
      </c>
      <c r="G425">
        <v>43000</v>
      </c>
      <c r="H425" t="b">
        <v>0</v>
      </c>
      <c r="I425">
        <v>0.52059999999999995</v>
      </c>
      <c r="J425" t="b">
        <v>0</v>
      </c>
      <c r="K425">
        <v>2</v>
      </c>
      <c r="L425" t="s">
        <v>22</v>
      </c>
      <c r="M425">
        <v>38</v>
      </c>
      <c r="N425" t="b">
        <v>0</v>
      </c>
      <c r="O425">
        <v>145000</v>
      </c>
      <c r="P425" t="b">
        <v>0</v>
      </c>
      <c r="Q425">
        <v>135000</v>
      </c>
      <c r="R425" t="b">
        <v>0</v>
      </c>
      <c r="S425">
        <v>94.82</v>
      </c>
      <c r="T425" t="b">
        <v>0</v>
      </c>
      <c r="U425">
        <v>360</v>
      </c>
      <c r="V425">
        <v>30</v>
      </c>
      <c r="W425">
        <v>2.37</v>
      </c>
    </row>
    <row r="426" spans="1:23" x14ac:dyDescent="0.25">
      <c r="A426">
        <v>425</v>
      </c>
      <c r="B426">
        <v>27</v>
      </c>
      <c r="C426">
        <v>20.96</v>
      </c>
      <c r="D426" t="b">
        <v>0</v>
      </c>
      <c r="E426">
        <v>102800</v>
      </c>
      <c r="F426" t="b">
        <v>0</v>
      </c>
      <c r="G426">
        <v>69000</v>
      </c>
      <c r="H426" t="b">
        <v>0</v>
      </c>
      <c r="I426">
        <v>0.67120000000000002</v>
      </c>
      <c r="J426" t="b">
        <v>0</v>
      </c>
      <c r="K426">
        <v>2</v>
      </c>
      <c r="L426" t="s">
        <v>22</v>
      </c>
      <c r="M426">
        <v>10</v>
      </c>
      <c r="N426" t="b">
        <v>0</v>
      </c>
      <c r="O426">
        <v>205000</v>
      </c>
      <c r="P426" t="b">
        <v>0</v>
      </c>
      <c r="Q426">
        <v>65000</v>
      </c>
      <c r="R426" t="b">
        <v>0</v>
      </c>
      <c r="S426">
        <v>32.76</v>
      </c>
      <c r="T426" t="b">
        <v>0</v>
      </c>
      <c r="U426">
        <v>180</v>
      </c>
      <c r="V426">
        <v>15</v>
      </c>
      <c r="W426">
        <v>3.25</v>
      </c>
    </row>
    <row r="427" spans="1:23" x14ac:dyDescent="0.25">
      <c r="A427">
        <v>426</v>
      </c>
      <c r="B427">
        <v>36</v>
      </c>
      <c r="C427">
        <v>5.37</v>
      </c>
      <c r="D427" t="b">
        <v>0</v>
      </c>
      <c r="E427">
        <v>73800</v>
      </c>
      <c r="F427" t="b">
        <v>0</v>
      </c>
      <c r="G427">
        <v>700000</v>
      </c>
      <c r="H427" t="b">
        <v>1</v>
      </c>
      <c r="I427">
        <v>9.4850999999999992</v>
      </c>
      <c r="J427" t="b">
        <v>1</v>
      </c>
      <c r="K427">
        <v>2</v>
      </c>
      <c r="L427" t="s">
        <v>22</v>
      </c>
      <c r="M427">
        <v>20</v>
      </c>
      <c r="N427" t="b">
        <v>0</v>
      </c>
      <c r="O427">
        <v>555000</v>
      </c>
      <c r="P427" t="b">
        <v>0</v>
      </c>
      <c r="Q427">
        <v>495000</v>
      </c>
      <c r="R427" t="b">
        <v>0</v>
      </c>
      <c r="S427">
        <v>90</v>
      </c>
      <c r="T427" t="b">
        <v>0</v>
      </c>
      <c r="U427">
        <v>360</v>
      </c>
      <c r="V427">
        <v>30</v>
      </c>
      <c r="W427">
        <v>2.87</v>
      </c>
    </row>
    <row r="428" spans="1:23" x14ac:dyDescent="0.25">
      <c r="A428">
        <v>427</v>
      </c>
      <c r="B428">
        <v>6</v>
      </c>
      <c r="C428">
        <v>25.97</v>
      </c>
      <c r="D428" t="b">
        <v>0</v>
      </c>
      <c r="E428">
        <v>75300</v>
      </c>
      <c r="F428" t="b">
        <v>0</v>
      </c>
      <c r="G428">
        <v>84000</v>
      </c>
      <c r="H428" t="b">
        <v>0</v>
      </c>
      <c r="I428">
        <v>1.1154999999999999</v>
      </c>
      <c r="J428" t="b">
        <v>0</v>
      </c>
      <c r="K428">
        <v>2</v>
      </c>
      <c r="L428" t="s">
        <v>22</v>
      </c>
      <c r="M428">
        <v>30</v>
      </c>
      <c r="N428" t="b">
        <v>0</v>
      </c>
      <c r="O428">
        <v>575000</v>
      </c>
      <c r="P428" t="b">
        <v>0</v>
      </c>
      <c r="Q428">
        <v>255000</v>
      </c>
      <c r="R428" t="b">
        <v>0</v>
      </c>
      <c r="S428">
        <v>44.03</v>
      </c>
      <c r="T428" t="b">
        <v>0</v>
      </c>
      <c r="U428">
        <v>180</v>
      </c>
      <c r="V428">
        <v>15</v>
      </c>
      <c r="W428">
        <v>3.12</v>
      </c>
    </row>
    <row r="429" spans="1:23" x14ac:dyDescent="0.25">
      <c r="A429">
        <v>428</v>
      </c>
      <c r="B429">
        <v>48</v>
      </c>
      <c r="C429">
        <v>35.32</v>
      </c>
      <c r="D429" t="b">
        <v>0</v>
      </c>
      <c r="E429">
        <v>89600</v>
      </c>
      <c r="F429" t="b">
        <v>0</v>
      </c>
      <c r="G429">
        <v>74000</v>
      </c>
      <c r="H429" t="b">
        <v>0</v>
      </c>
      <c r="I429">
        <v>0.82589999999999997</v>
      </c>
      <c r="J429" t="b">
        <v>0</v>
      </c>
      <c r="K429">
        <v>2</v>
      </c>
      <c r="L429" t="s">
        <v>22</v>
      </c>
      <c r="M429">
        <v>44</v>
      </c>
      <c r="N429" t="b">
        <v>0</v>
      </c>
      <c r="O429">
        <v>315000</v>
      </c>
      <c r="P429" t="b">
        <v>0</v>
      </c>
      <c r="Q429">
        <v>245000</v>
      </c>
      <c r="R429" t="b">
        <v>0</v>
      </c>
      <c r="S429">
        <v>79.739999999999995</v>
      </c>
      <c r="T429" t="b">
        <v>0</v>
      </c>
      <c r="U429">
        <v>240</v>
      </c>
      <c r="V429">
        <v>20</v>
      </c>
      <c r="W429">
        <v>3.87</v>
      </c>
    </row>
    <row r="430" spans="1:23" x14ac:dyDescent="0.25">
      <c r="A430">
        <v>429</v>
      </c>
      <c r="B430">
        <v>36</v>
      </c>
      <c r="C430">
        <v>14.72</v>
      </c>
      <c r="D430" t="b">
        <v>0</v>
      </c>
      <c r="E430">
        <v>75500</v>
      </c>
      <c r="F430" t="b">
        <v>0</v>
      </c>
      <c r="G430">
        <v>62000</v>
      </c>
      <c r="H430" t="b">
        <v>0</v>
      </c>
      <c r="I430">
        <v>0.82120000000000004</v>
      </c>
      <c r="J430" t="b">
        <v>0</v>
      </c>
      <c r="K430">
        <v>2</v>
      </c>
      <c r="L430" t="s">
        <v>22</v>
      </c>
      <c r="M430">
        <v>30</v>
      </c>
      <c r="N430" t="b">
        <v>0</v>
      </c>
      <c r="O430">
        <v>205000</v>
      </c>
      <c r="P430" t="b">
        <v>0</v>
      </c>
      <c r="Q430">
        <v>155000</v>
      </c>
      <c r="R430" t="b">
        <v>0</v>
      </c>
      <c r="S430">
        <v>80</v>
      </c>
      <c r="T430" t="b">
        <v>0</v>
      </c>
      <c r="U430">
        <v>360</v>
      </c>
      <c r="V430">
        <v>30</v>
      </c>
      <c r="W430">
        <v>2.87</v>
      </c>
    </row>
    <row r="431" spans="1:23" x14ac:dyDescent="0.25">
      <c r="A431">
        <v>430</v>
      </c>
      <c r="B431">
        <v>53</v>
      </c>
      <c r="C431">
        <v>8.85</v>
      </c>
      <c r="D431" t="b">
        <v>0</v>
      </c>
      <c r="E431">
        <v>77600</v>
      </c>
      <c r="F431" t="b">
        <v>0</v>
      </c>
      <c r="G431">
        <v>105000</v>
      </c>
      <c r="H431" t="b">
        <v>0</v>
      </c>
      <c r="I431">
        <v>1.3531</v>
      </c>
      <c r="J431" t="b">
        <v>0</v>
      </c>
      <c r="K431">
        <v>2</v>
      </c>
      <c r="L431" t="s">
        <v>22</v>
      </c>
      <c r="M431">
        <v>41</v>
      </c>
      <c r="N431" t="b">
        <v>0</v>
      </c>
      <c r="O431">
        <v>325000</v>
      </c>
      <c r="P431" t="b">
        <v>0</v>
      </c>
      <c r="Q431">
        <v>245000</v>
      </c>
      <c r="R431" t="b">
        <v>0</v>
      </c>
      <c r="S431">
        <v>75</v>
      </c>
      <c r="T431" t="b">
        <v>0</v>
      </c>
      <c r="U431">
        <v>360</v>
      </c>
      <c r="V431">
        <v>30</v>
      </c>
      <c r="W431">
        <v>4.37</v>
      </c>
    </row>
    <row r="432" spans="1:23" x14ac:dyDescent="0.25">
      <c r="A432">
        <v>431</v>
      </c>
      <c r="B432">
        <v>51</v>
      </c>
      <c r="C432">
        <v>2.68</v>
      </c>
      <c r="D432" t="b">
        <v>0</v>
      </c>
      <c r="E432">
        <v>60400</v>
      </c>
      <c r="F432" t="b">
        <v>0</v>
      </c>
      <c r="G432">
        <v>95000</v>
      </c>
      <c r="H432" t="b">
        <v>0</v>
      </c>
      <c r="I432">
        <v>1.5728</v>
      </c>
      <c r="J432" t="b">
        <v>0</v>
      </c>
      <c r="K432">
        <v>2</v>
      </c>
      <c r="L432" t="s">
        <v>22</v>
      </c>
      <c r="M432">
        <v>47</v>
      </c>
      <c r="N432" t="b">
        <v>0</v>
      </c>
      <c r="O432">
        <v>465000</v>
      </c>
      <c r="P432" t="b">
        <v>0</v>
      </c>
      <c r="Q432">
        <v>225000</v>
      </c>
      <c r="R432" t="b">
        <v>0</v>
      </c>
      <c r="S432">
        <v>49.83</v>
      </c>
      <c r="T432" t="b">
        <v>0</v>
      </c>
      <c r="U432">
        <v>180</v>
      </c>
      <c r="V432">
        <v>15</v>
      </c>
      <c r="W432">
        <v>2.99</v>
      </c>
    </row>
    <row r="433" spans="1:23" x14ac:dyDescent="0.25">
      <c r="A433">
        <v>432</v>
      </c>
      <c r="B433">
        <v>55</v>
      </c>
      <c r="C433">
        <v>12.65</v>
      </c>
      <c r="D433" t="b">
        <v>0</v>
      </c>
      <c r="E433">
        <v>83800</v>
      </c>
      <c r="F433" t="b">
        <v>0</v>
      </c>
      <c r="G433">
        <v>145000</v>
      </c>
      <c r="H433" t="b">
        <v>0</v>
      </c>
      <c r="I433">
        <v>1.7302999999999999</v>
      </c>
      <c r="J433" t="b">
        <v>0</v>
      </c>
      <c r="K433">
        <v>2</v>
      </c>
      <c r="L433" t="s">
        <v>22</v>
      </c>
      <c r="M433">
        <v>50</v>
      </c>
      <c r="N433" t="b">
        <v>0</v>
      </c>
      <c r="O433">
        <v>645000</v>
      </c>
      <c r="P433" t="b">
        <v>0</v>
      </c>
      <c r="Q433">
        <v>505000</v>
      </c>
      <c r="R433" t="b">
        <v>0</v>
      </c>
      <c r="S433">
        <v>77.98</v>
      </c>
      <c r="T433" t="b">
        <v>0</v>
      </c>
      <c r="U433">
        <v>360</v>
      </c>
      <c r="V433">
        <v>30</v>
      </c>
      <c r="W433">
        <v>2.75</v>
      </c>
    </row>
    <row r="434" spans="1:23" x14ac:dyDescent="0.25">
      <c r="A434">
        <v>433</v>
      </c>
      <c r="B434">
        <v>6</v>
      </c>
      <c r="C434">
        <v>91.11</v>
      </c>
      <c r="D434" t="b">
        <v>1</v>
      </c>
      <c r="E434">
        <v>86700</v>
      </c>
      <c r="F434" t="b">
        <v>0</v>
      </c>
      <c r="G434">
        <v>58000</v>
      </c>
      <c r="H434" t="b">
        <v>0</v>
      </c>
      <c r="I434">
        <v>0.66900000000000004</v>
      </c>
      <c r="J434" t="b">
        <v>0</v>
      </c>
      <c r="K434">
        <v>1</v>
      </c>
      <c r="L434" t="s">
        <v>22</v>
      </c>
      <c r="M434">
        <v>39</v>
      </c>
      <c r="N434" t="b">
        <v>0</v>
      </c>
      <c r="O434">
        <v>325000</v>
      </c>
      <c r="P434" t="b">
        <v>0</v>
      </c>
      <c r="Q434">
        <v>315000</v>
      </c>
      <c r="R434" t="b">
        <v>0</v>
      </c>
      <c r="S434">
        <v>95</v>
      </c>
      <c r="T434" t="b">
        <v>0</v>
      </c>
      <c r="U434">
        <v>360</v>
      </c>
      <c r="V434">
        <v>30</v>
      </c>
      <c r="W434">
        <v>3.99</v>
      </c>
    </row>
    <row r="435" spans="1:23" x14ac:dyDescent="0.25">
      <c r="A435">
        <v>434</v>
      </c>
      <c r="B435">
        <v>47</v>
      </c>
      <c r="C435">
        <v>25.68</v>
      </c>
      <c r="D435" t="b">
        <v>0</v>
      </c>
      <c r="E435">
        <v>80700</v>
      </c>
      <c r="F435" t="b">
        <v>0</v>
      </c>
      <c r="G435">
        <v>84000</v>
      </c>
      <c r="H435" t="b">
        <v>0</v>
      </c>
      <c r="I435">
        <v>1.0408999999999999</v>
      </c>
      <c r="J435" t="b">
        <v>0</v>
      </c>
      <c r="K435">
        <v>2</v>
      </c>
      <c r="L435" t="s">
        <v>22</v>
      </c>
      <c r="M435">
        <v>10</v>
      </c>
      <c r="N435" t="b">
        <v>0</v>
      </c>
      <c r="O435">
        <v>275000</v>
      </c>
      <c r="P435" t="b">
        <v>0</v>
      </c>
      <c r="Q435">
        <v>215000</v>
      </c>
      <c r="R435" t="b">
        <v>0</v>
      </c>
      <c r="S435">
        <v>80</v>
      </c>
      <c r="T435" t="b">
        <v>0</v>
      </c>
      <c r="U435">
        <v>360</v>
      </c>
      <c r="V435">
        <v>30</v>
      </c>
      <c r="W435">
        <v>2.99</v>
      </c>
    </row>
    <row r="436" spans="1:23" x14ac:dyDescent="0.25">
      <c r="A436">
        <v>435</v>
      </c>
      <c r="B436">
        <v>39</v>
      </c>
      <c r="C436">
        <v>51.5</v>
      </c>
      <c r="D436" t="b">
        <v>0</v>
      </c>
      <c r="E436">
        <v>85200</v>
      </c>
      <c r="F436" t="b">
        <v>0</v>
      </c>
      <c r="G436">
        <v>101000</v>
      </c>
      <c r="H436" t="b">
        <v>0</v>
      </c>
      <c r="I436">
        <v>1.1854</v>
      </c>
      <c r="J436" t="b">
        <v>0</v>
      </c>
      <c r="K436">
        <v>2</v>
      </c>
      <c r="L436" t="s">
        <v>22</v>
      </c>
      <c r="M436">
        <v>44</v>
      </c>
      <c r="N436" t="b">
        <v>0</v>
      </c>
      <c r="O436">
        <v>135000</v>
      </c>
      <c r="P436" t="b">
        <v>0</v>
      </c>
      <c r="Q436">
        <v>125000</v>
      </c>
      <c r="R436" t="b">
        <v>0</v>
      </c>
      <c r="S436">
        <v>90</v>
      </c>
      <c r="T436" t="b">
        <v>0</v>
      </c>
      <c r="U436">
        <v>360</v>
      </c>
      <c r="V436">
        <v>30</v>
      </c>
      <c r="W436">
        <v>4.12</v>
      </c>
    </row>
    <row r="437" spans="1:23" x14ac:dyDescent="0.25">
      <c r="A437">
        <v>436</v>
      </c>
      <c r="B437">
        <v>27</v>
      </c>
      <c r="C437">
        <v>10.220000000000001</v>
      </c>
      <c r="D437" t="b">
        <v>0</v>
      </c>
      <c r="E437">
        <v>95600</v>
      </c>
      <c r="F437" t="b">
        <v>0</v>
      </c>
      <c r="G437">
        <v>612000</v>
      </c>
      <c r="H437" t="b">
        <v>1</v>
      </c>
      <c r="I437">
        <v>6.4016999999999999</v>
      </c>
      <c r="J437" t="b">
        <v>1</v>
      </c>
      <c r="K437">
        <v>2</v>
      </c>
      <c r="L437" t="s">
        <v>22</v>
      </c>
      <c r="M437">
        <v>10</v>
      </c>
      <c r="N437" t="b">
        <v>0</v>
      </c>
      <c r="O437">
        <v>175000</v>
      </c>
      <c r="P437" t="b">
        <v>0</v>
      </c>
      <c r="Q437">
        <v>75000</v>
      </c>
      <c r="R437" t="b">
        <v>0</v>
      </c>
      <c r="S437">
        <v>45.31</v>
      </c>
      <c r="T437" t="b">
        <v>0</v>
      </c>
      <c r="U437">
        <v>180</v>
      </c>
      <c r="V437">
        <v>15</v>
      </c>
      <c r="W437">
        <v>3.25</v>
      </c>
    </row>
    <row r="438" spans="1:23" x14ac:dyDescent="0.25">
      <c r="A438">
        <v>437</v>
      </c>
      <c r="B438">
        <v>12</v>
      </c>
      <c r="C438">
        <v>49.49</v>
      </c>
      <c r="D438" t="b">
        <v>0</v>
      </c>
      <c r="E438">
        <v>68100</v>
      </c>
      <c r="F438" t="b">
        <v>0</v>
      </c>
      <c r="G438">
        <v>111000</v>
      </c>
      <c r="H438" t="b">
        <v>0</v>
      </c>
      <c r="I438">
        <v>1.63</v>
      </c>
      <c r="J438" t="b">
        <v>0</v>
      </c>
      <c r="K438">
        <v>1</v>
      </c>
      <c r="L438" t="s">
        <v>22</v>
      </c>
      <c r="M438">
        <v>30</v>
      </c>
      <c r="N438" t="b">
        <v>0</v>
      </c>
      <c r="O438">
        <v>335000</v>
      </c>
      <c r="P438" t="b">
        <v>0</v>
      </c>
      <c r="Q438">
        <v>315000</v>
      </c>
      <c r="R438" t="b">
        <v>0</v>
      </c>
      <c r="S438">
        <v>95</v>
      </c>
      <c r="T438" t="b">
        <v>0</v>
      </c>
      <c r="U438">
        <v>360</v>
      </c>
      <c r="V438">
        <v>30</v>
      </c>
      <c r="W438">
        <v>3</v>
      </c>
    </row>
    <row r="439" spans="1:23" x14ac:dyDescent="0.25">
      <c r="A439">
        <v>438</v>
      </c>
      <c r="B439">
        <v>39</v>
      </c>
      <c r="C439">
        <v>15.73</v>
      </c>
      <c r="D439" t="b">
        <v>0</v>
      </c>
      <c r="E439">
        <v>71900</v>
      </c>
      <c r="F439" t="b">
        <v>0</v>
      </c>
      <c r="G439">
        <v>48000</v>
      </c>
      <c r="H439" t="b">
        <v>0</v>
      </c>
      <c r="I439">
        <v>0.66759999999999997</v>
      </c>
      <c r="J439" t="b">
        <v>0</v>
      </c>
      <c r="K439">
        <v>2</v>
      </c>
      <c r="L439" t="s">
        <v>22</v>
      </c>
      <c r="M439">
        <v>30</v>
      </c>
      <c r="N439" t="b">
        <v>0</v>
      </c>
      <c r="O439">
        <v>155000</v>
      </c>
      <c r="P439" t="b">
        <v>0</v>
      </c>
      <c r="Q439">
        <v>125000</v>
      </c>
      <c r="R439" t="b">
        <v>0</v>
      </c>
      <c r="S439">
        <v>80</v>
      </c>
      <c r="T439" t="b">
        <v>0</v>
      </c>
      <c r="U439">
        <v>360</v>
      </c>
      <c r="V439">
        <v>30</v>
      </c>
      <c r="W439">
        <v>3</v>
      </c>
    </row>
    <row r="440" spans="1:23" x14ac:dyDescent="0.25">
      <c r="A440">
        <v>439</v>
      </c>
      <c r="B440">
        <v>12</v>
      </c>
      <c r="C440">
        <v>26.3</v>
      </c>
      <c r="D440" t="b">
        <v>0</v>
      </c>
      <c r="E440">
        <v>69600</v>
      </c>
      <c r="F440" t="b">
        <v>0</v>
      </c>
      <c r="G440">
        <v>62000</v>
      </c>
      <c r="H440" t="b">
        <v>0</v>
      </c>
      <c r="I440">
        <v>0.89080000000000004</v>
      </c>
      <c r="J440" t="b">
        <v>0</v>
      </c>
      <c r="K440">
        <v>1</v>
      </c>
      <c r="L440" t="s">
        <v>22</v>
      </c>
      <c r="M440">
        <v>40</v>
      </c>
      <c r="N440" t="b">
        <v>0</v>
      </c>
      <c r="O440">
        <v>215000</v>
      </c>
      <c r="P440" t="b">
        <v>0</v>
      </c>
      <c r="Q440">
        <v>195000</v>
      </c>
      <c r="R440" t="b">
        <v>0</v>
      </c>
      <c r="S440">
        <v>95</v>
      </c>
      <c r="T440" t="b">
        <v>0</v>
      </c>
      <c r="U440">
        <v>360</v>
      </c>
      <c r="V440">
        <v>30</v>
      </c>
      <c r="W440">
        <v>2.62</v>
      </c>
    </row>
    <row r="441" spans="1:23" x14ac:dyDescent="0.25">
      <c r="A441">
        <v>440</v>
      </c>
      <c r="B441">
        <v>4</v>
      </c>
      <c r="C441">
        <v>32.25</v>
      </c>
      <c r="D441" t="b">
        <v>0</v>
      </c>
      <c r="E441">
        <v>77800</v>
      </c>
      <c r="F441" t="b">
        <v>0</v>
      </c>
      <c r="G441">
        <v>64000</v>
      </c>
      <c r="H441" t="b">
        <v>0</v>
      </c>
      <c r="I441">
        <v>0.8226</v>
      </c>
      <c r="J441" t="b">
        <v>0</v>
      </c>
      <c r="K441">
        <v>1</v>
      </c>
      <c r="L441" t="s">
        <v>22</v>
      </c>
      <c r="M441">
        <v>30</v>
      </c>
      <c r="N441" t="b">
        <v>0</v>
      </c>
      <c r="O441">
        <v>295000</v>
      </c>
      <c r="P441" t="b">
        <v>0</v>
      </c>
      <c r="Q441">
        <v>225000</v>
      </c>
      <c r="R441" t="b">
        <v>0</v>
      </c>
      <c r="S441">
        <v>80</v>
      </c>
      <c r="T441" t="b">
        <v>0</v>
      </c>
      <c r="U441">
        <v>360</v>
      </c>
      <c r="V441">
        <v>30</v>
      </c>
      <c r="W441">
        <v>3.62</v>
      </c>
    </row>
    <row r="442" spans="1:23" x14ac:dyDescent="0.25">
      <c r="A442">
        <v>441</v>
      </c>
      <c r="B442">
        <v>24</v>
      </c>
      <c r="C442">
        <v>10.5</v>
      </c>
      <c r="D442" t="b">
        <v>0</v>
      </c>
      <c r="E442">
        <v>74400</v>
      </c>
      <c r="F442" t="b">
        <v>0</v>
      </c>
      <c r="G442">
        <v>33000</v>
      </c>
      <c r="H442" t="b">
        <v>0</v>
      </c>
      <c r="I442">
        <v>0.44350000000000001</v>
      </c>
      <c r="J442" t="b">
        <v>0</v>
      </c>
      <c r="K442">
        <v>2</v>
      </c>
      <c r="L442" t="s">
        <v>22</v>
      </c>
      <c r="M442">
        <v>42</v>
      </c>
      <c r="N442" t="b">
        <v>0</v>
      </c>
      <c r="O442">
        <v>245000</v>
      </c>
      <c r="P442" t="b">
        <v>0</v>
      </c>
      <c r="Q442">
        <v>105000</v>
      </c>
      <c r="R442" t="b">
        <v>0</v>
      </c>
      <c r="S442">
        <v>44.26</v>
      </c>
      <c r="T442" t="b">
        <v>0</v>
      </c>
      <c r="U442">
        <v>360</v>
      </c>
      <c r="V442">
        <v>30</v>
      </c>
      <c r="W442">
        <v>2.75</v>
      </c>
    </row>
    <row r="443" spans="1:23" x14ac:dyDescent="0.25">
      <c r="A443">
        <v>442</v>
      </c>
      <c r="B443">
        <v>29</v>
      </c>
      <c r="C443">
        <v>13.47</v>
      </c>
      <c r="D443" t="b">
        <v>0</v>
      </c>
      <c r="E443">
        <v>82600</v>
      </c>
      <c r="F443" t="b">
        <v>0</v>
      </c>
      <c r="G443">
        <v>186000</v>
      </c>
      <c r="H443" t="b">
        <v>0</v>
      </c>
      <c r="I443">
        <v>2.2517999999999998</v>
      </c>
      <c r="J443" t="b">
        <v>0</v>
      </c>
      <c r="K443">
        <v>2</v>
      </c>
      <c r="L443" t="s">
        <v>22</v>
      </c>
      <c r="M443">
        <v>20</v>
      </c>
      <c r="N443" t="b">
        <v>0</v>
      </c>
      <c r="O443">
        <v>425000</v>
      </c>
      <c r="P443" t="b">
        <v>0</v>
      </c>
      <c r="Q443">
        <v>305000</v>
      </c>
      <c r="R443" t="b">
        <v>0</v>
      </c>
      <c r="S443">
        <v>71.66</v>
      </c>
      <c r="T443" t="b">
        <v>0</v>
      </c>
      <c r="U443">
        <v>360</v>
      </c>
      <c r="V443">
        <v>30</v>
      </c>
      <c r="W443">
        <v>5.12</v>
      </c>
    </row>
    <row r="444" spans="1:23" x14ac:dyDescent="0.25">
      <c r="A444">
        <v>443</v>
      </c>
      <c r="B444">
        <v>41</v>
      </c>
      <c r="C444">
        <v>13.57</v>
      </c>
      <c r="D444" t="b">
        <v>0</v>
      </c>
      <c r="E444">
        <v>65100</v>
      </c>
      <c r="F444" t="b">
        <v>0</v>
      </c>
      <c r="G444">
        <v>61000</v>
      </c>
      <c r="H444" t="b">
        <v>0</v>
      </c>
      <c r="I444">
        <v>0.93700000000000006</v>
      </c>
      <c r="J444" t="b">
        <v>0</v>
      </c>
      <c r="K444">
        <v>2</v>
      </c>
      <c r="L444" t="s">
        <v>22</v>
      </c>
      <c r="M444">
        <v>42</v>
      </c>
      <c r="N444" t="b">
        <v>0</v>
      </c>
      <c r="O444">
        <v>305000</v>
      </c>
      <c r="P444" t="b">
        <v>0</v>
      </c>
      <c r="Q444">
        <v>235000</v>
      </c>
      <c r="R444" t="b">
        <v>0</v>
      </c>
      <c r="S444">
        <v>78</v>
      </c>
      <c r="T444" t="b">
        <v>0</v>
      </c>
      <c r="U444">
        <v>360</v>
      </c>
      <c r="V444">
        <v>30</v>
      </c>
      <c r="W444">
        <v>2.99</v>
      </c>
    </row>
    <row r="445" spans="1:23" x14ac:dyDescent="0.25">
      <c r="A445">
        <v>444</v>
      </c>
      <c r="B445">
        <v>42</v>
      </c>
      <c r="C445">
        <v>53.19</v>
      </c>
      <c r="D445" t="b">
        <v>0</v>
      </c>
      <c r="E445">
        <v>96600</v>
      </c>
      <c r="F445" t="b">
        <v>0</v>
      </c>
      <c r="G445">
        <v>75000</v>
      </c>
      <c r="H445" t="b">
        <v>0</v>
      </c>
      <c r="I445">
        <v>0.77639999999999998</v>
      </c>
      <c r="J445" t="b">
        <v>0</v>
      </c>
      <c r="K445">
        <v>2</v>
      </c>
      <c r="L445" t="s">
        <v>22</v>
      </c>
      <c r="M445">
        <v>39</v>
      </c>
      <c r="N445" t="b">
        <v>0</v>
      </c>
      <c r="O445">
        <v>265000</v>
      </c>
      <c r="P445" t="b">
        <v>0</v>
      </c>
      <c r="Q445">
        <v>215000</v>
      </c>
      <c r="R445" t="b">
        <v>0</v>
      </c>
      <c r="S445">
        <v>85</v>
      </c>
      <c r="T445" t="b">
        <v>0</v>
      </c>
      <c r="U445">
        <v>360</v>
      </c>
      <c r="V445">
        <v>30</v>
      </c>
      <c r="W445">
        <v>3</v>
      </c>
    </row>
    <row r="446" spans="1:23" x14ac:dyDescent="0.25">
      <c r="A446">
        <v>445</v>
      </c>
      <c r="B446">
        <v>46</v>
      </c>
      <c r="C446">
        <v>4.79</v>
      </c>
      <c r="D446" t="b">
        <v>0</v>
      </c>
      <c r="E446">
        <v>73100</v>
      </c>
      <c r="F446" t="b">
        <v>0</v>
      </c>
      <c r="G446">
        <v>70000</v>
      </c>
      <c r="H446" t="b">
        <v>0</v>
      </c>
      <c r="I446">
        <v>0.95760000000000001</v>
      </c>
      <c r="J446" t="b">
        <v>0</v>
      </c>
      <c r="K446">
        <v>2</v>
      </c>
      <c r="L446" t="s">
        <v>22</v>
      </c>
      <c r="M446">
        <v>20</v>
      </c>
      <c r="N446" t="b">
        <v>0</v>
      </c>
      <c r="O446">
        <v>125000</v>
      </c>
      <c r="P446" t="b">
        <v>0</v>
      </c>
      <c r="Q446">
        <v>85000</v>
      </c>
      <c r="R446" t="b">
        <v>0</v>
      </c>
      <c r="S446">
        <v>66.12</v>
      </c>
      <c r="T446" t="b">
        <v>0</v>
      </c>
      <c r="U446">
        <v>180</v>
      </c>
      <c r="V446">
        <v>15</v>
      </c>
      <c r="W446">
        <v>2.25</v>
      </c>
    </row>
    <row r="447" spans="1:23" x14ac:dyDescent="0.25">
      <c r="A447">
        <v>446</v>
      </c>
      <c r="B447">
        <v>12</v>
      </c>
      <c r="C447">
        <v>39.6</v>
      </c>
      <c r="D447" t="b">
        <v>0</v>
      </c>
      <c r="E447">
        <v>65000</v>
      </c>
      <c r="F447" t="b">
        <v>0</v>
      </c>
      <c r="G447">
        <v>49000</v>
      </c>
      <c r="H447" t="b">
        <v>0</v>
      </c>
      <c r="I447">
        <v>0.75380000000000003</v>
      </c>
      <c r="J447" t="b">
        <v>0</v>
      </c>
      <c r="K447">
        <v>2</v>
      </c>
      <c r="L447" t="s">
        <v>22</v>
      </c>
      <c r="M447">
        <v>30</v>
      </c>
      <c r="N447" t="b">
        <v>0</v>
      </c>
      <c r="O447">
        <v>235000</v>
      </c>
      <c r="P447" t="b">
        <v>0</v>
      </c>
      <c r="Q447">
        <v>115000</v>
      </c>
      <c r="R447" t="b">
        <v>0</v>
      </c>
      <c r="S447">
        <v>51.52</v>
      </c>
      <c r="T447" t="b">
        <v>0</v>
      </c>
      <c r="U447">
        <v>180</v>
      </c>
      <c r="V447">
        <v>15</v>
      </c>
      <c r="W447">
        <v>3.37</v>
      </c>
    </row>
    <row r="448" spans="1:23" x14ac:dyDescent="0.25">
      <c r="A448">
        <v>447</v>
      </c>
      <c r="B448">
        <v>17</v>
      </c>
      <c r="C448">
        <v>20.69</v>
      </c>
      <c r="D448" t="b">
        <v>0</v>
      </c>
      <c r="E448">
        <v>89100</v>
      </c>
      <c r="F448" t="b">
        <v>0</v>
      </c>
      <c r="G448">
        <v>43000</v>
      </c>
      <c r="H448" t="b">
        <v>0</v>
      </c>
      <c r="I448">
        <v>0.48259999999999997</v>
      </c>
      <c r="J448" t="b">
        <v>0</v>
      </c>
      <c r="K448">
        <v>2</v>
      </c>
      <c r="L448" t="s">
        <v>22</v>
      </c>
      <c r="M448">
        <v>46</v>
      </c>
      <c r="N448" t="b">
        <v>0</v>
      </c>
      <c r="O448">
        <v>275000</v>
      </c>
      <c r="P448" t="b">
        <v>0</v>
      </c>
      <c r="Q448">
        <v>145000</v>
      </c>
      <c r="R448" t="b">
        <v>0</v>
      </c>
      <c r="S448">
        <v>52</v>
      </c>
      <c r="T448" t="b">
        <v>0</v>
      </c>
      <c r="U448">
        <v>360</v>
      </c>
      <c r="V448">
        <v>30</v>
      </c>
      <c r="W448">
        <v>3.12</v>
      </c>
    </row>
    <row r="449" spans="1:23" x14ac:dyDescent="0.25">
      <c r="A449">
        <v>448</v>
      </c>
      <c r="B449">
        <v>47</v>
      </c>
      <c r="C449">
        <v>26.79</v>
      </c>
      <c r="D449" t="b">
        <v>0</v>
      </c>
      <c r="E449">
        <v>66900</v>
      </c>
      <c r="F449" t="b">
        <v>0</v>
      </c>
      <c r="G449">
        <v>49000</v>
      </c>
      <c r="H449" t="b">
        <v>0</v>
      </c>
      <c r="I449">
        <v>0.73240000000000005</v>
      </c>
      <c r="J449" t="b">
        <v>0</v>
      </c>
      <c r="K449">
        <v>1</v>
      </c>
      <c r="L449" t="s">
        <v>22</v>
      </c>
      <c r="M449">
        <v>38</v>
      </c>
      <c r="N449" t="b">
        <v>0</v>
      </c>
      <c r="O449">
        <v>95000</v>
      </c>
      <c r="P449" t="b">
        <v>0</v>
      </c>
      <c r="Q449">
        <v>55000</v>
      </c>
      <c r="R449" t="b">
        <v>0</v>
      </c>
      <c r="S449">
        <v>94.99</v>
      </c>
      <c r="T449" t="b">
        <v>0</v>
      </c>
      <c r="U449">
        <v>360</v>
      </c>
      <c r="V449">
        <v>30</v>
      </c>
      <c r="W449">
        <v>4.62</v>
      </c>
    </row>
    <row r="450" spans="1:23" x14ac:dyDescent="0.25">
      <c r="A450">
        <v>449</v>
      </c>
      <c r="B450">
        <v>1</v>
      </c>
      <c r="C450">
        <v>10.96</v>
      </c>
      <c r="D450" t="b">
        <v>0</v>
      </c>
      <c r="E450">
        <v>81000</v>
      </c>
      <c r="F450" t="b">
        <v>0</v>
      </c>
      <c r="G450">
        <v>89000</v>
      </c>
      <c r="H450" t="b">
        <v>0</v>
      </c>
      <c r="I450">
        <v>1.0988</v>
      </c>
      <c r="J450" t="b">
        <v>0</v>
      </c>
      <c r="K450">
        <v>2</v>
      </c>
      <c r="L450" t="s">
        <v>22</v>
      </c>
      <c r="M450">
        <v>36</v>
      </c>
      <c r="N450" t="b">
        <v>0</v>
      </c>
      <c r="O450">
        <v>385000</v>
      </c>
      <c r="P450" t="b">
        <v>0</v>
      </c>
      <c r="Q450">
        <v>315000</v>
      </c>
      <c r="R450" t="b">
        <v>0</v>
      </c>
      <c r="S450">
        <v>85</v>
      </c>
      <c r="T450" t="b">
        <v>0</v>
      </c>
      <c r="U450">
        <v>360</v>
      </c>
      <c r="V450">
        <v>30</v>
      </c>
      <c r="W450">
        <v>3.87</v>
      </c>
    </row>
    <row r="451" spans="1:23" x14ac:dyDescent="0.25">
      <c r="A451">
        <v>450</v>
      </c>
      <c r="B451">
        <v>48</v>
      </c>
      <c r="C451">
        <v>48.45</v>
      </c>
      <c r="D451" t="b">
        <v>0</v>
      </c>
      <c r="E451">
        <v>97600</v>
      </c>
      <c r="F451" t="b">
        <v>0</v>
      </c>
      <c r="G451">
        <v>82000</v>
      </c>
      <c r="H451" t="b">
        <v>0</v>
      </c>
      <c r="I451">
        <v>0.84019999999999995</v>
      </c>
      <c r="J451" t="b">
        <v>0</v>
      </c>
      <c r="K451">
        <v>2</v>
      </c>
      <c r="L451" t="s">
        <v>22</v>
      </c>
      <c r="M451">
        <v>41</v>
      </c>
      <c r="N451" t="b">
        <v>0</v>
      </c>
      <c r="O451">
        <v>345000</v>
      </c>
      <c r="P451" t="b">
        <v>0</v>
      </c>
      <c r="Q451">
        <v>295000</v>
      </c>
      <c r="R451" t="b">
        <v>0</v>
      </c>
      <c r="S451">
        <v>85</v>
      </c>
      <c r="T451" t="b">
        <v>0</v>
      </c>
      <c r="U451">
        <v>360</v>
      </c>
      <c r="V451">
        <v>30</v>
      </c>
      <c r="W451">
        <v>3.12</v>
      </c>
    </row>
    <row r="452" spans="1:23" x14ac:dyDescent="0.25">
      <c r="A452">
        <v>451</v>
      </c>
      <c r="B452">
        <v>26</v>
      </c>
      <c r="C452">
        <v>4.4800000000000004</v>
      </c>
      <c r="D452" t="b">
        <v>0</v>
      </c>
      <c r="E452">
        <v>63900</v>
      </c>
      <c r="F452" t="b">
        <v>0</v>
      </c>
      <c r="G452">
        <v>25000</v>
      </c>
      <c r="H452" t="b">
        <v>0</v>
      </c>
      <c r="I452">
        <v>0.39119999999999999</v>
      </c>
      <c r="J452" t="b">
        <v>0</v>
      </c>
      <c r="K452">
        <v>1</v>
      </c>
      <c r="L452" t="s">
        <v>22</v>
      </c>
      <c r="M452">
        <v>37</v>
      </c>
      <c r="N452" t="b">
        <v>0</v>
      </c>
      <c r="O452">
        <v>85000</v>
      </c>
      <c r="P452" t="b">
        <v>0</v>
      </c>
      <c r="Q452">
        <v>85000</v>
      </c>
      <c r="R452" t="b">
        <v>0</v>
      </c>
      <c r="S452">
        <v>95</v>
      </c>
      <c r="T452" t="b">
        <v>0</v>
      </c>
      <c r="U452">
        <v>360</v>
      </c>
      <c r="V452">
        <v>30</v>
      </c>
      <c r="W452">
        <v>2.87</v>
      </c>
    </row>
    <row r="453" spans="1:23" x14ac:dyDescent="0.25">
      <c r="A453">
        <v>452</v>
      </c>
      <c r="B453">
        <v>51</v>
      </c>
      <c r="C453">
        <v>17.78</v>
      </c>
      <c r="D453" t="b">
        <v>0</v>
      </c>
      <c r="E453">
        <v>81600</v>
      </c>
      <c r="F453" t="b">
        <v>0</v>
      </c>
      <c r="G453">
        <v>65000</v>
      </c>
      <c r="H453" t="b">
        <v>0</v>
      </c>
      <c r="I453">
        <v>0.79659999999999997</v>
      </c>
      <c r="J453" t="b">
        <v>0</v>
      </c>
      <c r="K453">
        <v>2</v>
      </c>
      <c r="L453" t="s">
        <v>22</v>
      </c>
      <c r="M453">
        <v>39</v>
      </c>
      <c r="N453" t="b">
        <v>0</v>
      </c>
      <c r="O453">
        <v>275000</v>
      </c>
      <c r="P453" t="b">
        <v>0</v>
      </c>
      <c r="Q453">
        <v>215000</v>
      </c>
      <c r="R453" t="b">
        <v>0</v>
      </c>
      <c r="S453">
        <v>77.77</v>
      </c>
      <c r="T453" t="b">
        <v>0</v>
      </c>
      <c r="U453">
        <v>360</v>
      </c>
      <c r="V453">
        <v>30</v>
      </c>
      <c r="W453">
        <v>3.25</v>
      </c>
    </row>
    <row r="454" spans="1:23" x14ac:dyDescent="0.25">
      <c r="A454">
        <v>453</v>
      </c>
      <c r="B454">
        <v>6</v>
      </c>
      <c r="C454">
        <v>29.86</v>
      </c>
      <c r="D454" t="b">
        <v>0</v>
      </c>
      <c r="E454">
        <v>83300</v>
      </c>
      <c r="F454" t="b">
        <v>0</v>
      </c>
      <c r="G454">
        <v>144000</v>
      </c>
      <c r="H454" t="b">
        <v>0</v>
      </c>
      <c r="I454">
        <v>1.7286999999999999</v>
      </c>
      <c r="J454" t="b">
        <v>0</v>
      </c>
      <c r="K454">
        <v>2</v>
      </c>
      <c r="L454" t="s">
        <v>22</v>
      </c>
      <c r="M454">
        <v>46</v>
      </c>
      <c r="N454" t="b">
        <v>0</v>
      </c>
      <c r="O454">
        <v>635000</v>
      </c>
      <c r="P454" t="b">
        <v>0</v>
      </c>
      <c r="Q454">
        <v>475000</v>
      </c>
      <c r="R454" t="b">
        <v>0</v>
      </c>
      <c r="S454">
        <v>75</v>
      </c>
      <c r="T454" t="b">
        <v>0</v>
      </c>
      <c r="U454">
        <v>360</v>
      </c>
      <c r="V454">
        <v>30</v>
      </c>
      <c r="W454">
        <v>4.12</v>
      </c>
    </row>
    <row r="455" spans="1:23" x14ac:dyDescent="0.25">
      <c r="A455">
        <v>454</v>
      </c>
      <c r="B455">
        <v>6</v>
      </c>
      <c r="C455">
        <v>88.48</v>
      </c>
      <c r="D455" t="b">
        <v>1</v>
      </c>
      <c r="E455">
        <v>97800</v>
      </c>
      <c r="F455" t="b">
        <v>0</v>
      </c>
      <c r="G455">
        <v>78000</v>
      </c>
      <c r="H455" t="b">
        <v>0</v>
      </c>
      <c r="I455">
        <v>0.79749999999999999</v>
      </c>
      <c r="J455" t="b">
        <v>0</v>
      </c>
      <c r="K455">
        <v>2</v>
      </c>
      <c r="L455" t="s">
        <v>22</v>
      </c>
      <c r="M455">
        <v>48</v>
      </c>
      <c r="N455" t="b">
        <v>0</v>
      </c>
      <c r="O455">
        <v>495000</v>
      </c>
      <c r="P455" t="b">
        <v>0</v>
      </c>
      <c r="Q455">
        <v>465000</v>
      </c>
      <c r="R455" t="b">
        <v>0</v>
      </c>
      <c r="S455">
        <v>95</v>
      </c>
      <c r="T455" t="b">
        <v>0</v>
      </c>
      <c r="U455">
        <v>360</v>
      </c>
      <c r="V455">
        <v>30</v>
      </c>
      <c r="W455">
        <v>2.5</v>
      </c>
    </row>
    <row r="456" spans="1:23" x14ac:dyDescent="0.25">
      <c r="A456">
        <v>455</v>
      </c>
      <c r="B456">
        <v>39</v>
      </c>
      <c r="C456">
        <v>44.38</v>
      </c>
      <c r="D456" t="b">
        <v>0</v>
      </c>
      <c r="E456">
        <v>76300</v>
      </c>
      <c r="F456" t="b">
        <v>0</v>
      </c>
      <c r="G456">
        <v>181000</v>
      </c>
      <c r="H456" t="b">
        <v>0</v>
      </c>
      <c r="I456">
        <v>2.3721999999999999</v>
      </c>
      <c r="J456" t="b">
        <v>0</v>
      </c>
      <c r="K456">
        <v>2</v>
      </c>
      <c r="L456" t="s">
        <v>22</v>
      </c>
      <c r="M456">
        <v>38</v>
      </c>
      <c r="N456" t="b">
        <v>0</v>
      </c>
      <c r="O456">
        <v>35000</v>
      </c>
      <c r="P456" t="b">
        <v>0</v>
      </c>
      <c r="Q456">
        <v>25000</v>
      </c>
      <c r="R456" t="b">
        <v>0</v>
      </c>
      <c r="S456">
        <v>80</v>
      </c>
      <c r="T456" t="b">
        <v>0</v>
      </c>
      <c r="U456">
        <v>360</v>
      </c>
      <c r="V456">
        <v>30</v>
      </c>
      <c r="W456">
        <v>5</v>
      </c>
    </row>
    <row r="457" spans="1:23" x14ac:dyDescent="0.25">
      <c r="A457">
        <v>456</v>
      </c>
      <c r="B457">
        <v>53</v>
      </c>
      <c r="C457">
        <v>8.83</v>
      </c>
      <c r="D457" t="b">
        <v>0</v>
      </c>
      <c r="E457">
        <v>74900</v>
      </c>
      <c r="F457" t="b">
        <v>0</v>
      </c>
      <c r="G457">
        <v>171000</v>
      </c>
      <c r="H457" t="b">
        <v>0</v>
      </c>
      <c r="I457">
        <v>2.2829999999999999</v>
      </c>
      <c r="J457" t="b">
        <v>0</v>
      </c>
      <c r="K457">
        <v>2</v>
      </c>
      <c r="L457" t="s">
        <v>22</v>
      </c>
      <c r="M457">
        <v>20</v>
      </c>
      <c r="N457" t="b">
        <v>0</v>
      </c>
      <c r="O457">
        <v>645000</v>
      </c>
      <c r="P457" t="b">
        <v>0</v>
      </c>
      <c r="Q457">
        <v>515000</v>
      </c>
      <c r="R457" t="b">
        <v>0</v>
      </c>
      <c r="S457">
        <v>79.680000000000007</v>
      </c>
      <c r="T457" t="b">
        <v>0</v>
      </c>
      <c r="U457">
        <v>360</v>
      </c>
      <c r="V457">
        <v>30</v>
      </c>
      <c r="W457">
        <v>3.37</v>
      </c>
    </row>
    <row r="458" spans="1:23" x14ac:dyDescent="0.25">
      <c r="A458">
        <v>457</v>
      </c>
      <c r="B458">
        <v>23</v>
      </c>
      <c r="C458">
        <v>2.13</v>
      </c>
      <c r="D458" t="b">
        <v>0</v>
      </c>
      <c r="E458">
        <v>77700</v>
      </c>
      <c r="F458" t="b">
        <v>0</v>
      </c>
      <c r="G458">
        <v>36000</v>
      </c>
      <c r="H458" t="b">
        <v>0</v>
      </c>
      <c r="I458">
        <v>0.46329999999999999</v>
      </c>
      <c r="J458" t="b">
        <v>0</v>
      </c>
      <c r="K458">
        <v>1</v>
      </c>
      <c r="L458" t="s">
        <v>22</v>
      </c>
      <c r="M458">
        <v>30</v>
      </c>
      <c r="N458" t="b">
        <v>0</v>
      </c>
      <c r="O458">
        <v>185000</v>
      </c>
      <c r="P458" t="b">
        <v>0</v>
      </c>
      <c r="Q458">
        <v>165000</v>
      </c>
      <c r="R458" t="b">
        <v>0</v>
      </c>
      <c r="S458">
        <v>95</v>
      </c>
      <c r="T458" t="b">
        <v>0</v>
      </c>
      <c r="U458">
        <v>360</v>
      </c>
      <c r="V458">
        <v>30</v>
      </c>
      <c r="W458">
        <v>2.87</v>
      </c>
    </row>
    <row r="459" spans="1:23" x14ac:dyDescent="0.25">
      <c r="A459">
        <v>458</v>
      </c>
      <c r="B459">
        <v>6</v>
      </c>
      <c r="C459">
        <v>28.31</v>
      </c>
      <c r="D459" t="b">
        <v>0</v>
      </c>
      <c r="E459">
        <v>83300</v>
      </c>
      <c r="F459" t="b">
        <v>0</v>
      </c>
      <c r="G459">
        <v>174000</v>
      </c>
      <c r="H459" t="b">
        <v>0</v>
      </c>
      <c r="I459">
        <v>2.0888</v>
      </c>
      <c r="J459" t="b">
        <v>0</v>
      </c>
      <c r="K459">
        <v>2</v>
      </c>
      <c r="L459" t="s">
        <v>22</v>
      </c>
      <c r="M459">
        <v>44</v>
      </c>
      <c r="N459" t="b">
        <v>0</v>
      </c>
      <c r="O459">
        <v>1445000</v>
      </c>
      <c r="P459" t="b">
        <v>1</v>
      </c>
      <c r="Q459">
        <v>725000</v>
      </c>
      <c r="R459" t="b">
        <v>1</v>
      </c>
      <c r="S459">
        <v>50.45</v>
      </c>
      <c r="T459" t="b">
        <v>0</v>
      </c>
      <c r="U459">
        <v>360</v>
      </c>
      <c r="V459">
        <v>30</v>
      </c>
      <c r="W459">
        <v>3.87</v>
      </c>
    </row>
    <row r="460" spans="1:23" x14ac:dyDescent="0.25">
      <c r="A460">
        <v>459</v>
      </c>
      <c r="B460">
        <v>26</v>
      </c>
      <c r="C460">
        <v>13.08</v>
      </c>
      <c r="D460" t="b">
        <v>0</v>
      </c>
      <c r="E460">
        <v>79700</v>
      </c>
      <c r="F460" t="b">
        <v>0</v>
      </c>
      <c r="G460">
        <v>32000</v>
      </c>
      <c r="H460" t="b">
        <v>0</v>
      </c>
      <c r="I460">
        <v>0.40150000000000002</v>
      </c>
      <c r="J460" t="b">
        <v>0</v>
      </c>
      <c r="K460">
        <v>1</v>
      </c>
      <c r="L460" t="s">
        <v>22</v>
      </c>
      <c r="M460">
        <v>41</v>
      </c>
      <c r="N460" t="b">
        <v>0</v>
      </c>
      <c r="O460">
        <v>155000</v>
      </c>
      <c r="P460" t="b">
        <v>0</v>
      </c>
      <c r="Q460">
        <v>135000</v>
      </c>
      <c r="R460" t="b">
        <v>0</v>
      </c>
      <c r="S460">
        <v>90</v>
      </c>
      <c r="T460" t="b">
        <v>0</v>
      </c>
      <c r="U460">
        <v>360</v>
      </c>
      <c r="V460">
        <v>30</v>
      </c>
      <c r="W460">
        <v>2.75</v>
      </c>
    </row>
    <row r="461" spans="1:23" x14ac:dyDescent="0.25">
      <c r="A461">
        <v>460</v>
      </c>
      <c r="B461">
        <v>18</v>
      </c>
      <c r="C461">
        <v>5.86</v>
      </c>
      <c r="D461" t="b">
        <v>0</v>
      </c>
      <c r="E461">
        <v>79600</v>
      </c>
      <c r="F461" t="b">
        <v>0</v>
      </c>
      <c r="G461">
        <v>41000</v>
      </c>
      <c r="H461" t="b">
        <v>0</v>
      </c>
      <c r="I461">
        <v>0.5151</v>
      </c>
      <c r="J461" t="b">
        <v>0</v>
      </c>
      <c r="K461">
        <v>2</v>
      </c>
      <c r="L461" t="s">
        <v>22</v>
      </c>
      <c r="M461">
        <v>36</v>
      </c>
      <c r="N461" t="b">
        <v>0</v>
      </c>
      <c r="O461">
        <v>125000</v>
      </c>
      <c r="P461" t="b">
        <v>0</v>
      </c>
      <c r="Q461">
        <v>95000</v>
      </c>
      <c r="R461" t="b">
        <v>0</v>
      </c>
      <c r="S461">
        <v>78.12</v>
      </c>
      <c r="T461" t="b">
        <v>0</v>
      </c>
      <c r="U461">
        <v>360</v>
      </c>
      <c r="V461">
        <v>30</v>
      </c>
      <c r="W461">
        <v>4.75</v>
      </c>
    </row>
    <row r="462" spans="1:23" x14ac:dyDescent="0.25">
      <c r="A462">
        <v>461</v>
      </c>
      <c r="B462">
        <v>12</v>
      </c>
      <c r="C462">
        <v>32.83</v>
      </c>
      <c r="D462" t="b">
        <v>0</v>
      </c>
      <c r="E462">
        <v>65900</v>
      </c>
      <c r="F462" t="b">
        <v>0</v>
      </c>
      <c r="G462">
        <v>125000</v>
      </c>
      <c r="H462" t="b">
        <v>0</v>
      </c>
      <c r="I462">
        <v>1.8968</v>
      </c>
      <c r="J462" t="b">
        <v>0</v>
      </c>
      <c r="K462">
        <v>2</v>
      </c>
      <c r="L462" t="s">
        <v>22</v>
      </c>
      <c r="M462">
        <v>42</v>
      </c>
      <c r="N462" t="b">
        <v>0</v>
      </c>
      <c r="O462">
        <v>395000</v>
      </c>
      <c r="P462" t="b">
        <v>0</v>
      </c>
      <c r="Q462">
        <v>315000</v>
      </c>
      <c r="R462" t="b">
        <v>0</v>
      </c>
      <c r="S462">
        <v>80</v>
      </c>
      <c r="T462" t="b">
        <v>0</v>
      </c>
      <c r="U462">
        <v>360</v>
      </c>
      <c r="V462">
        <v>30</v>
      </c>
      <c r="W462">
        <v>2.87</v>
      </c>
    </row>
    <row r="463" spans="1:23" x14ac:dyDescent="0.25">
      <c r="A463">
        <v>462</v>
      </c>
      <c r="B463">
        <v>17</v>
      </c>
      <c r="C463">
        <v>27.53</v>
      </c>
      <c r="D463" t="b">
        <v>0</v>
      </c>
      <c r="E463">
        <v>89100</v>
      </c>
      <c r="F463" t="b">
        <v>0</v>
      </c>
      <c r="G463">
        <v>60000</v>
      </c>
      <c r="H463" t="b">
        <v>0</v>
      </c>
      <c r="I463">
        <v>0.6734</v>
      </c>
      <c r="J463" t="b">
        <v>0</v>
      </c>
      <c r="K463">
        <v>2</v>
      </c>
      <c r="L463" t="s">
        <v>22</v>
      </c>
      <c r="M463">
        <v>43</v>
      </c>
      <c r="N463" t="b">
        <v>0</v>
      </c>
      <c r="O463">
        <v>205000</v>
      </c>
      <c r="P463" t="b">
        <v>0</v>
      </c>
      <c r="Q463">
        <v>155000</v>
      </c>
      <c r="R463" t="b">
        <v>0</v>
      </c>
      <c r="S463">
        <v>77.650000000000006</v>
      </c>
      <c r="T463" t="b">
        <v>0</v>
      </c>
      <c r="U463">
        <v>360</v>
      </c>
      <c r="V463">
        <v>30</v>
      </c>
      <c r="W463">
        <v>3.37</v>
      </c>
    </row>
    <row r="464" spans="1:23" x14ac:dyDescent="0.25">
      <c r="A464">
        <v>463</v>
      </c>
      <c r="B464">
        <v>32</v>
      </c>
      <c r="C464">
        <v>24.92</v>
      </c>
      <c r="D464" t="b">
        <v>0</v>
      </c>
      <c r="E464">
        <v>70800</v>
      </c>
      <c r="F464" t="b">
        <v>0</v>
      </c>
      <c r="G464">
        <v>49000</v>
      </c>
      <c r="H464" t="b">
        <v>0</v>
      </c>
      <c r="I464">
        <v>0.69210000000000005</v>
      </c>
      <c r="J464" t="b">
        <v>0</v>
      </c>
      <c r="K464">
        <v>2</v>
      </c>
      <c r="L464" t="s">
        <v>22</v>
      </c>
      <c r="M464">
        <v>40</v>
      </c>
      <c r="N464" t="b">
        <v>0</v>
      </c>
      <c r="O464">
        <v>225000</v>
      </c>
      <c r="P464" t="b">
        <v>0</v>
      </c>
      <c r="Q464">
        <v>165000</v>
      </c>
      <c r="R464" t="b">
        <v>0</v>
      </c>
      <c r="S464">
        <v>75</v>
      </c>
      <c r="T464" t="b">
        <v>0</v>
      </c>
      <c r="U464">
        <v>360</v>
      </c>
      <c r="V464">
        <v>30</v>
      </c>
      <c r="W464">
        <v>4.5</v>
      </c>
    </row>
    <row r="465" spans="1:23" x14ac:dyDescent="0.25">
      <c r="A465">
        <v>464</v>
      </c>
      <c r="B465">
        <v>12</v>
      </c>
      <c r="C465">
        <v>16.02</v>
      </c>
      <c r="D465" t="b">
        <v>0</v>
      </c>
      <c r="E465">
        <v>69200</v>
      </c>
      <c r="F465" t="b">
        <v>0</v>
      </c>
      <c r="G465">
        <v>20000</v>
      </c>
      <c r="H465" t="b">
        <v>0</v>
      </c>
      <c r="I465">
        <v>0.28899999999999998</v>
      </c>
      <c r="J465" t="b">
        <v>0</v>
      </c>
      <c r="K465">
        <v>2</v>
      </c>
      <c r="L465" t="s">
        <v>22</v>
      </c>
      <c r="M465">
        <v>48</v>
      </c>
      <c r="N465" t="b">
        <v>0</v>
      </c>
      <c r="O465">
        <v>125000</v>
      </c>
      <c r="P465" t="b">
        <v>0</v>
      </c>
      <c r="Q465">
        <v>65000</v>
      </c>
      <c r="R465" t="b">
        <v>0</v>
      </c>
      <c r="S465">
        <v>50.78</v>
      </c>
      <c r="T465" t="b">
        <v>0</v>
      </c>
      <c r="U465">
        <v>360</v>
      </c>
      <c r="V465">
        <v>30</v>
      </c>
      <c r="W465">
        <v>3.12</v>
      </c>
    </row>
    <row r="466" spans="1:23" x14ac:dyDescent="0.25">
      <c r="A466">
        <v>465</v>
      </c>
      <c r="B466">
        <v>6</v>
      </c>
      <c r="C466">
        <v>61.56</v>
      </c>
      <c r="D466" t="b">
        <v>0</v>
      </c>
      <c r="E466">
        <v>83300</v>
      </c>
      <c r="F466" t="b">
        <v>0</v>
      </c>
      <c r="G466">
        <v>100000</v>
      </c>
      <c r="H466" t="b">
        <v>0</v>
      </c>
      <c r="I466">
        <v>1.2004999999999999</v>
      </c>
      <c r="J466" t="b">
        <v>0</v>
      </c>
      <c r="K466">
        <v>2</v>
      </c>
      <c r="L466" t="s">
        <v>22</v>
      </c>
      <c r="M466">
        <v>36</v>
      </c>
      <c r="N466" t="b">
        <v>0</v>
      </c>
      <c r="O466">
        <v>445000</v>
      </c>
      <c r="P466" t="b">
        <v>0</v>
      </c>
      <c r="Q466">
        <v>395000</v>
      </c>
      <c r="R466" t="b">
        <v>0</v>
      </c>
      <c r="S466">
        <v>89.97</v>
      </c>
      <c r="T466" t="b">
        <v>0</v>
      </c>
      <c r="U466">
        <v>360</v>
      </c>
      <c r="V466">
        <v>30</v>
      </c>
      <c r="W466">
        <v>2.62</v>
      </c>
    </row>
    <row r="467" spans="1:23" x14ac:dyDescent="0.25">
      <c r="A467">
        <v>466</v>
      </c>
      <c r="B467">
        <v>48</v>
      </c>
      <c r="C467">
        <v>47.77</v>
      </c>
      <c r="D467" t="b">
        <v>0</v>
      </c>
      <c r="E467">
        <v>72200</v>
      </c>
      <c r="F467" t="b">
        <v>0</v>
      </c>
      <c r="G467">
        <v>77000</v>
      </c>
      <c r="H467" t="b">
        <v>0</v>
      </c>
      <c r="I467">
        <v>1.0665</v>
      </c>
      <c r="J467" t="b">
        <v>0</v>
      </c>
      <c r="K467">
        <v>2</v>
      </c>
      <c r="L467" t="s">
        <v>22</v>
      </c>
      <c r="M467">
        <v>20</v>
      </c>
      <c r="N467" t="b">
        <v>0</v>
      </c>
      <c r="O467">
        <v>335000</v>
      </c>
      <c r="P467" t="b">
        <v>0</v>
      </c>
      <c r="Q467">
        <v>265000</v>
      </c>
      <c r="R467" t="b">
        <v>0</v>
      </c>
      <c r="S467">
        <v>80</v>
      </c>
      <c r="T467" t="b">
        <v>0</v>
      </c>
      <c r="U467">
        <v>360</v>
      </c>
      <c r="V467">
        <v>30</v>
      </c>
      <c r="W467">
        <v>2.4900000000000002</v>
      </c>
    </row>
    <row r="468" spans="1:23" x14ac:dyDescent="0.25">
      <c r="A468">
        <v>467</v>
      </c>
      <c r="B468">
        <v>15</v>
      </c>
      <c r="C468">
        <v>79.349999999999994</v>
      </c>
      <c r="D468" t="b">
        <v>0</v>
      </c>
      <c r="E468">
        <v>97500</v>
      </c>
      <c r="F468" t="b">
        <v>0</v>
      </c>
      <c r="G468">
        <v>170000</v>
      </c>
      <c r="H468" t="b">
        <v>0</v>
      </c>
      <c r="I468">
        <v>1.7436</v>
      </c>
      <c r="J468" t="b">
        <v>0</v>
      </c>
      <c r="K468">
        <v>2</v>
      </c>
      <c r="L468" t="s">
        <v>22</v>
      </c>
      <c r="M468">
        <v>20</v>
      </c>
      <c r="N468" t="b">
        <v>0</v>
      </c>
      <c r="O468">
        <v>725000</v>
      </c>
      <c r="P468" t="b">
        <v>0</v>
      </c>
      <c r="Q468">
        <v>595000</v>
      </c>
      <c r="R468" t="b">
        <v>0</v>
      </c>
      <c r="S468">
        <v>82.91</v>
      </c>
      <c r="T468" t="b">
        <v>0</v>
      </c>
      <c r="U468">
        <v>360</v>
      </c>
      <c r="V468">
        <v>30</v>
      </c>
      <c r="W468">
        <v>3.75</v>
      </c>
    </row>
    <row r="469" spans="1:23" x14ac:dyDescent="0.25">
      <c r="A469">
        <v>468</v>
      </c>
      <c r="B469">
        <v>1</v>
      </c>
      <c r="C469">
        <v>6.66</v>
      </c>
      <c r="D469" t="b">
        <v>0</v>
      </c>
      <c r="E469">
        <v>65700</v>
      </c>
      <c r="F469" t="b">
        <v>0</v>
      </c>
      <c r="G469">
        <v>317000</v>
      </c>
      <c r="H469" t="b">
        <v>1</v>
      </c>
      <c r="I469">
        <v>4.8250000000000002</v>
      </c>
      <c r="J469" t="b">
        <v>1</v>
      </c>
      <c r="K469">
        <v>2</v>
      </c>
      <c r="L469" t="s">
        <v>22</v>
      </c>
      <c r="M469">
        <v>37</v>
      </c>
      <c r="N469" t="b">
        <v>0</v>
      </c>
      <c r="O469">
        <v>665000</v>
      </c>
      <c r="P469" t="b">
        <v>0</v>
      </c>
      <c r="Q469">
        <v>495000</v>
      </c>
      <c r="R469" t="b">
        <v>0</v>
      </c>
      <c r="S469">
        <v>75</v>
      </c>
      <c r="T469" t="b">
        <v>0</v>
      </c>
      <c r="U469">
        <v>360</v>
      </c>
      <c r="V469">
        <v>30</v>
      </c>
      <c r="W469">
        <v>3.37</v>
      </c>
    </row>
    <row r="470" spans="1:23" x14ac:dyDescent="0.25">
      <c r="A470">
        <v>469</v>
      </c>
      <c r="B470">
        <v>26</v>
      </c>
      <c r="C470">
        <v>16.53</v>
      </c>
      <c r="D470" t="b">
        <v>0</v>
      </c>
      <c r="E470">
        <v>79700</v>
      </c>
      <c r="F470" t="b">
        <v>0</v>
      </c>
      <c r="G470">
        <v>103000</v>
      </c>
      <c r="H470" t="b">
        <v>0</v>
      </c>
      <c r="I470">
        <v>1.2923</v>
      </c>
      <c r="J470" t="b">
        <v>0</v>
      </c>
      <c r="K470">
        <v>2</v>
      </c>
      <c r="L470" t="s">
        <v>22</v>
      </c>
      <c r="M470">
        <v>10</v>
      </c>
      <c r="N470" t="b">
        <v>0</v>
      </c>
      <c r="O470">
        <v>335000</v>
      </c>
      <c r="P470" t="b">
        <v>0</v>
      </c>
      <c r="Q470">
        <v>165000</v>
      </c>
      <c r="R470" t="b">
        <v>0</v>
      </c>
      <c r="S470">
        <v>50.15</v>
      </c>
      <c r="T470" t="b">
        <v>0</v>
      </c>
      <c r="U470">
        <v>360</v>
      </c>
      <c r="V470">
        <v>30</v>
      </c>
      <c r="W470">
        <v>3.12</v>
      </c>
    </row>
    <row r="471" spans="1:23" x14ac:dyDescent="0.25">
      <c r="A471">
        <v>470</v>
      </c>
      <c r="B471">
        <v>4</v>
      </c>
      <c r="C471">
        <v>31.37</v>
      </c>
      <c r="D471" t="b">
        <v>0</v>
      </c>
      <c r="E471">
        <v>77800</v>
      </c>
      <c r="F471" t="b">
        <v>0</v>
      </c>
      <c r="G471">
        <v>54000</v>
      </c>
      <c r="H471" t="b">
        <v>0</v>
      </c>
      <c r="I471">
        <v>0.69410000000000005</v>
      </c>
      <c r="J471" t="b">
        <v>0</v>
      </c>
      <c r="K471">
        <v>1</v>
      </c>
      <c r="L471" t="s">
        <v>22</v>
      </c>
      <c r="M471">
        <v>20</v>
      </c>
      <c r="N471" t="b">
        <v>0</v>
      </c>
      <c r="O471">
        <v>235000</v>
      </c>
      <c r="P471" t="b">
        <v>0</v>
      </c>
      <c r="Q471">
        <v>225000</v>
      </c>
      <c r="R471" t="b">
        <v>0</v>
      </c>
      <c r="S471">
        <v>97</v>
      </c>
      <c r="T471" t="b">
        <v>0</v>
      </c>
      <c r="U471">
        <v>360</v>
      </c>
      <c r="V471">
        <v>30</v>
      </c>
      <c r="W471">
        <v>3.25</v>
      </c>
    </row>
    <row r="472" spans="1:23" x14ac:dyDescent="0.25">
      <c r="A472">
        <v>471</v>
      </c>
      <c r="B472">
        <v>6</v>
      </c>
      <c r="C472">
        <v>58.33</v>
      </c>
      <c r="D472" t="b">
        <v>0</v>
      </c>
      <c r="E472">
        <v>83300</v>
      </c>
      <c r="F472" t="b">
        <v>0</v>
      </c>
      <c r="G472">
        <v>95000</v>
      </c>
      <c r="H472" t="b">
        <v>0</v>
      </c>
      <c r="I472">
        <v>1.1405000000000001</v>
      </c>
      <c r="J472" t="b">
        <v>0</v>
      </c>
      <c r="K472">
        <v>2</v>
      </c>
      <c r="L472" t="s">
        <v>22</v>
      </c>
      <c r="M472">
        <v>20</v>
      </c>
      <c r="N472" t="b">
        <v>0</v>
      </c>
      <c r="O472">
        <v>365000</v>
      </c>
      <c r="P472" t="b">
        <v>0</v>
      </c>
      <c r="Q472">
        <v>275000</v>
      </c>
      <c r="R472" t="b">
        <v>0</v>
      </c>
      <c r="S472">
        <v>73.97</v>
      </c>
      <c r="T472" t="b">
        <v>0</v>
      </c>
      <c r="U472">
        <v>360</v>
      </c>
      <c r="V472">
        <v>30</v>
      </c>
      <c r="W472">
        <v>3.37</v>
      </c>
    </row>
    <row r="473" spans="1:23" x14ac:dyDescent="0.25">
      <c r="A473">
        <v>472</v>
      </c>
      <c r="B473">
        <v>9</v>
      </c>
      <c r="C473">
        <v>11.49</v>
      </c>
      <c r="D473" t="b">
        <v>0</v>
      </c>
      <c r="E473">
        <v>91800</v>
      </c>
      <c r="F473" t="b">
        <v>0</v>
      </c>
      <c r="G473">
        <v>53000</v>
      </c>
      <c r="H473" t="b">
        <v>0</v>
      </c>
      <c r="I473">
        <v>0.57730000000000004</v>
      </c>
      <c r="J473" t="b">
        <v>0</v>
      </c>
      <c r="K473">
        <v>1</v>
      </c>
      <c r="L473" t="s">
        <v>22</v>
      </c>
      <c r="M473">
        <v>36</v>
      </c>
      <c r="N473" t="b">
        <v>0</v>
      </c>
      <c r="O473">
        <v>245000</v>
      </c>
      <c r="P473" t="b">
        <v>0</v>
      </c>
      <c r="Q473">
        <v>205000</v>
      </c>
      <c r="R473" t="b">
        <v>0</v>
      </c>
      <c r="S473">
        <v>85</v>
      </c>
      <c r="T473" t="b">
        <v>0</v>
      </c>
      <c r="U473">
        <v>360</v>
      </c>
      <c r="V473">
        <v>30</v>
      </c>
      <c r="W473">
        <v>2.87</v>
      </c>
    </row>
    <row r="474" spans="1:23" x14ac:dyDescent="0.25">
      <c r="A474">
        <v>473</v>
      </c>
      <c r="B474">
        <v>4</v>
      </c>
      <c r="C474">
        <v>35.979999999999997</v>
      </c>
      <c r="D474" t="b">
        <v>0</v>
      </c>
      <c r="E474">
        <v>77800</v>
      </c>
      <c r="F474" t="b">
        <v>0</v>
      </c>
      <c r="G474">
        <v>100000</v>
      </c>
      <c r="H474" t="b">
        <v>0</v>
      </c>
      <c r="I474">
        <v>1.2853000000000001</v>
      </c>
      <c r="J474" t="b">
        <v>0</v>
      </c>
      <c r="K474">
        <v>2</v>
      </c>
      <c r="L474" t="s">
        <v>22</v>
      </c>
      <c r="M474">
        <v>30</v>
      </c>
      <c r="N474" t="b">
        <v>0</v>
      </c>
      <c r="O474">
        <v>245000</v>
      </c>
      <c r="P474" t="b">
        <v>0</v>
      </c>
      <c r="Q474">
        <v>185000</v>
      </c>
      <c r="R474" t="b">
        <v>0</v>
      </c>
      <c r="S474">
        <v>79</v>
      </c>
      <c r="T474" t="b">
        <v>0</v>
      </c>
      <c r="U474">
        <v>360</v>
      </c>
      <c r="V474">
        <v>30</v>
      </c>
      <c r="W474">
        <v>3.99</v>
      </c>
    </row>
    <row r="475" spans="1:23" x14ac:dyDescent="0.25">
      <c r="A475">
        <v>474</v>
      </c>
      <c r="B475">
        <v>25</v>
      </c>
      <c r="C475">
        <v>30.74</v>
      </c>
      <c r="D475" t="b">
        <v>0</v>
      </c>
      <c r="E475">
        <v>114000</v>
      </c>
      <c r="F475" t="b">
        <v>0</v>
      </c>
      <c r="G475">
        <v>118000</v>
      </c>
      <c r="H475" t="b">
        <v>0</v>
      </c>
      <c r="I475">
        <v>1.0350999999999999</v>
      </c>
      <c r="J475" t="b">
        <v>0</v>
      </c>
      <c r="K475">
        <v>2</v>
      </c>
      <c r="L475" t="s">
        <v>22</v>
      </c>
      <c r="M475">
        <v>20</v>
      </c>
      <c r="N475" t="b">
        <v>0</v>
      </c>
      <c r="O475">
        <v>1105000</v>
      </c>
      <c r="P475" t="b">
        <v>1</v>
      </c>
      <c r="Q475">
        <v>155000</v>
      </c>
      <c r="R475" t="b">
        <v>0</v>
      </c>
      <c r="S475">
        <v>15</v>
      </c>
      <c r="T475" t="b">
        <v>1</v>
      </c>
      <c r="U475">
        <v>240</v>
      </c>
      <c r="V475">
        <v>20</v>
      </c>
      <c r="W475">
        <v>3.37</v>
      </c>
    </row>
    <row r="476" spans="1:23" x14ac:dyDescent="0.25">
      <c r="A476">
        <v>475</v>
      </c>
      <c r="B476">
        <v>20</v>
      </c>
      <c r="C476">
        <v>7.17</v>
      </c>
      <c r="D476" t="b">
        <v>0</v>
      </c>
      <c r="E476">
        <v>88800</v>
      </c>
      <c r="F476" t="b">
        <v>0</v>
      </c>
      <c r="G476">
        <v>83000</v>
      </c>
      <c r="H476" t="b">
        <v>0</v>
      </c>
      <c r="I476">
        <v>0.93469999999999998</v>
      </c>
      <c r="J476" t="b">
        <v>0</v>
      </c>
      <c r="K476">
        <v>2</v>
      </c>
      <c r="L476" t="s">
        <v>22</v>
      </c>
      <c r="M476">
        <v>30</v>
      </c>
      <c r="N476" t="b">
        <v>0</v>
      </c>
      <c r="O476">
        <v>235000</v>
      </c>
      <c r="P476" t="b">
        <v>0</v>
      </c>
      <c r="Q476">
        <v>175000</v>
      </c>
      <c r="R476" t="b">
        <v>0</v>
      </c>
      <c r="S476">
        <v>75.319999999999993</v>
      </c>
      <c r="T476" t="b">
        <v>0</v>
      </c>
      <c r="U476">
        <v>180</v>
      </c>
      <c r="V476">
        <v>15</v>
      </c>
      <c r="W476">
        <v>3.25</v>
      </c>
    </row>
    <row r="477" spans="1:23" x14ac:dyDescent="0.25">
      <c r="A477">
        <v>476</v>
      </c>
      <c r="B477">
        <v>36</v>
      </c>
      <c r="C477">
        <v>11.03</v>
      </c>
      <c r="D477" t="b">
        <v>0</v>
      </c>
      <c r="E477">
        <v>96500</v>
      </c>
      <c r="F477" t="b">
        <v>0</v>
      </c>
      <c r="G477">
        <v>78000</v>
      </c>
      <c r="H477" t="b">
        <v>0</v>
      </c>
      <c r="I477">
        <v>0.80830000000000002</v>
      </c>
      <c r="J477" t="b">
        <v>0</v>
      </c>
      <c r="K477">
        <v>2</v>
      </c>
      <c r="L477" t="s">
        <v>22</v>
      </c>
      <c r="M477">
        <v>46</v>
      </c>
      <c r="N477" t="b">
        <v>0</v>
      </c>
      <c r="O477">
        <v>655000</v>
      </c>
      <c r="P477" t="b">
        <v>0</v>
      </c>
      <c r="Q477">
        <v>365000</v>
      </c>
      <c r="R477" t="b">
        <v>0</v>
      </c>
      <c r="S477">
        <v>57</v>
      </c>
      <c r="T477" t="b">
        <v>0</v>
      </c>
      <c r="U477">
        <v>360</v>
      </c>
      <c r="V477">
        <v>30</v>
      </c>
      <c r="W477">
        <v>3.37</v>
      </c>
    </row>
    <row r="478" spans="1:23" x14ac:dyDescent="0.25">
      <c r="A478">
        <v>477</v>
      </c>
      <c r="B478">
        <v>6</v>
      </c>
      <c r="C478">
        <v>15.81</v>
      </c>
      <c r="D478" t="b">
        <v>0</v>
      </c>
      <c r="E478">
        <v>97300</v>
      </c>
      <c r="F478" t="b">
        <v>0</v>
      </c>
      <c r="G478">
        <v>196000</v>
      </c>
      <c r="H478" t="b">
        <v>0</v>
      </c>
      <c r="I478">
        <v>2.0144000000000002</v>
      </c>
      <c r="J478" t="b">
        <v>0</v>
      </c>
      <c r="K478">
        <v>2</v>
      </c>
      <c r="L478" t="s">
        <v>22</v>
      </c>
      <c r="M478">
        <v>37</v>
      </c>
      <c r="N478" t="b">
        <v>0</v>
      </c>
      <c r="O478">
        <v>745000</v>
      </c>
      <c r="P478" t="b">
        <v>0</v>
      </c>
      <c r="Q478">
        <v>315000</v>
      </c>
      <c r="R478" t="b">
        <v>0</v>
      </c>
      <c r="S478">
        <v>42.05</v>
      </c>
      <c r="T478" t="b">
        <v>0</v>
      </c>
      <c r="U478">
        <v>360</v>
      </c>
      <c r="V478">
        <v>30</v>
      </c>
      <c r="W478">
        <v>2.62</v>
      </c>
    </row>
    <row r="479" spans="1:23" x14ac:dyDescent="0.25">
      <c r="A479">
        <v>478</v>
      </c>
      <c r="B479">
        <v>6</v>
      </c>
      <c r="C479">
        <v>10.53</v>
      </c>
      <c r="D479" t="b">
        <v>0</v>
      </c>
      <c r="E479">
        <v>102700</v>
      </c>
      <c r="F479" t="b">
        <v>0</v>
      </c>
      <c r="G479">
        <v>105000</v>
      </c>
      <c r="H479" t="b">
        <v>0</v>
      </c>
      <c r="I479">
        <v>1.0224</v>
      </c>
      <c r="J479" t="b">
        <v>0</v>
      </c>
      <c r="K479">
        <v>2</v>
      </c>
      <c r="L479" t="s">
        <v>22</v>
      </c>
      <c r="M479">
        <v>30</v>
      </c>
      <c r="N479" t="b">
        <v>0</v>
      </c>
      <c r="O479">
        <v>805000</v>
      </c>
      <c r="P479" t="b">
        <v>0</v>
      </c>
      <c r="Q479">
        <v>555000</v>
      </c>
      <c r="R479" t="b">
        <v>0</v>
      </c>
      <c r="S479">
        <v>69.37</v>
      </c>
      <c r="T479" t="b">
        <v>0</v>
      </c>
      <c r="U479">
        <v>360</v>
      </c>
      <c r="V479">
        <v>30</v>
      </c>
      <c r="W479">
        <v>2.75</v>
      </c>
    </row>
    <row r="480" spans="1:23" x14ac:dyDescent="0.25">
      <c r="A480">
        <v>479</v>
      </c>
      <c r="B480">
        <v>6</v>
      </c>
      <c r="C480">
        <v>94.85</v>
      </c>
      <c r="D480" t="b">
        <v>1</v>
      </c>
      <c r="E480">
        <v>83300</v>
      </c>
      <c r="F480" t="b">
        <v>0</v>
      </c>
      <c r="G480">
        <v>120000</v>
      </c>
      <c r="H480" t="b">
        <v>0</v>
      </c>
      <c r="I480">
        <v>1.4406000000000001</v>
      </c>
      <c r="J480" t="b">
        <v>0</v>
      </c>
      <c r="K480">
        <v>2</v>
      </c>
      <c r="L480" t="s">
        <v>22</v>
      </c>
      <c r="M480">
        <v>40</v>
      </c>
      <c r="N480" t="b">
        <v>0</v>
      </c>
      <c r="O480">
        <v>1265000</v>
      </c>
      <c r="P480" t="b">
        <v>1</v>
      </c>
      <c r="Q480">
        <v>665000</v>
      </c>
      <c r="R480" t="b">
        <v>1</v>
      </c>
      <c r="S480">
        <v>68.53</v>
      </c>
      <c r="T480" t="b">
        <v>0</v>
      </c>
      <c r="U480">
        <v>360</v>
      </c>
      <c r="V480">
        <v>30</v>
      </c>
      <c r="W480">
        <v>3</v>
      </c>
    </row>
    <row r="481" spans="1:23" x14ac:dyDescent="0.25">
      <c r="A481">
        <v>480</v>
      </c>
      <c r="B481">
        <v>48</v>
      </c>
      <c r="C481">
        <v>55.38</v>
      </c>
      <c r="D481" t="b">
        <v>0</v>
      </c>
      <c r="E481">
        <v>80000</v>
      </c>
      <c r="F481" t="b">
        <v>0</v>
      </c>
      <c r="G481">
        <v>38000</v>
      </c>
      <c r="H481" t="b">
        <v>0</v>
      </c>
      <c r="I481">
        <v>0.47499999999999998</v>
      </c>
      <c r="J481" t="b">
        <v>0</v>
      </c>
      <c r="K481">
        <v>1</v>
      </c>
      <c r="L481" t="s">
        <v>22</v>
      </c>
      <c r="M481">
        <v>30</v>
      </c>
      <c r="N481" t="b">
        <v>0</v>
      </c>
      <c r="O481">
        <v>135000</v>
      </c>
      <c r="P481" t="b">
        <v>0</v>
      </c>
      <c r="Q481">
        <v>115000</v>
      </c>
      <c r="R481" t="b">
        <v>0</v>
      </c>
      <c r="S481">
        <v>95</v>
      </c>
      <c r="T481" t="b">
        <v>0</v>
      </c>
      <c r="U481">
        <v>360</v>
      </c>
      <c r="V481">
        <v>30</v>
      </c>
      <c r="W481">
        <v>3.99</v>
      </c>
    </row>
    <row r="482" spans="1:23" x14ac:dyDescent="0.25">
      <c r="A482">
        <v>481</v>
      </c>
      <c r="B482">
        <v>8</v>
      </c>
      <c r="C482">
        <v>23.51</v>
      </c>
      <c r="D482" t="b">
        <v>0</v>
      </c>
      <c r="E482">
        <v>100000</v>
      </c>
      <c r="F482" t="b">
        <v>0</v>
      </c>
      <c r="G482">
        <v>84000</v>
      </c>
      <c r="H482" t="b">
        <v>0</v>
      </c>
      <c r="I482">
        <v>0.84</v>
      </c>
      <c r="J482" t="b">
        <v>0</v>
      </c>
      <c r="K482">
        <v>2</v>
      </c>
      <c r="L482" t="s">
        <v>22</v>
      </c>
      <c r="M482">
        <v>30</v>
      </c>
      <c r="N482" t="b">
        <v>0</v>
      </c>
      <c r="O482">
        <v>605000</v>
      </c>
      <c r="P482" t="b">
        <v>0</v>
      </c>
      <c r="Q482">
        <v>425000</v>
      </c>
      <c r="R482" t="b">
        <v>0</v>
      </c>
      <c r="S482">
        <v>70</v>
      </c>
      <c r="T482" t="b">
        <v>0</v>
      </c>
      <c r="U482">
        <v>360</v>
      </c>
      <c r="V482">
        <v>30</v>
      </c>
      <c r="W482">
        <v>4.75</v>
      </c>
    </row>
    <row r="483" spans="1:23" x14ac:dyDescent="0.25">
      <c r="A483">
        <v>482</v>
      </c>
      <c r="B483">
        <v>26</v>
      </c>
      <c r="C483">
        <v>16.59</v>
      </c>
      <c r="D483" t="b">
        <v>0</v>
      </c>
      <c r="E483">
        <v>79700</v>
      </c>
      <c r="F483" t="b">
        <v>0</v>
      </c>
      <c r="G483">
        <v>108000</v>
      </c>
      <c r="H483" t="b">
        <v>0</v>
      </c>
      <c r="I483">
        <v>1.3551</v>
      </c>
      <c r="J483" t="b">
        <v>0</v>
      </c>
      <c r="K483">
        <v>2</v>
      </c>
      <c r="L483" t="s">
        <v>23</v>
      </c>
      <c r="M483">
        <v>10</v>
      </c>
      <c r="N483" t="b">
        <v>0</v>
      </c>
      <c r="O483">
        <v>185000</v>
      </c>
      <c r="P483" t="b">
        <v>0</v>
      </c>
      <c r="Q483">
        <v>125000</v>
      </c>
      <c r="R483" t="b">
        <v>0</v>
      </c>
      <c r="S483">
        <v>68.099999999999994</v>
      </c>
      <c r="T483" t="b">
        <v>0</v>
      </c>
      <c r="U483">
        <v>180</v>
      </c>
      <c r="V483">
        <v>15</v>
      </c>
      <c r="W483">
        <v>2.75</v>
      </c>
    </row>
    <row r="484" spans="1:23" x14ac:dyDescent="0.25">
      <c r="A484">
        <v>483</v>
      </c>
      <c r="B484">
        <v>27</v>
      </c>
      <c r="C484">
        <v>16.829999999999998</v>
      </c>
      <c r="D484" t="b">
        <v>0</v>
      </c>
      <c r="E484">
        <v>102800</v>
      </c>
      <c r="F484" t="b">
        <v>0</v>
      </c>
      <c r="G484">
        <v>82000</v>
      </c>
      <c r="H484" t="b">
        <v>0</v>
      </c>
      <c r="I484">
        <v>0.79769999999999996</v>
      </c>
      <c r="J484" t="b">
        <v>0</v>
      </c>
      <c r="K484">
        <v>2</v>
      </c>
      <c r="L484" t="s">
        <v>23</v>
      </c>
      <c r="M484">
        <v>41</v>
      </c>
      <c r="N484" t="b">
        <v>0</v>
      </c>
      <c r="O484">
        <v>465000</v>
      </c>
      <c r="P484" t="b">
        <v>0</v>
      </c>
      <c r="Q484">
        <v>215000</v>
      </c>
      <c r="R484" t="b">
        <v>0</v>
      </c>
      <c r="S484">
        <v>45.32</v>
      </c>
      <c r="T484" t="b">
        <v>0</v>
      </c>
      <c r="U484">
        <v>180</v>
      </c>
      <c r="V484">
        <v>15</v>
      </c>
      <c r="W484">
        <v>3.25</v>
      </c>
    </row>
    <row r="485" spans="1:23" x14ac:dyDescent="0.25">
      <c r="A485">
        <v>484</v>
      </c>
      <c r="B485">
        <v>42</v>
      </c>
      <c r="C485">
        <v>6.82</v>
      </c>
      <c r="D485" t="b">
        <v>0</v>
      </c>
      <c r="E485">
        <v>82300</v>
      </c>
      <c r="F485" t="b">
        <v>0</v>
      </c>
      <c r="G485">
        <v>160000</v>
      </c>
      <c r="H485" t="b">
        <v>0</v>
      </c>
      <c r="I485">
        <v>1.9440999999999999</v>
      </c>
      <c r="J485" t="b">
        <v>0</v>
      </c>
      <c r="K485">
        <v>2</v>
      </c>
      <c r="L485" t="s">
        <v>23</v>
      </c>
      <c r="M485">
        <v>10</v>
      </c>
      <c r="N485" t="b">
        <v>0</v>
      </c>
      <c r="O485">
        <v>475000</v>
      </c>
      <c r="P485" t="b">
        <v>0</v>
      </c>
      <c r="Q485">
        <v>325000</v>
      </c>
      <c r="R485" t="b">
        <v>0</v>
      </c>
      <c r="S485">
        <v>67.569999999999993</v>
      </c>
      <c r="T485" t="b">
        <v>0</v>
      </c>
      <c r="U485">
        <v>360</v>
      </c>
      <c r="V485">
        <v>30</v>
      </c>
      <c r="W485">
        <v>2.62</v>
      </c>
    </row>
    <row r="486" spans="1:23" x14ac:dyDescent="0.25">
      <c r="A486">
        <v>485</v>
      </c>
      <c r="B486">
        <v>6</v>
      </c>
      <c r="C486">
        <v>83.46</v>
      </c>
      <c r="D486" t="b">
        <v>1</v>
      </c>
      <c r="E486">
        <v>83300</v>
      </c>
      <c r="F486" t="b">
        <v>0</v>
      </c>
      <c r="G486">
        <v>47000</v>
      </c>
      <c r="H486" t="b">
        <v>0</v>
      </c>
      <c r="I486">
        <v>0.56420000000000003</v>
      </c>
      <c r="J486" t="b">
        <v>0</v>
      </c>
      <c r="K486">
        <v>2</v>
      </c>
      <c r="L486" t="s">
        <v>23</v>
      </c>
      <c r="M486">
        <v>40</v>
      </c>
      <c r="N486" t="b">
        <v>0</v>
      </c>
      <c r="O486">
        <v>715000</v>
      </c>
      <c r="P486" t="b">
        <v>0</v>
      </c>
      <c r="Q486">
        <v>265000</v>
      </c>
      <c r="R486" t="b">
        <v>0</v>
      </c>
      <c r="S486">
        <v>36.85</v>
      </c>
      <c r="T486" t="b">
        <v>0</v>
      </c>
      <c r="U486">
        <v>360</v>
      </c>
      <c r="V486">
        <v>30</v>
      </c>
      <c r="W486">
        <v>2.87</v>
      </c>
    </row>
    <row r="487" spans="1:23" x14ac:dyDescent="0.25">
      <c r="A487">
        <v>486</v>
      </c>
      <c r="B487">
        <v>6</v>
      </c>
      <c r="C487">
        <v>22.09</v>
      </c>
      <c r="D487" t="b">
        <v>0</v>
      </c>
      <c r="E487">
        <v>66100</v>
      </c>
      <c r="F487" t="b">
        <v>0</v>
      </c>
      <c r="G487">
        <v>64000</v>
      </c>
      <c r="H487" t="b">
        <v>0</v>
      </c>
      <c r="I487">
        <v>0.96819999999999995</v>
      </c>
      <c r="J487" t="b">
        <v>0</v>
      </c>
      <c r="K487">
        <v>2</v>
      </c>
      <c r="L487" t="s">
        <v>23</v>
      </c>
      <c r="M487">
        <v>48</v>
      </c>
      <c r="N487" t="b">
        <v>0</v>
      </c>
      <c r="O487">
        <v>335000</v>
      </c>
      <c r="P487" t="b">
        <v>0</v>
      </c>
      <c r="Q487">
        <v>265000</v>
      </c>
      <c r="R487" t="b">
        <v>0</v>
      </c>
      <c r="S487">
        <v>80</v>
      </c>
      <c r="T487" t="b">
        <v>0</v>
      </c>
      <c r="U487">
        <v>360</v>
      </c>
      <c r="V487">
        <v>30</v>
      </c>
      <c r="W487">
        <v>4.37</v>
      </c>
    </row>
    <row r="488" spans="1:23" x14ac:dyDescent="0.25">
      <c r="A488">
        <v>487</v>
      </c>
      <c r="B488">
        <v>22</v>
      </c>
      <c r="C488">
        <v>31.96</v>
      </c>
      <c r="D488" t="b">
        <v>0</v>
      </c>
      <c r="E488">
        <v>54400</v>
      </c>
      <c r="F488" t="b">
        <v>0</v>
      </c>
      <c r="G488">
        <v>62000</v>
      </c>
      <c r="H488" t="b">
        <v>0</v>
      </c>
      <c r="I488">
        <v>1.1396999999999999</v>
      </c>
      <c r="J488" t="b">
        <v>0</v>
      </c>
      <c r="K488">
        <v>2</v>
      </c>
      <c r="L488" t="s">
        <v>23</v>
      </c>
      <c r="M488">
        <v>45</v>
      </c>
      <c r="N488" t="b">
        <v>0</v>
      </c>
      <c r="O488">
        <v>355000</v>
      </c>
      <c r="P488" t="b">
        <v>0</v>
      </c>
      <c r="Q488">
        <v>285000</v>
      </c>
      <c r="R488" t="b">
        <v>0</v>
      </c>
      <c r="S488">
        <v>79.63</v>
      </c>
      <c r="T488" t="b">
        <v>0</v>
      </c>
      <c r="U488">
        <v>360</v>
      </c>
      <c r="V488">
        <v>30</v>
      </c>
      <c r="W488">
        <v>2.75</v>
      </c>
    </row>
    <row r="489" spans="1:23" x14ac:dyDescent="0.25">
      <c r="A489">
        <v>488</v>
      </c>
      <c r="B489">
        <v>51</v>
      </c>
      <c r="C489">
        <v>27.59</v>
      </c>
      <c r="D489" t="b">
        <v>0</v>
      </c>
      <c r="E489">
        <v>89400</v>
      </c>
      <c r="F489" t="b">
        <v>0</v>
      </c>
      <c r="G489">
        <v>90000</v>
      </c>
      <c r="H489" t="b">
        <v>0</v>
      </c>
      <c r="I489">
        <v>1.0066999999999999</v>
      </c>
      <c r="J489" t="b">
        <v>0</v>
      </c>
      <c r="K489">
        <v>2</v>
      </c>
      <c r="L489" t="s">
        <v>23</v>
      </c>
      <c r="M489">
        <v>43</v>
      </c>
      <c r="N489" t="b">
        <v>0</v>
      </c>
      <c r="O489">
        <v>225000</v>
      </c>
      <c r="P489" t="b">
        <v>0</v>
      </c>
      <c r="Q489">
        <v>165000</v>
      </c>
      <c r="R489" t="b">
        <v>0</v>
      </c>
      <c r="S489">
        <v>73.680000000000007</v>
      </c>
      <c r="T489" t="b">
        <v>0</v>
      </c>
      <c r="U489">
        <v>360</v>
      </c>
      <c r="V489">
        <v>30</v>
      </c>
      <c r="W489">
        <v>3</v>
      </c>
    </row>
    <row r="490" spans="1:23" x14ac:dyDescent="0.25">
      <c r="A490">
        <v>489</v>
      </c>
      <c r="B490">
        <v>53</v>
      </c>
      <c r="C490">
        <v>8.57</v>
      </c>
      <c r="D490" t="b">
        <v>0</v>
      </c>
      <c r="E490">
        <v>106900</v>
      </c>
      <c r="F490" t="b">
        <v>0</v>
      </c>
      <c r="G490">
        <v>142000</v>
      </c>
      <c r="H490" t="b">
        <v>0</v>
      </c>
      <c r="I490">
        <v>1.3283</v>
      </c>
      <c r="J490" t="b">
        <v>0</v>
      </c>
      <c r="K490">
        <v>2</v>
      </c>
      <c r="L490" t="s">
        <v>23</v>
      </c>
      <c r="M490">
        <v>30</v>
      </c>
      <c r="N490" t="b">
        <v>0</v>
      </c>
      <c r="O490">
        <v>605000</v>
      </c>
      <c r="P490" t="b">
        <v>0</v>
      </c>
      <c r="Q490">
        <v>365000</v>
      </c>
      <c r="R490" t="b">
        <v>0</v>
      </c>
      <c r="S490">
        <v>61.16</v>
      </c>
      <c r="T490" t="b">
        <v>0</v>
      </c>
      <c r="U490">
        <v>360</v>
      </c>
      <c r="V490">
        <v>30</v>
      </c>
      <c r="W490">
        <v>3.25</v>
      </c>
    </row>
    <row r="491" spans="1:23" x14ac:dyDescent="0.25">
      <c r="A491">
        <v>490</v>
      </c>
      <c r="B491">
        <v>26</v>
      </c>
      <c r="C491">
        <v>40.65</v>
      </c>
      <c r="D491" t="b">
        <v>0</v>
      </c>
      <c r="E491">
        <v>101500</v>
      </c>
      <c r="F491" t="b">
        <v>0</v>
      </c>
      <c r="G491">
        <v>75000</v>
      </c>
      <c r="H491" t="b">
        <v>0</v>
      </c>
      <c r="I491">
        <v>0.7389</v>
      </c>
      <c r="J491" t="b">
        <v>0</v>
      </c>
      <c r="K491">
        <v>2</v>
      </c>
      <c r="L491" t="s">
        <v>23</v>
      </c>
      <c r="M491">
        <v>45</v>
      </c>
      <c r="N491" t="b">
        <v>0</v>
      </c>
      <c r="O491">
        <v>265000</v>
      </c>
      <c r="P491" t="b">
        <v>0</v>
      </c>
      <c r="Q491">
        <v>245000</v>
      </c>
      <c r="R491" t="b">
        <v>0</v>
      </c>
      <c r="S491">
        <v>94.82</v>
      </c>
      <c r="T491" t="b">
        <v>0</v>
      </c>
      <c r="U491">
        <v>360</v>
      </c>
      <c r="V491">
        <v>30</v>
      </c>
      <c r="W491">
        <v>3.37</v>
      </c>
    </row>
    <row r="492" spans="1:23" x14ac:dyDescent="0.25">
      <c r="A492">
        <v>491</v>
      </c>
      <c r="B492">
        <v>6</v>
      </c>
      <c r="C492">
        <v>17.59</v>
      </c>
      <c r="D492" t="b">
        <v>0</v>
      </c>
      <c r="E492">
        <v>92700</v>
      </c>
      <c r="F492" t="b">
        <v>0</v>
      </c>
      <c r="G492">
        <v>97000</v>
      </c>
      <c r="H492" t="b">
        <v>0</v>
      </c>
      <c r="I492">
        <v>1.0464</v>
      </c>
      <c r="J492" t="b">
        <v>0</v>
      </c>
      <c r="K492">
        <v>2</v>
      </c>
      <c r="L492" t="s">
        <v>23</v>
      </c>
      <c r="M492">
        <v>44</v>
      </c>
      <c r="N492" t="b">
        <v>0</v>
      </c>
      <c r="O492">
        <v>765000</v>
      </c>
      <c r="P492" t="b">
        <v>0</v>
      </c>
      <c r="Q492">
        <v>605000</v>
      </c>
      <c r="R492" t="b">
        <v>0</v>
      </c>
      <c r="S492">
        <v>79</v>
      </c>
      <c r="T492" t="b">
        <v>0</v>
      </c>
      <c r="U492">
        <v>360</v>
      </c>
      <c r="V492">
        <v>30</v>
      </c>
      <c r="W492">
        <v>2.69</v>
      </c>
    </row>
    <row r="493" spans="1:23" x14ac:dyDescent="0.25">
      <c r="A493">
        <v>492</v>
      </c>
      <c r="B493">
        <v>37</v>
      </c>
      <c r="C493">
        <v>25.24</v>
      </c>
      <c r="D493" t="b">
        <v>0</v>
      </c>
      <c r="E493">
        <v>94100</v>
      </c>
      <c r="F493" t="b">
        <v>0</v>
      </c>
      <c r="G493">
        <v>95000</v>
      </c>
      <c r="H493" t="b">
        <v>0</v>
      </c>
      <c r="I493">
        <v>1.0096000000000001</v>
      </c>
      <c r="J493" t="b">
        <v>0</v>
      </c>
      <c r="K493">
        <v>1</v>
      </c>
      <c r="L493" t="s">
        <v>23</v>
      </c>
      <c r="M493">
        <v>30</v>
      </c>
      <c r="N493" t="b">
        <v>0</v>
      </c>
      <c r="O493">
        <v>405000</v>
      </c>
      <c r="P493" t="b">
        <v>0</v>
      </c>
      <c r="Q493">
        <v>345000</v>
      </c>
      <c r="R493" t="b">
        <v>0</v>
      </c>
      <c r="S493">
        <v>85.91</v>
      </c>
      <c r="T493" t="b">
        <v>0</v>
      </c>
      <c r="U493">
        <v>360</v>
      </c>
      <c r="V493">
        <v>30</v>
      </c>
      <c r="W493">
        <v>2.62</v>
      </c>
    </row>
    <row r="494" spans="1:23" x14ac:dyDescent="0.25">
      <c r="A494">
        <v>493</v>
      </c>
      <c r="B494">
        <v>6</v>
      </c>
      <c r="C494">
        <v>44.8</v>
      </c>
      <c r="D494" t="b">
        <v>0</v>
      </c>
      <c r="E494">
        <v>102700</v>
      </c>
      <c r="F494" t="b">
        <v>0</v>
      </c>
      <c r="G494">
        <v>70000</v>
      </c>
      <c r="H494" t="b">
        <v>0</v>
      </c>
      <c r="I494">
        <v>0.68159999999999998</v>
      </c>
      <c r="J494" t="b">
        <v>0</v>
      </c>
      <c r="K494">
        <v>2</v>
      </c>
      <c r="L494" t="s">
        <v>23</v>
      </c>
      <c r="M494">
        <v>45</v>
      </c>
      <c r="N494" t="b">
        <v>0</v>
      </c>
      <c r="O494">
        <v>655000</v>
      </c>
      <c r="P494" t="b">
        <v>0</v>
      </c>
      <c r="Q494">
        <v>145000</v>
      </c>
      <c r="R494" t="b">
        <v>0</v>
      </c>
      <c r="S494">
        <v>22.41</v>
      </c>
      <c r="T494" t="b">
        <v>1</v>
      </c>
      <c r="U494">
        <v>120</v>
      </c>
      <c r="V494">
        <v>10</v>
      </c>
      <c r="W494">
        <v>2.5</v>
      </c>
    </row>
    <row r="495" spans="1:23" x14ac:dyDescent="0.25">
      <c r="A495">
        <v>494</v>
      </c>
      <c r="B495">
        <v>4</v>
      </c>
      <c r="C495">
        <v>17.66</v>
      </c>
      <c r="D495" t="b">
        <v>0</v>
      </c>
      <c r="E495">
        <v>77800</v>
      </c>
      <c r="F495" t="b">
        <v>0</v>
      </c>
      <c r="G495">
        <v>104000</v>
      </c>
      <c r="H495" t="b">
        <v>0</v>
      </c>
      <c r="I495">
        <v>1.3368</v>
      </c>
      <c r="J495" t="b">
        <v>0</v>
      </c>
      <c r="K495">
        <v>2</v>
      </c>
      <c r="L495" t="s">
        <v>23</v>
      </c>
      <c r="M495">
        <v>10</v>
      </c>
      <c r="N495" t="b">
        <v>0</v>
      </c>
      <c r="O495">
        <v>475000</v>
      </c>
      <c r="P495" t="b">
        <v>0</v>
      </c>
      <c r="Q495">
        <v>205000</v>
      </c>
      <c r="R495" t="b">
        <v>0</v>
      </c>
      <c r="S495">
        <v>43.28</v>
      </c>
      <c r="T495" t="b">
        <v>0</v>
      </c>
      <c r="U495">
        <v>180</v>
      </c>
      <c r="V495">
        <v>15</v>
      </c>
      <c r="W495">
        <v>2.75</v>
      </c>
    </row>
    <row r="496" spans="1:23" x14ac:dyDescent="0.25">
      <c r="A496">
        <v>495</v>
      </c>
      <c r="B496">
        <v>8</v>
      </c>
      <c r="C496">
        <v>21.49</v>
      </c>
      <c r="D496" t="b">
        <v>0</v>
      </c>
      <c r="E496">
        <v>100000</v>
      </c>
      <c r="F496" t="b">
        <v>0</v>
      </c>
      <c r="G496">
        <v>172000</v>
      </c>
      <c r="H496" t="b">
        <v>0</v>
      </c>
      <c r="I496">
        <v>1.72</v>
      </c>
      <c r="J496" t="b">
        <v>0</v>
      </c>
      <c r="K496">
        <v>2</v>
      </c>
      <c r="L496" t="s">
        <v>23</v>
      </c>
      <c r="M496">
        <v>20</v>
      </c>
      <c r="N496" t="b">
        <v>0</v>
      </c>
      <c r="O496">
        <v>535000</v>
      </c>
      <c r="P496" t="b">
        <v>0</v>
      </c>
      <c r="Q496">
        <v>375000</v>
      </c>
      <c r="R496" t="b">
        <v>0</v>
      </c>
      <c r="S496">
        <v>70</v>
      </c>
      <c r="T496" t="b">
        <v>0</v>
      </c>
      <c r="U496">
        <v>360</v>
      </c>
      <c r="V496">
        <v>30</v>
      </c>
      <c r="W496">
        <v>3.5</v>
      </c>
    </row>
    <row r="497" spans="1:23" x14ac:dyDescent="0.25">
      <c r="A497">
        <v>496</v>
      </c>
      <c r="B497">
        <v>37</v>
      </c>
      <c r="C497">
        <v>40.28</v>
      </c>
      <c r="D497" t="b">
        <v>0</v>
      </c>
      <c r="E497">
        <v>80100</v>
      </c>
      <c r="F497" t="b">
        <v>0</v>
      </c>
      <c r="G497">
        <v>275000</v>
      </c>
      <c r="H497" t="b">
        <v>0</v>
      </c>
      <c r="I497">
        <v>3.4331999999999998</v>
      </c>
      <c r="J497" t="b">
        <v>0</v>
      </c>
      <c r="K497">
        <v>2</v>
      </c>
      <c r="L497" t="s">
        <v>23</v>
      </c>
      <c r="M497">
        <v>20</v>
      </c>
      <c r="N497" t="b">
        <v>0</v>
      </c>
      <c r="O497">
        <v>755000</v>
      </c>
      <c r="P497" t="b">
        <v>0</v>
      </c>
      <c r="Q497">
        <v>505000</v>
      </c>
      <c r="R497" t="b">
        <v>0</v>
      </c>
      <c r="S497">
        <v>90</v>
      </c>
      <c r="T497" t="b">
        <v>0</v>
      </c>
      <c r="U497">
        <v>360</v>
      </c>
      <c r="V497">
        <v>30</v>
      </c>
      <c r="W497">
        <v>2.62</v>
      </c>
    </row>
    <row r="498" spans="1:23" x14ac:dyDescent="0.25">
      <c r="A498">
        <v>497</v>
      </c>
      <c r="B498">
        <v>8</v>
      </c>
      <c r="C498">
        <v>14.48</v>
      </c>
      <c r="D498" t="b">
        <v>0</v>
      </c>
      <c r="E498">
        <v>100000</v>
      </c>
      <c r="F498" t="b">
        <v>0</v>
      </c>
      <c r="G498">
        <v>79000</v>
      </c>
      <c r="H498" t="b">
        <v>0</v>
      </c>
      <c r="I498">
        <v>0.79</v>
      </c>
      <c r="J498" t="b">
        <v>0</v>
      </c>
      <c r="K498">
        <v>2</v>
      </c>
      <c r="L498" t="s">
        <v>23</v>
      </c>
      <c r="M498">
        <v>20</v>
      </c>
      <c r="N498" t="b">
        <v>0</v>
      </c>
      <c r="O498">
        <v>425000</v>
      </c>
      <c r="P498" t="b">
        <v>0</v>
      </c>
      <c r="Q498">
        <v>315000</v>
      </c>
      <c r="R498" t="b">
        <v>0</v>
      </c>
      <c r="S498">
        <v>73.849999999999994</v>
      </c>
      <c r="T498" t="b">
        <v>0</v>
      </c>
      <c r="U498">
        <v>360</v>
      </c>
      <c r="V498">
        <v>30</v>
      </c>
      <c r="W498">
        <v>3</v>
      </c>
    </row>
    <row r="499" spans="1:23" x14ac:dyDescent="0.25">
      <c r="A499">
        <v>498</v>
      </c>
      <c r="B499">
        <v>17</v>
      </c>
      <c r="C499">
        <v>10.96</v>
      </c>
      <c r="D499" t="b">
        <v>0</v>
      </c>
      <c r="E499">
        <v>69300</v>
      </c>
      <c r="F499" t="b">
        <v>0</v>
      </c>
      <c r="G499">
        <v>187000</v>
      </c>
      <c r="H499" t="b">
        <v>0</v>
      </c>
      <c r="I499">
        <v>2.6983999999999999</v>
      </c>
      <c r="J499" t="b">
        <v>0</v>
      </c>
      <c r="K499">
        <v>2</v>
      </c>
      <c r="L499" t="s">
        <v>23</v>
      </c>
      <c r="M499">
        <v>10</v>
      </c>
      <c r="N499" t="b">
        <v>0</v>
      </c>
      <c r="O499">
        <v>325000</v>
      </c>
      <c r="P499" t="b">
        <v>0</v>
      </c>
      <c r="Q499">
        <v>145000</v>
      </c>
      <c r="R499" t="b">
        <v>0</v>
      </c>
      <c r="S499">
        <v>43.75</v>
      </c>
      <c r="T499" t="b">
        <v>0</v>
      </c>
      <c r="U499">
        <v>180</v>
      </c>
      <c r="V499">
        <v>15</v>
      </c>
      <c r="W499">
        <v>2.87</v>
      </c>
    </row>
    <row r="500" spans="1:23" x14ac:dyDescent="0.25">
      <c r="A500">
        <v>499</v>
      </c>
      <c r="B500">
        <v>26</v>
      </c>
      <c r="C500">
        <v>33.82</v>
      </c>
      <c r="D500" t="b">
        <v>0</v>
      </c>
      <c r="E500">
        <v>79700</v>
      </c>
      <c r="F500" t="b">
        <v>0</v>
      </c>
      <c r="G500">
        <v>109000</v>
      </c>
      <c r="H500" t="b">
        <v>0</v>
      </c>
      <c r="I500">
        <v>1.3675999999999999</v>
      </c>
      <c r="J500" t="b">
        <v>0</v>
      </c>
      <c r="K500">
        <v>2</v>
      </c>
      <c r="L500" t="s">
        <v>23</v>
      </c>
      <c r="M500">
        <v>20</v>
      </c>
      <c r="N500" t="b">
        <v>0</v>
      </c>
      <c r="O500">
        <v>525000</v>
      </c>
      <c r="P500" t="b">
        <v>0</v>
      </c>
      <c r="Q500">
        <v>385000</v>
      </c>
      <c r="R500" t="b">
        <v>0</v>
      </c>
      <c r="S500">
        <v>73.459999999999994</v>
      </c>
      <c r="T500" t="b">
        <v>0</v>
      </c>
      <c r="U500">
        <v>360</v>
      </c>
      <c r="V500">
        <v>30</v>
      </c>
      <c r="W500">
        <v>3.62</v>
      </c>
    </row>
    <row r="501" spans="1:23" x14ac:dyDescent="0.25">
      <c r="A501">
        <v>500</v>
      </c>
      <c r="B501">
        <v>34</v>
      </c>
      <c r="C501">
        <v>22.55</v>
      </c>
      <c r="D501" t="b">
        <v>0</v>
      </c>
      <c r="E501">
        <v>96600</v>
      </c>
      <c r="F501" t="b">
        <v>0</v>
      </c>
      <c r="G501">
        <v>60000</v>
      </c>
      <c r="H501" t="b">
        <v>0</v>
      </c>
      <c r="I501">
        <v>0.62109999999999999</v>
      </c>
      <c r="J501" t="b">
        <v>0</v>
      </c>
      <c r="K501">
        <v>1</v>
      </c>
      <c r="L501" t="s">
        <v>23</v>
      </c>
      <c r="M501">
        <v>41</v>
      </c>
      <c r="N501" t="b">
        <v>0</v>
      </c>
      <c r="O501">
        <v>375000</v>
      </c>
      <c r="P501" t="b">
        <v>0</v>
      </c>
      <c r="Q501">
        <v>305000</v>
      </c>
      <c r="R501" t="b">
        <v>0</v>
      </c>
      <c r="S501">
        <v>80</v>
      </c>
      <c r="T501" t="b">
        <v>0</v>
      </c>
      <c r="U501">
        <v>360</v>
      </c>
      <c r="V501">
        <v>30</v>
      </c>
      <c r="W501">
        <v>3.5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FEE93-91A6-4B7D-A2C5-9EDCC63C3DFB}">
  <sheetPr>
    <tabColor rgb="FF00B050"/>
  </sheetPr>
  <dimension ref="A1:DX430"/>
  <sheetViews>
    <sheetView showGridLines="0" tabSelected="1" topLeftCell="A35" zoomScaleNormal="100" workbookViewId="0">
      <selection activeCell="H44" sqref="H44"/>
    </sheetView>
  </sheetViews>
  <sheetFormatPr defaultRowHeight="15" x14ac:dyDescent="0.25"/>
  <cols>
    <col min="1" max="1" width="13.140625" bestFit="1" customWidth="1"/>
    <col min="2" max="2" width="15.42578125" bestFit="1" customWidth="1"/>
    <col min="5" max="5" width="13.140625" bestFit="1" customWidth="1"/>
    <col min="6" max="6" width="15.42578125" bestFit="1" customWidth="1"/>
    <col min="10" max="10" width="15.28515625" bestFit="1" customWidth="1"/>
    <col min="11" max="11" width="15.42578125" bestFit="1" customWidth="1"/>
    <col min="19" max="19" width="9.140625" style="37"/>
    <col min="20" max="20" width="22.5703125" bestFit="1" customWidth="1"/>
    <col min="21" max="21" width="29.42578125" bestFit="1" customWidth="1"/>
    <col min="22" max="22" width="27.85546875" bestFit="1" customWidth="1"/>
    <col min="32" max="32" width="9.140625" style="43"/>
    <col min="33" max="33" width="13.85546875" bestFit="1" customWidth="1"/>
    <col min="34" max="34" width="30.28515625" bestFit="1" customWidth="1"/>
    <col min="35" max="35" width="27.85546875" bestFit="1" customWidth="1"/>
    <col min="36" max="36" width="30.140625" bestFit="1" customWidth="1"/>
    <col min="37" max="37" width="30.28515625" bestFit="1" customWidth="1"/>
    <col min="38" max="38" width="31.28515625" bestFit="1" customWidth="1"/>
    <col min="52" max="52" width="9.140625" style="47"/>
    <col min="53" max="53" width="30.7109375" bestFit="1" customWidth="1"/>
    <col min="54" max="54" width="30.85546875" bestFit="1" customWidth="1"/>
    <col min="55" max="55" width="28.140625" bestFit="1" customWidth="1"/>
    <col min="56" max="58" width="8.7109375" bestFit="1" customWidth="1"/>
    <col min="59" max="59" width="9.85546875" bestFit="1" customWidth="1"/>
    <col min="60" max="60" width="8.7109375" bestFit="1" customWidth="1"/>
    <col min="61" max="61" width="30.7109375" bestFit="1" customWidth="1"/>
    <col min="62" max="62" width="30.85546875" bestFit="1" customWidth="1"/>
    <col min="63" max="63" width="31.85546875" bestFit="1" customWidth="1"/>
    <col min="64" max="64" width="7.7109375" customWidth="1"/>
    <col min="65" max="71" width="8.7109375" bestFit="1" customWidth="1"/>
    <col min="72" max="72" width="7.7109375" bestFit="1" customWidth="1"/>
    <col min="73" max="73" width="8.7109375" bestFit="1" customWidth="1"/>
    <col min="74" max="74" width="8.7109375" style="50" bestFit="1" customWidth="1"/>
    <col min="75" max="75" width="30.140625" bestFit="1" customWidth="1"/>
    <col min="76" max="76" width="30.28515625" bestFit="1" customWidth="1"/>
    <col min="77" max="77" width="27.85546875" bestFit="1" customWidth="1"/>
    <col min="78" max="78" width="33.140625" bestFit="1" customWidth="1"/>
    <col min="79" max="79" width="30.140625" bestFit="1" customWidth="1"/>
    <col min="80" max="80" width="30.28515625" bestFit="1" customWidth="1"/>
    <col min="81" max="81" width="27.85546875" bestFit="1" customWidth="1"/>
    <col min="82" max="82" width="33.140625" bestFit="1" customWidth="1"/>
    <col min="83" max="83" width="30.5703125" style="50" bestFit="1" customWidth="1"/>
    <col min="84" max="84" width="40" bestFit="1" customWidth="1"/>
    <col min="85" max="85" width="40.28515625" bestFit="1" customWidth="1"/>
    <col min="86" max="86" width="28.140625" bestFit="1" customWidth="1"/>
    <col min="87" max="87" width="12.42578125" bestFit="1" customWidth="1"/>
    <col min="88" max="88" width="40.28515625" bestFit="1" customWidth="1"/>
    <col min="89" max="90" width="8.7109375" bestFit="1" customWidth="1"/>
    <col min="91" max="91" width="7.7109375" bestFit="1" customWidth="1"/>
    <col min="92" max="94" width="8.7109375" bestFit="1" customWidth="1"/>
    <col min="95" max="95" width="9.85546875" bestFit="1" customWidth="1"/>
    <col min="96" max="96" width="8.7109375" bestFit="1" customWidth="1"/>
    <col min="97" max="97" width="7.7109375" bestFit="1" customWidth="1"/>
    <col min="98" max="98" width="8.7109375" bestFit="1" customWidth="1"/>
    <col min="99" max="99" width="9.85546875" bestFit="1" customWidth="1"/>
    <col min="100" max="100" width="8.7109375" bestFit="1" customWidth="1"/>
    <col min="101" max="101" width="11.5703125" bestFit="1" customWidth="1"/>
    <col min="108" max="108" width="9.140625" style="47"/>
    <col min="109" max="109" width="30.140625" bestFit="1" customWidth="1"/>
    <col min="110" max="110" width="30.28515625" bestFit="1" customWidth="1"/>
    <col min="111" max="111" width="9" bestFit="1" customWidth="1"/>
    <col min="112" max="112" width="11.5703125" bestFit="1" customWidth="1"/>
    <col min="114" max="114" width="30.140625" bestFit="1" customWidth="1"/>
    <col min="115" max="115" width="30.28515625" bestFit="1" customWidth="1"/>
    <col min="116" max="116" width="8.7109375" bestFit="1" customWidth="1"/>
    <col min="117" max="117" width="9" bestFit="1" customWidth="1"/>
    <col min="118" max="118" width="5" bestFit="1" customWidth="1"/>
    <col min="119" max="119" width="10.5703125" bestFit="1" customWidth="1"/>
    <col min="126" max="126" width="13.7109375" customWidth="1"/>
    <col min="127" max="127" width="32.5703125" bestFit="1" customWidth="1"/>
    <col min="128" max="128" width="10.5703125" bestFit="1" customWidth="1"/>
  </cols>
  <sheetData>
    <row r="1" spans="1:128" x14ac:dyDescent="0.25">
      <c r="R1" s="38"/>
      <c r="S1" s="36"/>
      <c r="U1" s="66" t="s">
        <v>58</v>
      </c>
      <c r="V1" s="66"/>
      <c r="AY1" s="48"/>
      <c r="AZ1"/>
      <c r="DC1" s="48"/>
      <c r="DD1"/>
    </row>
    <row r="2" spans="1:128" ht="15" customHeight="1" x14ac:dyDescent="0.3">
      <c r="D2" s="65" t="s">
        <v>55</v>
      </c>
      <c r="E2" s="65"/>
      <c r="F2" s="65"/>
      <c r="R2" s="38"/>
      <c r="S2" s="36"/>
      <c r="U2" s="66"/>
      <c r="V2" s="66"/>
      <c r="AG2" s="67" t="s">
        <v>61</v>
      </c>
      <c r="AH2" s="67"/>
      <c r="AY2" s="48"/>
      <c r="AZ2"/>
      <c r="BA2" s="62" t="s">
        <v>69</v>
      </c>
      <c r="BB2" s="62"/>
      <c r="BC2" s="62"/>
      <c r="BD2" s="62"/>
      <c r="BE2" s="62"/>
      <c r="BF2" s="62"/>
      <c r="BW2" s="62" t="s">
        <v>71</v>
      </c>
      <c r="BX2" s="62"/>
      <c r="BY2" s="51"/>
      <c r="BZ2" s="51"/>
      <c r="CA2" s="51"/>
      <c r="CB2" s="52"/>
      <c r="CF2" s="66" t="s">
        <v>73</v>
      </c>
      <c r="CG2" s="66"/>
      <c r="DC2" s="48"/>
      <c r="DD2"/>
      <c r="DE2" s="63" t="s">
        <v>79</v>
      </c>
      <c r="DF2" s="63"/>
      <c r="DJ2" s="62" t="s">
        <v>78</v>
      </c>
      <c r="DK2" s="62"/>
    </row>
    <row r="3" spans="1:128" ht="15" customHeight="1" x14ac:dyDescent="0.25">
      <c r="D3" s="65"/>
      <c r="E3" s="65"/>
      <c r="F3" s="65"/>
      <c r="R3" s="38"/>
      <c r="S3" s="36"/>
      <c r="U3" s="66"/>
      <c r="V3" s="66"/>
      <c r="AG3" s="67"/>
      <c r="AH3" s="67"/>
      <c r="AY3" s="48"/>
      <c r="AZ3"/>
      <c r="BA3" s="62"/>
      <c r="BB3" s="62"/>
      <c r="BC3" s="62"/>
      <c r="BD3" s="62"/>
      <c r="BE3" s="62"/>
      <c r="BF3" s="62"/>
      <c r="BW3" s="62"/>
      <c r="BX3" s="62"/>
      <c r="BY3" s="51"/>
      <c r="BZ3" s="51"/>
      <c r="CA3" s="51"/>
      <c r="CB3" s="52"/>
      <c r="CF3" s="66"/>
      <c r="CG3" s="66"/>
      <c r="DC3" s="48"/>
      <c r="DD3"/>
    </row>
    <row r="4" spans="1:128" ht="15" customHeight="1" x14ac:dyDescent="0.25">
      <c r="D4" s="65"/>
      <c r="E4" s="65"/>
      <c r="F4" s="65"/>
      <c r="R4" s="38"/>
      <c r="S4" s="36"/>
      <c r="AG4" s="67"/>
      <c r="AH4" s="67"/>
      <c r="AY4" s="48"/>
      <c r="AZ4"/>
      <c r="BA4" s="62"/>
      <c r="BB4" s="62"/>
      <c r="BC4" s="62"/>
      <c r="BD4" s="62"/>
      <c r="BE4" s="62"/>
      <c r="BF4" s="62"/>
      <c r="BW4" s="62"/>
      <c r="BX4" s="62"/>
      <c r="BY4" s="51"/>
      <c r="BZ4" s="51"/>
      <c r="CA4" s="51"/>
      <c r="CB4" s="52"/>
      <c r="DC4" s="48"/>
      <c r="DD4"/>
      <c r="DE4" s="34" t="s">
        <v>43</v>
      </c>
      <c r="DF4" t="s">
        <v>67</v>
      </c>
      <c r="DJ4" s="34" t="s">
        <v>43</v>
      </c>
      <c r="DK4" t="s">
        <v>51</v>
      </c>
      <c r="DP4" s="46" t="s">
        <v>74</v>
      </c>
      <c r="DQ4" s="46" t="s">
        <v>75</v>
      </c>
      <c r="DR4" s="46" t="s">
        <v>76</v>
      </c>
    </row>
    <row r="5" spans="1:128" ht="15" customHeight="1" x14ac:dyDescent="0.25">
      <c r="R5" s="38"/>
      <c r="S5" s="36"/>
      <c r="T5" s="34" t="s">
        <v>2</v>
      </c>
      <c r="U5" t="s">
        <v>63</v>
      </c>
      <c r="AG5" s="67"/>
      <c r="AH5" s="67"/>
      <c r="AY5" s="48"/>
      <c r="AZ5"/>
      <c r="BA5" s="62"/>
      <c r="BB5" s="62"/>
      <c r="BC5" s="62"/>
      <c r="BD5" s="62"/>
      <c r="BE5" s="62"/>
      <c r="BF5" s="62"/>
      <c r="BW5" s="62"/>
      <c r="BX5" s="62"/>
      <c r="BY5" s="51"/>
      <c r="BZ5" s="51"/>
      <c r="CA5" s="51"/>
      <c r="CB5" s="52"/>
      <c r="DC5" s="48"/>
      <c r="DD5"/>
      <c r="DE5" s="34" t="s">
        <v>6</v>
      </c>
      <c r="DF5" t="s">
        <v>75</v>
      </c>
      <c r="DJ5" s="34" t="s">
        <v>6</v>
      </c>
      <c r="DK5" t="s">
        <v>63</v>
      </c>
      <c r="DP5" s="55">
        <v>55</v>
      </c>
      <c r="DQ5" s="55">
        <v>422</v>
      </c>
      <c r="DR5" s="55">
        <v>23</v>
      </c>
      <c r="DV5" s="56" t="s">
        <v>62</v>
      </c>
      <c r="DW5" s="56" t="s">
        <v>59</v>
      </c>
      <c r="DX5" s="56" t="s">
        <v>77</v>
      </c>
    </row>
    <row r="6" spans="1:128" ht="15" customHeight="1" x14ac:dyDescent="0.25">
      <c r="A6" s="64" t="s">
        <v>52</v>
      </c>
      <c r="B6" s="64"/>
      <c r="E6" s="64" t="s">
        <v>53</v>
      </c>
      <c r="F6" s="64"/>
      <c r="J6" s="64" t="s">
        <v>54</v>
      </c>
      <c r="K6" s="64"/>
      <c r="R6" s="38"/>
      <c r="S6" s="36"/>
      <c r="AY6" s="48"/>
      <c r="AZ6"/>
      <c r="BA6" s="51"/>
      <c r="BB6" s="51"/>
      <c r="BC6" s="51"/>
      <c r="BD6" s="51"/>
      <c r="BE6" s="51"/>
      <c r="BF6" s="51"/>
      <c r="BX6" s="52"/>
      <c r="BY6" s="52"/>
      <c r="BZ6" s="52"/>
      <c r="CA6" s="52"/>
      <c r="CB6" s="52"/>
      <c r="CF6" s="34" t="s">
        <v>40</v>
      </c>
      <c r="CG6" t="s">
        <v>63</v>
      </c>
      <c r="DC6" s="48"/>
      <c r="DD6"/>
      <c r="DV6" s="35">
        <v>5</v>
      </c>
      <c r="DW6">
        <v>109000</v>
      </c>
      <c r="DX6">
        <v>112444</v>
      </c>
    </row>
    <row r="7" spans="1:128" ht="18.75" x14ac:dyDescent="0.25">
      <c r="A7" s="64"/>
      <c r="B7" s="64"/>
      <c r="E7" s="64"/>
      <c r="F7" s="64"/>
      <c r="J7" s="64"/>
      <c r="K7" s="64"/>
      <c r="R7" s="38"/>
      <c r="S7" s="36"/>
      <c r="T7" s="34" t="s">
        <v>48</v>
      </c>
      <c r="U7" t="s">
        <v>56</v>
      </c>
      <c r="V7" t="s">
        <v>57</v>
      </c>
      <c r="AY7" s="48"/>
      <c r="AZ7"/>
      <c r="BA7" s="34" t="s">
        <v>44</v>
      </c>
      <c r="BB7" t="s">
        <v>67</v>
      </c>
      <c r="BC7" s="68" t="s">
        <v>68</v>
      </c>
      <c r="BD7" s="68"/>
      <c r="BI7" s="34" t="s">
        <v>44</v>
      </c>
      <c r="BJ7" t="s">
        <v>51</v>
      </c>
      <c r="DC7" s="48"/>
      <c r="DD7"/>
      <c r="DE7" s="34" t="s">
        <v>62</v>
      </c>
      <c r="DF7" t="s">
        <v>59</v>
      </c>
      <c r="DJ7" s="34" t="s">
        <v>62</v>
      </c>
      <c r="DK7" t="s">
        <v>59</v>
      </c>
      <c r="DV7" s="35">
        <v>7</v>
      </c>
      <c r="DW7">
        <v>145000</v>
      </c>
      <c r="DX7">
        <v>112444</v>
      </c>
    </row>
    <row r="8" spans="1:128" ht="15.75" x14ac:dyDescent="0.25">
      <c r="A8" s="64"/>
      <c r="B8" s="64"/>
      <c r="E8" s="64"/>
      <c r="F8" s="64"/>
      <c r="J8" s="64"/>
      <c r="K8" s="64"/>
      <c r="R8" s="38"/>
      <c r="S8" s="36"/>
      <c r="T8" s="35">
        <v>44</v>
      </c>
      <c r="U8">
        <v>7.6400000000000006</v>
      </c>
      <c r="V8">
        <v>2</v>
      </c>
      <c r="AG8" s="45" t="s">
        <v>60</v>
      </c>
      <c r="AH8" s="45">
        <v>112444.444444444</v>
      </c>
      <c r="AJ8" s="34" t="s">
        <v>43</v>
      </c>
      <c r="AK8" t="s">
        <v>51</v>
      </c>
      <c r="AY8" s="48"/>
      <c r="AZ8"/>
      <c r="CA8" s="34" t="s">
        <v>43</v>
      </c>
      <c r="CB8" t="s">
        <v>51</v>
      </c>
      <c r="CF8" s="34" t="s">
        <v>66</v>
      </c>
      <c r="CG8" t="s">
        <v>72</v>
      </c>
      <c r="DC8" s="48"/>
      <c r="DD8"/>
      <c r="DE8" s="35">
        <v>1</v>
      </c>
      <c r="DF8">
        <v>123000</v>
      </c>
      <c r="DJ8" s="35">
        <v>8</v>
      </c>
      <c r="DK8">
        <v>392000</v>
      </c>
      <c r="DV8" s="35">
        <v>28</v>
      </c>
      <c r="DW8">
        <v>192000</v>
      </c>
      <c r="DX8">
        <v>112444</v>
      </c>
    </row>
    <row r="9" spans="1:128" s="25" customFormat="1" x14ac:dyDescent="0.25">
      <c r="A9" s="42"/>
      <c r="B9" s="42"/>
      <c r="E9" s="42"/>
      <c r="F9" s="42"/>
      <c r="J9" s="42"/>
      <c r="K9" s="42"/>
      <c r="R9" s="40"/>
      <c r="S9" s="41"/>
      <c r="T9" s="35">
        <v>38</v>
      </c>
      <c r="U9">
        <v>7.92</v>
      </c>
      <c r="V9">
        <v>1</v>
      </c>
      <c r="AF9" s="44"/>
      <c r="AG9"/>
      <c r="AH9"/>
      <c r="AI9"/>
      <c r="AY9" s="49"/>
      <c r="BA9" s="34" t="s">
        <v>66</v>
      </c>
      <c r="BB9" t="s">
        <v>65</v>
      </c>
      <c r="BC9"/>
      <c r="BD9"/>
      <c r="BE9"/>
      <c r="BF9"/>
      <c r="BG9"/>
      <c r="BH9"/>
      <c r="BI9" s="34" t="s">
        <v>66</v>
      </c>
      <c r="BJ9" t="s">
        <v>65</v>
      </c>
      <c r="BK9" t="s">
        <v>70</v>
      </c>
      <c r="BL9"/>
      <c r="BM9"/>
      <c r="BN9"/>
      <c r="BO9"/>
      <c r="BP9"/>
      <c r="BQ9"/>
      <c r="BR9"/>
      <c r="BS9"/>
      <c r="BT9"/>
      <c r="BU9"/>
      <c r="BV9" s="50"/>
      <c r="BW9" s="34" t="s">
        <v>43</v>
      </c>
      <c r="BX9" t="s">
        <v>67</v>
      </c>
      <c r="BY9"/>
      <c r="CA9"/>
      <c r="CB9"/>
      <c r="CC9"/>
      <c r="CE9" s="53"/>
      <c r="CF9" s="35">
        <v>1</v>
      </c>
      <c r="CG9">
        <v>452100</v>
      </c>
      <c r="CH9"/>
      <c r="CI9"/>
      <c r="CJ9"/>
      <c r="CK9"/>
      <c r="CL9"/>
      <c r="CM9"/>
      <c r="CN9"/>
      <c r="CO9"/>
      <c r="CP9"/>
      <c r="CQ9"/>
      <c r="CR9"/>
      <c r="CS9"/>
      <c r="CT9"/>
      <c r="CU9"/>
      <c r="CV9"/>
      <c r="CW9"/>
      <c r="DC9" s="49"/>
      <c r="DE9" s="35">
        <v>2</v>
      </c>
      <c r="DF9">
        <v>250000</v>
      </c>
      <c r="DG9"/>
      <c r="DH9"/>
      <c r="DJ9" s="35">
        <v>14</v>
      </c>
      <c r="DK9">
        <v>593000</v>
      </c>
      <c r="DL9"/>
      <c r="DV9" s="35">
        <v>31</v>
      </c>
      <c r="DW9">
        <v>76000</v>
      </c>
      <c r="DX9">
        <v>112444</v>
      </c>
    </row>
    <row r="10" spans="1:128" x14ac:dyDescent="0.25">
      <c r="J10" s="34" t="s">
        <v>46</v>
      </c>
      <c r="K10" t="s">
        <v>51</v>
      </c>
      <c r="R10" s="38"/>
      <c r="S10" s="36"/>
      <c r="T10" s="35">
        <v>50</v>
      </c>
      <c r="U10">
        <v>12</v>
      </c>
      <c r="V10">
        <v>3</v>
      </c>
      <c r="AG10" s="34" t="s">
        <v>62</v>
      </c>
      <c r="AH10" t="s">
        <v>59</v>
      </c>
      <c r="AJ10" s="34" t="s">
        <v>62</v>
      </c>
      <c r="AK10" t="s">
        <v>59</v>
      </c>
      <c r="AL10" t="s">
        <v>64</v>
      </c>
      <c r="AY10" s="48"/>
      <c r="AZ10"/>
      <c r="BA10" s="35">
        <v>4</v>
      </c>
      <c r="BB10">
        <v>6100000</v>
      </c>
      <c r="BI10" s="35">
        <v>6</v>
      </c>
      <c r="BJ10">
        <v>13255000</v>
      </c>
      <c r="BK10">
        <v>13255000</v>
      </c>
      <c r="CA10" s="34" t="s">
        <v>66</v>
      </c>
      <c r="CB10" t="s">
        <v>59</v>
      </c>
      <c r="CC10" t="s">
        <v>57</v>
      </c>
      <c r="CF10" s="35">
        <v>2</v>
      </c>
      <c r="CG10">
        <v>93100</v>
      </c>
      <c r="DC10" s="48"/>
      <c r="DD10"/>
      <c r="DE10" s="35">
        <v>3</v>
      </c>
      <c r="DF10">
        <v>64000</v>
      </c>
      <c r="DJ10" s="35">
        <v>15</v>
      </c>
      <c r="DK10">
        <v>297000</v>
      </c>
      <c r="DV10" s="35">
        <v>34</v>
      </c>
      <c r="DW10">
        <v>196000</v>
      </c>
      <c r="DX10">
        <v>112444</v>
      </c>
    </row>
    <row r="11" spans="1:128" x14ac:dyDescent="0.25">
      <c r="R11" s="38"/>
      <c r="S11" s="36"/>
      <c r="T11" s="35">
        <v>30</v>
      </c>
      <c r="U11">
        <v>14.28</v>
      </c>
      <c r="V11">
        <v>2</v>
      </c>
      <c r="AG11" s="35">
        <v>117</v>
      </c>
      <c r="AH11">
        <v>281000</v>
      </c>
      <c r="AJ11" s="35">
        <v>373</v>
      </c>
      <c r="AK11">
        <v>1560000</v>
      </c>
      <c r="AL11">
        <v>1560000</v>
      </c>
      <c r="AY11" s="48"/>
      <c r="AZ11"/>
      <c r="BA11" s="35">
        <v>6</v>
      </c>
      <c r="BB11">
        <v>40825000</v>
      </c>
      <c r="BI11" s="35">
        <v>17</v>
      </c>
      <c r="BJ11">
        <v>1465000</v>
      </c>
      <c r="BK11">
        <v>1465000</v>
      </c>
      <c r="BW11" s="34" t="s">
        <v>66</v>
      </c>
      <c r="BX11" t="s">
        <v>59</v>
      </c>
      <c r="BY11" t="s">
        <v>57</v>
      </c>
      <c r="CA11" s="35" t="s">
        <v>17</v>
      </c>
      <c r="CB11">
        <v>1921000</v>
      </c>
      <c r="CC11">
        <v>5</v>
      </c>
      <c r="CF11" s="35">
        <v>4</v>
      </c>
      <c r="CG11">
        <v>1235400</v>
      </c>
      <c r="DC11" s="48"/>
      <c r="DD11"/>
      <c r="DE11" s="35">
        <v>4</v>
      </c>
      <c r="DF11">
        <v>141000</v>
      </c>
      <c r="DJ11" s="35">
        <v>19</v>
      </c>
      <c r="DK11">
        <v>287000</v>
      </c>
      <c r="DV11" s="35">
        <v>45</v>
      </c>
      <c r="DW11">
        <v>60000</v>
      </c>
      <c r="DX11">
        <v>112444</v>
      </c>
    </row>
    <row r="12" spans="1:128" x14ac:dyDescent="0.25">
      <c r="A12" s="34" t="s">
        <v>48</v>
      </c>
      <c r="B12" t="s">
        <v>50</v>
      </c>
      <c r="E12" s="34" t="s">
        <v>48</v>
      </c>
      <c r="F12" t="s">
        <v>50</v>
      </c>
      <c r="J12" s="34" t="s">
        <v>48</v>
      </c>
      <c r="K12" t="s">
        <v>50</v>
      </c>
      <c r="R12" s="38"/>
      <c r="S12" s="36"/>
      <c r="T12" s="35">
        <v>2</v>
      </c>
      <c r="U12">
        <v>16.91</v>
      </c>
      <c r="V12">
        <v>1</v>
      </c>
      <c r="AG12" s="35">
        <v>243</v>
      </c>
      <c r="AH12">
        <v>278000</v>
      </c>
      <c r="AJ12" s="35">
        <v>426</v>
      </c>
      <c r="AK12">
        <v>700000</v>
      </c>
      <c r="AL12">
        <v>700000</v>
      </c>
      <c r="AY12" s="48"/>
      <c r="AZ12"/>
      <c r="BA12" s="35">
        <v>8</v>
      </c>
      <c r="BB12">
        <v>11575000</v>
      </c>
      <c r="BI12" s="35">
        <v>20</v>
      </c>
      <c r="BJ12">
        <v>1155000</v>
      </c>
      <c r="BK12">
        <v>1155000</v>
      </c>
      <c r="BW12" s="35" t="s">
        <v>17</v>
      </c>
      <c r="BX12">
        <v>5942000</v>
      </c>
      <c r="BY12">
        <v>42</v>
      </c>
      <c r="CA12" s="35" t="s">
        <v>18</v>
      </c>
      <c r="CB12">
        <v>1157000</v>
      </c>
      <c r="CC12">
        <v>3</v>
      </c>
      <c r="CF12" s="35">
        <v>5</v>
      </c>
      <c r="CG12">
        <v>501600</v>
      </c>
      <c r="DC12" s="48"/>
      <c r="DD12"/>
      <c r="DE12" s="35">
        <v>6</v>
      </c>
      <c r="DF12">
        <v>255000</v>
      </c>
      <c r="DJ12" s="35">
        <v>20</v>
      </c>
      <c r="DK12">
        <v>352000</v>
      </c>
      <c r="DV12" s="35">
        <v>50</v>
      </c>
      <c r="DW12">
        <v>57000</v>
      </c>
      <c r="DX12">
        <v>112444</v>
      </c>
    </row>
    <row r="13" spans="1:128" x14ac:dyDescent="0.25">
      <c r="A13" s="35">
        <v>323</v>
      </c>
      <c r="B13">
        <v>79</v>
      </c>
      <c r="E13" s="35">
        <v>470</v>
      </c>
      <c r="F13">
        <v>97</v>
      </c>
      <c r="J13" s="35">
        <v>3</v>
      </c>
      <c r="K13">
        <v>28.55</v>
      </c>
      <c r="R13" s="38"/>
      <c r="S13" s="36"/>
      <c r="T13" s="35">
        <v>46</v>
      </c>
      <c r="U13">
        <v>19.48</v>
      </c>
      <c r="V13">
        <v>3</v>
      </c>
      <c r="AG13" s="35">
        <v>227</v>
      </c>
      <c r="AH13">
        <v>278000</v>
      </c>
      <c r="AJ13" s="35">
        <v>436</v>
      </c>
      <c r="AK13">
        <v>612000</v>
      </c>
      <c r="AL13">
        <v>612000</v>
      </c>
      <c r="AY13" s="48"/>
      <c r="AZ13"/>
      <c r="BA13" s="35">
        <v>12</v>
      </c>
      <c r="BB13">
        <v>7555000</v>
      </c>
      <c r="BI13" s="35">
        <v>25</v>
      </c>
      <c r="BJ13">
        <v>1105000</v>
      </c>
      <c r="BK13">
        <v>1105000</v>
      </c>
      <c r="BW13" s="35" t="s">
        <v>23</v>
      </c>
      <c r="BX13">
        <v>2078000</v>
      </c>
      <c r="BY13">
        <v>19</v>
      </c>
      <c r="CA13" s="35" t="s">
        <v>19</v>
      </c>
      <c r="CB13">
        <v>1940000</v>
      </c>
      <c r="CC13">
        <v>6</v>
      </c>
      <c r="CF13" s="35">
        <v>6</v>
      </c>
      <c r="CG13">
        <v>7119900</v>
      </c>
      <c r="DC13" s="48"/>
      <c r="DD13"/>
      <c r="DE13" s="35">
        <v>9</v>
      </c>
      <c r="DF13">
        <v>58000</v>
      </c>
      <c r="DJ13" s="35">
        <v>68</v>
      </c>
      <c r="DK13">
        <v>376000</v>
      </c>
      <c r="DV13" s="35">
        <v>52</v>
      </c>
      <c r="DW13">
        <v>123000</v>
      </c>
      <c r="DX13">
        <v>112444</v>
      </c>
    </row>
    <row r="14" spans="1:128" x14ac:dyDescent="0.25">
      <c r="A14" s="35">
        <v>491</v>
      </c>
      <c r="B14">
        <v>79</v>
      </c>
      <c r="E14" s="35">
        <v>225</v>
      </c>
      <c r="F14">
        <v>97</v>
      </c>
      <c r="J14" s="35">
        <v>27</v>
      </c>
      <c r="K14">
        <v>19.350000000000001</v>
      </c>
      <c r="R14" s="38"/>
      <c r="S14" s="36"/>
      <c r="T14" s="35">
        <v>23</v>
      </c>
      <c r="U14">
        <v>19.63</v>
      </c>
      <c r="V14">
        <v>2</v>
      </c>
      <c r="AG14" s="35">
        <v>135</v>
      </c>
      <c r="AH14">
        <v>277000</v>
      </c>
      <c r="AJ14" s="35">
        <v>14</v>
      </c>
      <c r="AK14">
        <v>593000</v>
      </c>
      <c r="AL14">
        <v>593000</v>
      </c>
      <c r="AY14" s="48"/>
      <c r="AZ14"/>
      <c r="BA14" s="35">
        <v>13</v>
      </c>
      <c r="BB14">
        <v>5180000</v>
      </c>
      <c r="BI14" s="35">
        <v>37</v>
      </c>
      <c r="BJ14">
        <v>1605000</v>
      </c>
      <c r="BK14">
        <v>1605000</v>
      </c>
      <c r="BW14" s="35" t="s">
        <v>18</v>
      </c>
      <c r="BX14">
        <v>5847000</v>
      </c>
      <c r="BY14">
        <v>47</v>
      </c>
      <c r="CA14" s="35" t="s">
        <v>20</v>
      </c>
      <c r="CB14">
        <v>1031000</v>
      </c>
      <c r="CC14">
        <v>3</v>
      </c>
      <c r="CF14" s="35">
        <v>8</v>
      </c>
      <c r="CG14">
        <v>2011700</v>
      </c>
      <c r="DC14" s="48"/>
      <c r="DD14"/>
      <c r="DE14" s="35">
        <v>10</v>
      </c>
      <c r="DF14">
        <v>170000</v>
      </c>
      <c r="DJ14" s="35">
        <v>71</v>
      </c>
      <c r="DK14">
        <v>306000</v>
      </c>
      <c r="DV14" s="35">
        <v>69</v>
      </c>
      <c r="DW14">
        <v>96000</v>
      </c>
      <c r="DX14">
        <v>112444</v>
      </c>
    </row>
    <row r="15" spans="1:128" x14ac:dyDescent="0.25">
      <c r="A15" s="35">
        <v>473</v>
      </c>
      <c r="B15">
        <v>79</v>
      </c>
      <c r="E15" s="35">
        <v>99</v>
      </c>
      <c r="F15">
        <v>97</v>
      </c>
      <c r="J15" s="35">
        <v>95</v>
      </c>
      <c r="K15">
        <v>27.42</v>
      </c>
      <c r="R15" s="38"/>
      <c r="S15" s="36"/>
      <c r="T15" s="35">
        <v>55</v>
      </c>
      <c r="U15">
        <v>28.72</v>
      </c>
      <c r="V15">
        <v>5</v>
      </c>
      <c r="AG15" s="35">
        <v>496</v>
      </c>
      <c r="AH15">
        <v>275000</v>
      </c>
      <c r="AJ15" s="35">
        <v>354</v>
      </c>
      <c r="AK15">
        <v>568000</v>
      </c>
      <c r="AL15">
        <v>568000</v>
      </c>
      <c r="AY15" s="48"/>
      <c r="AZ15"/>
      <c r="BA15" s="35">
        <v>17</v>
      </c>
      <c r="BB15">
        <v>5205000</v>
      </c>
      <c r="BI15" s="35">
        <v>39</v>
      </c>
      <c r="BJ15">
        <v>1505000</v>
      </c>
      <c r="BK15">
        <v>1505000</v>
      </c>
      <c r="BW15" s="35" t="s">
        <v>19</v>
      </c>
      <c r="BX15">
        <v>16064000</v>
      </c>
      <c r="BY15">
        <v>133</v>
      </c>
      <c r="CA15" s="35" t="s">
        <v>21</v>
      </c>
      <c r="CB15">
        <v>2499000</v>
      </c>
      <c r="CC15">
        <v>3</v>
      </c>
      <c r="CF15" s="35">
        <v>9</v>
      </c>
      <c r="CG15">
        <v>492700</v>
      </c>
      <c r="DC15" s="48"/>
      <c r="DD15"/>
      <c r="DE15" s="35">
        <v>11</v>
      </c>
      <c r="DF15">
        <v>182000</v>
      </c>
      <c r="DJ15" s="35">
        <v>96</v>
      </c>
      <c r="DK15">
        <v>475000</v>
      </c>
      <c r="DV15" s="35">
        <v>99</v>
      </c>
      <c r="DW15">
        <v>116000</v>
      </c>
      <c r="DX15">
        <v>112444</v>
      </c>
    </row>
    <row r="16" spans="1:128" x14ac:dyDescent="0.25">
      <c r="A16" s="35">
        <v>128</v>
      </c>
      <c r="B16">
        <v>79</v>
      </c>
      <c r="E16" s="35">
        <v>300</v>
      </c>
      <c r="F16">
        <v>96.99</v>
      </c>
      <c r="J16" s="35">
        <v>146</v>
      </c>
      <c r="K16">
        <v>19.75</v>
      </c>
      <c r="R16" s="38"/>
      <c r="S16" s="36"/>
      <c r="T16" s="35">
        <v>31</v>
      </c>
      <c r="U16">
        <v>31.95</v>
      </c>
      <c r="V16">
        <v>4</v>
      </c>
      <c r="AG16" s="35">
        <v>347</v>
      </c>
      <c r="AH16">
        <v>269000</v>
      </c>
      <c r="AJ16" s="35">
        <v>96</v>
      </c>
      <c r="AK16">
        <v>475000</v>
      </c>
      <c r="AL16">
        <v>475000</v>
      </c>
      <c r="AY16" s="48"/>
      <c r="AZ16"/>
      <c r="BA16" s="35">
        <v>24</v>
      </c>
      <c r="BB16">
        <v>6055000</v>
      </c>
      <c r="BI16" s="35">
        <v>47</v>
      </c>
      <c r="BJ16">
        <v>1425000</v>
      </c>
      <c r="BK16">
        <v>1425000</v>
      </c>
      <c r="BW16" s="35" t="s">
        <v>20</v>
      </c>
      <c r="BX16">
        <v>9492000</v>
      </c>
      <c r="BY16">
        <v>94</v>
      </c>
      <c r="CA16" s="35" t="s">
        <v>22</v>
      </c>
      <c r="CB16">
        <v>1629000</v>
      </c>
      <c r="CC16">
        <v>3</v>
      </c>
      <c r="CF16" s="35">
        <v>10</v>
      </c>
      <c r="CG16">
        <v>289800</v>
      </c>
      <c r="DC16" s="48"/>
      <c r="DD16"/>
      <c r="DE16" s="35">
        <v>12</v>
      </c>
      <c r="DF16">
        <v>64000</v>
      </c>
      <c r="DJ16" s="35">
        <v>130</v>
      </c>
      <c r="DK16">
        <v>374000</v>
      </c>
      <c r="DV16" s="35">
        <v>100</v>
      </c>
      <c r="DW16">
        <v>88000</v>
      </c>
      <c r="DX16">
        <v>112444</v>
      </c>
    </row>
    <row r="17" spans="1:128" x14ac:dyDescent="0.25">
      <c r="A17" s="35">
        <v>120</v>
      </c>
      <c r="B17">
        <v>78.94</v>
      </c>
      <c r="E17" s="35">
        <v>333</v>
      </c>
      <c r="F17">
        <v>95</v>
      </c>
      <c r="J17" s="35">
        <v>236</v>
      </c>
      <c r="K17">
        <v>28.34</v>
      </c>
      <c r="R17" s="38"/>
      <c r="S17" s="36"/>
      <c r="T17" s="35">
        <v>16</v>
      </c>
      <c r="U17">
        <v>32.839999999999996</v>
      </c>
      <c r="V17">
        <v>3</v>
      </c>
      <c r="AG17" s="35">
        <v>289</v>
      </c>
      <c r="AH17">
        <v>266000</v>
      </c>
      <c r="AJ17" s="35">
        <v>8</v>
      </c>
      <c r="AK17">
        <v>392000</v>
      </c>
      <c r="AL17">
        <v>392000</v>
      </c>
      <c r="AY17" s="48"/>
      <c r="AZ17"/>
      <c r="BA17" s="35">
        <v>25</v>
      </c>
      <c r="BB17">
        <v>5750000</v>
      </c>
      <c r="BI17" s="35" t="s">
        <v>49</v>
      </c>
      <c r="BJ17">
        <v>21515000</v>
      </c>
      <c r="BK17">
        <v>21515000</v>
      </c>
      <c r="BW17" s="35" t="s">
        <v>21</v>
      </c>
      <c r="BX17">
        <v>9340000</v>
      </c>
      <c r="BY17">
        <v>85</v>
      </c>
      <c r="CA17" s="35" t="s">
        <v>49</v>
      </c>
      <c r="CB17">
        <v>10177000</v>
      </c>
      <c r="CC17">
        <v>23</v>
      </c>
      <c r="CF17" s="35">
        <v>12</v>
      </c>
      <c r="CG17">
        <v>1585000</v>
      </c>
      <c r="DC17" s="48"/>
      <c r="DD17"/>
      <c r="DE17" s="35">
        <v>13</v>
      </c>
      <c r="DF17">
        <v>88000</v>
      </c>
      <c r="DJ17" s="35">
        <v>131</v>
      </c>
      <c r="DK17">
        <v>302000</v>
      </c>
      <c r="DV17" s="35">
        <v>121</v>
      </c>
      <c r="DW17">
        <v>112000</v>
      </c>
      <c r="DX17">
        <v>112444</v>
      </c>
    </row>
    <row r="18" spans="1:128" x14ac:dyDescent="0.25">
      <c r="A18" s="35">
        <v>271</v>
      </c>
      <c r="B18">
        <v>78.94</v>
      </c>
      <c r="E18" s="35">
        <v>433</v>
      </c>
      <c r="F18">
        <v>95</v>
      </c>
      <c r="J18" s="35">
        <v>250</v>
      </c>
      <c r="K18">
        <v>25.29</v>
      </c>
      <c r="R18" s="38"/>
      <c r="S18" s="36"/>
      <c r="T18" s="35">
        <v>28</v>
      </c>
      <c r="U18">
        <v>33.049999999999997</v>
      </c>
      <c r="V18">
        <v>2</v>
      </c>
      <c r="AG18" s="35">
        <v>75</v>
      </c>
      <c r="AH18">
        <v>259000</v>
      </c>
      <c r="AJ18" s="35">
        <v>68</v>
      </c>
      <c r="AK18">
        <v>376000</v>
      </c>
      <c r="AL18">
        <v>376000</v>
      </c>
      <c r="AY18" s="48"/>
      <c r="AZ18"/>
      <c r="BA18" s="35">
        <v>26</v>
      </c>
      <c r="BB18">
        <v>4955000</v>
      </c>
      <c r="BW18" s="35" t="s">
        <v>22</v>
      </c>
      <c r="BX18">
        <v>4873000</v>
      </c>
      <c r="BY18">
        <v>57</v>
      </c>
      <c r="CF18" s="35">
        <v>13</v>
      </c>
      <c r="CG18">
        <v>1155300</v>
      </c>
      <c r="DC18" s="48"/>
      <c r="DD18"/>
      <c r="DE18" s="35">
        <v>16</v>
      </c>
      <c r="DF18">
        <v>204000</v>
      </c>
      <c r="DJ18" s="35">
        <v>152</v>
      </c>
      <c r="DK18">
        <v>310000</v>
      </c>
      <c r="DV18" s="35">
        <v>126</v>
      </c>
      <c r="DW18">
        <v>62000</v>
      </c>
      <c r="DX18">
        <v>112444</v>
      </c>
    </row>
    <row r="19" spans="1:128" x14ac:dyDescent="0.25">
      <c r="A19" s="35">
        <v>22</v>
      </c>
      <c r="B19">
        <v>78.83</v>
      </c>
      <c r="E19" s="35">
        <v>360</v>
      </c>
      <c r="F19">
        <v>95</v>
      </c>
      <c r="J19" s="35">
        <v>259</v>
      </c>
      <c r="K19">
        <v>12.5</v>
      </c>
      <c r="R19" s="38"/>
      <c r="S19" s="36"/>
      <c r="T19" s="35">
        <v>19</v>
      </c>
      <c r="U19">
        <v>39.629999999999995</v>
      </c>
      <c r="V19">
        <v>4</v>
      </c>
      <c r="AG19" s="35">
        <v>250</v>
      </c>
      <c r="AH19">
        <v>256000</v>
      </c>
      <c r="AJ19" s="35">
        <v>262</v>
      </c>
      <c r="AK19">
        <v>375000</v>
      </c>
      <c r="AL19">
        <v>375000</v>
      </c>
      <c r="AY19" s="48"/>
      <c r="AZ19"/>
      <c r="BA19" s="35">
        <v>27</v>
      </c>
      <c r="BB19">
        <v>6165000</v>
      </c>
      <c r="BW19" s="35" t="s">
        <v>49</v>
      </c>
      <c r="BX19">
        <v>53636000</v>
      </c>
      <c r="BY19">
        <v>477</v>
      </c>
      <c r="CF19" s="35">
        <v>15</v>
      </c>
      <c r="CG19">
        <v>97500</v>
      </c>
      <c r="DC19" s="48"/>
      <c r="DD19"/>
      <c r="DE19" s="35">
        <v>17</v>
      </c>
      <c r="DF19">
        <v>214000</v>
      </c>
      <c r="DJ19" s="35">
        <v>179</v>
      </c>
      <c r="DK19">
        <v>320000</v>
      </c>
      <c r="DV19" s="35">
        <v>132</v>
      </c>
      <c r="DW19">
        <v>222000</v>
      </c>
      <c r="DX19">
        <v>112444</v>
      </c>
    </row>
    <row r="20" spans="1:128" x14ac:dyDescent="0.25">
      <c r="A20" s="35">
        <v>35</v>
      </c>
      <c r="B20">
        <v>78.78</v>
      </c>
      <c r="E20" s="35">
        <v>171</v>
      </c>
      <c r="F20">
        <v>95</v>
      </c>
      <c r="J20" s="35">
        <v>310</v>
      </c>
      <c r="K20">
        <v>12.06</v>
      </c>
      <c r="R20" s="38"/>
      <c r="S20" s="36"/>
      <c r="T20" s="35">
        <v>9</v>
      </c>
      <c r="U20">
        <v>55.2</v>
      </c>
      <c r="V20">
        <v>5</v>
      </c>
      <c r="AG20" s="35">
        <v>6</v>
      </c>
      <c r="AH20">
        <v>255000</v>
      </c>
      <c r="AJ20" s="35">
        <v>130</v>
      </c>
      <c r="AK20">
        <v>374000</v>
      </c>
      <c r="AL20">
        <v>374000</v>
      </c>
      <c r="AY20" s="48"/>
      <c r="AZ20"/>
      <c r="BA20" s="35">
        <v>34</v>
      </c>
      <c r="BB20">
        <v>6070000</v>
      </c>
      <c r="CF20" s="35">
        <v>16</v>
      </c>
      <c r="CG20">
        <v>216200</v>
      </c>
      <c r="DC20" s="48"/>
      <c r="DD20"/>
      <c r="DE20" s="35">
        <v>18</v>
      </c>
      <c r="DF20">
        <v>76000</v>
      </c>
      <c r="DJ20" s="35">
        <v>231</v>
      </c>
      <c r="DK20">
        <v>306000</v>
      </c>
      <c r="DV20" s="35">
        <v>154</v>
      </c>
      <c r="DW20">
        <v>127000</v>
      </c>
      <c r="DX20">
        <v>112444</v>
      </c>
    </row>
    <row r="21" spans="1:128" x14ac:dyDescent="0.25">
      <c r="A21" s="35">
        <v>82</v>
      </c>
      <c r="B21">
        <v>78.650000000000006</v>
      </c>
      <c r="E21" s="35">
        <v>454</v>
      </c>
      <c r="F21">
        <v>95</v>
      </c>
      <c r="J21" s="35">
        <v>474</v>
      </c>
      <c r="K21">
        <v>15</v>
      </c>
      <c r="R21" s="38"/>
      <c r="S21" s="36"/>
      <c r="T21" s="35">
        <v>1</v>
      </c>
      <c r="U21">
        <v>60.260000000000005</v>
      </c>
      <c r="V21">
        <v>6</v>
      </c>
      <c r="AG21" s="35">
        <v>236</v>
      </c>
      <c r="AH21">
        <v>251000</v>
      </c>
      <c r="AJ21" s="35">
        <v>359</v>
      </c>
      <c r="AK21">
        <v>371000</v>
      </c>
      <c r="AL21">
        <v>371000</v>
      </c>
      <c r="AY21" s="48"/>
      <c r="AZ21"/>
      <c r="BA21" s="35">
        <v>36</v>
      </c>
      <c r="BB21">
        <v>7795000</v>
      </c>
      <c r="CF21" s="35">
        <v>17</v>
      </c>
      <c r="CG21">
        <v>1547000</v>
      </c>
      <c r="DC21" s="48"/>
      <c r="DD21"/>
      <c r="DE21" s="35">
        <v>21</v>
      </c>
      <c r="DF21">
        <v>229000</v>
      </c>
      <c r="DJ21" s="35">
        <v>232</v>
      </c>
      <c r="DK21">
        <v>328000</v>
      </c>
      <c r="DV21" s="35">
        <v>167</v>
      </c>
      <c r="DW21">
        <v>34000</v>
      </c>
      <c r="DX21">
        <v>112444</v>
      </c>
    </row>
    <row r="22" spans="1:128" x14ac:dyDescent="0.25">
      <c r="A22" s="35">
        <v>166</v>
      </c>
      <c r="B22">
        <v>78.55</v>
      </c>
      <c r="E22" s="35">
        <v>173</v>
      </c>
      <c r="F22">
        <v>95</v>
      </c>
      <c r="J22" s="35">
        <v>493</v>
      </c>
      <c r="K22">
        <v>22.41</v>
      </c>
      <c r="R22" s="38"/>
      <c r="S22" s="36"/>
      <c r="T22" s="35">
        <v>40</v>
      </c>
      <c r="U22">
        <v>66.22</v>
      </c>
      <c r="V22">
        <v>4</v>
      </c>
      <c r="AG22" s="35">
        <v>217</v>
      </c>
      <c r="AH22">
        <v>251000</v>
      </c>
      <c r="AJ22" s="35">
        <v>279</v>
      </c>
      <c r="AK22">
        <v>358000</v>
      </c>
      <c r="AL22">
        <v>358000</v>
      </c>
      <c r="AY22" s="48"/>
      <c r="AZ22"/>
      <c r="BA22" s="35">
        <v>39</v>
      </c>
      <c r="BB22">
        <v>4840000</v>
      </c>
      <c r="CF22" s="35">
        <v>18</v>
      </c>
      <c r="CG22">
        <v>1073800</v>
      </c>
      <c r="DC22" s="48"/>
      <c r="DD22"/>
      <c r="DE22" s="35">
        <v>22</v>
      </c>
      <c r="DF22">
        <v>93000</v>
      </c>
      <c r="DJ22" s="35">
        <v>240</v>
      </c>
      <c r="DK22">
        <v>298000</v>
      </c>
      <c r="DV22" s="35">
        <v>173</v>
      </c>
      <c r="DW22">
        <v>176000</v>
      </c>
      <c r="DX22">
        <v>112444</v>
      </c>
    </row>
    <row r="23" spans="1:128" x14ac:dyDescent="0.25">
      <c r="A23" s="35">
        <v>294</v>
      </c>
      <c r="B23">
        <v>78.34</v>
      </c>
      <c r="E23" s="35">
        <v>342</v>
      </c>
      <c r="F23">
        <v>95</v>
      </c>
      <c r="J23" s="35" t="s">
        <v>49</v>
      </c>
      <c r="K23">
        <v>210.67000000000002</v>
      </c>
      <c r="R23" s="38"/>
      <c r="S23" s="36"/>
      <c r="T23" s="35">
        <v>20</v>
      </c>
      <c r="U23">
        <v>68.539999999999992</v>
      </c>
      <c r="V23">
        <v>4</v>
      </c>
      <c r="AG23" s="35">
        <v>2</v>
      </c>
      <c r="AH23">
        <v>250000</v>
      </c>
      <c r="AJ23" s="35">
        <v>20</v>
      </c>
      <c r="AK23">
        <v>352000</v>
      </c>
      <c r="AL23">
        <v>352000</v>
      </c>
      <c r="AY23" s="48"/>
      <c r="AZ23"/>
      <c r="BA23" s="35">
        <v>41</v>
      </c>
      <c r="BB23">
        <v>4695000</v>
      </c>
      <c r="CF23" s="35">
        <v>19</v>
      </c>
      <c r="CG23">
        <v>373200</v>
      </c>
      <c r="DC23" s="48"/>
      <c r="DD23"/>
      <c r="DE23" s="35">
        <v>23</v>
      </c>
      <c r="DF23">
        <v>231000</v>
      </c>
      <c r="DJ23" s="35">
        <v>262</v>
      </c>
      <c r="DK23">
        <v>375000</v>
      </c>
      <c r="DV23" s="35">
        <v>176</v>
      </c>
      <c r="DW23">
        <v>115000</v>
      </c>
      <c r="DX23">
        <v>112444</v>
      </c>
    </row>
    <row r="24" spans="1:128" x14ac:dyDescent="0.25">
      <c r="A24" s="35">
        <v>36</v>
      </c>
      <c r="B24">
        <v>78.23</v>
      </c>
      <c r="E24" s="35">
        <v>212</v>
      </c>
      <c r="F24">
        <v>95</v>
      </c>
      <c r="R24" s="38"/>
      <c r="S24" s="36"/>
      <c r="T24" s="35">
        <v>15</v>
      </c>
      <c r="U24">
        <v>79.349999999999994</v>
      </c>
      <c r="V24">
        <v>1</v>
      </c>
      <c r="AG24" s="35">
        <v>94</v>
      </c>
      <c r="AH24">
        <v>244000</v>
      </c>
      <c r="AJ24" s="35">
        <v>232</v>
      </c>
      <c r="AK24">
        <v>328000</v>
      </c>
      <c r="AL24">
        <v>328000</v>
      </c>
      <c r="AY24" s="48"/>
      <c r="AZ24"/>
      <c r="BA24" s="35">
        <v>48</v>
      </c>
      <c r="BB24">
        <v>10925000</v>
      </c>
      <c r="CF24" s="35">
        <v>20</v>
      </c>
      <c r="CG24">
        <v>325200</v>
      </c>
      <c r="DC24" s="48"/>
      <c r="DD24"/>
      <c r="DE24" s="35">
        <v>24</v>
      </c>
      <c r="DF24">
        <v>187000</v>
      </c>
      <c r="DJ24" s="35">
        <v>279</v>
      </c>
      <c r="DK24">
        <v>358000</v>
      </c>
      <c r="DV24" s="35">
        <v>191</v>
      </c>
      <c r="DW24">
        <v>94000</v>
      </c>
      <c r="DX24">
        <v>112444</v>
      </c>
    </row>
    <row r="25" spans="1:128" x14ac:dyDescent="0.25">
      <c r="A25" s="35">
        <v>334</v>
      </c>
      <c r="B25">
        <v>78.180000000000007</v>
      </c>
      <c r="E25" s="35">
        <v>386</v>
      </c>
      <c r="F25">
        <v>95</v>
      </c>
      <c r="R25" s="38"/>
      <c r="S25" s="36"/>
      <c r="T25" s="35">
        <v>29</v>
      </c>
      <c r="U25">
        <v>83.25</v>
      </c>
      <c r="V25">
        <v>8</v>
      </c>
      <c r="AG25" s="35">
        <v>213</v>
      </c>
      <c r="AH25">
        <v>241000</v>
      </c>
      <c r="AJ25" s="35">
        <v>179</v>
      </c>
      <c r="AK25">
        <v>320000</v>
      </c>
      <c r="AL25">
        <v>320000</v>
      </c>
      <c r="AY25" s="48"/>
      <c r="AZ25"/>
      <c r="BA25" s="35">
        <v>51</v>
      </c>
      <c r="BB25">
        <v>5835000</v>
      </c>
      <c r="CF25" s="35">
        <v>21</v>
      </c>
      <c r="CG25">
        <v>403600</v>
      </c>
      <c r="DC25" s="48"/>
      <c r="DD25"/>
      <c r="DE25" s="35">
        <v>25</v>
      </c>
      <c r="DF25">
        <v>108000</v>
      </c>
      <c r="DJ25" s="35">
        <v>354</v>
      </c>
      <c r="DK25">
        <v>568000</v>
      </c>
      <c r="DV25" s="35">
        <v>207</v>
      </c>
      <c r="DW25">
        <v>152000</v>
      </c>
      <c r="DX25">
        <v>112444</v>
      </c>
    </row>
    <row r="26" spans="1:128" x14ac:dyDescent="0.25">
      <c r="A26" s="35">
        <v>460</v>
      </c>
      <c r="B26">
        <v>78.12</v>
      </c>
      <c r="E26" s="35">
        <v>31</v>
      </c>
      <c r="F26">
        <v>95</v>
      </c>
      <c r="R26" s="38"/>
      <c r="S26" s="36"/>
      <c r="T26" s="35">
        <v>10</v>
      </c>
      <c r="U26">
        <v>83.789999999999992</v>
      </c>
      <c r="V26">
        <v>3</v>
      </c>
      <c r="AG26" s="35">
        <v>168</v>
      </c>
      <c r="AH26">
        <v>240000</v>
      </c>
      <c r="AJ26" s="35">
        <v>468</v>
      </c>
      <c r="AK26">
        <v>317000</v>
      </c>
      <c r="AL26">
        <v>317000</v>
      </c>
      <c r="AY26" s="48"/>
      <c r="AZ26"/>
      <c r="BA26" s="35">
        <v>53</v>
      </c>
      <c r="BB26">
        <v>10595000</v>
      </c>
      <c r="CF26" s="35">
        <v>22</v>
      </c>
      <c r="CG26">
        <v>288300</v>
      </c>
      <c r="DC26" s="48"/>
      <c r="DD26"/>
      <c r="DE26" s="35">
        <v>26</v>
      </c>
      <c r="DF26">
        <v>54000</v>
      </c>
      <c r="DJ26" s="35">
        <v>359</v>
      </c>
      <c r="DK26">
        <v>371000</v>
      </c>
      <c r="DV26" s="35">
        <v>212</v>
      </c>
      <c r="DW26">
        <v>120000</v>
      </c>
      <c r="DX26">
        <v>112444</v>
      </c>
    </row>
    <row r="27" spans="1:128" x14ac:dyDescent="0.25">
      <c r="A27" s="35">
        <v>423</v>
      </c>
      <c r="B27">
        <v>78.040000000000006</v>
      </c>
      <c r="E27" s="35">
        <v>439</v>
      </c>
      <c r="F27">
        <v>95</v>
      </c>
      <c r="R27" s="38"/>
      <c r="S27" s="36"/>
      <c r="T27" s="35">
        <v>49</v>
      </c>
      <c r="U27">
        <v>92.05</v>
      </c>
      <c r="V27">
        <v>6</v>
      </c>
      <c r="AG27" s="35">
        <v>398</v>
      </c>
      <c r="AH27">
        <v>235000</v>
      </c>
      <c r="AJ27" s="35">
        <v>152</v>
      </c>
      <c r="AK27">
        <v>310000</v>
      </c>
      <c r="AL27">
        <v>310000</v>
      </c>
      <c r="AY27" s="48"/>
      <c r="AZ27"/>
      <c r="BA27" s="35" t="s">
        <v>49</v>
      </c>
      <c r="BB27">
        <v>150120000</v>
      </c>
      <c r="CF27" s="35">
        <v>23</v>
      </c>
      <c r="CG27">
        <v>170000</v>
      </c>
      <c r="DC27" s="48"/>
      <c r="DD27"/>
      <c r="DE27" s="35">
        <v>27</v>
      </c>
      <c r="DF27">
        <v>26000</v>
      </c>
      <c r="DJ27" s="35">
        <v>373</v>
      </c>
      <c r="DK27">
        <v>1560000</v>
      </c>
      <c r="DV27" s="35">
        <v>225</v>
      </c>
      <c r="DW27">
        <v>56000</v>
      </c>
      <c r="DX27">
        <v>112444</v>
      </c>
    </row>
    <row r="28" spans="1:128" x14ac:dyDescent="0.25">
      <c r="A28" s="35">
        <v>443</v>
      </c>
      <c r="B28">
        <v>78</v>
      </c>
      <c r="E28" s="35">
        <v>228</v>
      </c>
      <c r="F28">
        <v>95</v>
      </c>
      <c r="R28" s="38"/>
      <c r="S28" s="36"/>
      <c r="T28" s="35">
        <v>5</v>
      </c>
      <c r="U28">
        <v>95.65</v>
      </c>
      <c r="V28">
        <v>7</v>
      </c>
      <c r="AG28" s="35">
        <v>172</v>
      </c>
      <c r="AH28">
        <v>233000</v>
      </c>
      <c r="AJ28" s="35">
        <v>231</v>
      </c>
      <c r="AK28">
        <v>306000</v>
      </c>
      <c r="AL28">
        <v>306000</v>
      </c>
      <c r="AY28" s="48"/>
      <c r="AZ28"/>
      <c r="CF28" s="35">
        <v>24</v>
      </c>
      <c r="CG28">
        <v>1408800</v>
      </c>
      <c r="DC28" s="48"/>
      <c r="DD28"/>
      <c r="DE28" s="35">
        <v>29</v>
      </c>
      <c r="DF28">
        <v>103000</v>
      </c>
      <c r="DJ28" s="35">
        <v>426</v>
      </c>
      <c r="DK28">
        <v>700000</v>
      </c>
      <c r="DV28" s="35">
        <v>241</v>
      </c>
      <c r="DW28">
        <v>55000</v>
      </c>
      <c r="DX28">
        <v>112444</v>
      </c>
    </row>
    <row r="29" spans="1:128" x14ac:dyDescent="0.25">
      <c r="A29" s="35">
        <v>432</v>
      </c>
      <c r="B29">
        <v>77.98</v>
      </c>
      <c r="E29" s="35">
        <v>28</v>
      </c>
      <c r="F29">
        <v>95</v>
      </c>
      <c r="R29" s="38"/>
      <c r="S29" s="36"/>
      <c r="T29" s="35">
        <v>42</v>
      </c>
      <c r="U29">
        <v>133.58000000000001</v>
      </c>
      <c r="V29">
        <v>9</v>
      </c>
      <c r="AG29" s="35">
        <v>37</v>
      </c>
      <c r="AH29">
        <v>232000</v>
      </c>
      <c r="AJ29" s="35">
        <v>71</v>
      </c>
      <c r="AK29">
        <v>306000</v>
      </c>
      <c r="AL29">
        <v>306000</v>
      </c>
      <c r="AY29" s="48"/>
      <c r="AZ29"/>
      <c r="CF29" s="35">
        <v>25</v>
      </c>
      <c r="CG29">
        <v>1429300</v>
      </c>
      <c r="DC29" s="48"/>
      <c r="DD29"/>
      <c r="DE29" s="35">
        <v>30</v>
      </c>
      <c r="DF29">
        <v>171000</v>
      </c>
      <c r="DJ29" s="35">
        <v>436</v>
      </c>
      <c r="DK29">
        <v>612000</v>
      </c>
      <c r="DV29" s="35">
        <v>276</v>
      </c>
      <c r="DW29">
        <v>58000</v>
      </c>
      <c r="DX29">
        <v>112444</v>
      </c>
    </row>
    <row r="30" spans="1:128" x14ac:dyDescent="0.25">
      <c r="A30" s="35">
        <v>452</v>
      </c>
      <c r="B30">
        <v>77.77</v>
      </c>
      <c r="E30" s="35">
        <v>241</v>
      </c>
      <c r="F30">
        <v>95</v>
      </c>
      <c r="R30" s="38"/>
      <c r="S30" s="36"/>
      <c r="T30" s="35">
        <v>21</v>
      </c>
      <c r="U30">
        <v>138.25</v>
      </c>
      <c r="V30">
        <v>5</v>
      </c>
      <c r="AG30" s="35">
        <v>42</v>
      </c>
      <c r="AH30">
        <v>232000</v>
      </c>
      <c r="AJ30" s="35">
        <v>131</v>
      </c>
      <c r="AK30">
        <v>302000</v>
      </c>
      <c r="AL30">
        <v>302000</v>
      </c>
      <c r="AY30" s="48"/>
      <c r="AZ30"/>
      <c r="CF30" s="35">
        <v>26</v>
      </c>
      <c r="CG30">
        <v>1342200</v>
      </c>
      <c r="DC30" s="48"/>
      <c r="DD30"/>
      <c r="DE30" s="35">
        <v>32</v>
      </c>
      <c r="DF30">
        <v>122000</v>
      </c>
      <c r="DJ30" s="35">
        <v>468</v>
      </c>
      <c r="DK30">
        <v>317000</v>
      </c>
      <c r="DV30" s="35">
        <v>280</v>
      </c>
      <c r="DW30">
        <v>127000</v>
      </c>
      <c r="DX30">
        <v>112444</v>
      </c>
    </row>
    <row r="31" spans="1:128" x14ac:dyDescent="0.25">
      <c r="A31" s="35">
        <v>152</v>
      </c>
      <c r="B31">
        <v>77.709999999999994</v>
      </c>
      <c r="E31" s="35">
        <v>340</v>
      </c>
      <c r="F31">
        <v>95</v>
      </c>
      <c r="R31" s="38"/>
      <c r="S31" s="36"/>
      <c r="T31" s="35">
        <v>45</v>
      </c>
      <c r="U31">
        <v>143.1</v>
      </c>
      <c r="V31">
        <v>4</v>
      </c>
      <c r="AG31" s="35">
        <v>382</v>
      </c>
      <c r="AH31">
        <v>232000</v>
      </c>
      <c r="AJ31" s="35">
        <v>240</v>
      </c>
      <c r="AK31">
        <v>298000</v>
      </c>
      <c r="AL31">
        <v>298000</v>
      </c>
      <c r="AY31" s="48"/>
      <c r="AZ31"/>
      <c r="CF31" s="35">
        <v>27</v>
      </c>
      <c r="CG31">
        <v>1534800</v>
      </c>
      <c r="DC31" s="48"/>
      <c r="DD31"/>
      <c r="DE31" s="35">
        <v>33</v>
      </c>
      <c r="DF31">
        <v>102000</v>
      </c>
      <c r="DJ31" s="35" t="s">
        <v>49</v>
      </c>
      <c r="DK31">
        <v>10177000</v>
      </c>
      <c r="DM31">
        <v>10177000</v>
      </c>
      <c r="DV31" s="35">
        <v>285</v>
      </c>
      <c r="DW31">
        <v>40000</v>
      </c>
      <c r="DX31">
        <v>112444</v>
      </c>
    </row>
    <row r="32" spans="1:128" x14ac:dyDescent="0.25">
      <c r="A32" s="35">
        <v>462</v>
      </c>
      <c r="B32">
        <v>77.650000000000006</v>
      </c>
      <c r="E32" s="35">
        <v>249</v>
      </c>
      <c r="F32">
        <v>95</v>
      </c>
      <c r="R32" s="38"/>
      <c r="S32" s="36"/>
      <c r="T32" s="35">
        <v>35</v>
      </c>
      <c r="U32">
        <v>143.44</v>
      </c>
      <c r="V32">
        <v>3</v>
      </c>
      <c r="AG32" s="35">
        <v>115</v>
      </c>
      <c r="AH32">
        <v>231000</v>
      </c>
      <c r="AJ32" s="35">
        <v>15</v>
      </c>
      <c r="AK32">
        <v>297000</v>
      </c>
      <c r="AL32">
        <v>297000</v>
      </c>
      <c r="AY32" s="48"/>
      <c r="AZ32"/>
      <c r="CF32" s="35">
        <v>28</v>
      </c>
      <c r="CG32">
        <v>105400</v>
      </c>
      <c r="CI32" s="34" t="s">
        <v>66</v>
      </c>
      <c r="CJ32" t="s">
        <v>72</v>
      </c>
      <c r="DC32" s="48"/>
      <c r="DD32"/>
      <c r="DE32" s="35">
        <v>35</v>
      </c>
      <c r="DF32">
        <v>91000</v>
      </c>
      <c r="DV32" s="35">
        <v>292</v>
      </c>
      <c r="DW32">
        <v>41000</v>
      </c>
      <c r="DX32">
        <v>112444</v>
      </c>
    </row>
    <row r="33" spans="1:128" x14ac:dyDescent="0.25">
      <c r="A33" s="35">
        <v>121</v>
      </c>
      <c r="B33">
        <v>77.64</v>
      </c>
      <c r="E33" s="35">
        <v>345</v>
      </c>
      <c r="F33">
        <v>95</v>
      </c>
      <c r="R33" s="38"/>
      <c r="S33" s="36"/>
      <c r="T33" s="35">
        <v>22</v>
      </c>
      <c r="U33">
        <v>157.77000000000001</v>
      </c>
      <c r="V33">
        <v>5</v>
      </c>
      <c r="AG33" s="35">
        <v>220</v>
      </c>
      <c r="AH33">
        <v>231000</v>
      </c>
      <c r="AJ33" s="35">
        <v>19</v>
      </c>
      <c r="AK33">
        <v>287000</v>
      </c>
      <c r="AL33">
        <v>287000</v>
      </c>
      <c r="AY33" s="48"/>
      <c r="AZ33"/>
      <c r="CF33" s="35">
        <v>29</v>
      </c>
      <c r="CG33">
        <v>615000</v>
      </c>
      <c r="CI33" s="35">
        <v>1</v>
      </c>
      <c r="CJ33">
        <v>452100</v>
      </c>
      <c r="DC33" s="48"/>
      <c r="DD33"/>
      <c r="DE33" s="35">
        <v>36</v>
      </c>
      <c r="DF33">
        <v>72000</v>
      </c>
      <c r="DV33" s="35">
        <v>297</v>
      </c>
      <c r="DW33">
        <v>80000</v>
      </c>
      <c r="DX33">
        <v>112444</v>
      </c>
    </row>
    <row r="34" spans="1:128" x14ac:dyDescent="0.25">
      <c r="A34" s="35">
        <v>37</v>
      </c>
      <c r="B34">
        <v>77.63</v>
      </c>
      <c r="E34" s="35">
        <v>273</v>
      </c>
      <c r="F34">
        <v>95</v>
      </c>
      <c r="R34" s="38"/>
      <c r="S34" s="36"/>
      <c r="T34" s="35">
        <v>18</v>
      </c>
      <c r="U34">
        <v>176.13000000000002</v>
      </c>
      <c r="V34">
        <v>14</v>
      </c>
      <c r="AG34" s="35">
        <v>23</v>
      </c>
      <c r="AH34">
        <v>231000</v>
      </c>
      <c r="AJ34" s="35" t="s">
        <v>49</v>
      </c>
      <c r="AK34">
        <v>10177000</v>
      </c>
      <c r="AL34">
        <v>10177000</v>
      </c>
      <c r="AY34" s="48"/>
      <c r="AZ34"/>
      <c r="CF34" s="35">
        <v>30</v>
      </c>
      <c r="CG34">
        <v>160800</v>
      </c>
      <c r="CI34" s="35">
        <v>2</v>
      </c>
      <c r="CJ34">
        <v>93100</v>
      </c>
      <c r="DC34" s="48"/>
      <c r="DD34"/>
      <c r="DE34" s="35">
        <v>37</v>
      </c>
      <c r="DF34">
        <v>232000</v>
      </c>
      <c r="DV34" s="35">
        <v>300</v>
      </c>
      <c r="DW34">
        <v>76000</v>
      </c>
      <c r="DX34">
        <v>112444</v>
      </c>
    </row>
    <row r="35" spans="1:128" x14ac:dyDescent="0.25">
      <c r="A35" s="35">
        <v>84</v>
      </c>
      <c r="B35">
        <v>77.56</v>
      </c>
      <c r="E35" s="35">
        <v>378</v>
      </c>
      <c r="F35">
        <v>95</v>
      </c>
      <c r="R35" s="38"/>
      <c r="S35" s="36"/>
      <c r="T35" s="35">
        <v>47</v>
      </c>
      <c r="U35">
        <v>185.66</v>
      </c>
      <c r="V35">
        <v>11</v>
      </c>
      <c r="AG35" s="35">
        <v>21</v>
      </c>
      <c r="AH35">
        <v>229000</v>
      </c>
      <c r="AY35" s="48"/>
      <c r="AZ35"/>
      <c r="CF35" s="35">
        <v>31</v>
      </c>
      <c r="CG35">
        <v>343400</v>
      </c>
      <c r="CI35" s="35">
        <v>4</v>
      </c>
      <c r="CJ35">
        <v>1235400</v>
      </c>
      <c r="DC35" s="48"/>
      <c r="DD35"/>
      <c r="DE35" s="35">
        <v>38</v>
      </c>
      <c r="DF35">
        <v>159000</v>
      </c>
      <c r="DV35" s="35">
        <v>306</v>
      </c>
      <c r="DW35">
        <v>68000</v>
      </c>
      <c r="DX35">
        <v>112444</v>
      </c>
    </row>
    <row r="36" spans="1:128" x14ac:dyDescent="0.25">
      <c r="A36" s="35">
        <v>387</v>
      </c>
      <c r="B36">
        <v>77.540000000000006</v>
      </c>
      <c r="E36" s="35">
        <v>274</v>
      </c>
      <c r="F36">
        <v>95</v>
      </c>
      <c r="R36" s="38"/>
      <c r="S36" s="36"/>
      <c r="T36" s="35">
        <v>37</v>
      </c>
      <c r="U36">
        <v>191.99</v>
      </c>
      <c r="V36">
        <v>8</v>
      </c>
      <c r="AG36" s="35">
        <v>47</v>
      </c>
      <c r="AH36">
        <v>229000</v>
      </c>
      <c r="AY36" s="48"/>
      <c r="AZ36"/>
      <c r="CF36" s="35">
        <v>32</v>
      </c>
      <c r="CG36">
        <v>354000</v>
      </c>
      <c r="CI36" s="35">
        <v>5</v>
      </c>
      <c r="CJ36">
        <v>501600</v>
      </c>
      <c r="DC36" s="48"/>
      <c r="DD36"/>
      <c r="DE36" s="35">
        <v>39</v>
      </c>
      <c r="DF36">
        <v>197000</v>
      </c>
      <c r="DV36" s="35">
        <v>315</v>
      </c>
      <c r="DW36">
        <v>65000</v>
      </c>
      <c r="DX36">
        <v>112444</v>
      </c>
    </row>
    <row r="37" spans="1:128" x14ac:dyDescent="0.25">
      <c r="A37" s="35">
        <v>401</v>
      </c>
      <c r="B37">
        <v>77.22</v>
      </c>
      <c r="E37" s="35">
        <v>412</v>
      </c>
      <c r="F37">
        <v>95</v>
      </c>
      <c r="R37" s="38"/>
      <c r="S37" s="36"/>
      <c r="T37" s="35">
        <v>27</v>
      </c>
      <c r="U37">
        <v>214.83000000000004</v>
      </c>
      <c r="V37">
        <v>15</v>
      </c>
      <c r="AG37" s="35">
        <v>303</v>
      </c>
      <c r="AH37">
        <v>226000</v>
      </c>
      <c r="AY37" s="48"/>
      <c r="AZ37"/>
      <c r="CF37" s="35">
        <v>34</v>
      </c>
      <c r="CG37">
        <v>1352800</v>
      </c>
      <c r="CI37" s="35">
        <v>8</v>
      </c>
      <c r="CJ37">
        <v>2011700</v>
      </c>
      <c r="DC37" s="48"/>
      <c r="DD37"/>
      <c r="DE37" s="35">
        <v>40</v>
      </c>
      <c r="DF37">
        <v>143000</v>
      </c>
      <c r="DV37" s="35">
        <v>318</v>
      </c>
      <c r="DW37">
        <v>68000</v>
      </c>
      <c r="DX37">
        <v>112444</v>
      </c>
    </row>
    <row r="38" spans="1:128" x14ac:dyDescent="0.25">
      <c r="A38" s="35">
        <v>269</v>
      </c>
      <c r="B38">
        <v>76.92</v>
      </c>
      <c r="E38" s="35">
        <v>285</v>
      </c>
      <c r="F38">
        <v>95</v>
      </c>
      <c r="R38" s="38"/>
      <c r="S38" s="36"/>
      <c r="T38" s="35">
        <v>41</v>
      </c>
      <c r="U38">
        <v>218.36999999999998</v>
      </c>
      <c r="V38">
        <v>11</v>
      </c>
      <c r="AG38" s="35">
        <v>329</v>
      </c>
      <c r="AH38">
        <v>222000</v>
      </c>
      <c r="AY38" s="48"/>
      <c r="AZ38"/>
      <c r="CF38" s="35">
        <v>35</v>
      </c>
      <c r="CG38">
        <v>192900</v>
      </c>
      <c r="CI38" s="35">
        <v>9</v>
      </c>
      <c r="CJ38">
        <v>492700</v>
      </c>
      <c r="DC38" s="48"/>
      <c r="DD38"/>
      <c r="DE38" s="35">
        <v>41</v>
      </c>
      <c r="DF38">
        <v>158000</v>
      </c>
      <c r="DV38" s="35">
        <v>325</v>
      </c>
      <c r="DW38">
        <v>130000</v>
      </c>
      <c r="DX38">
        <v>112444</v>
      </c>
    </row>
    <row r="39" spans="1:128" x14ac:dyDescent="0.25">
      <c r="A39" s="35">
        <v>194</v>
      </c>
      <c r="B39">
        <v>76.92</v>
      </c>
      <c r="E39" s="35">
        <v>437</v>
      </c>
      <c r="F39">
        <v>95</v>
      </c>
      <c r="R39" s="38"/>
      <c r="S39" s="36"/>
      <c r="T39" s="35">
        <v>26</v>
      </c>
      <c r="U39">
        <v>230.92000000000002</v>
      </c>
      <c r="V39">
        <v>17</v>
      </c>
      <c r="AG39" s="35">
        <v>132</v>
      </c>
      <c r="AH39">
        <v>222000</v>
      </c>
      <c r="AY39" s="48"/>
      <c r="AZ39"/>
      <c r="CF39" s="35">
        <v>36</v>
      </c>
      <c r="CG39">
        <v>1479000</v>
      </c>
      <c r="CI39" s="35">
        <v>10</v>
      </c>
      <c r="CJ39">
        <v>289800</v>
      </c>
      <c r="DC39" s="48"/>
      <c r="DD39"/>
      <c r="DE39" s="35">
        <v>42</v>
      </c>
      <c r="DF39">
        <v>232000</v>
      </c>
      <c r="DV39" s="35">
        <v>342</v>
      </c>
      <c r="DW39">
        <v>57000</v>
      </c>
      <c r="DX39">
        <v>112444</v>
      </c>
    </row>
    <row r="40" spans="1:128" x14ac:dyDescent="0.25">
      <c r="A40" s="35">
        <v>207</v>
      </c>
      <c r="B40">
        <v>76.81</v>
      </c>
      <c r="E40" s="35">
        <v>298</v>
      </c>
      <c r="F40">
        <v>95</v>
      </c>
      <c r="R40" s="38"/>
      <c r="S40" s="36"/>
      <c r="T40" s="35">
        <v>25</v>
      </c>
      <c r="U40">
        <v>232.39000000000001</v>
      </c>
      <c r="V40">
        <v>13</v>
      </c>
      <c r="AG40" s="35">
        <v>366</v>
      </c>
      <c r="AH40">
        <v>219000</v>
      </c>
      <c r="AY40" s="48"/>
      <c r="AZ40"/>
      <c r="CF40" s="35">
        <v>37</v>
      </c>
      <c r="CG40">
        <v>689700</v>
      </c>
      <c r="CI40" s="35">
        <v>12</v>
      </c>
      <c r="CJ40">
        <v>1585000</v>
      </c>
      <c r="DC40" s="48"/>
      <c r="DD40"/>
      <c r="DE40" s="35">
        <v>43</v>
      </c>
      <c r="DF40">
        <v>162000</v>
      </c>
      <c r="DV40" s="35">
        <v>345</v>
      </c>
      <c r="DW40">
        <v>118000</v>
      </c>
      <c r="DX40">
        <v>112444</v>
      </c>
    </row>
    <row r="41" spans="1:128" x14ac:dyDescent="0.25">
      <c r="A41" s="35">
        <v>419</v>
      </c>
      <c r="B41">
        <v>76.739999999999995</v>
      </c>
      <c r="E41" s="35">
        <v>451</v>
      </c>
      <c r="F41">
        <v>95</v>
      </c>
      <c r="R41" s="38"/>
      <c r="S41" s="36"/>
      <c r="T41" s="35">
        <v>39</v>
      </c>
      <c r="U41">
        <v>250.54999999999998</v>
      </c>
      <c r="V41">
        <v>19</v>
      </c>
      <c r="AG41" s="35">
        <v>118</v>
      </c>
      <c r="AH41">
        <v>218000</v>
      </c>
      <c r="AY41" s="48"/>
      <c r="AZ41"/>
      <c r="CF41" s="35">
        <v>38</v>
      </c>
      <c r="CG41">
        <v>89200</v>
      </c>
      <c r="CI41" s="35">
        <v>13</v>
      </c>
      <c r="CJ41">
        <v>1155300</v>
      </c>
      <c r="DC41" s="48"/>
      <c r="DD41"/>
      <c r="DE41" s="35">
        <v>44</v>
      </c>
      <c r="DF41">
        <v>36000</v>
      </c>
      <c r="DV41" s="35">
        <v>360</v>
      </c>
      <c r="DW41">
        <v>52000</v>
      </c>
      <c r="DX41">
        <v>112444</v>
      </c>
    </row>
    <row r="42" spans="1:128" x14ac:dyDescent="0.25">
      <c r="A42" s="35">
        <v>198</v>
      </c>
      <c r="B42">
        <v>76.510000000000005</v>
      </c>
      <c r="E42" s="35">
        <v>480</v>
      </c>
      <c r="F42">
        <v>95</v>
      </c>
      <c r="R42" s="38"/>
      <c r="S42" s="36"/>
      <c r="T42" s="35">
        <v>32</v>
      </c>
      <c r="U42">
        <v>263.45999999999998</v>
      </c>
      <c r="V42">
        <v>5</v>
      </c>
      <c r="AG42" s="35">
        <v>92</v>
      </c>
      <c r="AH42">
        <v>218000</v>
      </c>
      <c r="AY42" s="48"/>
      <c r="AZ42"/>
      <c r="CF42" s="35">
        <v>39</v>
      </c>
      <c r="CG42">
        <v>1481500</v>
      </c>
      <c r="CI42" s="35">
        <v>15</v>
      </c>
      <c r="CJ42">
        <v>97500</v>
      </c>
      <c r="DC42" s="48"/>
      <c r="DD42"/>
      <c r="DE42" s="35">
        <v>46</v>
      </c>
      <c r="DF42">
        <v>138000</v>
      </c>
      <c r="DV42" s="35">
        <v>384</v>
      </c>
      <c r="DW42">
        <v>88000</v>
      </c>
      <c r="DX42">
        <v>112444</v>
      </c>
    </row>
    <row r="43" spans="1:128" x14ac:dyDescent="0.25">
      <c r="A43" s="35">
        <v>390</v>
      </c>
      <c r="B43">
        <v>76.19</v>
      </c>
      <c r="E43" s="35">
        <v>457</v>
      </c>
      <c r="F43">
        <v>95</v>
      </c>
      <c r="R43" s="38"/>
      <c r="S43" s="36"/>
      <c r="T43" s="35">
        <v>4</v>
      </c>
      <c r="U43">
        <v>364.32000000000005</v>
      </c>
      <c r="V43">
        <v>16</v>
      </c>
      <c r="AG43" s="35">
        <v>17</v>
      </c>
      <c r="AH43">
        <v>214000</v>
      </c>
      <c r="AY43" s="48"/>
      <c r="AZ43"/>
      <c r="CF43" s="35">
        <v>40</v>
      </c>
      <c r="CG43">
        <v>296000</v>
      </c>
      <c r="CI43" s="35">
        <v>16</v>
      </c>
      <c r="CJ43">
        <v>216200</v>
      </c>
      <c r="DC43" s="48"/>
      <c r="DD43"/>
      <c r="DE43" s="35">
        <v>47</v>
      </c>
      <c r="DF43">
        <v>229000</v>
      </c>
      <c r="DV43" s="35">
        <v>398</v>
      </c>
      <c r="DW43">
        <v>235000</v>
      </c>
      <c r="DX43">
        <v>112444</v>
      </c>
    </row>
    <row r="44" spans="1:128" x14ac:dyDescent="0.25">
      <c r="A44" s="35">
        <v>153</v>
      </c>
      <c r="B44">
        <v>75.88</v>
      </c>
      <c r="E44" s="35">
        <v>318</v>
      </c>
      <c r="F44">
        <v>95</v>
      </c>
      <c r="R44" s="38"/>
      <c r="S44" s="36"/>
      <c r="T44" s="35">
        <v>17</v>
      </c>
      <c r="U44">
        <v>370.95</v>
      </c>
      <c r="V44">
        <v>18</v>
      </c>
      <c r="AG44" s="35">
        <v>277</v>
      </c>
      <c r="AH44">
        <v>213000</v>
      </c>
      <c r="AY44" s="48"/>
      <c r="AZ44"/>
      <c r="CF44" s="35">
        <v>41</v>
      </c>
      <c r="CG44">
        <v>924800</v>
      </c>
      <c r="CI44" s="35">
        <v>17</v>
      </c>
      <c r="CJ44">
        <v>1547000</v>
      </c>
      <c r="DC44" s="48"/>
      <c r="DD44"/>
      <c r="DE44" s="35">
        <v>48</v>
      </c>
      <c r="DF44">
        <v>173000</v>
      </c>
      <c r="DV44" s="35">
        <v>403</v>
      </c>
      <c r="DW44">
        <v>190000</v>
      </c>
      <c r="DX44">
        <v>112444</v>
      </c>
    </row>
    <row r="45" spans="1:128" x14ac:dyDescent="0.25">
      <c r="A45" s="35">
        <v>415</v>
      </c>
      <c r="B45">
        <v>75.86</v>
      </c>
      <c r="E45" s="35">
        <v>126</v>
      </c>
      <c r="F45">
        <v>95</v>
      </c>
      <c r="R45" s="38"/>
      <c r="S45" s="36"/>
      <c r="T45" s="35">
        <v>36</v>
      </c>
      <c r="U45">
        <v>431.83000000000004</v>
      </c>
      <c r="V45">
        <v>17</v>
      </c>
      <c r="AG45" s="35">
        <v>77</v>
      </c>
      <c r="AH45">
        <v>212000</v>
      </c>
      <c r="AY45" s="48"/>
      <c r="AZ45"/>
      <c r="CF45" s="35">
        <v>42</v>
      </c>
      <c r="CG45">
        <v>724900</v>
      </c>
      <c r="CI45" s="35">
        <v>18</v>
      </c>
      <c r="CJ45">
        <v>1073800</v>
      </c>
      <c r="DC45" s="48"/>
      <c r="DD45"/>
      <c r="DE45" s="35">
        <v>49</v>
      </c>
      <c r="DF45">
        <v>146000</v>
      </c>
      <c r="DV45" s="35">
        <v>411</v>
      </c>
      <c r="DW45">
        <v>126000</v>
      </c>
      <c r="DX45">
        <v>112444</v>
      </c>
    </row>
    <row r="46" spans="1:128" x14ac:dyDescent="0.25">
      <c r="A46" s="35">
        <v>389</v>
      </c>
      <c r="B46">
        <v>75.38</v>
      </c>
      <c r="E46" s="35">
        <v>327</v>
      </c>
      <c r="F46">
        <v>95</v>
      </c>
      <c r="R46" s="38"/>
      <c r="S46" s="36"/>
      <c r="T46" s="35">
        <v>51</v>
      </c>
      <c r="U46">
        <v>441.68</v>
      </c>
      <c r="V46">
        <v>15</v>
      </c>
      <c r="AG46" s="35">
        <v>376</v>
      </c>
      <c r="AH46">
        <v>211000</v>
      </c>
      <c r="AY46" s="48"/>
      <c r="AZ46"/>
      <c r="CF46" s="35">
        <v>44</v>
      </c>
      <c r="CG46">
        <v>178000</v>
      </c>
      <c r="CI46" s="35">
        <v>19</v>
      </c>
      <c r="CJ46">
        <v>373200</v>
      </c>
      <c r="DC46" s="48"/>
      <c r="DD46"/>
      <c r="DE46" s="35">
        <v>51</v>
      </c>
      <c r="DF46">
        <v>91000</v>
      </c>
      <c r="DV46" s="35">
        <v>415</v>
      </c>
      <c r="DW46">
        <v>64000</v>
      </c>
      <c r="DX46">
        <v>112444</v>
      </c>
    </row>
    <row r="47" spans="1:128" x14ac:dyDescent="0.25">
      <c r="A47" s="35">
        <v>475</v>
      </c>
      <c r="B47">
        <v>75.319999999999993</v>
      </c>
      <c r="E47" s="35">
        <v>2</v>
      </c>
      <c r="F47">
        <v>95</v>
      </c>
      <c r="R47" s="38"/>
      <c r="S47" s="36"/>
      <c r="T47" s="35">
        <v>13</v>
      </c>
      <c r="U47">
        <v>487.62999999999994</v>
      </c>
      <c r="V47">
        <v>16</v>
      </c>
      <c r="AG47" s="35">
        <v>374</v>
      </c>
      <c r="AH47">
        <v>210000</v>
      </c>
      <c r="AY47" s="48"/>
      <c r="AZ47"/>
      <c r="CF47" s="35">
        <v>45</v>
      </c>
      <c r="CG47">
        <v>304800</v>
      </c>
      <c r="CI47" s="35">
        <v>20</v>
      </c>
      <c r="CJ47">
        <v>325200</v>
      </c>
      <c r="DC47" s="48"/>
      <c r="DD47"/>
      <c r="DE47" s="35">
        <v>53</v>
      </c>
      <c r="DF47">
        <v>146000</v>
      </c>
      <c r="DV47" s="35">
        <v>420</v>
      </c>
      <c r="DW47">
        <v>79000</v>
      </c>
      <c r="DX47">
        <v>112444</v>
      </c>
    </row>
    <row r="48" spans="1:128" x14ac:dyDescent="0.25">
      <c r="A48" s="35">
        <v>468</v>
      </c>
      <c r="B48">
        <v>75</v>
      </c>
      <c r="E48" s="35">
        <v>448</v>
      </c>
      <c r="F48">
        <v>94.99</v>
      </c>
      <c r="R48" s="38"/>
      <c r="S48" s="36"/>
      <c r="T48" s="35">
        <v>34</v>
      </c>
      <c r="U48">
        <v>492.23</v>
      </c>
      <c r="V48">
        <v>14</v>
      </c>
      <c r="AG48" s="35">
        <v>379</v>
      </c>
      <c r="AH48">
        <v>208000</v>
      </c>
      <c r="AY48" s="48"/>
      <c r="AZ48"/>
      <c r="CF48" s="35">
        <v>46</v>
      </c>
      <c r="CG48">
        <v>245500</v>
      </c>
      <c r="CI48" s="35">
        <v>21</v>
      </c>
      <c r="CJ48">
        <v>403600</v>
      </c>
      <c r="DC48" s="48"/>
      <c r="DD48"/>
      <c r="DE48" s="35">
        <v>54</v>
      </c>
      <c r="DF48">
        <v>79000</v>
      </c>
      <c r="DV48" s="35">
        <v>433</v>
      </c>
      <c r="DW48">
        <v>58000</v>
      </c>
      <c r="DX48">
        <v>112444</v>
      </c>
    </row>
    <row r="49" spans="1:128" x14ac:dyDescent="0.25">
      <c r="A49" s="35">
        <v>417</v>
      </c>
      <c r="B49">
        <v>75</v>
      </c>
      <c r="E49" s="35">
        <v>97</v>
      </c>
      <c r="F49">
        <v>94.96</v>
      </c>
      <c r="R49" s="38"/>
      <c r="S49" s="36"/>
      <c r="T49" s="35">
        <v>53</v>
      </c>
      <c r="U49">
        <v>506.79</v>
      </c>
      <c r="V49">
        <v>21</v>
      </c>
      <c r="AG49" s="35">
        <v>16</v>
      </c>
      <c r="AH49">
        <v>204000</v>
      </c>
      <c r="AY49" s="48"/>
      <c r="AZ49"/>
      <c r="CF49" s="35">
        <v>47</v>
      </c>
      <c r="CG49">
        <v>804500</v>
      </c>
      <c r="CI49" s="35">
        <v>22</v>
      </c>
      <c r="CJ49">
        <v>288300</v>
      </c>
      <c r="DC49" s="48"/>
      <c r="DD49"/>
      <c r="DE49" s="35">
        <v>55</v>
      </c>
      <c r="DF49">
        <v>112000</v>
      </c>
      <c r="DV49" s="35">
        <v>437</v>
      </c>
      <c r="DW49">
        <v>111000</v>
      </c>
      <c r="DX49">
        <v>112444</v>
      </c>
    </row>
    <row r="50" spans="1:128" x14ac:dyDescent="0.25">
      <c r="A50" s="35">
        <v>430</v>
      </c>
      <c r="B50">
        <v>75</v>
      </c>
      <c r="E50" s="35">
        <v>424</v>
      </c>
      <c r="F50">
        <v>94.82</v>
      </c>
      <c r="R50" s="38"/>
      <c r="S50" s="36"/>
      <c r="T50" s="35">
        <v>8</v>
      </c>
      <c r="U50">
        <v>528.12</v>
      </c>
      <c r="V50">
        <v>21</v>
      </c>
      <c r="AG50" s="35">
        <v>66</v>
      </c>
      <c r="AH50">
        <v>203000</v>
      </c>
      <c r="AY50" s="48"/>
      <c r="AZ50"/>
      <c r="CF50" s="35">
        <v>48</v>
      </c>
      <c r="CG50">
        <v>2511200</v>
      </c>
      <c r="CI50" s="35">
        <v>23</v>
      </c>
      <c r="CJ50">
        <v>170000</v>
      </c>
      <c r="DC50" s="48"/>
      <c r="DD50"/>
      <c r="DE50" s="35">
        <v>56</v>
      </c>
      <c r="DF50">
        <v>191000</v>
      </c>
      <c r="DV50" s="35">
        <v>439</v>
      </c>
      <c r="DW50">
        <v>62000</v>
      </c>
      <c r="DX50">
        <v>112444</v>
      </c>
    </row>
    <row r="51" spans="1:128" x14ac:dyDescent="0.25">
      <c r="A51" s="35">
        <v>196</v>
      </c>
      <c r="B51">
        <v>75</v>
      </c>
      <c r="E51" s="35">
        <v>490</v>
      </c>
      <c r="F51">
        <v>94.82</v>
      </c>
      <c r="R51" s="38"/>
      <c r="S51" s="36"/>
      <c r="T51" s="35">
        <v>24</v>
      </c>
      <c r="U51">
        <v>592.4</v>
      </c>
      <c r="V51">
        <v>13</v>
      </c>
      <c r="AG51" s="35">
        <v>219</v>
      </c>
      <c r="AH51">
        <v>201000</v>
      </c>
      <c r="AY51" s="48"/>
      <c r="AZ51"/>
      <c r="CF51" s="35">
        <v>49</v>
      </c>
      <c r="CG51">
        <v>487300</v>
      </c>
      <c r="CI51" s="35">
        <v>24</v>
      </c>
      <c r="CJ51">
        <v>1408800</v>
      </c>
      <c r="DC51" s="48"/>
      <c r="DD51"/>
      <c r="DE51" s="35">
        <v>57</v>
      </c>
      <c r="DF51">
        <v>53000</v>
      </c>
      <c r="DV51" s="35">
        <v>440</v>
      </c>
      <c r="DW51">
        <v>64000</v>
      </c>
      <c r="DX51">
        <v>112444</v>
      </c>
    </row>
    <row r="52" spans="1:128" x14ac:dyDescent="0.25">
      <c r="A52" s="35">
        <v>277</v>
      </c>
      <c r="B52">
        <v>75</v>
      </c>
      <c r="E52" s="35">
        <v>155</v>
      </c>
      <c r="F52">
        <v>94.73</v>
      </c>
      <c r="R52" s="38"/>
      <c r="S52" s="36"/>
      <c r="T52" s="35">
        <v>12</v>
      </c>
      <c r="U52">
        <v>785.82999999999993</v>
      </c>
      <c r="V52">
        <v>23</v>
      </c>
      <c r="AG52" s="35">
        <v>253</v>
      </c>
      <c r="AH52">
        <v>201000</v>
      </c>
      <c r="AY52" s="48"/>
      <c r="AZ52"/>
      <c r="CF52" s="35">
        <v>50</v>
      </c>
      <c r="CG52">
        <v>243600</v>
      </c>
      <c r="CI52" s="35">
        <v>25</v>
      </c>
      <c r="CJ52">
        <v>1429300</v>
      </c>
      <c r="DC52" s="48"/>
      <c r="DD52"/>
      <c r="DE52" s="35">
        <v>58</v>
      </c>
      <c r="DF52">
        <v>102000</v>
      </c>
      <c r="DV52" s="35">
        <v>448</v>
      </c>
      <c r="DW52">
        <v>49000</v>
      </c>
      <c r="DX52">
        <v>112444</v>
      </c>
    </row>
    <row r="53" spans="1:128" x14ac:dyDescent="0.25">
      <c r="A53" s="35">
        <v>463</v>
      </c>
      <c r="B53">
        <v>75</v>
      </c>
      <c r="E53" s="35">
        <v>38</v>
      </c>
      <c r="F53">
        <v>94.44</v>
      </c>
      <c r="R53" s="38"/>
      <c r="S53" s="36"/>
      <c r="T53" s="35">
        <v>48</v>
      </c>
      <c r="U53">
        <v>1127.7500000000002</v>
      </c>
      <c r="V53">
        <v>31</v>
      </c>
      <c r="AG53" s="35">
        <v>372</v>
      </c>
      <c r="AH53">
        <v>200000</v>
      </c>
      <c r="AY53" s="48"/>
      <c r="AZ53"/>
      <c r="CF53" s="35">
        <v>51</v>
      </c>
      <c r="CG53">
        <v>1455700</v>
      </c>
      <c r="CI53" s="35">
        <v>26</v>
      </c>
      <c r="CJ53">
        <v>1342200</v>
      </c>
      <c r="DC53" s="48"/>
      <c r="DD53"/>
      <c r="DE53" s="35">
        <v>59</v>
      </c>
      <c r="DF53">
        <v>75000</v>
      </c>
      <c r="DV53" s="35">
        <v>451</v>
      </c>
      <c r="DW53">
        <v>25000</v>
      </c>
      <c r="DX53">
        <v>112444</v>
      </c>
    </row>
    <row r="54" spans="1:128" x14ac:dyDescent="0.25">
      <c r="A54" s="35">
        <v>72</v>
      </c>
      <c r="B54">
        <v>75</v>
      </c>
      <c r="E54" s="35">
        <v>338</v>
      </c>
      <c r="F54">
        <v>94</v>
      </c>
      <c r="R54" s="38"/>
      <c r="S54" s="36"/>
      <c r="T54" s="35">
        <v>6</v>
      </c>
      <c r="U54">
        <v>4400.6900000000005</v>
      </c>
      <c r="V54">
        <v>80</v>
      </c>
      <c r="AG54" s="35">
        <v>175</v>
      </c>
      <c r="AH54">
        <v>200000</v>
      </c>
      <c r="AY54" s="48"/>
      <c r="AZ54"/>
      <c r="CF54" s="35">
        <v>53</v>
      </c>
      <c r="CG54">
        <v>2020700</v>
      </c>
      <c r="CI54" s="35">
        <v>27</v>
      </c>
      <c r="CJ54">
        <v>1534800</v>
      </c>
      <c r="DC54" s="48"/>
      <c r="DD54"/>
      <c r="DE54" s="35">
        <v>60</v>
      </c>
      <c r="DF54">
        <v>65000</v>
      </c>
      <c r="DV54" s="35">
        <v>457</v>
      </c>
      <c r="DW54">
        <v>36000</v>
      </c>
      <c r="DX54">
        <v>112444</v>
      </c>
    </row>
    <row r="55" spans="1:128" x14ac:dyDescent="0.25">
      <c r="A55" s="35">
        <v>359</v>
      </c>
      <c r="B55">
        <v>75</v>
      </c>
      <c r="E55" s="35">
        <v>188</v>
      </c>
      <c r="F55">
        <v>93.77</v>
      </c>
      <c r="R55" s="38"/>
      <c r="S55" s="36"/>
      <c r="T55" s="35" t="s">
        <v>49</v>
      </c>
      <c r="U55">
        <v>14159.019999999995</v>
      </c>
      <c r="V55">
        <v>500</v>
      </c>
      <c r="AG55" s="35">
        <v>142</v>
      </c>
      <c r="AH55">
        <v>199000</v>
      </c>
      <c r="AY55" s="48"/>
      <c r="AZ55"/>
      <c r="CF55" s="35">
        <v>55</v>
      </c>
      <c r="CG55">
        <v>442900</v>
      </c>
      <c r="CI55" s="35">
        <v>28</v>
      </c>
      <c r="CJ55">
        <v>105400</v>
      </c>
      <c r="DC55" s="48"/>
      <c r="DD55"/>
      <c r="DE55" s="35">
        <v>61</v>
      </c>
      <c r="DF55">
        <v>62000</v>
      </c>
      <c r="DV55" s="35">
        <v>459</v>
      </c>
      <c r="DW55">
        <v>32000</v>
      </c>
      <c r="DX55">
        <v>112444</v>
      </c>
    </row>
    <row r="56" spans="1:128" x14ac:dyDescent="0.25">
      <c r="A56" s="35">
        <v>14</v>
      </c>
      <c r="B56">
        <v>75</v>
      </c>
      <c r="E56" s="35">
        <v>50</v>
      </c>
      <c r="F56">
        <v>93.56</v>
      </c>
      <c r="R56" s="38"/>
      <c r="S56" s="36"/>
      <c r="AG56" s="35">
        <v>39</v>
      </c>
      <c r="AH56">
        <v>197000</v>
      </c>
      <c r="AY56" s="48"/>
      <c r="AZ56"/>
      <c r="CF56" s="35" t="s">
        <v>49</v>
      </c>
      <c r="CG56">
        <v>42650100</v>
      </c>
      <c r="CI56" s="35">
        <v>29</v>
      </c>
      <c r="CJ56">
        <v>615000</v>
      </c>
      <c r="DC56" s="48"/>
      <c r="DD56"/>
      <c r="DE56" s="35">
        <v>62</v>
      </c>
      <c r="DF56">
        <v>130000</v>
      </c>
      <c r="DV56" s="35">
        <v>470</v>
      </c>
      <c r="DW56">
        <v>54000</v>
      </c>
      <c r="DX56">
        <v>112444</v>
      </c>
    </row>
    <row r="57" spans="1:128" x14ac:dyDescent="0.25">
      <c r="A57" s="35">
        <v>453</v>
      </c>
      <c r="B57">
        <v>75</v>
      </c>
      <c r="E57" s="35">
        <v>292</v>
      </c>
      <c r="F57">
        <v>92.85</v>
      </c>
      <c r="R57" s="38"/>
      <c r="S57" s="36"/>
      <c r="AG57" s="35">
        <v>72</v>
      </c>
      <c r="AH57">
        <v>197000</v>
      </c>
      <c r="AY57" s="48"/>
      <c r="AZ57"/>
      <c r="CI57" s="35">
        <v>30</v>
      </c>
      <c r="CJ57">
        <v>160800</v>
      </c>
      <c r="DC57" s="48"/>
      <c r="DD57"/>
      <c r="DE57" s="35">
        <v>63</v>
      </c>
      <c r="DF57">
        <v>192000</v>
      </c>
      <c r="DV57" s="35">
        <v>472</v>
      </c>
      <c r="DW57">
        <v>53000</v>
      </c>
      <c r="DX57">
        <v>112444</v>
      </c>
    </row>
    <row r="58" spans="1:128" x14ac:dyDescent="0.25">
      <c r="A58" s="35">
        <v>279</v>
      </c>
      <c r="B58">
        <v>75</v>
      </c>
      <c r="E58" s="35">
        <v>239</v>
      </c>
      <c r="F58">
        <v>91.74</v>
      </c>
      <c r="R58" s="38"/>
      <c r="S58" s="36"/>
      <c r="AG58" s="35">
        <v>477</v>
      </c>
      <c r="AH58">
        <v>196000</v>
      </c>
      <c r="AY58" s="48"/>
      <c r="AZ58"/>
      <c r="CI58" s="35">
        <v>31</v>
      </c>
      <c r="CJ58">
        <v>343400</v>
      </c>
      <c r="DC58" s="48"/>
      <c r="DD58"/>
      <c r="DE58" s="35">
        <v>64</v>
      </c>
      <c r="DF58">
        <v>121000</v>
      </c>
      <c r="DV58" s="35">
        <v>480</v>
      </c>
      <c r="DW58">
        <v>38000</v>
      </c>
      <c r="DX58">
        <v>112444</v>
      </c>
    </row>
    <row r="59" spans="1:128" x14ac:dyDescent="0.25">
      <c r="A59" s="35">
        <v>66</v>
      </c>
      <c r="B59">
        <v>74.989999999999995</v>
      </c>
      <c r="E59" s="35">
        <v>32</v>
      </c>
      <c r="F59">
        <v>91.4</v>
      </c>
      <c r="R59" s="38"/>
      <c r="S59" s="36"/>
      <c r="AG59" s="35">
        <v>34</v>
      </c>
      <c r="AH59">
        <v>196000</v>
      </c>
      <c r="AY59" s="48"/>
      <c r="AZ59"/>
      <c r="CI59" s="35">
        <v>32</v>
      </c>
      <c r="CJ59">
        <v>354000</v>
      </c>
      <c r="DC59" s="48"/>
      <c r="DD59"/>
      <c r="DE59" s="35">
        <v>65</v>
      </c>
      <c r="DF59">
        <v>140000</v>
      </c>
      <c r="DV59" s="35">
        <v>492</v>
      </c>
      <c r="DW59">
        <v>95000</v>
      </c>
      <c r="DX59">
        <v>112444</v>
      </c>
    </row>
    <row r="60" spans="1:128" x14ac:dyDescent="0.25">
      <c r="A60" s="35">
        <v>21</v>
      </c>
      <c r="B60">
        <v>74.95</v>
      </c>
      <c r="E60" s="35">
        <v>57</v>
      </c>
      <c r="F60">
        <v>91.31</v>
      </c>
      <c r="R60" s="38"/>
      <c r="S60" s="36"/>
      <c r="AG60" s="35">
        <v>416</v>
      </c>
      <c r="AH60">
        <v>194000</v>
      </c>
      <c r="AY60" s="48"/>
      <c r="AZ60"/>
      <c r="CI60" s="35">
        <v>34</v>
      </c>
      <c r="CJ60">
        <v>1352800</v>
      </c>
      <c r="DC60" s="48"/>
      <c r="DD60"/>
      <c r="DE60" s="35">
        <v>66</v>
      </c>
      <c r="DF60">
        <v>203000</v>
      </c>
      <c r="DV60" s="35">
        <v>500</v>
      </c>
      <c r="DW60">
        <v>60000</v>
      </c>
      <c r="DX60">
        <v>112444</v>
      </c>
    </row>
    <row r="61" spans="1:128" x14ac:dyDescent="0.25">
      <c r="A61" s="35">
        <v>215</v>
      </c>
      <c r="B61">
        <v>74.95</v>
      </c>
      <c r="E61" s="35">
        <v>393</v>
      </c>
      <c r="F61">
        <v>90.9</v>
      </c>
      <c r="R61" s="38"/>
      <c r="S61" s="36"/>
      <c r="AG61" s="35">
        <v>28</v>
      </c>
      <c r="AH61">
        <v>192000</v>
      </c>
      <c r="AY61" s="48"/>
      <c r="AZ61"/>
      <c r="CI61" s="35">
        <v>35</v>
      </c>
      <c r="CJ61">
        <v>192900</v>
      </c>
      <c r="DC61" s="48"/>
      <c r="DD61"/>
      <c r="DE61" s="35">
        <v>67</v>
      </c>
      <c r="DF61">
        <v>76000</v>
      </c>
    </row>
    <row r="62" spans="1:128" x14ac:dyDescent="0.25">
      <c r="A62" s="35">
        <v>68</v>
      </c>
      <c r="B62">
        <v>74.92</v>
      </c>
      <c r="E62" s="35">
        <v>124</v>
      </c>
      <c r="F62">
        <v>90.19</v>
      </c>
      <c r="R62" s="38"/>
      <c r="S62" s="36"/>
      <c r="AG62" s="35">
        <v>215</v>
      </c>
      <c r="AH62">
        <v>192000</v>
      </c>
      <c r="AY62" s="48"/>
      <c r="AZ62"/>
      <c r="CI62" s="35">
        <v>36</v>
      </c>
      <c r="CJ62">
        <v>1479000</v>
      </c>
      <c r="DC62" s="48"/>
      <c r="DD62"/>
      <c r="DE62" s="35">
        <v>70</v>
      </c>
      <c r="DF62">
        <v>155000</v>
      </c>
    </row>
    <row r="63" spans="1:128" x14ac:dyDescent="0.25">
      <c r="A63" s="35">
        <v>309</v>
      </c>
      <c r="B63">
        <v>74.900000000000006</v>
      </c>
      <c r="E63" s="35">
        <v>426</v>
      </c>
      <c r="F63">
        <v>90</v>
      </c>
      <c r="R63" s="38"/>
      <c r="S63" s="36"/>
      <c r="AG63" s="35">
        <v>63</v>
      </c>
      <c r="AH63">
        <v>192000</v>
      </c>
      <c r="AY63" s="48"/>
      <c r="AZ63"/>
      <c r="CI63" s="35">
        <v>37</v>
      </c>
      <c r="CJ63">
        <v>689700</v>
      </c>
      <c r="DC63" s="48"/>
      <c r="DD63"/>
      <c r="DE63" s="35">
        <v>72</v>
      </c>
      <c r="DF63">
        <v>197000</v>
      </c>
    </row>
    <row r="64" spans="1:128" x14ac:dyDescent="0.25">
      <c r="A64" s="35">
        <v>46</v>
      </c>
      <c r="B64">
        <v>74.83</v>
      </c>
      <c r="E64" s="35">
        <v>52</v>
      </c>
      <c r="F64">
        <v>90</v>
      </c>
      <c r="R64" s="38"/>
      <c r="S64" s="36"/>
      <c r="AG64" s="35">
        <v>56</v>
      </c>
      <c r="AH64">
        <v>191000</v>
      </c>
      <c r="AY64" s="48"/>
      <c r="AZ64"/>
      <c r="CI64" s="35">
        <v>38</v>
      </c>
      <c r="CJ64">
        <v>89200</v>
      </c>
      <c r="DC64" s="48"/>
      <c r="DD64"/>
      <c r="DE64" s="35">
        <v>73</v>
      </c>
      <c r="DF64">
        <v>124000</v>
      </c>
    </row>
    <row r="65" spans="1:110" x14ac:dyDescent="0.25">
      <c r="A65" s="35">
        <v>24</v>
      </c>
      <c r="B65">
        <v>74.790000000000006</v>
      </c>
      <c r="E65" s="35">
        <v>91</v>
      </c>
      <c r="F65">
        <v>90</v>
      </c>
      <c r="R65" s="38"/>
      <c r="S65" s="36"/>
      <c r="AG65" s="35">
        <v>403</v>
      </c>
      <c r="AH65">
        <v>190000</v>
      </c>
      <c r="AY65" s="48"/>
      <c r="AZ65"/>
      <c r="CI65" s="35">
        <v>39</v>
      </c>
      <c r="CJ65">
        <v>1481500</v>
      </c>
      <c r="DC65" s="48"/>
      <c r="DD65"/>
      <c r="DE65" s="35">
        <v>74</v>
      </c>
      <c r="DF65">
        <v>138000</v>
      </c>
    </row>
    <row r="66" spans="1:110" x14ac:dyDescent="0.25">
      <c r="A66" s="35">
        <v>272</v>
      </c>
      <c r="B66">
        <v>74.78</v>
      </c>
      <c r="E66" s="35">
        <v>496</v>
      </c>
      <c r="F66">
        <v>90</v>
      </c>
      <c r="R66" s="38"/>
      <c r="S66" s="36"/>
      <c r="AG66" s="35">
        <v>248</v>
      </c>
      <c r="AH66">
        <v>190000</v>
      </c>
      <c r="AY66" s="48"/>
      <c r="AZ66"/>
      <c r="CI66" s="35">
        <v>40</v>
      </c>
      <c r="CJ66">
        <v>296000</v>
      </c>
      <c r="DC66" s="48"/>
      <c r="DD66"/>
      <c r="DE66" s="35">
        <v>75</v>
      </c>
      <c r="DF66">
        <v>259000</v>
      </c>
    </row>
    <row r="67" spans="1:110" x14ac:dyDescent="0.25">
      <c r="A67" s="35">
        <v>375</v>
      </c>
      <c r="B67">
        <v>74.650000000000006</v>
      </c>
      <c r="E67" s="35">
        <v>346</v>
      </c>
      <c r="F67">
        <v>90</v>
      </c>
      <c r="R67" s="38"/>
      <c r="S67" s="36"/>
      <c r="AG67" s="35">
        <v>160</v>
      </c>
      <c r="AH67">
        <v>190000</v>
      </c>
      <c r="AY67" s="48"/>
      <c r="AZ67"/>
      <c r="CI67" s="35">
        <v>41</v>
      </c>
      <c r="CJ67">
        <v>924800</v>
      </c>
      <c r="DC67" s="48"/>
      <c r="DD67"/>
      <c r="DE67" s="35">
        <v>76</v>
      </c>
      <c r="DF67">
        <v>106000</v>
      </c>
    </row>
    <row r="68" spans="1:110" x14ac:dyDescent="0.25">
      <c r="A68" s="35">
        <v>263</v>
      </c>
      <c r="B68">
        <v>74.63</v>
      </c>
      <c r="E68" s="35">
        <v>416</v>
      </c>
      <c r="F68">
        <v>90</v>
      </c>
      <c r="R68" s="38"/>
      <c r="S68" s="36"/>
      <c r="AG68" s="35">
        <v>216</v>
      </c>
      <c r="AH68">
        <v>187000</v>
      </c>
      <c r="AY68" s="48"/>
      <c r="AZ68"/>
      <c r="CI68" s="35">
        <v>42</v>
      </c>
      <c r="CJ68">
        <v>724900</v>
      </c>
      <c r="DC68" s="48"/>
      <c r="DD68"/>
      <c r="DE68" s="35">
        <v>77</v>
      </c>
      <c r="DF68">
        <v>212000</v>
      </c>
    </row>
    <row r="69" spans="1:110" x14ac:dyDescent="0.25">
      <c r="A69" s="35">
        <v>349</v>
      </c>
      <c r="B69">
        <v>74.599999999999994</v>
      </c>
      <c r="E69" s="35">
        <v>384</v>
      </c>
      <c r="F69">
        <v>90</v>
      </c>
      <c r="R69" s="38"/>
      <c r="S69" s="36"/>
      <c r="AG69" s="35">
        <v>24</v>
      </c>
      <c r="AH69">
        <v>187000</v>
      </c>
      <c r="AY69" s="48"/>
      <c r="AZ69"/>
      <c r="CI69" s="35">
        <v>44</v>
      </c>
      <c r="CJ69">
        <v>178000</v>
      </c>
      <c r="DC69" s="48"/>
      <c r="DD69"/>
      <c r="DE69" s="35">
        <v>78</v>
      </c>
      <c r="DF69">
        <v>46000</v>
      </c>
    </row>
    <row r="70" spans="1:110" x14ac:dyDescent="0.25">
      <c r="A70" s="35">
        <v>61</v>
      </c>
      <c r="B70">
        <v>74.56</v>
      </c>
      <c r="E70" s="35">
        <v>435</v>
      </c>
      <c r="F70">
        <v>90</v>
      </c>
      <c r="R70" s="38"/>
      <c r="S70" s="36"/>
      <c r="AG70" s="35">
        <v>498</v>
      </c>
      <c r="AH70">
        <v>187000</v>
      </c>
      <c r="AY70" s="48"/>
      <c r="AZ70"/>
      <c r="CI70" s="35">
        <v>45</v>
      </c>
      <c r="CJ70">
        <v>304800</v>
      </c>
      <c r="DC70" s="48"/>
      <c r="DD70"/>
      <c r="DE70" s="35">
        <v>79</v>
      </c>
      <c r="DF70">
        <v>115000</v>
      </c>
    </row>
    <row r="71" spans="1:110" x14ac:dyDescent="0.25">
      <c r="A71" s="35">
        <v>185</v>
      </c>
      <c r="B71">
        <v>74.540000000000006</v>
      </c>
      <c r="E71" s="35">
        <v>385</v>
      </c>
      <c r="F71">
        <v>90</v>
      </c>
      <c r="R71" s="38"/>
      <c r="S71" s="36"/>
      <c r="AG71" s="35">
        <v>442</v>
      </c>
      <c r="AH71">
        <v>186000</v>
      </c>
      <c r="AY71" s="48"/>
      <c r="AZ71"/>
      <c r="CI71" s="35">
        <v>46</v>
      </c>
      <c r="CJ71">
        <v>245500</v>
      </c>
      <c r="DC71" s="48"/>
      <c r="DD71"/>
      <c r="DE71" s="35">
        <v>80</v>
      </c>
      <c r="DF71">
        <v>120000</v>
      </c>
    </row>
    <row r="72" spans="1:110" x14ac:dyDescent="0.25">
      <c r="A72" s="35">
        <v>227</v>
      </c>
      <c r="B72">
        <v>74.45</v>
      </c>
      <c r="E72" s="35">
        <v>254</v>
      </c>
      <c r="F72">
        <v>90</v>
      </c>
      <c r="R72" s="38"/>
      <c r="S72" s="36"/>
      <c r="AG72" s="35">
        <v>85</v>
      </c>
      <c r="AH72">
        <v>184000</v>
      </c>
      <c r="AY72" s="48"/>
      <c r="AZ72"/>
      <c r="CI72" s="35">
        <v>47</v>
      </c>
      <c r="CJ72">
        <v>804500</v>
      </c>
      <c r="DC72" s="48"/>
      <c r="DD72"/>
      <c r="DE72" s="35">
        <v>81</v>
      </c>
      <c r="DF72">
        <v>77000</v>
      </c>
    </row>
    <row r="73" spans="1:110" x14ac:dyDescent="0.25">
      <c r="A73" s="35">
        <v>96</v>
      </c>
      <c r="B73">
        <v>74.319999999999993</v>
      </c>
      <c r="E73" s="35">
        <v>459</v>
      </c>
      <c r="F73">
        <v>90</v>
      </c>
      <c r="R73" s="38"/>
      <c r="S73" s="36"/>
      <c r="AG73" s="35">
        <v>197</v>
      </c>
      <c r="AH73">
        <v>183000</v>
      </c>
      <c r="AY73" s="48"/>
      <c r="AZ73"/>
      <c r="CI73" s="35">
        <v>48</v>
      </c>
      <c r="CJ73">
        <v>2511200</v>
      </c>
      <c r="DC73" s="48"/>
      <c r="DD73"/>
      <c r="DE73" s="35">
        <v>82</v>
      </c>
      <c r="DF73">
        <v>74000</v>
      </c>
    </row>
    <row r="74" spans="1:110" x14ac:dyDescent="0.25">
      <c r="A74" s="35">
        <v>286</v>
      </c>
      <c r="B74">
        <v>74.31</v>
      </c>
      <c r="E74" s="35">
        <v>102</v>
      </c>
      <c r="F74">
        <v>90</v>
      </c>
      <c r="R74" s="38"/>
      <c r="S74" s="36"/>
      <c r="AG74" s="35">
        <v>11</v>
      </c>
      <c r="AH74">
        <v>182000</v>
      </c>
      <c r="AY74" s="48"/>
      <c r="AZ74"/>
      <c r="CI74" s="35">
        <v>49</v>
      </c>
      <c r="CJ74">
        <v>487300</v>
      </c>
      <c r="DC74" s="48"/>
      <c r="DD74"/>
      <c r="DE74" s="35">
        <v>83</v>
      </c>
      <c r="DF74">
        <v>113000</v>
      </c>
    </row>
    <row r="75" spans="1:110" x14ac:dyDescent="0.25">
      <c r="A75" s="35">
        <v>350</v>
      </c>
      <c r="B75">
        <v>74.28</v>
      </c>
      <c r="E75" s="35">
        <v>264</v>
      </c>
      <c r="F75">
        <v>90</v>
      </c>
      <c r="R75" s="38"/>
      <c r="S75" s="36"/>
      <c r="AG75" s="35">
        <v>455</v>
      </c>
      <c r="AH75">
        <v>181000</v>
      </c>
      <c r="AY75" s="48"/>
      <c r="AZ75"/>
      <c r="CI75" s="35">
        <v>50</v>
      </c>
      <c r="CJ75">
        <v>243600</v>
      </c>
      <c r="DC75" s="48"/>
      <c r="DD75"/>
      <c r="DE75" s="35">
        <v>84</v>
      </c>
      <c r="DF75">
        <v>74000</v>
      </c>
    </row>
    <row r="76" spans="1:110" x14ac:dyDescent="0.25">
      <c r="A76" s="35">
        <v>295</v>
      </c>
      <c r="B76">
        <v>74.209999999999994</v>
      </c>
      <c r="E76" s="35">
        <v>403</v>
      </c>
      <c r="F76">
        <v>90</v>
      </c>
      <c r="R76" s="38"/>
      <c r="S76" s="36"/>
      <c r="AG76" s="35">
        <v>341</v>
      </c>
      <c r="AH76">
        <v>181000</v>
      </c>
      <c r="AY76" s="48"/>
      <c r="AZ76" s="50"/>
      <c r="CI76" s="35">
        <v>51</v>
      </c>
      <c r="CJ76">
        <v>1455700</v>
      </c>
      <c r="DC76" s="48"/>
      <c r="DD76"/>
      <c r="DE76" s="35">
        <v>85</v>
      </c>
      <c r="DF76">
        <v>184000</v>
      </c>
    </row>
    <row r="77" spans="1:110" x14ac:dyDescent="0.25">
      <c r="A77" s="35">
        <v>379</v>
      </c>
      <c r="B77">
        <v>74.12</v>
      </c>
      <c r="E77" s="35">
        <v>418</v>
      </c>
      <c r="F77">
        <v>90</v>
      </c>
      <c r="R77" s="38"/>
      <c r="S77" s="36"/>
      <c r="AG77" s="35">
        <v>149</v>
      </c>
      <c r="AH77">
        <v>180000</v>
      </c>
      <c r="CI77" s="35">
        <v>53</v>
      </c>
      <c r="CJ77">
        <v>2020700</v>
      </c>
      <c r="DC77" s="48"/>
      <c r="DD77"/>
      <c r="DE77" s="35">
        <v>86</v>
      </c>
      <c r="DF77">
        <v>61000</v>
      </c>
    </row>
    <row r="78" spans="1:110" x14ac:dyDescent="0.25">
      <c r="A78" s="35">
        <v>193</v>
      </c>
      <c r="B78">
        <v>74</v>
      </c>
      <c r="E78" s="35">
        <v>280</v>
      </c>
      <c r="F78">
        <v>89.99</v>
      </c>
      <c r="R78" s="38"/>
      <c r="S78" s="36"/>
      <c r="AG78" s="35">
        <v>177</v>
      </c>
      <c r="AH78">
        <v>179000</v>
      </c>
      <c r="CI78" s="35">
        <v>55</v>
      </c>
      <c r="CJ78">
        <v>442900</v>
      </c>
      <c r="DC78" s="48"/>
      <c r="DD78"/>
      <c r="DE78" s="35">
        <v>87</v>
      </c>
      <c r="DF78">
        <v>130000</v>
      </c>
    </row>
    <row r="79" spans="1:110" x14ac:dyDescent="0.25">
      <c r="A79" s="35">
        <v>471</v>
      </c>
      <c r="B79">
        <v>73.97</v>
      </c>
      <c r="E79" s="35">
        <v>313</v>
      </c>
      <c r="F79">
        <v>89.99</v>
      </c>
      <c r="R79" s="38"/>
      <c r="S79" s="36"/>
      <c r="AG79" s="35">
        <v>148</v>
      </c>
      <c r="AH79">
        <v>179000</v>
      </c>
      <c r="CI79" s="35" t="s">
        <v>49</v>
      </c>
      <c r="CJ79">
        <v>35530200</v>
      </c>
      <c r="DC79" s="48"/>
      <c r="DD79"/>
      <c r="DE79" s="35">
        <v>88</v>
      </c>
      <c r="DF79">
        <v>139000</v>
      </c>
    </row>
    <row r="80" spans="1:110" x14ac:dyDescent="0.25">
      <c r="A80" s="35">
        <v>406</v>
      </c>
      <c r="B80">
        <v>73.94</v>
      </c>
      <c r="E80" s="35">
        <v>465</v>
      </c>
      <c r="F80">
        <v>89.97</v>
      </c>
      <c r="R80" s="38"/>
      <c r="S80" s="36"/>
      <c r="AG80" s="35">
        <v>165</v>
      </c>
      <c r="AH80">
        <v>177000</v>
      </c>
      <c r="DC80" s="48"/>
      <c r="DD80"/>
      <c r="DE80" s="35">
        <v>89</v>
      </c>
      <c r="DF80">
        <v>82000</v>
      </c>
    </row>
    <row r="81" spans="1:110" x14ac:dyDescent="0.25">
      <c r="A81" s="35">
        <v>497</v>
      </c>
      <c r="B81">
        <v>73.849999999999994</v>
      </c>
      <c r="E81" s="35">
        <v>325</v>
      </c>
      <c r="F81">
        <v>89.96</v>
      </c>
      <c r="R81" s="38"/>
      <c r="S81" s="36"/>
      <c r="AG81" s="35">
        <v>173</v>
      </c>
      <c r="AH81">
        <v>176000</v>
      </c>
      <c r="DC81" s="48"/>
      <c r="DD81"/>
      <c r="DE81" s="35">
        <v>90</v>
      </c>
      <c r="DF81">
        <v>148000</v>
      </c>
    </row>
    <row r="82" spans="1:110" x14ac:dyDescent="0.25">
      <c r="A82" s="35">
        <v>150</v>
      </c>
      <c r="B82">
        <v>73.84</v>
      </c>
      <c r="E82" s="35">
        <v>138</v>
      </c>
      <c r="F82">
        <v>89.38</v>
      </c>
      <c r="R82" s="38"/>
      <c r="S82" s="36"/>
      <c r="AG82" s="35">
        <v>122</v>
      </c>
      <c r="AH82">
        <v>175000</v>
      </c>
      <c r="DC82" s="48"/>
      <c r="DD82"/>
      <c r="DE82" s="35">
        <v>91</v>
      </c>
      <c r="DF82">
        <v>103000</v>
      </c>
    </row>
    <row r="83" spans="1:110" x14ac:dyDescent="0.25">
      <c r="A83" s="35">
        <v>147</v>
      </c>
      <c r="B83">
        <v>73.78</v>
      </c>
      <c r="E83" s="35">
        <v>94</v>
      </c>
      <c r="F83">
        <v>89.31</v>
      </c>
      <c r="R83" s="38"/>
      <c r="S83" s="36"/>
      <c r="AG83" s="35">
        <v>458</v>
      </c>
      <c r="AH83">
        <v>174000</v>
      </c>
      <c r="DC83" s="48"/>
      <c r="DD83"/>
      <c r="DE83" s="35">
        <v>92</v>
      </c>
      <c r="DF83">
        <v>218000</v>
      </c>
    </row>
    <row r="84" spans="1:110" x14ac:dyDescent="0.25">
      <c r="A84" s="35">
        <v>488</v>
      </c>
      <c r="B84">
        <v>73.680000000000007</v>
      </c>
      <c r="E84" s="35">
        <v>287</v>
      </c>
      <c r="F84">
        <v>88.88</v>
      </c>
      <c r="R84" s="38"/>
      <c r="S84" s="36"/>
      <c r="AG84" s="35">
        <v>151</v>
      </c>
      <c r="AH84">
        <v>174000</v>
      </c>
      <c r="DC84" s="48"/>
      <c r="DD84"/>
      <c r="DE84" s="35">
        <v>93</v>
      </c>
      <c r="DF84">
        <v>164000</v>
      </c>
    </row>
    <row r="85" spans="1:110" x14ac:dyDescent="0.25">
      <c r="A85" s="35">
        <v>108</v>
      </c>
      <c r="B85">
        <v>73.599999999999994</v>
      </c>
      <c r="E85" s="35">
        <v>53</v>
      </c>
      <c r="F85">
        <v>88.57</v>
      </c>
      <c r="R85" s="38"/>
      <c r="S85" s="36"/>
      <c r="AG85" s="35">
        <v>48</v>
      </c>
      <c r="AH85">
        <v>173000</v>
      </c>
      <c r="DC85" s="48"/>
      <c r="DD85"/>
      <c r="DE85" s="35">
        <v>94</v>
      </c>
      <c r="DF85">
        <v>244000</v>
      </c>
    </row>
    <row r="86" spans="1:110" x14ac:dyDescent="0.25">
      <c r="A86" s="35">
        <v>62</v>
      </c>
      <c r="B86">
        <v>73.58</v>
      </c>
      <c r="E86" s="35">
        <v>258</v>
      </c>
      <c r="F86">
        <v>88.51</v>
      </c>
      <c r="R86" s="38"/>
      <c r="S86" s="36"/>
      <c r="AG86" s="35">
        <v>391</v>
      </c>
      <c r="AH86">
        <v>173000</v>
      </c>
      <c r="DC86" s="48"/>
      <c r="DD86"/>
      <c r="DE86" s="35">
        <v>95</v>
      </c>
      <c r="DF86">
        <v>51000</v>
      </c>
    </row>
    <row r="87" spans="1:110" x14ac:dyDescent="0.25">
      <c r="A87" s="35">
        <v>129</v>
      </c>
      <c r="B87">
        <v>73.53</v>
      </c>
      <c r="E87" s="35">
        <v>284</v>
      </c>
      <c r="F87">
        <v>88.14</v>
      </c>
      <c r="R87" s="38"/>
      <c r="S87" s="36"/>
      <c r="AG87" s="35">
        <v>495</v>
      </c>
      <c r="AH87">
        <v>172000</v>
      </c>
      <c r="DC87" s="48"/>
      <c r="DD87"/>
      <c r="DE87" s="35">
        <v>97</v>
      </c>
      <c r="DF87">
        <v>80000</v>
      </c>
    </row>
    <row r="88" spans="1:110" x14ac:dyDescent="0.25">
      <c r="A88" s="35">
        <v>127</v>
      </c>
      <c r="B88">
        <v>73.53</v>
      </c>
      <c r="E88" s="35">
        <v>315</v>
      </c>
      <c r="F88">
        <v>87.29</v>
      </c>
      <c r="R88" s="38"/>
      <c r="S88" s="36"/>
      <c r="AG88" s="35">
        <v>402</v>
      </c>
      <c r="AH88">
        <v>172000</v>
      </c>
      <c r="DC88" s="48"/>
      <c r="DD88"/>
      <c r="DE88" s="35">
        <v>98</v>
      </c>
      <c r="DF88">
        <v>63000</v>
      </c>
    </row>
    <row r="89" spans="1:110" x14ac:dyDescent="0.25">
      <c r="A89" s="35">
        <v>371</v>
      </c>
      <c r="B89">
        <v>73.52</v>
      </c>
      <c r="E89" s="35">
        <v>380</v>
      </c>
      <c r="F89">
        <v>86.94</v>
      </c>
      <c r="R89" s="38"/>
      <c r="S89" s="36"/>
      <c r="AG89" s="35">
        <v>30</v>
      </c>
      <c r="AH89">
        <v>171000</v>
      </c>
      <c r="DC89" s="48"/>
      <c r="DD89"/>
      <c r="DE89" s="35">
        <v>101</v>
      </c>
      <c r="DF89">
        <v>69000</v>
      </c>
    </row>
    <row r="90" spans="1:110" x14ac:dyDescent="0.25">
      <c r="A90" s="35">
        <v>209</v>
      </c>
      <c r="B90">
        <v>73.5</v>
      </c>
      <c r="E90" s="35">
        <v>65</v>
      </c>
      <c r="F90">
        <v>86.81</v>
      </c>
      <c r="R90" s="38"/>
      <c r="S90" s="36"/>
      <c r="AG90" s="35">
        <v>456</v>
      </c>
      <c r="AH90">
        <v>171000</v>
      </c>
      <c r="DC90" s="48"/>
      <c r="DD90"/>
      <c r="DE90" s="35">
        <v>102</v>
      </c>
      <c r="DF90">
        <v>110000</v>
      </c>
    </row>
    <row r="91" spans="1:110" x14ac:dyDescent="0.25">
      <c r="A91" s="35">
        <v>214</v>
      </c>
      <c r="B91">
        <v>73.48</v>
      </c>
      <c r="E91" s="35">
        <v>246</v>
      </c>
      <c r="F91">
        <v>86.36</v>
      </c>
      <c r="R91" s="38"/>
      <c r="S91" s="36"/>
      <c r="AG91" s="35">
        <v>10</v>
      </c>
      <c r="AH91">
        <v>170000</v>
      </c>
      <c r="DC91" s="48"/>
      <c r="DD91"/>
      <c r="DE91" s="35">
        <v>103</v>
      </c>
      <c r="DF91">
        <v>82000</v>
      </c>
    </row>
    <row r="92" spans="1:110" x14ac:dyDescent="0.25">
      <c r="A92" s="35">
        <v>499</v>
      </c>
      <c r="B92">
        <v>73.459999999999994</v>
      </c>
      <c r="E92" s="35">
        <v>83</v>
      </c>
      <c r="F92">
        <v>86.29</v>
      </c>
      <c r="R92" s="38"/>
      <c r="S92" s="36"/>
      <c r="AG92" s="35">
        <v>399</v>
      </c>
      <c r="AH92">
        <v>170000</v>
      </c>
      <c r="DC92" s="48"/>
      <c r="DD92"/>
      <c r="DE92" s="35">
        <v>104</v>
      </c>
      <c r="DF92">
        <v>88000</v>
      </c>
    </row>
    <row r="93" spans="1:110" x14ac:dyDescent="0.25">
      <c r="A93" s="35">
        <v>86</v>
      </c>
      <c r="B93">
        <v>73.42</v>
      </c>
      <c r="E93" s="35">
        <v>305</v>
      </c>
      <c r="F93">
        <v>86.02</v>
      </c>
      <c r="R93" s="38"/>
      <c r="S93" s="36"/>
      <c r="AG93" s="35">
        <v>238</v>
      </c>
      <c r="AH93">
        <v>170000</v>
      </c>
      <c r="DC93" s="48"/>
      <c r="DD93"/>
      <c r="DE93" s="35">
        <v>105</v>
      </c>
      <c r="DF93">
        <v>30000</v>
      </c>
    </row>
    <row r="94" spans="1:110" x14ac:dyDescent="0.25">
      <c r="A94" s="35">
        <v>104</v>
      </c>
      <c r="B94">
        <v>73.400000000000006</v>
      </c>
      <c r="E94" s="35">
        <v>492</v>
      </c>
      <c r="F94">
        <v>85.91</v>
      </c>
      <c r="R94" s="38"/>
      <c r="S94" s="36"/>
      <c r="AG94" s="35">
        <v>467</v>
      </c>
      <c r="AH94">
        <v>170000</v>
      </c>
      <c r="DC94" s="48"/>
      <c r="DD94"/>
      <c r="DE94" s="35">
        <v>106</v>
      </c>
      <c r="DF94">
        <v>131000</v>
      </c>
    </row>
    <row r="95" spans="1:110" x14ac:dyDescent="0.25">
      <c r="A95" s="35">
        <v>245</v>
      </c>
      <c r="B95">
        <v>73.33</v>
      </c>
      <c r="E95" s="35">
        <v>222</v>
      </c>
      <c r="F95">
        <v>85.57</v>
      </c>
      <c r="R95" s="38"/>
      <c r="S95" s="36"/>
      <c r="AG95" s="35">
        <v>194</v>
      </c>
      <c r="AH95">
        <v>170000</v>
      </c>
      <c r="DC95" s="48"/>
      <c r="DD95"/>
      <c r="DE95" s="35">
        <v>107</v>
      </c>
      <c r="DF95">
        <v>82000</v>
      </c>
    </row>
    <row r="96" spans="1:110" x14ac:dyDescent="0.25">
      <c r="A96" s="35">
        <v>312</v>
      </c>
      <c r="B96">
        <v>73.260000000000005</v>
      </c>
      <c r="E96" s="35">
        <v>444</v>
      </c>
      <c r="F96">
        <v>85</v>
      </c>
      <c r="R96" s="38"/>
      <c r="S96" s="36"/>
      <c r="AG96" s="35">
        <v>396</v>
      </c>
      <c r="AH96">
        <v>168000</v>
      </c>
      <c r="DC96" s="48"/>
      <c r="DD96"/>
      <c r="DE96" s="35">
        <v>108</v>
      </c>
      <c r="DF96">
        <v>162000</v>
      </c>
    </row>
    <row r="97" spans="1:110" x14ac:dyDescent="0.25">
      <c r="A97" s="35">
        <v>270</v>
      </c>
      <c r="B97">
        <v>73.08</v>
      </c>
      <c r="E97" s="35">
        <v>449</v>
      </c>
      <c r="F97">
        <v>85</v>
      </c>
      <c r="R97" s="38"/>
      <c r="S97" s="36"/>
      <c r="AG97" s="35">
        <v>349</v>
      </c>
      <c r="AH97">
        <v>166000</v>
      </c>
      <c r="DC97" s="48"/>
      <c r="DD97"/>
      <c r="DE97" s="35">
        <v>109</v>
      </c>
      <c r="DF97">
        <v>118000</v>
      </c>
    </row>
    <row r="98" spans="1:110" x14ac:dyDescent="0.25">
      <c r="A98" s="35">
        <v>203</v>
      </c>
      <c r="B98">
        <v>73.069999999999993</v>
      </c>
      <c r="E98" s="35">
        <v>450</v>
      </c>
      <c r="F98">
        <v>85</v>
      </c>
      <c r="R98" s="38"/>
      <c r="S98" s="36"/>
      <c r="AG98" s="35">
        <v>200</v>
      </c>
      <c r="AH98">
        <v>166000</v>
      </c>
      <c r="DC98" s="48"/>
      <c r="DD98"/>
      <c r="DE98" s="35">
        <v>110</v>
      </c>
      <c r="DF98">
        <v>37000</v>
      </c>
    </row>
    <row r="99" spans="1:110" x14ac:dyDescent="0.25">
      <c r="A99" s="35">
        <v>216</v>
      </c>
      <c r="B99">
        <v>72.41</v>
      </c>
      <c r="E99" s="35">
        <v>276</v>
      </c>
      <c r="F99">
        <v>85</v>
      </c>
      <c r="R99" s="38"/>
      <c r="S99" s="36"/>
      <c r="AG99" s="35">
        <v>208</v>
      </c>
      <c r="AH99">
        <v>165000</v>
      </c>
      <c r="DC99" s="48"/>
      <c r="DD99"/>
      <c r="DE99" s="35">
        <v>111</v>
      </c>
      <c r="DF99">
        <v>117000</v>
      </c>
    </row>
    <row r="100" spans="1:110" x14ac:dyDescent="0.25">
      <c r="A100" s="35">
        <v>391</v>
      </c>
      <c r="B100">
        <v>72.37</v>
      </c>
      <c r="E100" s="35">
        <v>472</v>
      </c>
      <c r="F100">
        <v>85</v>
      </c>
      <c r="R100" s="38"/>
      <c r="S100" s="36"/>
      <c r="AG100" s="35">
        <v>93</v>
      </c>
      <c r="AH100">
        <v>164000</v>
      </c>
      <c r="DC100" s="48"/>
      <c r="DD100"/>
      <c r="DE100" s="35">
        <v>112</v>
      </c>
      <c r="DF100">
        <v>108000</v>
      </c>
    </row>
    <row r="101" spans="1:110" x14ac:dyDescent="0.25">
      <c r="A101" s="35">
        <v>76</v>
      </c>
      <c r="B101">
        <v>72.3</v>
      </c>
      <c r="E101" s="35">
        <v>7</v>
      </c>
      <c r="F101">
        <v>85</v>
      </c>
      <c r="R101" s="38"/>
      <c r="S101" s="36"/>
      <c r="AG101" s="35">
        <v>108</v>
      </c>
      <c r="AH101">
        <v>162000</v>
      </c>
      <c r="DC101" s="48"/>
      <c r="DD101"/>
      <c r="DE101" s="35">
        <v>113</v>
      </c>
      <c r="DF101">
        <v>37000</v>
      </c>
    </row>
    <row r="102" spans="1:110" x14ac:dyDescent="0.25">
      <c r="A102" s="35">
        <v>413</v>
      </c>
      <c r="B102">
        <v>72.209999999999994</v>
      </c>
      <c r="E102" s="35">
        <v>308</v>
      </c>
      <c r="F102">
        <v>84.98</v>
      </c>
      <c r="R102" s="38"/>
      <c r="S102" s="36"/>
      <c r="AG102" s="35">
        <v>43</v>
      </c>
      <c r="AH102">
        <v>162000</v>
      </c>
      <c r="DC102" s="48"/>
      <c r="DD102"/>
      <c r="DE102" s="35">
        <v>114</v>
      </c>
      <c r="DF102">
        <v>160000</v>
      </c>
    </row>
    <row r="103" spans="1:110" x14ac:dyDescent="0.25">
      <c r="A103" s="35">
        <v>118</v>
      </c>
      <c r="B103">
        <v>71.900000000000006</v>
      </c>
      <c r="E103" s="35">
        <v>302</v>
      </c>
      <c r="F103">
        <v>84.97</v>
      </c>
      <c r="R103" s="38"/>
      <c r="S103" s="36"/>
      <c r="AG103" s="35">
        <v>133</v>
      </c>
      <c r="AH103">
        <v>162000</v>
      </c>
      <c r="DC103" s="48"/>
      <c r="DD103"/>
      <c r="DE103" s="35">
        <v>115</v>
      </c>
      <c r="DF103">
        <v>231000</v>
      </c>
    </row>
    <row r="104" spans="1:110" x14ac:dyDescent="0.25">
      <c r="A104" s="35">
        <v>92</v>
      </c>
      <c r="B104">
        <v>71.86</v>
      </c>
      <c r="E104" s="35">
        <v>240</v>
      </c>
      <c r="F104">
        <v>84.88</v>
      </c>
      <c r="R104" s="38"/>
      <c r="S104" s="36"/>
      <c r="AG104" s="35">
        <v>381</v>
      </c>
      <c r="AH104">
        <v>160000</v>
      </c>
      <c r="DC104" s="48"/>
      <c r="DD104"/>
      <c r="DE104" s="35">
        <v>116</v>
      </c>
      <c r="DF104">
        <v>130000</v>
      </c>
    </row>
    <row r="105" spans="1:110" x14ac:dyDescent="0.25">
      <c r="A105" s="35">
        <v>30</v>
      </c>
      <c r="B105">
        <v>71.78</v>
      </c>
      <c r="E105" s="35">
        <v>190</v>
      </c>
      <c r="F105">
        <v>84.61</v>
      </c>
      <c r="R105" s="38"/>
      <c r="S105" s="36"/>
      <c r="AG105" s="35">
        <v>114</v>
      </c>
      <c r="AH105">
        <v>160000</v>
      </c>
      <c r="DC105" s="48"/>
      <c r="DD105"/>
      <c r="DE105" s="35">
        <v>117</v>
      </c>
      <c r="DF105">
        <v>281000</v>
      </c>
    </row>
    <row r="106" spans="1:110" x14ac:dyDescent="0.25">
      <c r="A106" s="35">
        <v>54</v>
      </c>
      <c r="B106">
        <v>71.72</v>
      </c>
      <c r="E106" s="35">
        <v>112</v>
      </c>
      <c r="F106">
        <v>84.6</v>
      </c>
      <c r="R106" s="38"/>
      <c r="S106" s="36"/>
      <c r="AG106" s="35">
        <v>484</v>
      </c>
      <c r="AH106">
        <v>160000</v>
      </c>
      <c r="DC106" s="48"/>
      <c r="DD106"/>
      <c r="DE106" s="35">
        <v>118</v>
      </c>
      <c r="DF106">
        <v>218000</v>
      </c>
    </row>
    <row r="107" spans="1:110" x14ac:dyDescent="0.25">
      <c r="A107" s="35">
        <v>442</v>
      </c>
      <c r="B107">
        <v>71.66</v>
      </c>
      <c r="E107" s="35">
        <v>116</v>
      </c>
      <c r="F107">
        <v>84.52</v>
      </c>
      <c r="R107" s="38"/>
      <c r="S107" s="36"/>
      <c r="AG107" s="35">
        <v>392</v>
      </c>
      <c r="AH107">
        <v>159000</v>
      </c>
      <c r="DC107" s="48"/>
      <c r="DD107"/>
      <c r="DE107" s="35">
        <v>119</v>
      </c>
      <c r="DF107">
        <v>85000</v>
      </c>
    </row>
    <row r="108" spans="1:110" x14ac:dyDescent="0.25">
      <c r="A108" s="35">
        <v>67</v>
      </c>
      <c r="B108">
        <v>71.64</v>
      </c>
      <c r="E108" s="35">
        <v>242</v>
      </c>
      <c r="F108">
        <v>84.12</v>
      </c>
      <c r="R108" s="38"/>
      <c r="S108" s="36"/>
      <c r="AG108" s="35">
        <v>38</v>
      </c>
      <c r="AH108">
        <v>159000</v>
      </c>
      <c r="DC108" s="48"/>
      <c r="DD108"/>
      <c r="DE108" s="35">
        <v>120</v>
      </c>
      <c r="DF108">
        <v>67000</v>
      </c>
    </row>
    <row r="109" spans="1:110" x14ac:dyDescent="0.25">
      <c r="A109" s="35">
        <v>161</v>
      </c>
      <c r="B109">
        <v>71.48</v>
      </c>
      <c r="E109" s="35">
        <v>111</v>
      </c>
      <c r="F109">
        <v>84.09</v>
      </c>
      <c r="R109" s="38"/>
      <c r="S109" s="36"/>
      <c r="AG109" s="35">
        <v>41</v>
      </c>
      <c r="AH109">
        <v>158000</v>
      </c>
      <c r="DC109" s="48"/>
      <c r="DD109"/>
      <c r="DE109" s="35">
        <v>122</v>
      </c>
      <c r="DF109">
        <v>175000</v>
      </c>
    </row>
    <row r="110" spans="1:110" x14ac:dyDescent="0.25">
      <c r="A110" s="35">
        <v>6</v>
      </c>
      <c r="B110">
        <v>71.44</v>
      </c>
      <c r="E110" s="35">
        <v>75</v>
      </c>
      <c r="F110">
        <v>84</v>
      </c>
      <c r="R110" s="38"/>
      <c r="S110" s="36"/>
      <c r="AG110" s="35">
        <v>242</v>
      </c>
      <c r="AH110">
        <v>157000</v>
      </c>
      <c r="DC110" s="48"/>
      <c r="DD110"/>
      <c r="DE110" s="35">
        <v>123</v>
      </c>
      <c r="DF110">
        <v>91000</v>
      </c>
    </row>
    <row r="111" spans="1:110" x14ac:dyDescent="0.25">
      <c r="A111" s="35">
        <v>174</v>
      </c>
      <c r="B111">
        <v>71.42</v>
      </c>
      <c r="E111" s="35">
        <v>51</v>
      </c>
      <c r="F111">
        <v>83.52</v>
      </c>
      <c r="R111" s="38"/>
      <c r="S111" s="36"/>
      <c r="AG111" s="35">
        <v>237</v>
      </c>
      <c r="AH111">
        <v>156000</v>
      </c>
      <c r="DC111" s="48"/>
      <c r="DD111"/>
      <c r="DE111" s="35">
        <v>124</v>
      </c>
      <c r="DF111">
        <v>85000</v>
      </c>
    </row>
    <row r="112" spans="1:110" x14ac:dyDescent="0.25">
      <c r="A112" s="35">
        <v>143</v>
      </c>
      <c r="B112">
        <v>71.27</v>
      </c>
      <c r="E112" s="35">
        <v>105</v>
      </c>
      <c r="F112">
        <v>83.36</v>
      </c>
      <c r="R112" s="38"/>
      <c r="S112" s="36"/>
      <c r="AG112" s="35">
        <v>395</v>
      </c>
      <c r="AH112">
        <v>156000</v>
      </c>
      <c r="DC112" s="48"/>
      <c r="DD112"/>
      <c r="DE112" s="35">
        <v>125</v>
      </c>
      <c r="DF112">
        <v>126000</v>
      </c>
    </row>
    <row r="113" spans="1:110" x14ac:dyDescent="0.25">
      <c r="A113" s="35">
        <v>257</v>
      </c>
      <c r="B113">
        <v>71.19</v>
      </c>
      <c r="E113" s="35">
        <v>42</v>
      </c>
      <c r="F113">
        <v>83.33</v>
      </c>
      <c r="R113" s="38"/>
      <c r="S113" s="36"/>
      <c r="AG113" s="35">
        <v>70</v>
      </c>
      <c r="AH113">
        <v>155000</v>
      </c>
      <c r="DC113" s="48"/>
      <c r="DD113"/>
      <c r="DE113" s="35">
        <v>127</v>
      </c>
      <c r="DF113">
        <v>56000</v>
      </c>
    </row>
    <row r="114" spans="1:110" x14ac:dyDescent="0.25">
      <c r="A114" s="35">
        <v>326</v>
      </c>
      <c r="B114">
        <v>71.12</v>
      </c>
      <c r="E114" s="35">
        <v>396</v>
      </c>
      <c r="F114">
        <v>83.19</v>
      </c>
      <c r="R114" s="38"/>
      <c r="S114" s="36"/>
      <c r="AG114" s="35">
        <v>293</v>
      </c>
      <c r="AH114">
        <v>155000</v>
      </c>
      <c r="DC114" s="48"/>
      <c r="DD114"/>
      <c r="DE114" s="35">
        <v>128</v>
      </c>
      <c r="DF114">
        <v>67000</v>
      </c>
    </row>
    <row r="115" spans="1:110" x14ac:dyDescent="0.25">
      <c r="A115" s="35">
        <v>290</v>
      </c>
      <c r="B115">
        <v>71.08</v>
      </c>
      <c r="E115" s="35">
        <v>365</v>
      </c>
      <c r="F115">
        <v>83.12</v>
      </c>
      <c r="R115" s="38"/>
      <c r="S115" s="36"/>
      <c r="AG115" s="35">
        <v>337</v>
      </c>
      <c r="AH115">
        <v>154000</v>
      </c>
      <c r="DC115" s="48"/>
      <c r="DD115"/>
      <c r="DE115" s="35">
        <v>129</v>
      </c>
      <c r="DF115">
        <v>69000</v>
      </c>
    </row>
    <row r="116" spans="1:110" x14ac:dyDescent="0.25">
      <c r="A116" s="35">
        <v>110</v>
      </c>
      <c r="B116">
        <v>70.94</v>
      </c>
      <c r="E116" s="35">
        <v>467</v>
      </c>
      <c r="F116">
        <v>82.91</v>
      </c>
      <c r="R116" s="38"/>
      <c r="S116" s="36"/>
      <c r="AG116" s="35">
        <v>304</v>
      </c>
      <c r="AH116">
        <v>152000</v>
      </c>
      <c r="DC116" s="48"/>
      <c r="DD116"/>
      <c r="DE116" s="35">
        <v>133</v>
      </c>
      <c r="DF116">
        <v>162000</v>
      </c>
    </row>
    <row r="117" spans="1:110" x14ac:dyDescent="0.25">
      <c r="A117" s="35">
        <v>229</v>
      </c>
      <c r="B117">
        <v>70.8</v>
      </c>
      <c r="E117" s="35">
        <v>260</v>
      </c>
      <c r="F117">
        <v>81.599999999999994</v>
      </c>
      <c r="R117" s="38"/>
      <c r="S117" s="36"/>
      <c r="AG117" s="35">
        <v>207</v>
      </c>
      <c r="AH117">
        <v>152000</v>
      </c>
      <c r="DC117" s="48"/>
      <c r="DD117"/>
      <c r="DE117" s="35">
        <v>134</v>
      </c>
      <c r="DF117">
        <v>27000</v>
      </c>
    </row>
    <row r="118" spans="1:110" x14ac:dyDescent="0.25">
      <c r="A118" s="35">
        <v>136</v>
      </c>
      <c r="B118">
        <v>70.45</v>
      </c>
      <c r="E118" s="35">
        <v>296</v>
      </c>
      <c r="F118">
        <v>81.52</v>
      </c>
      <c r="R118" s="38"/>
      <c r="S118" s="36"/>
      <c r="AG118" s="35">
        <v>317</v>
      </c>
      <c r="AH118">
        <v>151000</v>
      </c>
      <c r="DC118" s="48"/>
      <c r="DD118"/>
      <c r="DE118" s="35">
        <v>135</v>
      </c>
      <c r="DF118">
        <v>277000</v>
      </c>
    </row>
    <row r="119" spans="1:110" x14ac:dyDescent="0.25">
      <c r="A119" s="35">
        <v>184</v>
      </c>
      <c r="B119">
        <v>70.44</v>
      </c>
      <c r="E119" s="35">
        <v>107</v>
      </c>
      <c r="F119">
        <v>80.989999999999995</v>
      </c>
      <c r="R119" s="38"/>
      <c r="S119" s="36"/>
      <c r="AG119" s="35">
        <v>355</v>
      </c>
      <c r="AH119">
        <v>150000</v>
      </c>
      <c r="DC119" s="48"/>
      <c r="DD119"/>
      <c r="DE119" s="35">
        <v>136</v>
      </c>
      <c r="DF119">
        <v>94000</v>
      </c>
    </row>
    <row r="120" spans="1:110" x14ac:dyDescent="0.25">
      <c r="A120" s="35">
        <v>244</v>
      </c>
      <c r="B120">
        <v>70.12</v>
      </c>
      <c r="E120" s="35">
        <v>224</v>
      </c>
      <c r="F120">
        <v>80.900000000000006</v>
      </c>
      <c r="R120" s="38"/>
      <c r="S120" s="36"/>
      <c r="AG120" s="35">
        <v>410</v>
      </c>
      <c r="AH120">
        <v>149000</v>
      </c>
      <c r="DC120" s="48"/>
      <c r="DD120"/>
      <c r="DE120" s="35">
        <v>137</v>
      </c>
      <c r="DF120">
        <v>55000</v>
      </c>
    </row>
    <row r="121" spans="1:110" x14ac:dyDescent="0.25">
      <c r="A121" s="35">
        <v>495</v>
      </c>
      <c r="B121">
        <v>70</v>
      </c>
      <c r="E121" s="35">
        <v>329</v>
      </c>
      <c r="F121">
        <v>80.150000000000006</v>
      </c>
      <c r="R121" s="38"/>
      <c r="S121" s="36"/>
      <c r="AG121" s="35">
        <v>188</v>
      </c>
      <c r="AH121">
        <v>148000</v>
      </c>
      <c r="DC121" s="48"/>
      <c r="DD121"/>
      <c r="DE121" s="35">
        <v>138</v>
      </c>
      <c r="DF121">
        <v>143000</v>
      </c>
    </row>
    <row r="122" spans="1:110" x14ac:dyDescent="0.25">
      <c r="A122" s="35">
        <v>149</v>
      </c>
      <c r="B122">
        <v>70</v>
      </c>
      <c r="E122" s="35">
        <v>255</v>
      </c>
      <c r="F122">
        <v>80</v>
      </c>
      <c r="R122" s="38"/>
      <c r="S122" s="36"/>
      <c r="AG122" s="35">
        <v>90</v>
      </c>
      <c r="AH122">
        <v>148000</v>
      </c>
      <c r="DC122" s="48"/>
      <c r="DD122"/>
      <c r="DE122" s="35">
        <v>139</v>
      </c>
      <c r="DF122">
        <v>83000</v>
      </c>
    </row>
    <row r="123" spans="1:110" x14ac:dyDescent="0.25">
      <c r="A123" s="35">
        <v>78</v>
      </c>
      <c r="B123">
        <v>70</v>
      </c>
      <c r="E123" s="35">
        <v>461</v>
      </c>
      <c r="F123">
        <v>80</v>
      </c>
      <c r="R123" s="38"/>
      <c r="S123" s="36"/>
      <c r="AG123" s="35">
        <v>270</v>
      </c>
      <c r="AH123">
        <v>148000</v>
      </c>
      <c r="DC123" s="48"/>
      <c r="DD123"/>
      <c r="DE123" s="35">
        <v>140</v>
      </c>
      <c r="DF123">
        <v>115000</v>
      </c>
    </row>
    <row r="124" spans="1:110" x14ac:dyDescent="0.25">
      <c r="A124" s="35">
        <v>392</v>
      </c>
      <c r="B124">
        <v>70</v>
      </c>
      <c r="E124" s="35">
        <v>130</v>
      </c>
      <c r="F124">
        <v>80</v>
      </c>
      <c r="R124" s="38"/>
      <c r="S124" s="36"/>
      <c r="AG124" s="35">
        <v>266</v>
      </c>
      <c r="AH124">
        <v>147000</v>
      </c>
      <c r="DC124" s="48"/>
      <c r="DD124"/>
      <c r="DE124" s="35">
        <v>141</v>
      </c>
      <c r="DF124">
        <v>111000</v>
      </c>
    </row>
    <row r="125" spans="1:110" x14ac:dyDescent="0.25">
      <c r="A125" s="35">
        <v>29</v>
      </c>
      <c r="B125">
        <v>70</v>
      </c>
      <c r="E125" s="35">
        <v>344</v>
      </c>
      <c r="F125">
        <v>80</v>
      </c>
      <c r="R125" s="38"/>
      <c r="S125" s="36"/>
      <c r="AG125" s="35">
        <v>49</v>
      </c>
      <c r="AH125">
        <v>146000</v>
      </c>
      <c r="DC125" s="48"/>
      <c r="DD125"/>
      <c r="DE125" s="35">
        <v>142</v>
      </c>
      <c r="DF125">
        <v>199000</v>
      </c>
    </row>
    <row r="126" spans="1:110" x14ac:dyDescent="0.25">
      <c r="A126" s="35">
        <v>481</v>
      </c>
      <c r="B126">
        <v>70</v>
      </c>
      <c r="E126" s="35">
        <v>422</v>
      </c>
      <c r="F126">
        <v>80</v>
      </c>
      <c r="R126" s="38"/>
      <c r="S126" s="36"/>
      <c r="AG126" s="35">
        <v>53</v>
      </c>
      <c r="AH126">
        <v>146000</v>
      </c>
      <c r="DC126" s="48"/>
      <c r="DD126"/>
      <c r="DE126" s="35">
        <v>143</v>
      </c>
      <c r="DF126">
        <v>123000</v>
      </c>
    </row>
    <row r="127" spans="1:110" x14ac:dyDescent="0.25">
      <c r="A127" s="35">
        <v>60</v>
      </c>
      <c r="B127">
        <v>70</v>
      </c>
      <c r="E127" s="35">
        <v>56</v>
      </c>
      <c r="F127">
        <v>80</v>
      </c>
      <c r="R127" s="38"/>
      <c r="S127" s="36"/>
      <c r="AG127" s="35">
        <v>7</v>
      </c>
      <c r="AH127">
        <v>145000</v>
      </c>
      <c r="DC127" s="48"/>
      <c r="DD127"/>
      <c r="DE127" s="35">
        <v>144</v>
      </c>
      <c r="DF127">
        <v>87000</v>
      </c>
    </row>
    <row r="128" spans="1:110" x14ac:dyDescent="0.25">
      <c r="A128" s="35">
        <v>160</v>
      </c>
      <c r="B128">
        <v>69.989999999999995</v>
      </c>
      <c r="E128" s="35">
        <v>438</v>
      </c>
      <c r="F128">
        <v>80</v>
      </c>
      <c r="R128" s="38"/>
      <c r="S128" s="36"/>
      <c r="AG128" s="35">
        <v>432</v>
      </c>
      <c r="AH128">
        <v>145000</v>
      </c>
      <c r="DC128" s="48"/>
      <c r="DD128"/>
      <c r="DE128" s="35">
        <v>145</v>
      </c>
      <c r="DF128">
        <v>95000</v>
      </c>
    </row>
    <row r="129" spans="1:110" x14ac:dyDescent="0.25">
      <c r="A129" s="35">
        <v>252</v>
      </c>
      <c r="B129">
        <v>69.98</v>
      </c>
      <c r="E129" s="35">
        <v>156</v>
      </c>
      <c r="F129">
        <v>80</v>
      </c>
      <c r="R129" s="38"/>
      <c r="S129" s="36"/>
      <c r="AG129" s="35">
        <v>229</v>
      </c>
      <c r="AH129">
        <v>144000</v>
      </c>
      <c r="DC129" s="48"/>
      <c r="DD129"/>
      <c r="DE129" s="35">
        <v>146</v>
      </c>
      <c r="DF129">
        <v>127000</v>
      </c>
    </row>
    <row r="130" spans="1:110" x14ac:dyDescent="0.25">
      <c r="A130" s="35">
        <v>205</v>
      </c>
      <c r="B130">
        <v>69.88</v>
      </c>
      <c r="E130" s="35">
        <v>26</v>
      </c>
      <c r="F130">
        <v>80</v>
      </c>
      <c r="R130" s="38"/>
      <c r="S130" s="36"/>
      <c r="AG130" s="35">
        <v>453</v>
      </c>
      <c r="AH130">
        <v>144000</v>
      </c>
      <c r="DC130" s="48"/>
      <c r="DD130"/>
      <c r="DE130" s="35">
        <v>147</v>
      </c>
      <c r="DF130">
        <v>101000</v>
      </c>
    </row>
    <row r="131" spans="1:110" x14ac:dyDescent="0.25">
      <c r="A131" s="35">
        <v>40</v>
      </c>
      <c r="B131">
        <v>69.7</v>
      </c>
      <c r="E131" s="35">
        <v>352</v>
      </c>
      <c r="F131">
        <v>80</v>
      </c>
      <c r="R131" s="38"/>
      <c r="S131" s="36"/>
      <c r="AG131" s="35">
        <v>344</v>
      </c>
      <c r="AH131">
        <v>143000</v>
      </c>
      <c r="DC131" s="48"/>
      <c r="DD131"/>
      <c r="DE131" s="35">
        <v>148</v>
      </c>
      <c r="DF131">
        <v>179000</v>
      </c>
    </row>
    <row r="132" spans="1:110" x14ac:dyDescent="0.25">
      <c r="A132" s="35">
        <v>268</v>
      </c>
      <c r="B132">
        <v>69.58</v>
      </c>
      <c r="E132" s="35">
        <v>336</v>
      </c>
      <c r="F132">
        <v>80</v>
      </c>
      <c r="R132" s="38"/>
      <c r="S132" s="36"/>
      <c r="AG132" s="35">
        <v>40</v>
      </c>
      <c r="AH132">
        <v>143000</v>
      </c>
      <c r="DC132" s="48"/>
      <c r="DD132"/>
      <c r="DE132" s="35">
        <v>149</v>
      </c>
      <c r="DF132">
        <v>180000</v>
      </c>
    </row>
    <row r="133" spans="1:110" x14ac:dyDescent="0.25">
      <c r="A133" s="35">
        <v>373</v>
      </c>
      <c r="B133">
        <v>69.56</v>
      </c>
      <c r="E133" s="35">
        <v>353</v>
      </c>
      <c r="F133">
        <v>80</v>
      </c>
      <c r="R133" s="38"/>
      <c r="S133" s="36"/>
      <c r="AG133" s="35">
        <v>233</v>
      </c>
      <c r="AH133">
        <v>143000</v>
      </c>
      <c r="DC133" s="48"/>
      <c r="DD133"/>
      <c r="DE133" s="35">
        <v>150</v>
      </c>
      <c r="DF133">
        <v>50000</v>
      </c>
    </row>
    <row r="134" spans="1:110" x14ac:dyDescent="0.25">
      <c r="A134" s="35">
        <v>89</v>
      </c>
      <c r="B134">
        <v>69.459999999999994</v>
      </c>
      <c r="E134" s="35">
        <v>200</v>
      </c>
      <c r="F134">
        <v>80</v>
      </c>
      <c r="R134" s="38"/>
      <c r="S134" s="36"/>
      <c r="AG134" s="35">
        <v>138</v>
      </c>
      <c r="AH134">
        <v>143000</v>
      </c>
      <c r="DC134" s="48"/>
      <c r="DD134"/>
      <c r="DE134" s="35">
        <v>151</v>
      </c>
      <c r="DF134">
        <v>174000</v>
      </c>
    </row>
    <row r="135" spans="1:110" x14ac:dyDescent="0.25">
      <c r="A135" s="35">
        <v>219</v>
      </c>
      <c r="B135">
        <v>69.44</v>
      </c>
      <c r="E135" s="35">
        <v>354</v>
      </c>
      <c r="F135">
        <v>80</v>
      </c>
      <c r="R135" s="38"/>
      <c r="S135" s="36"/>
      <c r="AG135" s="35">
        <v>180</v>
      </c>
      <c r="AH135">
        <v>143000</v>
      </c>
      <c r="DC135" s="48"/>
      <c r="DD135"/>
      <c r="DE135" s="35">
        <v>153</v>
      </c>
      <c r="DF135">
        <v>56000</v>
      </c>
    </row>
    <row r="136" spans="1:110" x14ac:dyDescent="0.25">
      <c r="A136" s="35">
        <v>478</v>
      </c>
      <c r="B136">
        <v>69.37</v>
      </c>
      <c r="E136" s="35">
        <v>25</v>
      </c>
      <c r="F136">
        <v>80</v>
      </c>
      <c r="R136" s="38"/>
      <c r="S136" s="36"/>
      <c r="AG136" s="35">
        <v>489</v>
      </c>
      <c r="AH136">
        <v>142000</v>
      </c>
      <c r="DC136" s="48"/>
      <c r="DD136"/>
      <c r="DE136" s="35">
        <v>155</v>
      </c>
      <c r="DF136">
        <v>119000</v>
      </c>
    </row>
    <row r="137" spans="1:110" x14ac:dyDescent="0.25">
      <c r="A137" s="35">
        <v>293</v>
      </c>
      <c r="B137">
        <v>69.209999999999994</v>
      </c>
      <c r="E137" s="35">
        <v>357</v>
      </c>
      <c r="F137">
        <v>80</v>
      </c>
      <c r="R137" s="38"/>
      <c r="S137" s="36"/>
      <c r="AG137" s="35">
        <v>350</v>
      </c>
      <c r="AH137">
        <v>142000</v>
      </c>
      <c r="DC137" s="48"/>
      <c r="DD137"/>
      <c r="DE137" s="35">
        <v>156</v>
      </c>
      <c r="DF137">
        <v>115000</v>
      </c>
    </row>
    <row r="138" spans="1:110" x14ac:dyDescent="0.25">
      <c r="A138" s="35">
        <v>388</v>
      </c>
      <c r="B138">
        <v>69.14</v>
      </c>
      <c r="E138" s="35">
        <v>440</v>
      </c>
      <c r="F138">
        <v>80</v>
      </c>
      <c r="R138" s="38"/>
      <c r="S138" s="36"/>
      <c r="AG138" s="35">
        <v>4</v>
      </c>
      <c r="AH138">
        <v>141000</v>
      </c>
      <c r="DC138" s="48"/>
      <c r="DD138"/>
      <c r="DE138" s="35">
        <v>157</v>
      </c>
      <c r="DF138">
        <v>139000</v>
      </c>
    </row>
    <row r="139" spans="1:110" x14ac:dyDescent="0.25">
      <c r="A139" s="35">
        <v>180</v>
      </c>
      <c r="B139">
        <v>69.13</v>
      </c>
      <c r="E139" s="35">
        <v>500</v>
      </c>
      <c r="F139">
        <v>80</v>
      </c>
      <c r="R139" s="38"/>
      <c r="S139" s="36"/>
      <c r="AG139" s="35">
        <v>65</v>
      </c>
      <c r="AH139">
        <v>140000</v>
      </c>
      <c r="DC139" s="48"/>
      <c r="DD139"/>
      <c r="DE139" s="35">
        <v>158</v>
      </c>
      <c r="DF139">
        <v>132000</v>
      </c>
    </row>
    <row r="140" spans="1:110" x14ac:dyDescent="0.25">
      <c r="A140" s="35">
        <v>275</v>
      </c>
      <c r="B140">
        <v>68.98</v>
      </c>
      <c r="E140" s="35">
        <v>106</v>
      </c>
      <c r="F140">
        <v>80</v>
      </c>
      <c r="R140" s="38"/>
      <c r="S140" s="36"/>
      <c r="AG140" s="35">
        <v>157</v>
      </c>
      <c r="AH140">
        <v>139000</v>
      </c>
      <c r="DC140" s="48"/>
      <c r="DD140"/>
      <c r="DE140" s="35">
        <v>159</v>
      </c>
      <c r="DF140">
        <v>48000</v>
      </c>
    </row>
    <row r="141" spans="1:110" x14ac:dyDescent="0.25">
      <c r="A141" s="35">
        <v>141</v>
      </c>
      <c r="B141">
        <v>68.87</v>
      </c>
      <c r="E141" s="35">
        <v>363</v>
      </c>
      <c r="F141">
        <v>80</v>
      </c>
      <c r="R141" s="38"/>
      <c r="S141" s="36"/>
      <c r="AG141" s="35">
        <v>88</v>
      </c>
      <c r="AH141">
        <v>139000</v>
      </c>
      <c r="DC141" s="48"/>
      <c r="DD141"/>
      <c r="DE141" s="35">
        <v>160</v>
      </c>
      <c r="DF141">
        <v>190000</v>
      </c>
    </row>
    <row r="142" spans="1:110" x14ac:dyDescent="0.25">
      <c r="A142" s="35">
        <v>176</v>
      </c>
      <c r="B142">
        <v>68.83</v>
      </c>
      <c r="E142" s="35">
        <v>12</v>
      </c>
      <c r="F142">
        <v>80</v>
      </c>
      <c r="R142" s="38"/>
      <c r="S142" s="36"/>
      <c r="AG142" s="35">
        <v>223</v>
      </c>
      <c r="AH142">
        <v>138000</v>
      </c>
      <c r="DC142" s="48"/>
      <c r="DD142"/>
      <c r="DE142" s="35">
        <v>161</v>
      </c>
      <c r="DF142">
        <v>78000</v>
      </c>
    </row>
    <row r="143" spans="1:110" x14ac:dyDescent="0.25">
      <c r="A143" s="35">
        <v>369</v>
      </c>
      <c r="B143">
        <v>68.819999999999993</v>
      </c>
      <c r="E143" s="35">
        <v>43</v>
      </c>
      <c r="F143">
        <v>80</v>
      </c>
      <c r="R143" s="38"/>
      <c r="S143" s="36"/>
      <c r="AG143" s="35">
        <v>74</v>
      </c>
      <c r="AH143">
        <v>138000</v>
      </c>
      <c r="DC143" s="48"/>
      <c r="DD143"/>
      <c r="DE143" s="35">
        <v>162</v>
      </c>
      <c r="DF143">
        <v>96000</v>
      </c>
    </row>
    <row r="144" spans="1:110" x14ac:dyDescent="0.25">
      <c r="A144" s="35">
        <v>218</v>
      </c>
      <c r="B144">
        <v>68.63</v>
      </c>
      <c r="E144" s="35">
        <v>343</v>
      </c>
      <c r="F144">
        <v>80</v>
      </c>
      <c r="R144" s="38"/>
      <c r="S144" s="36"/>
      <c r="AG144" s="35">
        <v>228</v>
      </c>
      <c r="AH144">
        <v>138000</v>
      </c>
      <c r="DC144" s="48"/>
      <c r="DD144"/>
      <c r="DE144" s="35">
        <v>163</v>
      </c>
      <c r="DF144">
        <v>82000</v>
      </c>
    </row>
    <row r="145" spans="1:110" x14ac:dyDescent="0.25">
      <c r="A145" s="35">
        <v>237</v>
      </c>
      <c r="B145">
        <v>68.58</v>
      </c>
      <c r="E145" s="35">
        <v>261</v>
      </c>
      <c r="F145">
        <v>80</v>
      </c>
      <c r="R145" s="38"/>
      <c r="S145" s="36"/>
      <c r="AG145" s="35">
        <v>46</v>
      </c>
      <c r="AH145">
        <v>138000</v>
      </c>
      <c r="DC145" s="48"/>
      <c r="DD145"/>
      <c r="DE145" s="35">
        <v>164</v>
      </c>
      <c r="DF145">
        <v>112000</v>
      </c>
    </row>
    <row r="146" spans="1:110" x14ac:dyDescent="0.25">
      <c r="A146" s="35">
        <v>122</v>
      </c>
      <c r="B146">
        <v>68.53</v>
      </c>
      <c r="E146" s="35">
        <v>154</v>
      </c>
      <c r="F146">
        <v>80</v>
      </c>
      <c r="R146" s="38"/>
      <c r="S146" s="36"/>
      <c r="AG146" s="35">
        <v>389</v>
      </c>
      <c r="AH146">
        <v>138000</v>
      </c>
      <c r="DC146" s="48"/>
      <c r="DD146"/>
      <c r="DE146" s="35">
        <v>165</v>
      </c>
      <c r="DF146">
        <v>177000</v>
      </c>
    </row>
    <row r="147" spans="1:110" x14ac:dyDescent="0.25">
      <c r="A147" s="35">
        <v>479</v>
      </c>
      <c r="B147">
        <v>68.53</v>
      </c>
      <c r="E147" s="35">
        <v>45</v>
      </c>
      <c r="F147">
        <v>80</v>
      </c>
      <c r="R147" s="38"/>
      <c r="S147" s="36"/>
      <c r="AG147" s="35">
        <v>186</v>
      </c>
      <c r="AH147">
        <v>138000</v>
      </c>
      <c r="DC147" s="48"/>
      <c r="DD147"/>
      <c r="DE147" s="35">
        <v>166</v>
      </c>
      <c r="DF147">
        <v>96000</v>
      </c>
    </row>
    <row r="148" spans="1:110" x14ac:dyDescent="0.25">
      <c r="A148" s="35">
        <v>355</v>
      </c>
      <c r="B148">
        <v>68.180000000000007</v>
      </c>
      <c r="E148" s="35">
        <v>191</v>
      </c>
      <c r="F148">
        <v>80</v>
      </c>
      <c r="R148" s="38"/>
      <c r="S148" s="36"/>
      <c r="AG148" s="35">
        <v>417</v>
      </c>
      <c r="AH148">
        <v>137000</v>
      </c>
      <c r="DC148" s="48"/>
      <c r="DD148"/>
      <c r="DE148" s="35">
        <v>168</v>
      </c>
      <c r="DF148">
        <v>240000</v>
      </c>
    </row>
    <row r="149" spans="1:110" x14ac:dyDescent="0.25">
      <c r="A149" s="35">
        <v>482</v>
      </c>
      <c r="B149">
        <v>68.099999999999994</v>
      </c>
      <c r="E149" s="35">
        <v>33</v>
      </c>
      <c r="F149">
        <v>80</v>
      </c>
      <c r="R149" s="38"/>
      <c r="S149" s="36"/>
      <c r="AG149" s="35">
        <v>195</v>
      </c>
      <c r="AH149">
        <v>137000</v>
      </c>
      <c r="DC149" s="48"/>
      <c r="DD149"/>
      <c r="DE149" s="35">
        <v>169</v>
      </c>
      <c r="DF149">
        <v>77000</v>
      </c>
    </row>
    <row r="150" spans="1:110" x14ac:dyDescent="0.25">
      <c r="A150" s="35">
        <v>414</v>
      </c>
      <c r="B150">
        <v>68.02</v>
      </c>
      <c r="E150" s="35">
        <v>429</v>
      </c>
      <c r="F150">
        <v>80</v>
      </c>
      <c r="R150" s="38"/>
      <c r="S150" s="36"/>
      <c r="AG150" s="35">
        <v>414</v>
      </c>
      <c r="AH150">
        <v>134000</v>
      </c>
      <c r="DC150" s="48"/>
      <c r="DD150"/>
      <c r="DE150" s="35">
        <v>170</v>
      </c>
      <c r="DF150">
        <v>71000</v>
      </c>
    </row>
    <row r="151" spans="1:110" x14ac:dyDescent="0.25">
      <c r="A151" s="35">
        <v>20</v>
      </c>
      <c r="B151">
        <v>68</v>
      </c>
      <c r="E151" s="35">
        <v>172</v>
      </c>
      <c r="F151">
        <v>80</v>
      </c>
      <c r="R151" s="38"/>
      <c r="S151" s="36"/>
      <c r="AG151" s="35">
        <v>296</v>
      </c>
      <c r="AH151">
        <v>134000</v>
      </c>
      <c r="DC151" s="48"/>
      <c r="DD151"/>
      <c r="DE151" s="35">
        <v>171</v>
      </c>
      <c r="DF151">
        <v>108000</v>
      </c>
    </row>
    <row r="152" spans="1:110" x14ac:dyDescent="0.25">
      <c r="A152" s="35">
        <v>211</v>
      </c>
      <c r="B152">
        <v>67.77</v>
      </c>
      <c r="E152" s="35">
        <v>434</v>
      </c>
      <c r="F152">
        <v>80</v>
      </c>
      <c r="R152" s="38"/>
      <c r="S152" s="36"/>
      <c r="AG152" s="35">
        <v>367</v>
      </c>
      <c r="AH152">
        <v>133000</v>
      </c>
      <c r="DC152" s="48"/>
      <c r="DD152"/>
      <c r="DE152" s="35">
        <v>172</v>
      </c>
      <c r="DF152">
        <v>233000</v>
      </c>
    </row>
    <row r="153" spans="1:110" x14ac:dyDescent="0.25">
      <c r="A153" s="35">
        <v>484</v>
      </c>
      <c r="B153">
        <v>67.569999999999993</v>
      </c>
      <c r="E153" s="35">
        <v>69</v>
      </c>
      <c r="F153">
        <v>80</v>
      </c>
      <c r="R153" s="38"/>
      <c r="S153" s="36"/>
      <c r="AG153" s="35">
        <v>275</v>
      </c>
      <c r="AH153">
        <v>133000</v>
      </c>
      <c r="DC153" s="48"/>
      <c r="DD153"/>
      <c r="DE153" s="35">
        <v>174</v>
      </c>
      <c r="DF153">
        <v>120000</v>
      </c>
    </row>
    <row r="154" spans="1:110" x14ac:dyDescent="0.25">
      <c r="A154" s="35">
        <v>243</v>
      </c>
      <c r="B154">
        <v>67.56</v>
      </c>
      <c r="E154" s="35">
        <v>88</v>
      </c>
      <c r="F154">
        <v>80</v>
      </c>
      <c r="R154" s="38"/>
      <c r="S154" s="36"/>
      <c r="AG154" s="35">
        <v>158</v>
      </c>
      <c r="AH154">
        <v>132000</v>
      </c>
      <c r="DC154" s="48"/>
      <c r="DD154"/>
      <c r="DE154" s="35">
        <v>175</v>
      </c>
      <c r="DF154">
        <v>200000</v>
      </c>
    </row>
    <row r="155" spans="1:110" x14ac:dyDescent="0.25">
      <c r="A155" s="35">
        <v>93</v>
      </c>
      <c r="B155">
        <v>67.38</v>
      </c>
      <c r="E155" s="35">
        <v>23</v>
      </c>
      <c r="F155">
        <v>80</v>
      </c>
      <c r="R155" s="38"/>
      <c r="S155" s="36"/>
      <c r="AG155" s="35">
        <v>298</v>
      </c>
      <c r="AH155">
        <v>132000</v>
      </c>
      <c r="DC155" s="48"/>
      <c r="DD155"/>
      <c r="DE155" s="35">
        <v>177</v>
      </c>
      <c r="DF155">
        <v>179000</v>
      </c>
    </row>
    <row r="156" spans="1:110" x14ac:dyDescent="0.25">
      <c r="A156" s="35">
        <v>210</v>
      </c>
      <c r="B156">
        <v>67.239999999999995</v>
      </c>
      <c r="E156" s="35">
        <v>48</v>
      </c>
      <c r="F156">
        <v>80</v>
      </c>
      <c r="R156" s="38"/>
      <c r="S156" s="36"/>
      <c r="AG156" s="35">
        <v>178</v>
      </c>
      <c r="AH156">
        <v>132000</v>
      </c>
      <c r="DC156" s="48"/>
      <c r="DD156"/>
      <c r="DE156" s="35">
        <v>178</v>
      </c>
      <c r="DF156">
        <v>132000</v>
      </c>
    </row>
    <row r="157" spans="1:110" x14ac:dyDescent="0.25">
      <c r="A157" s="35">
        <v>247</v>
      </c>
      <c r="B157">
        <v>67.099999999999994</v>
      </c>
      <c r="E157" s="35">
        <v>125</v>
      </c>
      <c r="F157">
        <v>80</v>
      </c>
      <c r="R157" s="38"/>
      <c r="S157" s="36"/>
      <c r="AG157" s="35">
        <v>106</v>
      </c>
      <c r="AH157">
        <v>131000</v>
      </c>
      <c r="DC157" s="48"/>
      <c r="DD157"/>
      <c r="DE157" s="35">
        <v>180</v>
      </c>
      <c r="DF157">
        <v>143000</v>
      </c>
    </row>
    <row r="158" spans="1:110" x14ac:dyDescent="0.25">
      <c r="A158" s="35">
        <v>17</v>
      </c>
      <c r="B158">
        <v>66.87</v>
      </c>
      <c r="E158" s="35">
        <v>319</v>
      </c>
      <c r="F158">
        <v>80</v>
      </c>
      <c r="R158" s="38"/>
      <c r="S158" s="36"/>
      <c r="AG158" s="35">
        <v>62</v>
      </c>
      <c r="AH158">
        <v>130000</v>
      </c>
      <c r="DC158" s="48"/>
      <c r="DD158"/>
      <c r="DE158" s="35">
        <v>181</v>
      </c>
      <c r="DF158">
        <v>73000</v>
      </c>
    </row>
    <row r="159" spans="1:110" x14ac:dyDescent="0.25">
      <c r="A159" s="35">
        <v>119</v>
      </c>
      <c r="B159">
        <v>66.66</v>
      </c>
      <c r="E159" s="35">
        <v>397</v>
      </c>
      <c r="F159">
        <v>80</v>
      </c>
      <c r="R159" s="38"/>
      <c r="S159" s="36"/>
      <c r="AG159" s="35">
        <v>87</v>
      </c>
      <c r="AH159">
        <v>130000</v>
      </c>
      <c r="DC159" s="48"/>
      <c r="DD159"/>
      <c r="DE159" s="35">
        <v>182</v>
      </c>
      <c r="DF159">
        <v>125000</v>
      </c>
    </row>
    <row r="160" spans="1:110" x14ac:dyDescent="0.25">
      <c r="A160" s="35">
        <v>223</v>
      </c>
      <c r="B160">
        <v>66.36</v>
      </c>
      <c r="E160" s="35">
        <v>320</v>
      </c>
      <c r="F160">
        <v>80</v>
      </c>
      <c r="R160" s="38"/>
      <c r="S160" s="36"/>
      <c r="AG160" s="35">
        <v>116</v>
      </c>
      <c r="AH160">
        <v>130000</v>
      </c>
      <c r="DC160" s="48"/>
      <c r="DD160"/>
      <c r="DE160" s="35">
        <v>183</v>
      </c>
      <c r="DF160">
        <v>47000</v>
      </c>
    </row>
    <row r="161" spans="1:110" x14ac:dyDescent="0.25">
      <c r="A161" s="35">
        <v>231</v>
      </c>
      <c r="B161">
        <v>66.33</v>
      </c>
      <c r="E161" s="35">
        <v>398</v>
      </c>
      <c r="F161">
        <v>80</v>
      </c>
      <c r="R161" s="38"/>
      <c r="S161" s="36"/>
      <c r="AG161" s="35">
        <v>325</v>
      </c>
      <c r="AH161">
        <v>130000</v>
      </c>
      <c r="DC161" s="48"/>
      <c r="DD161"/>
      <c r="DE161" s="35">
        <v>184</v>
      </c>
      <c r="DF161">
        <v>83000</v>
      </c>
    </row>
    <row r="162" spans="1:110" x14ac:dyDescent="0.25">
      <c r="A162" s="35">
        <v>178</v>
      </c>
      <c r="B162">
        <v>66.28</v>
      </c>
      <c r="E162" s="35">
        <v>266</v>
      </c>
      <c r="F162">
        <v>80</v>
      </c>
      <c r="R162" s="38"/>
      <c r="S162" s="36"/>
      <c r="AG162" s="35">
        <v>312</v>
      </c>
      <c r="AH162">
        <v>129000</v>
      </c>
      <c r="DC162" s="48"/>
      <c r="DD162"/>
      <c r="DE162" s="35">
        <v>185</v>
      </c>
      <c r="DF162">
        <v>106000</v>
      </c>
    </row>
    <row r="163" spans="1:110" x14ac:dyDescent="0.25">
      <c r="A163" s="35">
        <v>47</v>
      </c>
      <c r="B163">
        <v>66.27</v>
      </c>
      <c r="E163" s="35">
        <v>177</v>
      </c>
      <c r="F163">
        <v>80</v>
      </c>
      <c r="R163" s="38"/>
      <c r="S163" s="36"/>
      <c r="AG163" s="35">
        <v>154</v>
      </c>
      <c r="AH163">
        <v>127000</v>
      </c>
      <c r="DC163" s="48"/>
      <c r="DD163"/>
      <c r="DE163" s="35">
        <v>186</v>
      </c>
      <c r="DF163">
        <v>138000</v>
      </c>
    </row>
    <row r="164" spans="1:110" x14ac:dyDescent="0.25">
      <c r="A164" s="35">
        <v>445</v>
      </c>
      <c r="B164">
        <v>66.12</v>
      </c>
      <c r="E164" s="35">
        <v>455</v>
      </c>
      <c r="F164">
        <v>80</v>
      </c>
      <c r="R164" s="38"/>
      <c r="S164" s="36"/>
      <c r="AG164" s="35">
        <v>280</v>
      </c>
      <c r="AH164">
        <v>127000</v>
      </c>
      <c r="DC164" s="48"/>
      <c r="DD164"/>
      <c r="DE164" s="35">
        <v>187</v>
      </c>
      <c r="DF164">
        <v>82000</v>
      </c>
    </row>
    <row r="165" spans="1:110" x14ac:dyDescent="0.25">
      <c r="A165" s="35">
        <v>77</v>
      </c>
      <c r="B165">
        <v>65.62</v>
      </c>
      <c r="E165" s="35">
        <v>404</v>
      </c>
      <c r="F165">
        <v>80</v>
      </c>
      <c r="R165" s="38"/>
      <c r="S165" s="36"/>
      <c r="AG165" s="35">
        <v>146</v>
      </c>
      <c r="AH165">
        <v>127000</v>
      </c>
      <c r="DC165" s="48"/>
      <c r="DD165"/>
      <c r="DE165" s="35">
        <v>188</v>
      </c>
      <c r="DF165">
        <v>148000</v>
      </c>
    </row>
    <row r="166" spans="1:110" x14ac:dyDescent="0.25">
      <c r="A166" s="35">
        <v>10</v>
      </c>
      <c r="B166">
        <v>65.599999999999994</v>
      </c>
      <c r="E166" s="35">
        <v>5</v>
      </c>
      <c r="F166">
        <v>80</v>
      </c>
      <c r="R166" s="38"/>
      <c r="S166" s="36"/>
      <c r="AG166" s="35">
        <v>125</v>
      </c>
      <c r="AH166">
        <v>126000</v>
      </c>
      <c r="DC166" s="48"/>
      <c r="DD166"/>
      <c r="DE166" s="35">
        <v>189</v>
      </c>
      <c r="DF166">
        <v>115000</v>
      </c>
    </row>
    <row r="167" spans="1:110" x14ac:dyDescent="0.25">
      <c r="A167" s="35">
        <v>282</v>
      </c>
      <c r="B167">
        <v>65.56</v>
      </c>
      <c r="E167" s="35">
        <v>408</v>
      </c>
      <c r="F167">
        <v>80</v>
      </c>
      <c r="R167" s="38"/>
      <c r="S167" s="36"/>
      <c r="AG167" s="35">
        <v>193</v>
      </c>
      <c r="AH167">
        <v>126000</v>
      </c>
      <c r="DC167" s="48"/>
      <c r="DD167"/>
      <c r="DE167" s="35">
        <v>190</v>
      </c>
      <c r="DF167">
        <v>117000</v>
      </c>
    </row>
    <row r="168" spans="1:110" x14ac:dyDescent="0.25">
      <c r="A168" s="35">
        <v>356</v>
      </c>
      <c r="B168">
        <v>65.44</v>
      </c>
      <c r="E168" s="35">
        <v>248</v>
      </c>
      <c r="F168">
        <v>80</v>
      </c>
      <c r="R168" s="38"/>
      <c r="S168" s="36"/>
      <c r="AG168" s="35">
        <v>411</v>
      </c>
      <c r="AH168">
        <v>126000</v>
      </c>
      <c r="DC168" s="48"/>
      <c r="DD168"/>
      <c r="DE168" s="35">
        <v>192</v>
      </c>
      <c r="DF168">
        <v>60000</v>
      </c>
    </row>
    <row r="169" spans="1:110" x14ac:dyDescent="0.25">
      <c r="A169" s="35">
        <v>64</v>
      </c>
      <c r="B169">
        <v>65.33</v>
      </c>
      <c r="E169" s="35">
        <v>466</v>
      </c>
      <c r="F169">
        <v>80</v>
      </c>
      <c r="R169" s="38"/>
      <c r="S169" s="36"/>
      <c r="AG169" s="35">
        <v>182</v>
      </c>
      <c r="AH169">
        <v>125000</v>
      </c>
      <c r="DC169" s="48"/>
      <c r="DD169"/>
      <c r="DE169" s="35">
        <v>193</v>
      </c>
      <c r="DF169">
        <v>126000</v>
      </c>
    </row>
    <row r="170" spans="1:110" x14ac:dyDescent="0.25">
      <c r="A170" s="35">
        <v>395</v>
      </c>
      <c r="B170">
        <v>65.290000000000006</v>
      </c>
      <c r="E170" s="35">
        <v>330</v>
      </c>
      <c r="F170">
        <v>80</v>
      </c>
      <c r="R170" s="38"/>
      <c r="S170" s="36"/>
      <c r="AG170" s="35">
        <v>461</v>
      </c>
      <c r="AH170">
        <v>125000</v>
      </c>
      <c r="DC170" s="48"/>
      <c r="DD170"/>
      <c r="DE170" s="35">
        <v>194</v>
      </c>
      <c r="DF170">
        <v>170000</v>
      </c>
    </row>
    <row r="171" spans="1:110" x14ac:dyDescent="0.25">
      <c r="A171" s="35">
        <v>16</v>
      </c>
      <c r="B171">
        <v>65.11</v>
      </c>
      <c r="E171" s="35">
        <v>15</v>
      </c>
      <c r="F171">
        <v>80</v>
      </c>
      <c r="R171" s="38"/>
      <c r="S171" s="36"/>
      <c r="AG171" s="35">
        <v>323</v>
      </c>
      <c r="AH171">
        <v>125000</v>
      </c>
      <c r="DC171" s="48"/>
      <c r="DD171"/>
      <c r="DE171" s="35">
        <v>195</v>
      </c>
      <c r="DF171">
        <v>137000</v>
      </c>
    </row>
    <row r="172" spans="1:110" x14ac:dyDescent="0.25">
      <c r="A172" s="35">
        <v>311</v>
      </c>
      <c r="B172">
        <v>65</v>
      </c>
      <c r="E172" s="35">
        <v>289</v>
      </c>
      <c r="F172">
        <v>80</v>
      </c>
      <c r="R172" s="38"/>
      <c r="S172" s="36"/>
      <c r="AG172" s="35">
        <v>73</v>
      </c>
      <c r="AH172">
        <v>124000</v>
      </c>
      <c r="DC172" s="48"/>
      <c r="DD172"/>
      <c r="DE172" s="35">
        <v>196</v>
      </c>
      <c r="DF172">
        <v>41000</v>
      </c>
    </row>
    <row r="173" spans="1:110" x14ac:dyDescent="0.25">
      <c r="A173" s="35">
        <v>71</v>
      </c>
      <c r="B173">
        <v>64.81</v>
      </c>
      <c r="E173" s="35">
        <v>117</v>
      </c>
      <c r="F173">
        <v>80</v>
      </c>
      <c r="R173" s="38"/>
      <c r="S173" s="36"/>
      <c r="AG173" s="35">
        <v>335</v>
      </c>
      <c r="AH173">
        <v>124000</v>
      </c>
      <c r="DC173" s="48"/>
      <c r="DD173"/>
      <c r="DE173" s="35">
        <v>197</v>
      </c>
      <c r="DF173">
        <v>183000</v>
      </c>
    </row>
    <row r="174" spans="1:110" ht="15.75" thickBot="1" x14ac:dyDescent="0.3">
      <c r="A174" s="35">
        <v>132</v>
      </c>
      <c r="B174">
        <v>64.81</v>
      </c>
      <c r="E174" s="35">
        <v>486</v>
      </c>
      <c r="F174">
        <v>80</v>
      </c>
      <c r="R174" s="38"/>
      <c r="S174" s="36"/>
      <c r="AG174" s="35">
        <v>406</v>
      </c>
      <c r="AH174">
        <v>123000</v>
      </c>
      <c r="DC174" s="54"/>
      <c r="DD174"/>
      <c r="DE174" s="35">
        <v>198</v>
      </c>
      <c r="DF174">
        <v>110000</v>
      </c>
    </row>
    <row r="175" spans="1:110" x14ac:dyDescent="0.25">
      <c r="A175" s="35">
        <v>213</v>
      </c>
      <c r="B175">
        <v>64.67</v>
      </c>
      <c r="E175" s="35">
        <v>135</v>
      </c>
      <c r="F175">
        <v>80</v>
      </c>
      <c r="R175" s="38"/>
      <c r="S175" s="36"/>
      <c r="AG175" s="35">
        <v>1</v>
      </c>
      <c r="AH175">
        <v>123000</v>
      </c>
      <c r="DE175" s="35">
        <v>199</v>
      </c>
      <c r="DF175">
        <v>93000</v>
      </c>
    </row>
    <row r="176" spans="1:110" x14ac:dyDescent="0.25">
      <c r="A176" s="35">
        <v>87</v>
      </c>
      <c r="B176">
        <v>64.650000000000006</v>
      </c>
      <c r="E176" s="35">
        <v>109</v>
      </c>
      <c r="F176">
        <v>80</v>
      </c>
      <c r="R176" s="38"/>
      <c r="S176" s="36"/>
      <c r="AG176" s="35">
        <v>268</v>
      </c>
      <c r="AH176">
        <v>123000</v>
      </c>
      <c r="DE176" s="35">
        <v>200</v>
      </c>
      <c r="DF176">
        <v>166000</v>
      </c>
    </row>
    <row r="177" spans="1:110" x14ac:dyDescent="0.25">
      <c r="A177" s="35">
        <v>383</v>
      </c>
      <c r="B177">
        <v>64.12</v>
      </c>
      <c r="E177" s="35">
        <v>420</v>
      </c>
      <c r="F177">
        <v>80</v>
      </c>
      <c r="R177" s="38"/>
      <c r="S177" s="36"/>
      <c r="AG177" s="35">
        <v>52</v>
      </c>
      <c r="AH177">
        <v>123000</v>
      </c>
      <c r="DE177" s="35">
        <v>201</v>
      </c>
      <c r="DF177">
        <v>55000</v>
      </c>
    </row>
    <row r="178" spans="1:110" x14ac:dyDescent="0.25">
      <c r="A178" s="35">
        <v>256</v>
      </c>
      <c r="B178">
        <v>64.08</v>
      </c>
      <c r="E178" s="35">
        <v>19</v>
      </c>
      <c r="F178">
        <v>80</v>
      </c>
      <c r="R178" s="38"/>
      <c r="S178" s="36"/>
      <c r="AG178" s="35">
        <v>143</v>
      </c>
      <c r="AH178">
        <v>123000</v>
      </c>
      <c r="DE178" s="35">
        <v>202</v>
      </c>
      <c r="DF178">
        <v>75000</v>
      </c>
    </row>
    <row r="179" spans="1:110" x14ac:dyDescent="0.25">
      <c r="A179" s="35">
        <v>400</v>
      </c>
      <c r="B179">
        <v>64</v>
      </c>
      <c r="E179" s="35">
        <v>167</v>
      </c>
      <c r="F179">
        <v>80</v>
      </c>
      <c r="R179" s="38"/>
      <c r="S179" s="36"/>
      <c r="AG179" s="35">
        <v>313</v>
      </c>
      <c r="AH179">
        <v>122000</v>
      </c>
      <c r="DE179" s="35">
        <v>203</v>
      </c>
      <c r="DF179">
        <v>106000</v>
      </c>
    </row>
    <row r="180" spans="1:110" x14ac:dyDescent="0.25">
      <c r="A180" s="35">
        <v>372</v>
      </c>
      <c r="B180">
        <v>63.8</v>
      </c>
      <c r="E180" s="35">
        <v>281</v>
      </c>
      <c r="F180">
        <v>80</v>
      </c>
      <c r="R180" s="38"/>
      <c r="S180" s="36"/>
      <c r="AG180" s="35">
        <v>32</v>
      </c>
      <c r="AH180">
        <v>122000</v>
      </c>
      <c r="DE180" s="35">
        <v>204</v>
      </c>
      <c r="DF180">
        <v>107000</v>
      </c>
    </row>
    <row r="181" spans="1:110" x14ac:dyDescent="0.25">
      <c r="A181" s="35">
        <v>351</v>
      </c>
      <c r="B181">
        <v>63.72</v>
      </c>
      <c r="E181" s="35" t="s">
        <v>49</v>
      </c>
      <c r="F181">
        <v>14560.72</v>
      </c>
      <c r="R181" s="38"/>
      <c r="S181" s="36"/>
      <c r="AG181" s="35">
        <v>209</v>
      </c>
      <c r="AH181">
        <v>122000</v>
      </c>
      <c r="DE181" s="35">
        <v>205</v>
      </c>
      <c r="DF181">
        <v>41000</v>
      </c>
    </row>
    <row r="182" spans="1:110" x14ac:dyDescent="0.25">
      <c r="A182" s="35">
        <v>410</v>
      </c>
      <c r="B182">
        <v>63.64</v>
      </c>
      <c r="R182" s="38"/>
      <c r="S182" s="36"/>
      <c r="AG182" s="35">
        <v>64</v>
      </c>
      <c r="AH182">
        <v>121000</v>
      </c>
      <c r="DE182" s="35">
        <v>206</v>
      </c>
      <c r="DF182">
        <v>105000</v>
      </c>
    </row>
    <row r="183" spans="1:110" x14ac:dyDescent="0.25">
      <c r="A183" s="35">
        <v>162</v>
      </c>
      <c r="B183">
        <v>63.49</v>
      </c>
      <c r="R183" s="38"/>
      <c r="S183" s="36"/>
      <c r="AG183" s="35">
        <v>212</v>
      </c>
      <c r="AH183">
        <v>120000</v>
      </c>
      <c r="DE183" s="35">
        <v>208</v>
      </c>
      <c r="DF183">
        <v>165000</v>
      </c>
    </row>
    <row r="184" spans="1:110" x14ac:dyDescent="0.25">
      <c r="A184" s="35">
        <v>113</v>
      </c>
      <c r="B184">
        <v>63.33</v>
      </c>
      <c r="R184" s="38"/>
      <c r="S184" s="36"/>
      <c r="AG184" s="35">
        <v>291</v>
      </c>
      <c r="AH184">
        <v>120000</v>
      </c>
      <c r="DE184" s="35">
        <v>209</v>
      </c>
      <c r="DF184">
        <v>122000</v>
      </c>
    </row>
    <row r="185" spans="1:110" x14ac:dyDescent="0.25">
      <c r="A185" s="35">
        <v>381</v>
      </c>
      <c r="B185">
        <v>63.29</v>
      </c>
      <c r="R185" s="38"/>
      <c r="S185" s="36"/>
      <c r="AG185" s="35">
        <v>271</v>
      </c>
      <c r="AH185">
        <v>120000</v>
      </c>
      <c r="DE185" s="35">
        <v>210</v>
      </c>
      <c r="DF185">
        <v>72000</v>
      </c>
    </row>
    <row r="186" spans="1:110" x14ac:dyDescent="0.25">
      <c r="A186" s="35">
        <v>98</v>
      </c>
      <c r="B186">
        <v>63.13</v>
      </c>
      <c r="R186" s="38"/>
      <c r="S186" s="36"/>
      <c r="AG186" s="35">
        <v>80</v>
      </c>
      <c r="AH186">
        <v>120000</v>
      </c>
      <c r="DE186" s="35">
        <v>211</v>
      </c>
      <c r="DF186">
        <v>70000</v>
      </c>
    </row>
    <row r="187" spans="1:110" x14ac:dyDescent="0.25">
      <c r="A187" s="35">
        <v>234</v>
      </c>
      <c r="B187">
        <v>63</v>
      </c>
      <c r="R187" s="38"/>
      <c r="S187" s="36"/>
      <c r="AG187" s="35">
        <v>479</v>
      </c>
      <c r="AH187">
        <v>120000</v>
      </c>
      <c r="DE187" s="35">
        <v>213</v>
      </c>
      <c r="DF187">
        <v>241000</v>
      </c>
    </row>
    <row r="188" spans="1:110" x14ac:dyDescent="0.25">
      <c r="A188" s="35">
        <v>394</v>
      </c>
      <c r="B188">
        <v>62.93</v>
      </c>
      <c r="R188" s="38"/>
      <c r="S188" s="36"/>
      <c r="AG188" s="35">
        <v>174</v>
      </c>
      <c r="AH188">
        <v>120000</v>
      </c>
      <c r="DE188" s="35">
        <v>214</v>
      </c>
      <c r="DF188">
        <v>69000</v>
      </c>
    </row>
    <row r="189" spans="1:110" x14ac:dyDescent="0.25">
      <c r="A189" s="35">
        <v>217</v>
      </c>
      <c r="B189">
        <v>62.88</v>
      </c>
      <c r="R189" s="38"/>
      <c r="S189" s="36"/>
      <c r="AG189" s="35">
        <v>155</v>
      </c>
      <c r="AH189">
        <v>119000</v>
      </c>
      <c r="DE189" s="35">
        <v>215</v>
      </c>
      <c r="DF189">
        <v>192000</v>
      </c>
    </row>
    <row r="190" spans="1:110" x14ac:dyDescent="0.25">
      <c r="A190" s="35">
        <v>399</v>
      </c>
      <c r="B190">
        <v>62.43</v>
      </c>
      <c r="R190" s="38"/>
      <c r="S190" s="36"/>
      <c r="AG190" s="35">
        <v>364</v>
      </c>
      <c r="AH190">
        <v>119000</v>
      </c>
      <c r="DE190" s="35">
        <v>216</v>
      </c>
      <c r="DF190">
        <v>187000</v>
      </c>
    </row>
    <row r="191" spans="1:110" x14ac:dyDescent="0.25">
      <c r="A191" s="35">
        <v>70</v>
      </c>
      <c r="B191">
        <v>62.33</v>
      </c>
      <c r="R191" s="38"/>
      <c r="S191" s="36"/>
      <c r="AG191" s="35">
        <v>474</v>
      </c>
      <c r="AH191">
        <v>118000</v>
      </c>
      <c r="DE191" s="35">
        <v>217</v>
      </c>
      <c r="DF191">
        <v>251000</v>
      </c>
    </row>
    <row r="192" spans="1:110" x14ac:dyDescent="0.25">
      <c r="A192" s="35">
        <v>157</v>
      </c>
      <c r="B192">
        <v>62.18</v>
      </c>
      <c r="R192" s="38"/>
      <c r="S192" s="36"/>
      <c r="AG192" s="35">
        <v>109</v>
      </c>
      <c r="AH192">
        <v>118000</v>
      </c>
      <c r="DE192" s="35">
        <v>218</v>
      </c>
      <c r="DF192">
        <v>76000</v>
      </c>
    </row>
    <row r="193" spans="1:110" x14ac:dyDescent="0.25">
      <c r="A193" s="35">
        <v>489</v>
      </c>
      <c r="B193">
        <v>61.16</v>
      </c>
      <c r="R193" s="38"/>
      <c r="S193" s="36"/>
      <c r="AG193" s="35">
        <v>345</v>
      </c>
      <c r="AH193">
        <v>118000</v>
      </c>
      <c r="DE193" s="35">
        <v>219</v>
      </c>
      <c r="DF193">
        <v>201000</v>
      </c>
    </row>
    <row r="194" spans="1:110" x14ac:dyDescent="0.25">
      <c r="A194" s="35">
        <v>328</v>
      </c>
      <c r="B194">
        <v>60.66</v>
      </c>
      <c r="R194" s="38"/>
      <c r="S194" s="36"/>
      <c r="AG194" s="35">
        <v>370</v>
      </c>
      <c r="AH194">
        <v>117000</v>
      </c>
      <c r="DE194" s="35">
        <v>220</v>
      </c>
      <c r="DF194">
        <v>231000</v>
      </c>
    </row>
    <row r="195" spans="1:110" x14ac:dyDescent="0.25">
      <c r="A195" s="35">
        <v>407</v>
      </c>
      <c r="B195">
        <v>60.63</v>
      </c>
      <c r="R195" s="38"/>
      <c r="S195" s="36"/>
      <c r="AG195" s="35">
        <v>190</v>
      </c>
      <c r="AH195">
        <v>117000</v>
      </c>
      <c r="DE195" s="35">
        <v>221</v>
      </c>
      <c r="DF195">
        <v>51000</v>
      </c>
    </row>
    <row r="196" spans="1:110" x14ac:dyDescent="0.25">
      <c r="A196" s="35">
        <v>39</v>
      </c>
      <c r="B196">
        <v>60.6</v>
      </c>
      <c r="R196" s="38"/>
      <c r="S196" s="36"/>
      <c r="AG196" s="35">
        <v>282</v>
      </c>
      <c r="AH196">
        <v>117000</v>
      </c>
      <c r="DE196" s="35">
        <v>222</v>
      </c>
      <c r="DF196">
        <v>86000</v>
      </c>
    </row>
    <row r="197" spans="1:110" x14ac:dyDescent="0.25">
      <c r="A197" s="35">
        <v>195</v>
      </c>
      <c r="B197">
        <v>60.32</v>
      </c>
      <c r="R197" s="38"/>
      <c r="S197" s="36"/>
      <c r="AG197" s="35">
        <v>111</v>
      </c>
      <c r="AH197">
        <v>117000</v>
      </c>
      <c r="DE197" s="35">
        <v>223</v>
      </c>
      <c r="DF197">
        <v>138000</v>
      </c>
    </row>
    <row r="198" spans="1:110" x14ac:dyDescent="0.25">
      <c r="A198" s="35">
        <v>63</v>
      </c>
      <c r="B198">
        <v>60.2</v>
      </c>
      <c r="R198" s="38"/>
      <c r="S198" s="36"/>
      <c r="AG198" s="35">
        <v>99</v>
      </c>
      <c r="AH198">
        <v>116000</v>
      </c>
      <c r="DE198" s="35">
        <v>224</v>
      </c>
      <c r="DF198">
        <v>90000</v>
      </c>
    </row>
    <row r="199" spans="1:110" x14ac:dyDescent="0.25">
      <c r="A199" s="35">
        <v>100</v>
      </c>
      <c r="B199">
        <v>60</v>
      </c>
      <c r="R199" s="38"/>
      <c r="S199" s="36"/>
      <c r="AG199" s="35">
        <v>189</v>
      </c>
      <c r="AH199">
        <v>115000</v>
      </c>
      <c r="DE199" s="35">
        <v>226</v>
      </c>
      <c r="DF199">
        <v>113000</v>
      </c>
    </row>
    <row r="200" spans="1:110" x14ac:dyDescent="0.25">
      <c r="A200" s="35">
        <v>8</v>
      </c>
      <c r="B200">
        <v>60</v>
      </c>
      <c r="R200" s="38"/>
      <c r="S200" s="36"/>
      <c r="AG200" s="35">
        <v>79</v>
      </c>
      <c r="AH200">
        <v>115000</v>
      </c>
      <c r="DE200" s="35">
        <v>227</v>
      </c>
      <c r="DF200">
        <v>278000</v>
      </c>
    </row>
    <row r="201" spans="1:110" x14ac:dyDescent="0.25">
      <c r="A201" s="35">
        <v>34</v>
      </c>
      <c r="B201">
        <v>60</v>
      </c>
      <c r="R201" s="38"/>
      <c r="S201" s="36"/>
      <c r="AG201" s="35">
        <v>156</v>
      </c>
      <c r="AH201">
        <v>115000</v>
      </c>
      <c r="DE201" s="35">
        <v>228</v>
      </c>
      <c r="DF201">
        <v>138000</v>
      </c>
    </row>
    <row r="202" spans="1:110" x14ac:dyDescent="0.25">
      <c r="A202" s="35">
        <v>374</v>
      </c>
      <c r="B202">
        <v>60</v>
      </c>
      <c r="R202" s="38"/>
      <c r="S202" s="36"/>
      <c r="AG202" s="35">
        <v>251</v>
      </c>
      <c r="AH202">
        <v>115000</v>
      </c>
      <c r="DE202" s="35">
        <v>229</v>
      </c>
      <c r="DF202">
        <v>144000</v>
      </c>
    </row>
    <row r="203" spans="1:110" x14ac:dyDescent="0.25">
      <c r="A203" s="35">
        <v>288</v>
      </c>
      <c r="B203">
        <v>60</v>
      </c>
      <c r="R203" s="38"/>
      <c r="S203" s="36"/>
      <c r="AG203" s="35">
        <v>140</v>
      </c>
      <c r="AH203">
        <v>115000</v>
      </c>
      <c r="DE203" s="35">
        <v>230</v>
      </c>
      <c r="DF203">
        <v>92000</v>
      </c>
    </row>
    <row r="204" spans="1:110" x14ac:dyDescent="0.25">
      <c r="A204" s="35">
        <v>366</v>
      </c>
      <c r="B204">
        <v>59.93</v>
      </c>
      <c r="R204" s="38"/>
      <c r="S204" s="36"/>
      <c r="AG204" s="35">
        <v>176</v>
      </c>
      <c r="AH204">
        <v>115000</v>
      </c>
      <c r="DE204" s="35">
        <v>233</v>
      </c>
      <c r="DF204">
        <v>143000</v>
      </c>
    </row>
    <row r="205" spans="1:110" x14ac:dyDescent="0.25">
      <c r="A205" s="35">
        <v>283</v>
      </c>
      <c r="B205">
        <v>59.86</v>
      </c>
      <c r="R205" s="38"/>
      <c r="S205" s="36"/>
      <c r="AG205" s="35">
        <v>397</v>
      </c>
      <c r="AH205">
        <v>115000</v>
      </c>
      <c r="DE205" s="35">
        <v>234</v>
      </c>
      <c r="DF205">
        <v>94000</v>
      </c>
    </row>
    <row r="206" spans="1:110" x14ac:dyDescent="0.25">
      <c r="A206" s="35">
        <v>158</v>
      </c>
      <c r="B206">
        <v>59.84</v>
      </c>
      <c r="R206" s="38"/>
      <c r="S206" s="36"/>
      <c r="AG206" s="35">
        <v>358</v>
      </c>
      <c r="AH206">
        <v>114000</v>
      </c>
      <c r="DE206" s="35">
        <v>235</v>
      </c>
      <c r="DF206">
        <v>86000</v>
      </c>
    </row>
    <row r="207" spans="1:110" x14ac:dyDescent="0.25">
      <c r="A207" s="35">
        <v>409</v>
      </c>
      <c r="B207">
        <v>59.76</v>
      </c>
      <c r="R207" s="38"/>
      <c r="S207" s="36"/>
      <c r="AG207" s="35">
        <v>226</v>
      </c>
      <c r="AH207">
        <v>113000</v>
      </c>
      <c r="DE207" s="35">
        <v>236</v>
      </c>
      <c r="DF207">
        <v>251000</v>
      </c>
    </row>
    <row r="208" spans="1:110" x14ac:dyDescent="0.25">
      <c r="A208" s="35">
        <v>376</v>
      </c>
      <c r="B208">
        <v>59.71</v>
      </c>
      <c r="R208" s="38"/>
      <c r="S208" s="36"/>
      <c r="AG208" s="35">
        <v>83</v>
      </c>
      <c r="AH208">
        <v>113000</v>
      </c>
      <c r="DE208" s="35">
        <v>237</v>
      </c>
      <c r="DF208">
        <v>156000</v>
      </c>
    </row>
    <row r="209" spans="1:110" x14ac:dyDescent="0.25">
      <c r="A209" s="35">
        <v>74</v>
      </c>
      <c r="B209">
        <v>59.57</v>
      </c>
      <c r="R209" s="38"/>
      <c r="S209" s="36"/>
      <c r="AG209" s="35" t="s">
        <v>49</v>
      </c>
      <c r="AH209">
        <v>33072000</v>
      </c>
      <c r="DE209" s="35">
        <v>238</v>
      </c>
      <c r="DF209">
        <v>170000</v>
      </c>
    </row>
    <row r="210" spans="1:110" x14ac:dyDescent="0.25">
      <c r="A210" s="35">
        <v>332</v>
      </c>
      <c r="B210">
        <v>59.46</v>
      </c>
      <c r="R210" s="38"/>
      <c r="S210" s="36"/>
      <c r="DE210" s="35">
        <v>239</v>
      </c>
      <c r="DF210">
        <v>111000</v>
      </c>
    </row>
    <row r="211" spans="1:110" x14ac:dyDescent="0.25">
      <c r="A211" s="35">
        <v>322</v>
      </c>
      <c r="B211">
        <v>58.88</v>
      </c>
      <c r="R211" s="38"/>
      <c r="S211" s="36"/>
      <c r="DE211" s="35">
        <v>242</v>
      </c>
      <c r="DF211">
        <v>157000</v>
      </c>
    </row>
    <row r="212" spans="1:110" x14ac:dyDescent="0.25">
      <c r="A212" s="35">
        <v>170</v>
      </c>
      <c r="B212">
        <v>58.84</v>
      </c>
      <c r="R212" s="38"/>
      <c r="S212" s="36"/>
      <c r="DE212" s="35">
        <v>243</v>
      </c>
      <c r="DF212">
        <v>278000</v>
      </c>
    </row>
    <row r="213" spans="1:110" x14ac:dyDescent="0.25">
      <c r="A213" s="35">
        <v>41</v>
      </c>
      <c r="B213">
        <v>58.7</v>
      </c>
      <c r="R213" s="38"/>
      <c r="S213" s="36"/>
      <c r="DE213" s="35">
        <v>244</v>
      </c>
      <c r="DF213">
        <v>60000</v>
      </c>
    </row>
    <row r="214" spans="1:110" x14ac:dyDescent="0.25">
      <c r="A214" s="35">
        <v>233</v>
      </c>
      <c r="B214">
        <v>58.48</v>
      </c>
      <c r="R214" s="38"/>
      <c r="S214" s="36"/>
      <c r="DE214" s="35">
        <v>245</v>
      </c>
      <c r="DF214">
        <v>69000</v>
      </c>
    </row>
    <row r="215" spans="1:110" x14ac:dyDescent="0.25">
      <c r="A215" s="35">
        <v>18</v>
      </c>
      <c r="B215">
        <v>58.39</v>
      </c>
      <c r="R215" s="38"/>
      <c r="S215" s="36"/>
      <c r="DE215" s="35">
        <v>246</v>
      </c>
      <c r="DF215">
        <v>85000</v>
      </c>
    </row>
    <row r="216" spans="1:110" x14ac:dyDescent="0.25">
      <c r="A216" s="35">
        <v>144</v>
      </c>
      <c r="B216">
        <v>58.36</v>
      </c>
      <c r="R216" s="38"/>
      <c r="S216" s="36"/>
      <c r="DE216" s="35">
        <v>247</v>
      </c>
      <c r="DF216">
        <v>75000</v>
      </c>
    </row>
    <row r="217" spans="1:110" x14ac:dyDescent="0.25">
      <c r="A217" s="35">
        <v>165</v>
      </c>
      <c r="B217">
        <v>57.89</v>
      </c>
      <c r="R217" s="38"/>
      <c r="S217" s="36"/>
      <c r="DE217" s="35">
        <v>248</v>
      </c>
      <c r="DF217">
        <v>190000</v>
      </c>
    </row>
    <row r="218" spans="1:110" x14ac:dyDescent="0.25">
      <c r="A218" s="35">
        <v>49</v>
      </c>
      <c r="B218">
        <v>57.83</v>
      </c>
      <c r="R218" s="38"/>
      <c r="S218" s="36"/>
      <c r="DE218" s="35">
        <v>249</v>
      </c>
      <c r="DF218">
        <v>76000</v>
      </c>
    </row>
    <row r="219" spans="1:110" x14ac:dyDescent="0.25">
      <c r="A219" s="35">
        <v>73</v>
      </c>
      <c r="B219">
        <v>57.66</v>
      </c>
      <c r="R219" s="38"/>
      <c r="S219" s="36"/>
      <c r="DE219" s="35">
        <v>250</v>
      </c>
      <c r="DF219">
        <v>256000</v>
      </c>
    </row>
    <row r="220" spans="1:110" x14ac:dyDescent="0.25">
      <c r="A220" s="35">
        <v>164</v>
      </c>
      <c r="B220">
        <v>57.52</v>
      </c>
      <c r="R220" s="38"/>
      <c r="S220" s="36"/>
      <c r="DE220" s="35">
        <v>251</v>
      </c>
      <c r="DF220">
        <v>115000</v>
      </c>
    </row>
    <row r="221" spans="1:110" x14ac:dyDescent="0.25">
      <c r="A221" s="35">
        <v>411</v>
      </c>
      <c r="B221">
        <v>57.11</v>
      </c>
      <c r="R221" s="38"/>
      <c r="S221" s="36"/>
      <c r="DE221" s="35">
        <v>252</v>
      </c>
      <c r="DF221">
        <v>68000</v>
      </c>
    </row>
    <row r="222" spans="1:110" x14ac:dyDescent="0.25">
      <c r="A222" s="35">
        <v>476</v>
      </c>
      <c r="B222">
        <v>57</v>
      </c>
      <c r="R222" s="38"/>
      <c r="S222" s="36"/>
      <c r="DE222" s="35">
        <v>253</v>
      </c>
      <c r="DF222">
        <v>201000</v>
      </c>
    </row>
    <row r="223" spans="1:110" x14ac:dyDescent="0.25">
      <c r="A223" s="35">
        <v>339</v>
      </c>
      <c r="B223">
        <v>56.77</v>
      </c>
      <c r="R223" s="38"/>
      <c r="S223" s="36"/>
      <c r="DE223" s="35">
        <v>254</v>
      </c>
      <c r="DF223">
        <v>88000</v>
      </c>
    </row>
    <row r="224" spans="1:110" x14ac:dyDescent="0.25">
      <c r="A224" s="35">
        <v>341</v>
      </c>
      <c r="B224">
        <v>56.71</v>
      </c>
      <c r="R224" s="38"/>
      <c r="S224" s="36"/>
      <c r="DE224" s="35">
        <v>255</v>
      </c>
      <c r="DF224">
        <v>110000</v>
      </c>
    </row>
    <row r="225" spans="1:110" x14ac:dyDescent="0.25">
      <c r="A225" s="35">
        <v>55</v>
      </c>
      <c r="B225">
        <v>56.55</v>
      </c>
      <c r="R225" s="38"/>
      <c r="S225" s="36"/>
      <c r="DE225" s="35">
        <v>256</v>
      </c>
      <c r="DF225">
        <v>87000</v>
      </c>
    </row>
    <row r="226" spans="1:110" x14ac:dyDescent="0.25">
      <c r="A226" s="35">
        <v>179</v>
      </c>
      <c r="B226">
        <v>56.4</v>
      </c>
      <c r="R226" s="38"/>
      <c r="S226" s="36"/>
      <c r="DE226" s="35">
        <v>257</v>
      </c>
      <c r="DF226">
        <v>88000</v>
      </c>
    </row>
    <row r="227" spans="1:110" x14ac:dyDescent="0.25">
      <c r="A227" s="35">
        <v>79</v>
      </c>
      <c r="B227">
        <v>56.1</v>
      </c>
      <c r="R227" s="38"/>
      <c r="S227" s="36"/>
      <c r="DE227" s="35">
        <v>258</v>
      </c>
      <c r="DF227">
        <v>52000</v>
      </c>
    </row>
    <row r="228" spans="1:110" x14ac:dyDescent="0.25">
      <c r="A228" s="35">
        <v>251</v>
      </c>
      <c r="B228">
        <v>56.07</v>
      </c>
      <c r="R228" s="38"/>
      <c r="S228" s="36"/>
      <c r="DE228" s="35">
        <v>259</v>
      </c>
      <c r="DF228">
        <v>18000</v>
      </c>
    </row>
    <row r="229" spans="1:110" x14ac:dyDescent="0.25">
      <c r="A229" s="35">
        <v>131</v>
      </c>
      <c r="B229">
        <v>55.79</v>
      </c>
      <c r="R229" s="38"/>
      <c r="S229" s="36"/>
      <c r="DE229" s="35">
        <v>260</v>
      </c>
      <c r="DF229">
        <v>82000</v>
      </c>
    </row>
    <row r="230" spans="1:110" x14ac:dyDescent="0.25">
      <c r="A230" s="35">
        <v>201</v>
      </c>
      <c r="B230">
        <v>55.6</v>
      </c>
      <c r="R230" s="38"/>
      <c r="S230" s="36"/>
      <c r="DE230" s="35">
        <v>261</v>
      </c>
      <c r="DF230">
        <v>100000</v>
      </c>
    </row>
    <row r="231" spans="1:110" x14ac:dyDescent="0.25">
      <c r="A231" s="35">
        <v>169</v>
      </c>
      <c r="B231">
        <v>55.48</v>
      </c>
      <c r="R231" s="38"/>
      <c r="S231" s="36"/>
      <c r="DE231" s="35">
        <v>263</v>
      </c>
      <c r="DF231">
        <v>62000</v>
      </c>
    </row>
    <row r="232" spans="1:110" x14ac:dyDescent="0.25">
      <c r="A232" s="35">
        <v>364</v>
      </c>
      <c r="B232">
        <v>55.47</v>
      </c>
      <c r="R232" s="38"/>
      <c r="S232" s="36"/>
      <c r="DE232" s="35">
        <v>264</v>
      </c>
      <c r="DF232">
        <v>72000</v>
      </c>
    </row>
    <row r="233" spans="1:110" x14ac:dyDescent="0.25">
      <c r="A233" s="35">
        <v>197</v>
      </c>
      <c r="B233">
        <v>55.1</v>
      </c>
      <c r="R233" s="38"/>
      <c r="S233" s="36"/>
      <c r="DE233" s="35">
        <v>265</v>
      </c>
      <c r="DF233">
        <v>83000</v>
      </c>
    </row>
    <row r="234" spans="1:110" x14ac:dyDescent="0.25">
      <c r="A234" s="35">
        <v>140</v>
      </c>
      <c r="B234">
        <v>55</v>
      </c>
      <c r="R234" s="38"/>
      <c r="S234" s="36"/>
      <c r="DE234" s="35">
        <v>266</v>
      </c>
      <c r="DF234">
        <v>147000</v>
      </c>
    </row>
    <row r="235" spans="1:110" x14ac:dyDescent="0.25">
      <c r="A235" s="35">
        <v>358</v>
      </c>
      <c r="B235">
        <v>54.85</v>
      </c>
      <c r="R235" s="38"/>
      <c r="S235" s="36"/>
      <c r="DE235" s="35">
        <v>267</v>
      </c>
      <c r="DF235">
        <v>88000</v>
      </c>
    </row>
    <row r="236" spans="1:110" x14ac:dyDescent="0.25">
      <c r="A236" s="35">
        <v>187</v>
      </c>
      <c r="B236">
        <v>54.75</v>
      </c>
      <c r="R236" s="38"/>
      <c r="S236" s="36"/>
      <c r="DE236" s="35">
        <v>268</v>
      </c>
      <c r="DF236">
        <v>123000</v>
      </c>
    </row>
    <row r="237" spans="1:110" x14ac:dyDescent="0.25">
      <c r="A237" s="35">
        <v>58</v>
      </c>
      <c r="B237">
        <v>54.66</v>
      </c>
      <c r="R237" s="38"/>
      <c r="S237" s="36"/>
      <c r="DE237" s="35">
        <v>269</v>
      </c>
      <c r="DF237">
        <v>39000</v>
      </c>
    </row>
    <row r="238" spans="1:110" x14ac:dyDescent="0.25">
      <c r="A238" s="35">
        <v>189</v>
      </c>
      <c r="B238">
        <v>54.36</v>
      </c>
      <c r="R238" s="38"/>
      <c r="S238" s="36"/>
      <c r="DE238" s="35">
        <v>270</v>
      </c>
      <c r="DF238">
        <v>148000</v>
      </c>
    </row>
    <row r="239" spans="1:110" x14ac:dyDescent="0.25">
      <c r="A239" s="35">
        <v>183</v>
      </c>
      <c r="B239">
        <v>54.28</v>
      </c>
      <c r="R239" s="38"/>
      <c r="S239" s="36"/>
      <c r="DE239" s="35">
        <v>271</v>
      </c>
      <c r="DF239">
        <v>120000</v>
      </c>
    </row>
    <row r="240" spans="1:110" x14ac:dyDescent="0.25">
      <c r="A240" s="35">
        <v>368</v>
      </c>
      <c r="B240">
        <v>54</v>
      </c>
      <c r="R240" s="38"/>
      <c r="S240" s="36"/>
      <c r="DE240" s="35">
        <v>272</v>
      </c>
      <c r="DF240">
        <v>61000</v>
      </c>
    </row>
    <row r="241" spans="1:110" x14ac:dyDescent="0.25">
      <c r="A241" s="35">
        <v>90</v>
      </c>
      <c r="B241">
        <v>53.6</v>
      </c>
      <c r="R241" s="38"/>
      <c r="S241" s="36"/>
      <c r="DE241" s="35">
        <v>273</v>
      </c>
      <c r="DF241">
        <v>58000</v>
      </c>
    </row>
    <row r="242" spans="1:110" x14ac:dyDescent="0.25">
      <c r="A242" s="35">
        <v>278</v>
      </c>
      <c r="B242">
        <v>53.31</v>
      </c>
      <c r="R242" s="38"/>
      <c r="S242" s="36"/>
      <c r="DE242" s="35">
        <v>274</v>
      </c>
      <c r="DF242">
        <v>56000</v>
      </c>
    </row>
    <row r="243" spans="1:110" x14ac:dyDescent="0.25">
      <c r="A243" s="35">
        <v>206</v>
      </c>
      <c r="B243">
        <v>52.81</v>
      </c>
      <c r="R243" s="38"/>
      <c r="S243" s="36"/>
      <c r="DE243" s="35">
        <v>275</v>
      </c>
      <c r="DF243">
        <v>133000</v>
      </c>
    </row>
    <row r="244" spans="1:110" x14ac:dyDescent="0.25">
      <c r="A244" s="35">
        <v>226</v>
      </c>
      <c r="B244">
        <v>52.58</v>
      </c>
      <c r="R244" s="38"/>
      <c r="S244" s="36"/>
      <c r="DE244" s="35">
        <v>277</v>
      </c>
      <c r="DF244">
        <v>213000</v>
      </c>
    </row>
    <row r="245" spans="1:110" x14ac:dyDescent="0.25">
      <c r="A245" s="35">
        <v>447</v>
      </c>
      <c r="B245">
        <v>52</v>
      </c>
      <c r="R245" s="38"/>
      <c r="S245" s="36"/>
      <c r="DE245" s="35">
        <v>278</v>
      </c>
      <c r="DF245">
        <v>110000</v>
      </c>
    </row>
    <row r="246" spans="1:110" x14ac:dyDescent="0.25">
      <c r="A246" s="35">
        <v>316</v>
      </c>
      <c r="B246">
        <v>51.84</v>
      </c>
      <c r="R246" s="38"/>
      <c r="S246" s="36"/>
      <c r="DE246" s="35">
        <v>281</v>
      </c>
      <c r="DF246">
        <v>26000</v>
      </c>
    </row>
    <row r="247" spans="1:110" x14ac:dyDescent="0.25">
      <c r="A247" s="35">
        <v>80</v>
      </c>
      <c r="B247">
        <v>51.82</v>
      </c>
      <c r="R247" s="38"/>
      <c r="S247" s="36"/>
      <c r="DE247" s="35">
        <v>282</v>
      </c>
      <c r="DF247">
        <v>117000</v>
      </c>
    </row>
    <row r="248" spans="1:110" x14ac:dyDescent="0.25">
      <c r="A248" s="35">
        <v>44</v>
      </c>
      <c r="B248">
        <v>51.73</v>
      </c>
      <c r="R248" s="38"/>
      <c r="S248" s="36"/>
      <c r="DE248" s="35">
        <v>283</v>
      </c>
      <c r="DF248">
        <v>96000</v>
      </c>
    </row>
    <row r="249" spans="1:110" x14ac:dyDescent="0.25">
      <c r="A249" s="35">
        <v>235</v>
      </c>
      <c r="B249">
        <v>51.69</v>
      </c>
      <c r="R249" s="38"/>
      <c r="S249" s="39"/>
      <c r="DE249" s="35">
        <v>284</v>
      </c>
      <c r="DF249">
        <v>104000</v>
      </c>
    </row>
    <row r="250" spans="1:110" x14ac:dyDescent="0.25">
      <c r="A250" s="35">
        <v>151</v>
      </c>
      <c r="B250">
        <v>51.63</v>
      </c>
      <c r="R250" s="38"/>
      <c r="S250" s="36"/>
      <c r="DE250" s="35">
        <v>286</v>
      </c>
      <c r="DF250">
        <v>43000</v>
      </c>
    </row>
    <row r="251" spans="1:110" x14ac:dyDescent="0.25">
      <c r="A251" s="35">
        <v>446</v>
      </c>
      <c r="B251">
        <v>51.52</v>
      </c>
      <c r="R251" s="38"/>
      <c r="S251" s="36"/>
      <c r="DE251" s="35">
        <v>287</v>
      </c>
      <c r="DF251">
        <v>95000</v>
      </c>
    </row>
    <row r="252" spans="1:110" x14ac:dyDescent="0.25">
      <c r="A252" s="35">
        <v>4</v>
      </c>
      <c r="B252">
        <v>51.51</v>
      </c>
      <c r="R252" s="38"/>
      <c r="S252" s="36"/>
      <c r="DE252" s="35">
        <v>288</v>
      </c>
      <c r="DF252">
        <v>76000</v>
      </c>
    </row>
    <row r="253" spans="1:110" x14ac:dyDescent="0.25">
      <c r="A253" s="35">
        <v>85</v>
      </c>
      <c r="B253">
        <v>51.04</v>
      </c>
      <c r="R253" s="38"/>
      <c r="S253" s="36"/>
      <c r="DE253" s="35">
        <v>289</v>
      </c>
      <c r="DF253">
        <v>266000</v>
      </c>
    </row>
    <row r="254" spans="1:110" x14ac:dyDescent="0.25">
      <c r="A254" s="35">
        <v>230</v>
      </c>
      <c r="B254">
        <v>51</v>
      </c>
      <c r="R254" s="38"/>
      <c r="S254" s="36"/>
      <c r="DE254" s="35">
        <v>290</v>
      </c>
      <c r="DF254">
        <v>78000</v>
      </c>
    </row>
    <row r="255" spans="1:110" x14ac:dyDescent="0.25">
      <c r="A255" s="35">
        <v>464</v>
      </c>
      <c r="B255">
        <v>50.78</v>
      </c>
      <c r="R255" s="38"/>
      <c r="S255" s="36"/>
      <c r="DE255" s="35">
        <v>291</v>
      </c>
      <c r="DF255">
        <v>120000</v>
      </c>
    </row>
    <row r="256" spans="1:110" x14ac:dyDescent="0.25">
      <c r="A256" s="35">
        <v>1</v>
      </c>
      <c r="B256">
        <v>50.65</v>
      </c>
      <c r="R256" s="38"/>
      <c r="S256" s="36"/>
      <c r="DE256" s="35">
        <v>293</v>
      </c>
      <c r="DF256">
        <v>155000</v>
      </c>
    </row>
    <row r="257" spans="1:110" x14ac:dyDescent="0.25">
      <c r="A257" s="35">
        <v>458</v>
      </c>
      <c r="B257">
        <v>50.45</v>
      </c>
      <c r="DE257" s="35">
        <v>294</v>
      </c>
      <c r="DF257">
        <v>52000</v>
      </c>
    </row>
    <row r="258" spans="1:110" x14ac:dyDescent="0.25">
      <c r="A258" s="35">
        <v>13</v>
      </c>
      <c r="B258">
        <v>50.33</v>
      </c>
      <c r="DE258" s="35">
        <v>295</v>
      </c>
      <c r="DF258">
        <v>72000</v>
      </c>
    </row>
    <row r="259" spans="1:110" x14ac:dyDescent="0.25">
      <c r="A259" s="35">
        <v>469</v>
      </c>
      <c r="B259">
        <v>50.15</v>
      </c>
      <c r="DE259" s="35">
        <v>296</v>
      </c>
      <c r="DF259">
        <v>134000</v>
      </c>
    </row>
    <row r="260" spans="1:110" x14ac:dyDescent="0.25">
      <c r="A260" s="35">
        <v>304</v>
      </c>
      <c r="B260">
        <v>50</v>
      </c>
      <c r="DE260" s="35">
        <v>298</v>
      </c>
      <c r="DF260">
        <v>132000</v>
      </c>
    </row>
    <row r="261" spans="1:110" x14ac:dyDescent="0.25">
      <c r="A261" s="35">
        <v>145</v>
      </c>
      <c r="B261">
        <v>50</v>
      </c>
      <c r="DE261" s="35">
        <v>299</v>
      </c>
      <c r="DF261">
        <v>82000</v>
      </c>
    </row>
    <row r="262" spans="1:110" x14ac:dyDescent="0.25">
      <c r="A262" s="35">
        <v>405</v>
      </c>
      <c r="B262">
        <v>49.98</v>
      </c>
      <c r="DE262" s="35">
        <v>301</v>
      </c>
      <c r="DF262">
        <v>94000</v>
      </c>
    </row>
    <row r="263" spans="1:110" x14ac:dyDescent="0.25">
      <c r="A263" s="35">
        <v>431</v>
      </c>
      <c r="B263">
        <v>49.83</v>
      </c>
      <c r="DE263" s="35">
        <v>302</v>
      </c>
      <c r="DF263">
        <v>83000</v>
      </c>
    </row>
    <row r="264" spans="1:110" x14ac:dyDescent="0.25">
      <c r="A264" s="35">
        <v>181</v>
      </c>
      <c r="B264">
        <v>49.71</v>
      </c>
      <c r="DE264" s="35">
        <v>303</v>
      </c>
      <c r="DF264">
        <v>226000</v>
      </c>
    </row>
    <row r="265" spans="1:110" x14ac:dyDescent="0.25">
      <c r="A265" s="35">
        <v>148</v>
      </c>
      <c r="B265">
        <v>49.41</v>
      </c>
      <c r="DE265" s="35">
        <v>304</v>
      </c>
      <c r="DF265">
        <v>152000</v>
      </c>
    </row>
    <row r="266" spans="1:110" x14ac:dyDescent="0.25">
      <c r="A266" s="35">
        <v>59</v>
      </c>
      <c r="B266">
        <v>49.33</v>
      </c>
      <c r="DE266" s="35">
        <v>305</v>
      </c>
      <c r="DF266">
        <v>109000</v>
      </c>
    </row>
    <row r="267" spans="1:110" x14ac:dyDescent="0.25">
      <c r="A267" s="35">
        <v>367</v>
      </c>
      <c r="B267">
        <v>48.76</v>
      </c>
      <c r="DE267" s="35">
        <v>307</v>
      </c>
      <c r="DF267">
        <v>35000</v>
      </c>
    </row>
    <row r="268" spans="1:110" x14ac:dyDescent="0.25">
      <c r="A268" s="35">
        <v>307</v>
      </c>
      <c r="B268">
        <v>48.54</v>
      </c>
      <c r="DE268" s="35">
        <v>308</v>
      </c>
      <c r="DF268">
        <v>107000</v>
      </c>
    </row>
    <row r="269" spans="1:110" x14ac:dyDescent="0.25">
      <c r="A269" s="35">
        <v>291</v>
      </c>
      <c r="B269">
        <v>48.25</v>
      </c>
      <c r="DE269" s="35">
        <v>309</v>
      </c>
      <c r="DF269">
        <v>108000</v>
      </c>
    </row>
    <row r="270" spans="1:110" x14ac:dyDescent="0.25">
      <c r="A270" s="35">
        <v>303</v>
      </c>
      <c r="B270">
        <v>48.21</v>
      </c>
      <c r="DE270" s="35">
        <v>310</v>
      </c>
      <c r="DF270">
        <v>27000</v>
      </c>
    </row>
    <row r="271" spans="1:110" x14ac:dyDescent="0.25">
      <c r="A271" s="35">
        <v>139</v>
      </c>
      <c r="B271">
        <v>48.07</v>
      </c>
      <c r="DE271" s="35">
        <v>311</v>
      </c>
      <c r="DF271">
        <v>82000</v>
      </c>
    </row>
    <row r="272" spans="1:110" x14ac:dyDescent="0.25">
      <c r="A272" s="35">
        <v>347</v>
      </c>
      <c r="B272">
        <v>47.36</v>
      </c>
      <c r="DE272" s="35">
        <v>312</v>
      </c>
      <c r="DF272">
        <v>129000</v>
      </c>
    </row>
    <row r="273" spans="1:110" x14ac:dyDescent="0.25">
      <c r="A273" s="35">
        <v>186</v>
      </c>
      <c r="B273">
        <v>47.1</v>
      </c>
      <c r="DE273" s="35">
        <v>313</v>
      </c>
      <c r="DF273">
        <v>122000</v>
      </c>
    </row>
    <row r="274" spans="1:110" x14ac:dyDescent="0.25">
      <c r="A274" s="35">
        <v>421</v>
      </c>
      <c r="B274">
        <v>47.07</v>
      </c>
      <c r="DE274" s="35">
        <v>314</v>
      </c>
      <c r="DF274">
        <v>64000</v>
      </c>
    </row>
    <row r="275" spans="1:110" x14ac:dyDescent="0.25">
      <c r="A275" s="35">
        <v>321</v>
      </c>
      <c r="B275">
        <v>46.93</v>
      </c>
      <c r="DE275" s="35">
        <v>316</v>
      </c>
      <c r="DF275">
        <v>59000</v>
      </c>
    </row>
    <row r="276" spans="1:110" x14ac:dyDescent="0.25">
      <c r="A276" s="35">
        <v>361</v>
      </c>
      <c r="B276">
        <v>46.87</v>
      </c>
      <c r="DE276" s="35">
        <v>317</v>
      </c>
      <c r="DF276">
        <v>151000</v>
      </c>
    </row>
    <row r="277" spans="1:110" x14ac:dyDescent="0.25">
      <c r="A277" s="35">
        <v>159</v>
      </c>
      <c r="B277">
        <v>46.66</v>
      </c>
      <c r="DE277" s="35">
        <v>319</v>
      </c>
      <c r="DF277">
        <v>51000</v>
      </c>
    </row>
    <row r="278" spans="1:110" x14ac:dyDescent="0.25">
      <c r="A278" s="35">
        <v>265</v>
      </c>
      <c r="B278">
        <v>46.2</v>
      </c>
      <c r="DE278" s="35">
        <v>320</v>
      </c>
      <c r="DF278">
        <v>65000</v>
      </c>
    </row>
    <row r="279" spans="1:110" x14ac:dyDescent="0.25">
      <c r="A279" s="35">
        <v>483</v>
      </c>
      <c r="B279">
        <v>45.32</v>
      </c>
      <c r="DE279" s="35">
        <v>321</v>
      </c>
      <c r="DF279">
        <v>88000</v>
      </c>
    </row>
    <row r="280" spans="1:110" x14ac:dyDescent="0.25">
      <c r="A280" s="35">
        <v>436</v>
      </c>
      <c r="B280">
        <v>45.31</v>
      </c>
      <c r="DE280" s="35">
        <v>322</v>
      </c>
      <c r="DF280">
        <v>107000</v>
      </c>
    </row>
    <row r="281" spans="1:110" x14ac:dyDescent="0.25">
      <c r="A281" s="35">
        <v>103</v>
      </c>
      <c r="B281">
        <v>44.72</v>
      </c>
      <c r="DE281" s="35">
        <v>323</v>
      </c>
      <c r="DF281">
        <v>125000</v>
      </c>
    </row>
    <row r="282" spans="1:110" x14ac:dyDescent="0.25">
      <c r="A282" s="35">
        <v>204</v>
      </c>
      <c r="B282">
        <v>44.68</v>
      </c>
      <c r="DE282" s="35">
        <v>324</v>
      </c>
      <c r="DF282">
        <v>46000</v>
      </c>
    </row>
    <row r="283" spans="1:110" x14ac:dyDescent="0.25">
      <c r="A283" s="35">
        <v>137</v>
      </c>
      <c r="B283">
        <v>44.64</v>
      </c>
      <c r="DE283" s="35">
        <v>326</v>
      </c>
      <c r="DF283">
        <v>59000</v>
      </c>
    </row>
    <row r="284" spans="1:110" x14ac:dyDescent="0.25">
      <c r="A284" s="35">
        <v>377</v>
      </c>
      <c r="B284">
        <v>44.61</v>
      </c>
      <c r="DE284" s="35">
        <v>327</v>
      </c>
      <c r="DF284">
        <v>88000</v>
      </c>
    </row>
    <row r="285" spans="1:110" x14ac:dyDescent="0.25">
      <c r="A285" s="35">
        <v>382</v>
      </c>
      <c r="B285">
        <v>44.38</v>
      </c>
      <c r="DE285" s="35">
        <v>328</v>
      </c>
      <c r="DF285">
        <v>105000</v>
      </c>
    </row>
    <row r="286" spans="1:110" x14ac:dyDescent="0.25">
      <c r="A286" s="35">
        <v>192</v>
      </c>
      <c r="B286">
        <v>44.35</v>
      </c>
      <c r="DE286" s="35">
        <v>329</v>
      </c>
      <c r="DF286">
        <v>222000</v>
      </c>
    </row>
    <row r="287" spans="1:110" x14ac:dyDescent="0.25">
      <c r="A287" s="35">
        <v>441</v>
      </c>
      <c r="B287">
        <v>44.26</v>
      </c>
      <c r="DE287" s="35">
        <v>330</v>
      </c>
      <c r="DF287">
        <v>100000</v>
      </c>
    </row>
    <row r="288" spans="1:110" x14ac:dyDescent="0.25">
      <c r="A288" s="35">
        <v>427</v>
      </c>
      <c r="B288">
        <v>44.03</v>
      </c>
      <c r="DE288" s="35">
        <v>331</v>
      </c>
      <c r="DF288">
        <v>93000</v>
      </c>
    </row>
    <row r="289" spans="1:110" x14ac:dyDescent="0.25">
      <c r="A289" s="35">
        <v>498</v>
      </c>
      <c r="B289">
        <v>43.75</v>
      </c>
      <c r="DE289" s="35">
        <v>332</v>
      </c>
      <c r="DF289">
        <v>85000</v>
      </c>
    </row>
    <row r="290" spans="1:110" x14ac:dyDescent="0.25">
      <c r="A290" s="35">
        <v>199</v>
      </c>
      <c r="B290">
        <v>43.41</v>
      </c>
      <c r="DE290" s="35">
        <v>333</v>
      </c>
      <c r="DF290">
        <v>49000</v>
      </c>
    </row>
    <row r="291" spans="1:110" x14ac:dyDescent="0.25">
      <c r="A291" s="35">
        <v>494</v>
      </c>
      <c r="B291">
        <v>43.28</v>
      </c>
      <c r="DE291" s="35">
        <v>334</v>
      </c>
      <c r="DF291">
        <v>91000</v>
      </c>
    </row>
    <row r="292" spans="1:110" x14ac:dyDescent="0.25">
      <c r="A292" s="35">
        <v>208</v>
      </c>
      <c r="B292">
        <v>42.85</v>
      </c>
      <c r="DE292" s="35">
        <v>335</v>
      </c>
      <c r="DF292">
        <v>124000</v>
      </c>
    </row>
    <row r="293" spans="1:110" x14ac:dyDescent="0.25">
      <c r="A293" s="35">
        <v>402</v>
      </c>
      <c r="B293">
        <v>42.55</v>
      </c>
      <c r="DE293" s="35">
        <v>336</v>
      </c>
      <c r="DF293">
        <v>50000</v>
      </c>
    </row>
    <row r="294" spans="1:110" x14ac:dyDescent="0.25">
      <c r="A294" s="35">
        <v>477</v>
      </c>
      <c r="B294">
        <v>42.05</v>
      </c>
      <c r="DE294" s="35">
        <v>337</v>
      </c>
      <c r="DF294">
        <v>154000</v>
      </c>
    </row>
    <row r="295" spans="1:110" x14ac:dyDescent="0.25">
      <c r="A295" s="35">
        <v>81</v>
      </c>
      <c r="B295">
        <v>41.66</v>
      </c>
      <c r="DE295" s="35">
        <v>338</v>
      </c>
      <c r="DF295">
        <v>66000</v>
      </c>
    </row>
    <row r="296" spans="1:110" x14ac:dyDescent="0.25">
      <c r="A296" s="35">
        <v>168</v>
      </c>
      <c r="B296">
        <v>41.55</v>
      </c>
      <c r="DE296" s="35">
        <v>339</v>
      </c>
      <c r="DF296">
        <v>67000</v>
      </c>
    </row>
    <row r="297" spans="1:110" x14ac:dyDescent="0.25">
      <c r="A297" s="35">
        <v>9</v>
      </c>
      <c r="B297">
        <v>40.64</v>
      </c>
      <c r="DE297" s="35">
        <v>340</v>
      </c>
      <c r="DF297">
        <v>46000</v>
      </c>
    </row>
    <row r="298" spans="1:110" x14ac:dyDescent="0.25">
      <c r="A298" s="35">
        <v>238</v>
      </c>
      <c r="B298">
        <v>39.75</v>
      </c>
      <c r="DE298" s="35">
        <v>341</v>
      </c>
      <c r="DF298">
        <v>181000</v>
      </c>
    </row>
    <row r="299" spans="1:110" x14ac:dyDescent="0.25">
      <c r="A299" s="35">
        <v>134</v>
      </c>
      <c r="B299">
        <v>38.81</v>
      </c>
      <c r="DE299" s="35">
        <v>343</v>
      </c>
      <c r="DF299">
        <v>41000</v>
      </c>
    </row>
    <row r="300" spans="1:110" x14ac:dyDescent="0.25">
      <c r="A300" s="35">
        <v>331</v>
      </c>
      <c r="B300">
        <v>38.090000000000003</v>
      </c>
      <c r="DE300" s="35">
        <v>344</v>
      </c>
      <c r="DF300">
        <v>143000</v>
      </c>
    </row>
    <row r="301" spans="1:110" x14ac:dyDescent="0.25">
      <c r="A301" s="35">
        <v>232</v>
      </c>
      <c r="B301">
        <v>37.380000000000003</v>
      </c>
      <c r="DE301" s="35">
        <v>346</v>
      </c>
      <c r="DF301">
        <v>109000</v>
      </c>
    </row>
    <row r="302" spans="1:110" x14ac:dyDescent="0.25">
      <c r="A302" s="35">
        <v>314</v>
      </c>
      <c r="B302">
        <v>36.92</v>
      </c>
      <c r="DE302" s="35">
        <v>347</v>
      </c>
      <c r="DF302">
        <v>269000</v>
      </c>
    </row>
    <row r="303" spans="1:110" x14ac:dyDescent="0.25">
      <c r="A303" s="35">
        <v>485</v>
      </c>
      <c r="B303">
        <v>36.85</v>
      </c>
      <c r="DE303" s="35">
        <v>348</v>
      </c>
      <c r="DF303">
        <v>46000</v>
      </c>
    </row>
    <row r="304" spans="1:110" x14ac:dyDescent="0.25">
      <c r="A304" s="35">
        <v>101</v>
      </c>
      <c r="B304">
        <v>35</v>
      </c>
      <c r="DE304" s="35">
        <v>349</v>
      </c>
      <c r="DF304">
        <v>166000</v>
      </c>
    </row>
    <row r="305" spans="1:110" x14ac:dyDescent="0.25">
      <c r="A305" s="35">
        <v>182</v>
      </c>
      <c r="B305">
        <v>35</v>
      </c>
      <c r="DE305" s="35">
        <v>350</v>
      </c>
      <c r="DF305">
        <v>142000</v>
      </c>
    </row>
    <row r="306" spans="1:110" x14ac:dyDescent="0.25">
      <c r="A306" s="35">
        <v>115</v>
      </c>
      <c r="B306">
        <v>34.950000000000003</v>
      </c>
      <c r="DE306" s="35">
        <v>351</v>
      </c>
      <c r="DF306">
        <v>68000</v>
      </c>
    </row>
    <row r="307" spans="1:110" x14ac:dyDescent="0.25">
      <c r="A307" s="35">
        <v>262</v>
      </c>
      <c r="B307">
        <v>34.020000000000003</v>
      </c>
      <c r="DE307" s="35">
        <v>352</v>
      </c>
      <c r="DF307">
        <v>91000</v>
      </c>
    </row>
    <row r="308" spans="1:110" x14ac:dyDescent="0.25">
      <c r="A308" s="35">
        <v>267</v>
      </c>
      <c r="B308">
        <v>33.81</v>
      </c>
      <c r="DE308" s="35">
        <v>353</v>
      </c>
      <c r="DF308">
        <v>37000</v>
      </c>
    </row>
    <row r="309" spans="1:110" x14ac:dyDescent="0.25">
      <c r="A309" s="35">
        <v>324</v>
      </c>
      <c r="B309">
        <v>32.93</v>
      </c>
      <c r="DE309" s="35">
        <v>355</v>
      </c>
      <c r="DF309">
        <v>150000</v>
      </c>
    </row>
    <row r="310" spans="1:110" x14ac:dyDescent="0.25">
      <c r="A310" s="35">
        <v>425</v>
      </c>
      <c r="B310">
        <v>32.76</v>
      </c>
      <c r="DE310" s="35">
        <v>356</v>
      </c>
      <c r="DF310">
        <v>96000</v>
      </c>
    </row>
    <row r="311" spans="1:110" x14ac:dyDescent="0.25">
      <c r="A311" s="35">
        <v>370</v>
      </c>
      <c r="B311">
        <v>32.229999999999997</v>
      </c>
      <c r="DE311" s="35">
        <v>357</v>
      </c>
      <c r="DF311">
        <v>31000</v>
      </c>
    </row>
    <row r="312" spans="1:110" x14ac:dyDescent="0.25">
      <c r="A312" s="35">
        <v>335</v>
      </c>
      <c r="B312">
        <v>31.9</v>
      </c>
      <c r="DE312" s="35">
        <v>358</v>
      </c>
      <c r="DF312">
        <v>114000</v>
      </c>
    </row>
    <row r="313" spans="1:110" x14ac:dyDescent="0.25">
      <c r="A313" s="35">
        <v>123</v>
      </c>
      <c r="B313">
        <v>31.35</v>
      </c>
      <c r="DE313" s="35">
        <v>361</v>
      </c>
      <c r="DF313">
        <v>57000</v>
      </c>
    </row>
    <row r="314" spans="1:110" x14ac:dyDescent="0.25">
      <c r="A314" s="35">
        <v>163</v>
      </c>
      <c r="B314">
        <v>31.08</v>
      </c>
      <c r="DE314" s="35">
        <v>362</v>
      </c>
      <c r="DF314">
        <v>69000</v>
      </c>
    </row>
    <row r="315" spans="1:110" x14ac:dyDescent="0.25">
      <c r="A315" s="35" t="s">
        <v>49</v>
      </c>
      <c r="B315">
        <v>18984.179999999986</v>
      </c>
      <c r="DE315" s="35">
        <v>363</v>
      </c>
      <c r="DF315">
        <v>48000</v>
      </c>
    </row>
    <row r="316" spans="1:110" x14ac:dyDescent="0.25">
      <c r="DE316" s="35">
        <v>364</v>
      </c>
      <c r="DF316">
        <v>119000</v>
      </c>
    </row>
    <row r="317" spans="1:110" x14ac:dyDescent="0.25">
      <c r="DE317" s="35">
        <v>365</v>
      </c>
      <c r="DF317">
        <v>41000</v>
      </c>
    </row>
    <row r="318" spans="1:110" x14ac:dyDescent="0.25">
      <c r="DE318" s="35">
        <v>366</v>
      </c>
      <c r="DF318">
        <v>219000</v>
      </c>
    </row>
    <row r="319" spans="1:110" x14ac:dyDescent="0.25">
      <c r="DE319" s="35">
        <v>367</v>
      </c>
      <c r="DF319">
        <v>133000</v>
      </c>
    </row>
    <row r="320" spans="1:110" x14ac:dyDescent="0.25">
      <c r="DE320" s="35">
        <v>368</v>
      </c>
      <c r="DF320">
        <v>52000</v>
      </c>
    </row>
    <row r="321" spans="109:110" x14ac:dyDescent="0.25">
      <c r="DE321" s="35">
        <v>369</v>
      </c>
      <c r="DF321">
        <v>108000</v>
      </c>
    </row>
    <row r="322" spans="109:110" x14ac:dyDescent="0.25">
      <c r="DE322" s="35">
        <v>370</v>
      </c>
      <c r="DF322">
        <v>117000</v>
      </c>
    </row>
    <row r="323" spans="109:110" x14ac:dyDescent="0.25">
      <c r="DE323" s="35">
        <v>371</v>
      </c>
      <c r="DF323">
        <v>54000</v>
      </c>
    </row>
    <row r="324" spans="109:110" x14ac:dyDescent="0.25">
      <c r="DE324" s="35">
        <v>372</v>
      </c>
      <c r="DF324">
        <v>200000</v>
      </c>
    </row>
    <row r="325" spans="109:110" x14ac:dyDescent="0.25">
      <c r="DE325" s="35">
        <v>374</v>
      </c>
      <c r="DF325">
        <v>210000</v>
      </c>
    </row>
    <row r="326" spans="109:110" x14ac:dyDescent="0.25">
      <c r="DE326" s="35">
        <v>375</v>
      </c>
      <c r="DF326">
        <v>59000</v>
      </c>
    </row>
    <row r="327" spans="109:110" x14ac:dyDescent="0.25">
      <c r="DE327" s="35">
        <v>376</v>
      </c>
      <c r="DF327">
        <v>211000</v>
      </c>
    </row>
    <row r="328" spans="109:110" x14ac:dyDescent="0.25">
      <c r="DE328" s="35">
        <v>377</v>
      </c>
      <c r="DF328">
        <v>44000</v>
      </c>
    </row>
    <row r="329" spans="109:110" x14ac:dyDescent="0.25">
      <c r="DE329" s="35">
        <v>378</v>
      </c>
      <c r="DF329">
        <v>80000</v>
      </c>
    </row>
    <row r="330" spans="109:110" x14ac:dyDescent="0.25">
      <c r="DE330" s="35">
        <v>379</v>
      </c>
      <c r="DF330">
        <v>208000</v>
      </c>
    </row>
    <row r="331" spans="109:110" x14ac:dyDescent="0.25">
      <c r="DE331" s="35">
        <v>380</v>
      </c>
      <c r="DF331">
        <v>109000</v>
      </c>
    </row>
    <row r="332" spans="109:110" x14ac:dyDescent="0.25">
      <c r="DE332" s="35">
        <v>381</v>
      </c>
      <c r="DF332">
        <v>160000</v>
      </c>
    </row>
    <row r="333" spans="109:110" x14ac:dyDescent="0.25">
      <c r="DE333" s="35">
        <v>382</v>
      </c>
      <c r="DF333">
        <v>232000</v>
      </c>
    </row>
    <row r="334" spans="109:110" x14ac:dyDescent="0.25">
      <c r="DE334" s="35">
        <v>383</v>
      </c>
      <c r="DF334">
        <v>100000</v>
      </c>
    </row>
    <row r="335" spans="109:110" x14ac:dyDescent="0.25">
      <c r="DE335" s="35">
        <v>385</v>
      </c>
      <c r="DF335">
        <v>69000</v>
      </c>
    </row>
    <row r="336" spans="109:110" x14ac:dyDescent="0.25">
      <c r="DE336" s="35">
        <v>386</v>
      </c>
      <c r="DF336">
        <v>58000</v>
      </c>
    </row>
    <row r="337" spans="109:110" x14ac:dyDescent="0.25">
      <c r="DE337" s="35">
        <v>387</v>
      </c>
      <c r="DF337">
        <v>110000</v>
      </c>
    </row>
    <row r="338" spans="109:110" x14ac:dyDescent="0.25">
      <c r="DE338" s="35">
        <v>388</v>
      </c>
      <c r="DF338">
        <v>45000</v>
      </c>
    </row>
    <row r="339" spans="109:110" x14ac:dyDescent="0.25">
      <c r="DE339" s="35">
        <v>389</v>
      </c>
      <c r="DF339">
        <v>138000</v>
      </c>
    </row>
    <row r="340" spans="109:110" x14ac:dyDescent="0.25">
      <c r="DE340" s="35">
        <v>390</v>
      </c>
      <c r="DF340">
        <v>66000</v>
      </c>
    </row>
    <row r="341" spans="109:110" x14ac:dyDescent="0.25">
      <c r="DE341" s="35">
        <v>391</v>
      </c>
      <c r="DF341">
        <v>173000</v>
      </c>
    </row>
    <row r="342" spans="109:110" x14ac:dyDescent="0.25">
      <c r="DE342" s="35">
        <v>392</v>
      </c>
      <c r="DF342">
        <v>159000</v>
      </c>
    </row>
    <row r="343" spans="109:110" x14ac:dyDescent="0.25">
      <c r="DE343" s="35">
        <v>393</v>
      </c>
      <c r="DF343">
        <v>66000</v>
      </c>
    </row>
    <row r="344" spans="109:110" x14ac:dyDescent="0.25">
      <c r="DE344" s="35">
        <v>394</v>
      </c>
      <c r="DF344">
        <v>100000</v>
      </c>
    </row>
    <row r="345" spans="109:110" x14ac:dyDescent="0.25">
      <c r="DE345" s="35">
        <v>395</v>
      </c>
      <c r="DF345">
        <v>156000</v>
      </c>
    </row>
    <row r="346" spans="109:110" x14ac:dyDescent="0.25">
      <c r="DE346" s="35">
        <v>396</v>
      </c>
      <c r="DF346">
        <v>168000</v>
      </c>
    </row>
    <row r="347" spans="109:110" x14ac:dyDescent="0.25">
      <c r="DE347" s="35">
        <v>397</v>
      </c>
      <c r="DF347">
        <v>115000</v>
      </c>
    </row>
    <row r="348" spans="109:110" x14ac:dyDescent="0.25">
      <c r="DE348" s="35">
        <v>399</v>
      </c>
      <c r="DF348">
        <v>170000</v>
      </c>
    </row>
    <row r="349" spans="109:110" x14ac:dyDescent="0.25">
      <c r="DE349" s="35">
        <v>400</v>
      </c>
      <c r="DF349">
        <v>78000</v>
      </c>
    </row>
    <row r="350" spans="109:110" x14ac:dyDescent="0.25">
      <c r="DE350" s="35">
        <v>401</v>
      </c>
      <c r="DF350">
        <v>75000</v>
      </c>
    </row>
    <row r="351" spans="109:110" x14ac:dyDescent="0.25">
      <c r="DE351" s="35">
        <v>402</v>
      </c>
      <c r="DF351">
        <v>172000</v>
      </c>
    </row>
    <row r="352" spans="109:110" x14ac:dyDescent="0.25">
      <c r="DE352" s="35">
        <v>404</v>
      </c>
      <c r="DF352">
        <v>90000</v>
      </c>
    </row>
    <row r="353" spans="109:110" x14ac:dyDescent="0.25">
      <c r="DE353" s="35">
        <v>405</v>
      </c>
      <c r="DF353">
        <v>86000</v>
      </c>
    </row>
    <row r="354" spans="109:110" x14ac:dyDescent="0.25">
      <c r="DE354" s="35">
        <v>406</v>
      </c>
      <c r="DF354">
        <v>123000</v>
      </c>
    </row>
    <row r="355" spans="109:110" x14ac:dyDescent="0.25">
      <c r="DE355" s="35">
        <v>407</v>
      </c>
      <c r="DF355">
        <v>107000</v>
      </c>
    </row>
    <row r="356" spans="109:110" x14ac:dyDescent="0.25">
      <c r="DE356" s="35">
        <v>408</v>
      </c>
      <c r="DF356">
        <v>60000</v>
      </c>
    </row>
    <row r="357" spans="109:110" x14ac:dyDescent="0.25">
      <c r="DE357" s="35">
        <v>409</v>
      </c>
      <c r="DF357">
        <v>62000</v>
      </c>
    </row>
    <row r="358" spans="109:110" x14ac:dyDescent="0.25">
      <c r="DE358" s="35">
        <v>410</v>
      </c>
      <c r="DF358">
        <v>149000</v>
      </c>
    </row>
    <row r="359" spans="109:110" x14ac:dyDescent="0.25">
      <c r="DE359" s="35">
        <v>412</v>
      </c>
      <c r="DF359">
        <v>90000</v>
      </c>
    </row>
    <row r="360" spans="109:110" x14ac:dyDescent="0.25">
      <c r="DE360" s="35">
        <v>413</v>
      </c>
      <c r="DF360">
        <v>96000</v>
      </c>
    </row>
    <row r="361" spans="109:110" x14ac:dyDescent="0.25">
      <c r="DE361" s="35">
        <v>414</v>
      </c>
      <c r="DF361">
        <v>134000</v>
      </c>
    </row>
    <row r="362" spans="109:110" x14ac:dyDescent="0.25">
      <c r="DE362" s="35">
        <v>416</v>
      </c>
      <c r="DF362">
        <v>194000</v>
      </c>
    </row>
    <row r="363" spans="109:110" x14ac:dyDescent="0.25">
      <c r="DE363" s="35">
        <v>417</v>
      </c>
      <c r="DF363">
        <v>137000</v>
      </c>
    </row>
    <row r="364" spans="109:110" x14ac:dyDescent="0.25">
      <c r="DE364" s="35">
        <v>418</v>
      </c>
      <c r="DF364">
        <v>52000</v>
      </c>
    </row>
    <row r="365" spans="109:110" x14ac:dyDescent="0.25">
      <c r="DE365" s="35">
        <v>419</v>
      </c>
      <c r="DF365">
        <v>57000</v>
      </c>
    </row>
    <row r="366" spans="109:110" x14ac:dyDescent="0.25">
      <c r="DE366" s="35">
        <v>421</v>
      </c>
      <c r="DF366">
        <v>64000</v>
      </c>
    </row>
    <row r="367" spans="109:110" x14ac:dyDescent="0.25">
      <c r="DE367" s="35">
        <v>422</v>
      </c>
      <c r="DF367">
        <v>65000</v>
      </c>
    </row>
    <row r="368" spans="109:110" x14ac:dyDescent="0.25">
      <c r="DE368" s="35">
        <v>423</v>
      </c>
      <c r="DF368">
        <v>91000</v>
      </c>
    </row>
    <row r="369" spans="109:110" x14ac:dyDescent="0.25">
      <c r="DE369" s="35">
        <v>424</v>
      </c>
      <c r="DF369">
        <v>43000</v>
      </c>
    </row>
    <row r="370" spans="109:110" x14ac:dyDescent="0.25">
      <c r="DE370" s="35">
        <v>425</v>
      </c>
      <c r="DF370">
        <v>69000</v>
      </c>
    </row>
    <row r="371" spans="109:110" x14ac:dyDescent="0.25">
      <c r="DE371" s="35">
        <v>427</v>
      </c>
      <c r="DF371">
        <v>84000</v>
      </c>
    </row>
    <row r="372" spans="109:110" x14ac:dyDescent="0.25">
      <c r="DE372" s="35">
        <v>428</v>
      </c>
      <c r="DF372">
        <v>74000</v>
      </c>
    </row>
    <row r="373" spans="109:110" x14ac:dyDescent="0.25">
      <c r="DE373" s="35">
        <v>429</v>
      </c>
      <c r="DF373">
        <v>62000</v>
      </c>
    </row>
    <row r="374" spans="109:110" x14ac:dyDescent="0.25">
      <c r="DE374" s="35">
        <v>430</v>
      </c>
      <c r="DF374">
        <v>105000</v>
      </c>
    </row>
    <row r="375" spans="109:110" x14ac:dyDescent="0.25">
      <c r="DE375" s="35">
        <v>431</v>
      </c>
      <c r="DF375">
        <v>95000</v>
      </c>
    </row>
    <row r="376" spans="109:110" x14ac:dyDescent="0.25">
      <c r="DE376" s="35">
        <v>432</v>
      </c>
      <c r="DF376">
        <v>145000</v>
      </c>
    </row>
    <row r="377" spans="109:110" x14ac:dyDescent="0.25">
      <c r="DE377" s="35">
        <v>434</v>
      </c>
      <c r="DF377">
        <v>84000</v>
      </c>
    </row>
    <row r="378" spans="109:110" x14ac:dyDescent="0.25">
      <c r="DE378" s="35">
        <v>435</v>
      </c>
      <c r="DF378">
        <v>101000</v>
      </c>
    </row>
    <row r="379" spans="109:110" x14ac:dyDescent="0.25">
      <c r="DE379" s="35">
        <v>438</v>
      </c>
      <c r="DF379">
        <v>48000</v>
      </c>
    </row>
    <row r="380" spans="109:110" x14ac:dyDescent="0.25">
      <c r="DE380" s="35">
        <v>441</v>
      </c>
      <c r="DF380">
        <v>33000</v>
      </c>
    </row>
    <row r="381" spans="109:110" x14ac:dyDescent="0.25">
      <c r="DE381" s="35">
        <v>442</v>
      </c>
      <c r="DF381">
        <v>186000</v>
      </c>
    </row>
    <row r="382" spans="109:110" x14ac:dyDescent="0.25">
      <c r="DE382" s="35">
        <v>443</v>
      </c>
      <c r="DF382">
        <v>61000</v>
      </c>
    </row>
    <row r="383" spans="109:110" x14ac:dyDescent="0.25">
      <c r="DE383" s="35">
        <v>444</v>
      </c>
      <c r="DF383">
        <v>75000</v>
      </c>
    </row>
    <row r="384" spans="109:110" x14ac:dyDescent="0.25">
      <c r="DE384" s="35">
        <v>445</v>
      </c>
      <c r="DF384">
        <v>70000</v>
      </c>
    </row>
    <row r="385" spans="109:110" x14ac:dyDescent="0.25">
      <c r="DE385" s="35">
        <v>446</v>
      </c>
      <c r="DF385">
        <v>49000</v>
      </c>
    </row>
    <row r="386" spans="109:110" x14ac:dyDescent="0.25">
      <c r="DE386" s="35">
        <v>447</v>
      </c>
      <c r="DF386">
        <v>43000</v>
      </c>
    </row>
    <row r="387" spans="109:110" x14ac:dyDescent="0.25">
      <c r="DE387" s="35">
        <v>449</v>
      </c>
      <c r="DF387">
        <v>89000</v>
      </c>
    </row>
    <row r="388" spans="109:110" x14ac:dyDescent="0.25">
      <c r="DE388" s="35">
        <v>450</v>
      </c>
      <c r="DF388">
        <v>82000</v>
      </c>
    </row>
    <row r="389" spans="109:110" x14ac:dyDescent="0.25">
      <c r="DE389" s="35">
        <v>452</v>
      </c>
      <c r="DF389">
        <v>65000</v>
      </c>
    </row>
    <row r="390" spans="109:110" x14ac:dyDescent="0.25">
      <c r="DE390" s="35">
        <v>453</v>
      </c>
      <c r="DF390">
        <v>144000</v>
      </c>
    </row>
    <row r="391" spans="109:110" x14ac:dyDescent="0.25">
      <c r="DE391" s="35">
        <v>454</v>
      </c>
      <c r="DF391">
        <v>78000</v>
      </c>
    </row>
    <row r="392" spans="109:110" x14ac:dyDescent="0.25">
      <c r="DE392" s="35">
        <v>455</v>
      </c>
      <c r="DF392">
        <v>181000</v>
      </c>
    </row>
    <row r="393" spans="109:110" x14ac:dyDescent="0.25">
      <c r="DE393" s="35">
        <v>456</v>
      </c>
      <c r="DF393">
        <v>171000</v>
      </c>
    </row>
    <row r="394" spans="109:110" x14ac:dyDescent="0.25">
      <c r="DE394" s="35">
        <v>458</v>
      </c>
      <c r="DF394">
        <v>174000</v>
      </c>
    </row>
    <row r="395" spans="109:110" x14ac:dyDescent="0.25">
      <c r="DE395" s="35">
        <v>460</v>
      </c>
      <c r="DF395">
        <v>41000</v>
      </c>
    </row>
    <row r="396" spans="109:110" x14ac:dyDescent="0.25">
      <c r="DE396" s="35">
        <v>461</v>
      </c>
      <c r="DF396">
        <v>125000</v>
      </c>
    </row>
    <row r="397" spans="109:110" x14ac:dyDescent="0.25">
      <c r="DE397" s="35">
        <v>462</v>
      </c>
      <c r="DF397">
        <v>60000</v>
      </c>
    </row>
    <row r="398" spans="109:110" x14ac:dyDescent="0.25">
      <c r="DE398" s="35">
        <v>463</v>
      </c>
      <c r="DF398">
        <v>49000</v>
      </c>
    </row>
    <row r="399" spans="109:110" x14ac:dyDescent="0.25">
      <c r="DE399" s="35">
        <v>464</v>
      </c>
      <c r="DF399">
        <v>20000</v>
      </c>
    </row>
    <row r="400" spans="109:110" x14ac:dyDescent="0.25">
      <c r="DE400" s="35">
        <v>465</v>
      </c>
      <c r="DF400">
        <v>100000</v>
      </c>
    </row>
    <row r="401" spans="109:110" x14ac:dyDescent="0.25">
      <c r="DE401" s="35">
        <v>466</v>
      </c>
      <c r="DF401">
        <v>77000</v>
      </c>
    </row>
    <row r="402" spans="109:110" x14ac:dyDescent="0.25">
      <c r="DE402" s="35">
        <v>467</v>
      </c>
      <c r="DF402">
        <v>170000</v>
      </c>
    </row>
    <row r="403" spans="109:110" x14ac:dyDescent="0.25">
      <c r="DE403" s="35">
        <v>469</v>
      </c>
      <c r="DF403">
        <v>103000</v>
      </c>
    </row>
    <row r="404" spans="109:110" x14ac:dyDescent="0.25">
      <c r="DE404" s="35">
        <v>471</v>
      </c>
      <c r="DF404">
        <v>95000</v>
      </c>
    </row>
    <row r="405" spans="109:110" x14ac:dyDescent="0.25">
      <c r="DE405" s="35">
        <v>473</v>
      </c>
      <c r="DF405">
        <v>100000</v>
      </c>
    </row>
    <row r="406" spans="109:110" x14ac:dyDescent="0.25">
      <c r="DE406" s="35">
        <v>474</v>
      </c>
      <c r="DF406">
        <v>118000</v>
      </c>
    </row>
    <row r="407" spans="109:110" x14ac:dyDescent="0.25">
      <c r="DE407" s="35">
        <v>475</v>
      </c>
      <c r="DF407">
        <v>83000</v>
      </c>
    </row>
    <row r="408" spans="109:110" x14ac:dyDescent="0.25">
      <c r="DE408" s="35">
        <v>476</v>
      </c>
      <c r="DF408">
        <v>78000</v>
      </c>
    </row>
    <row r="409" spans="109:110" x14ac:dyDescent="0.25">
      <c r="DE409" s="35">
        <v>477</v>
      </c>
      <c r="DF409">
        <v>196000</v>
      </c>
    </row>
    <row r="410" spans="109:110" x14ac:dyDescent="0.25">
      <c r="DE410" s="35">
        <v>478</v>
      </c>
      <c r="DF410">
        <v>105000</v>
      </c>
    </row>
    <row r="411" spans="109:110" x14ac:dyDescent="0.25">
      <c r="DE411" s="35">
        <v>479</v>
      </c>
      <c r="DF411">
        <v>120000</v>
      </c>
    </row>
    <row r="412" spans="109:110" x14ac:dyDescent="0.25">
      <c r="DE412" s="35">
        <v>481</v>
      </c>
      <c r="DF412">
        <v>84000</v>
      </c>
    </row>
    <row r="413" spans="109:110" x14ac:dyDescent="0.25">
      <c r="DE413" s="35">
        <v>482</v>
      </c>
      <c r="DF413">
        <v>108000</v>
      </c>
    </row>
    <row r="414" spans="109:110" x14ac:dyDescent="0.25">
      <c r="DE414" s="35">
        <v>483</v>
      </c>
      <c r="DF414">
        <v>82000</v>
      </c>
    </row>
    <row r="415" spans="109:110" x14ac:dyDescent="0.25">
      <c r="DE415" s="35">
        <v>484</v>
      </c>
      <c r="DF415">
        <v>160000</v>
      </c>
    </row>
    <row r="416" spans="109:110" x14ac:dyDescent="0.25">
      <c r="DE416" s="35">
        <v>485</v>
      </c>
      <c r="DF416">
        <v>47000</v>
      </c>
    </row>
    <row r="417" spans="109:110" x14ac:dyDescent="0.25">
      <c r="DE417" s="35">
        <v>486</v>
      </c>
      <c r="DF417">
        <v>64000</v>
      </c>
    </row>
    <row r="418" spans="109:110" x14ac:dyDescent="0.25">
      <c r="DE418" s="35">
        <v>487</v>
      </c>
      <c r="DF418">
        <v>62000</v>
      </c>
    </row>
    <row r="419" spans="109:110" x14ac:dyDescent="0.25">
      <c r="DE419" s="35">
        <v>488</v>
      </c>
      <c r="DF419">
        <v>90000</v>
      </c>
    </row>
    <row r="420" spans="109:110" x14ac:dyDescent="0.25">
      <c r="DE420" s="35">
        <v>489</v>
      </c>
      <c r="DF420">
        <v>142000</v>
      </c>
    </row>
    <row r="421" spans="109:110" x14ac:dyDescent="0.25">
      <c r="DE421" s="35">
        <v>490</v>
      </c>
      <c r="DF421">
        <v>75000</v>
      </c>
    </row>
    <row r="422" spans="109:110" x14ac:dyDescent="0.25">
      <c r="DE422" s="35">
        <v>491</v>
      </c>
      <c r="DF422">
        <v>97000</v>
      </c>
    </row>
    <row r="423" spans="109:110" x14ac:dyDescent="0.25">
      <c r="DE423" s="35">
        <v>493</v>
      </c>
      <c r="DF423">
        <v>70000</v>
      </c>
    </row>
    <row r="424" spans="109:110" x14ac:dyDescent="0.25">
      <c r="DE424" s="35">
        <v>494</v>
      </c>
      <c r="DF424">
        <v>104000</v>
      </c>
    </row>
    <row r="425" spans="109:110" x14ac:dyDescent="0.25">
      <c r="DE425" s="35">
        <v>495</v>
      </c>
      <c r="DF425">
        <v>172000</v>
      </c>
    </row>
    <row r="426" spans="109:110" x14ac:dyDescent="0.25">
      <c r="DE426" s="35">
        <v>496</v>
      </c>
      <c r="DF426">
        <v>275000</v>
      </c>
    </row>
    <row r="427" spans="109:110" x14ac:dyDescent="0.25">
      <c r="DE427" s="35">
        <v>497</v>
      </c>
      <c r="DF427">
        <v>79000</v>
      </c>
    </row>
    <row r="428" spans="109:110" x14ac:dyDescent="0.25">
      <c r="DE428" s="35">
        <v>498</v>
      </c>
      <c r="DF428">
        <v>187000</v>
      </c>
    </row>
    <row r="429" spans="109:110" x14ac:dyDescent="0.25">
      <c r="DE429" s="35">
        <v>499</v>
      </c>
      <c r="DF429">
        <v>109000</v>
      </c>
    </row>
    <row r="430" spans="109:110" x14ac:dyDescent="0.25">
      <c r="DE430" s="35" t="s">
        <v>49</v>
      </c>
      <c r="DF430">
        <v>48554000</v>
      </c>
    </row>
  </sheetData>
  <mergeCells count="12">
    <mergeCell ref="DJ2:DK2"/>
    <mergeCell ref="DE2:DF2"/>
    <mergeCell ref="A6:B8"/>
    <mergeCell ref="E6:F8"/>
    <mergeCell ref="J6:K8"/>
    <mergeCell ref="D2:F4"/>
    <mergeCell ref="U1:V3"/>
    <mergeCell ref="CF2:CG3"/>
    <mergeCell ref="AG2:AH5"/>
    <mergeCell ref="BC7:BD7"/>
    <mergeCell ref="BA2:BF5"/>
    <mergeCell ref="BW2:BX5"/>
  </mergeCells>
  <pageMargins left="0.7" right="0.7" top="0.75" bottom="0.75" header="0.3" footer="0.3"/>
  <pageSetup orientation="portrait" r:id="rId15"/>
  <drawing r:id="rId16"/>
  <tableParts count="1">
    <tablePart r:id="rId1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FF540-1A42-416F-A5B0-FBF723544C54}">
  <sheetPr>
    <tabColor rgb="FF00B050"/>
  </sheetPr>
  <dimension ref="A2:AH512"/>
  <sheetViews>
    <sheetView showGridLines="0" zoomScale="80" zoomScaleNormal="80" workbookViewId="0">
      <selection activeCell="G8" sqref="G8"/>
    </sheetView>
  </sheetViews>
  <sheetFormatPr defaultRowHeight="15" x14ac:dyDescent="0.25"/>
  <cols>
    <col min="1" max="1" width="22.28515625" bestFit="1" customWidth="1"/>
    <col min="2" max="2" width="45.140625" bestFit="1" customWidth="1"/>
    <col min="3" max="3" width="12.28515625" customWidth="1"/>
    <col min="4" max="4" width="38.42578125" bestFit="1" customWidth="1"/>
    <col min="5" max="5" width="13" bestFit="1" customWidth="1"/>
    <col min="6" max="10" width="13" customWidth="1"/>
    <col min="11" max="11" width="33.42578125" bestFit="1" customWidth="1"/>
    <col min="12" max="12" width="45.140625" bestFit="1" customWidth="1"/>
    <col min="13" max="13" width="22.42578125" customWidth="1"/>
    <col min="14" max="14" width="43.140625" bestFit="1" customWidth="1"/>
    <col min="15" max="15" width="27.42578125" customWidth="1"/>
    <col min="16" max="16" width="22.42578125" customWidth="1"/>
    <col min="17" max="17" width="22.42578125" style="50" customWidth="1"/>
    <col min="18" max="18" width="22.28515625" bestFit="1" customWidth="1"/>
    <col min="19" max="19" width="44.42578125" bestFit="1" customWidth="1"/>
    <col min="20" max="20" width="30.5703125" bestFit="1" customWidth="1"/>
    <col min="21" max="21" width="37.85546875" bestFit="1" customWidth="1"/>
    <col min="22" max="22" width="15.140625" bestFit="1" customWidth="1"/>
    <col min="30" max="30" width="32.7109375" bestFit="1" customWidth="1"/>
    <col min="31" max="31" width="44.42578125" bestFit="1" customWidth="1"/>
    <col min="33" max="33" width="43.140625" bestFit="1" customWidth="1"/>
    <col min="34" max="34" width="21.42578125" customWidth="1"/>
    <col min="35" max="35" width="13" bestFit="1" customWidth="1"/>
  </cols>
  <sheetData>
    <row r="2" spans="1:34" x14ac:dyDescent="0.25">
      <c r="A2" s="71" t="s">
        <v>155</v>
      </c>
      <c r="B2" s="71"/>
      <c r="C2" s="71"/>
      <c r="D2" s="71"/>
      <c r="E2" s="71"/>
      <c r="F2" s="71"/>
    </row>
    <row r="3" spans="1:34" x14ac:dyDescent="0.25">
      <c r="A3" s="71"/>
      <c r="B3" s="71"/>
      <c r="C3" s="71"/>
      <c r="D3" s="71"/>
      <c r="E3" s="71"/>
      <c r="F3" s="71"/>
    </row>
    <row r="4" spans="1:34" x14ac:dyDescent="0.25">
      <c r="A4" s="71"/>
      <c r="B4" s="71"/>
      <c r="C4" s="71"/>
      <c r="D4" s="71"/>
      <c r="E4" s="71"/>
      <c r="F4" s="71"/>
    </row>
    <row r="8" spans="1:34" x14ac:dyDescent="0.25">
      <c r="D8" s="67" t="s">
        <v>93</v>
      </c>
      <c r="E8" s="73">
        <v>74760</v>
      </c>
      <c r="N8" s="62" t="s">
        <v>94</v>
      </c>
      <c r="O8" s="74">
        <v>50517.598343685328</v>
      </c>
      <c r="U8" s="67" t="s">
        <v>94</v>
      </c>
      <c r="V8" s="70">
        <v>22126</v>
      </c>
      <c r="AG8" s="62" t="s">
        <v>94</v>
      </c>
      <c r="AH8" s="70">
        <v>11444.444444444438</v>
      </c>
    </row>
    <row r="9" spans="1:34" ht="15" customHeight="1" x14ac:dyDescent="0.25">
      <c r="D9" s="67"/>
      <c r="E9" s="73"/>
      <c r="N9" s="62"/>
      <c r="O9" s="74"/>
      <c r="U9" s="67"/>
      <c r="V9" s="70"/>
      <c r="AD9" s="34" t="s">
        <v>43</v>
      </c>
      <c r="AE9" t="s">
        <v>67</v>
      </c>
      <c r="AG9" s="62"/>
      <c r="AH9" s="70"/>
    </row>
    <row r="10" spans="1:34" ht="15.75" customHeight="1" thickBot="1" x14ac:dyDescent="0.3"/>
    <row r="11" spans="1:34" ht="18.75" x14ac:dyDescent="0.3">
      <c r="A11" s="34" t="s">
        <v>48</v>
      </c>
      <c r="B11" t="s">
        <v>65</v>
      </c>
      <c r="D11" s="72" t="s">
        <v>95</v>
      </c>
      <c r="E11" s="72"/>
      <c r="K11" s="34" t="s">
        <v>44</v>
      </c>
      <c r="L11" t="s">
        <v>67</v>
      </c>
      <c r="N11" s="69" t="s">
        <v>98</v>
      </c>
      <c r="O11" s="69"/>
      <c r="R11" s="34" t="s">
        <v>48</v>
      </c>
      <c r="S11" t="s">
        <v>59</v>
      </c>
      <c r="U11" s="69" t="s">
        <v>96</v>
      </c>
      <c r="V11" s="69"/>
      <c r="AD11" s="34" t="s">
        <v>48</v>
      </c>
      <c r="AE11" t="s">
        <v>59</v>
      </c>
      <c r="AG11" s="69" t="s">
        <v>97</v>
      </c>
      <c r="AH11" s="69"/>
    </row>
    <row r="12" spans="1:34" x14ac:dyDescent="0.25">
      <c r="A12" s="35">
        <v>1</v>
      </c>
      <c r="B12">
        <v>385000</v>
      </c>
      <c r="R12" s="35">
        <v>1</v>
      </c>
      <c r="S12">
        <v>123000</v>
      </c>
      <c r="AD12" s="35">
        <v>1</v>
      </c>
      <c r="AE12">
        <v>123000</v>
      </c>
    </row>
    <row r="13" spans="1:34" x14ac:dyDescent="0.25">
      <c r="A13" s="35">
        <v>2</v>
      </c>
      <c r="B13">
        <v>535000</v>
      </c>
      <c r="D13" t="s">
        <v>80</v>
      </c>
      <c r="E13">
        <v>434760</v>
      </c>
      <c r="K13" s="34" t="s">
        <v>48</v>
      </c>
      <c r="L13" t="s">
        <v>65</v>
      </c>
      <c r="N13" t="s">
        <v>80</v>
      </c>
      <c r="O13">
        <v>405517.59834368533</v>
      </c>
      <c r="R13" s="35">
        <v>2</v>
      </c>
      <c r="S13">
        <v>250000</v>
      </c>
      <c r="U13" t="s">
        <v>80</v>
      </c>
      <c r="V13">
        <v>127626</v>
      </c>
      <c r="AD13" s="35">
        <v>2</v>
      </c>
      <c r="AE13">
        <v>250000</v>
      </c>
      <c r="AG13" t="s">
        <v>80</v>
      </c>
      <c r="AH13">
        <v>112444.44444444444</v>
      </c>
    </row>
    <row r="14" spans="1:34" x14ac:dyDescent="0.25">
      <c r="A14" s="35">
        <v>3</v>
      </c>
      <c r="B14">
        <v>375000</v>
      </c>
      <c r="D14" t="s">
        <v>81</v>
      </c>
      <c r="E14">
        <v>11329.740103887789</v>
      </c>
      <c r="K14" s="35">
        <v>1</v>
      </c>
      <c r="L14">
        <v>385000</v>
      </c>
      <c r="N14" t="s">
        <v>81</v>
      </c>
      <c r="O14">
        <v>8983.9218582847261</v>
      </c>
      <c r="R14" s="35">
        <v>3</v>
      </c>
      <c r="S14">
        <v>64000</v>
      </c>
      <c r="U14" t="s">
        <v>81</v>
      </c>
      <c r="V14">
        <v>4703.6774348185954</v>
      </c>
      <c r="AD14" s="35">
        <v>3</v>
      </c>
      <c r="AE14">
        <v>64000</v>
      </c>
      <c r="AG14" t="s">
        <v>81</v>
      </c>
      <c r="AH14">
        <v>2592.0400066129187</v>
      </c>
    </row>
    <row r="15" spans="1:34" x14ac:dyDescent="0.25">
      <c r="A15" s="35">
        <v>4</v>
      </c>
      <c r="B15">
        <v>665000</v>
      </c>
      <c r="D15" t="s">
        <v>82</v>
      </c>
      <c r="E15">
        <v>360000</v>
      </c>
      <c r="K15" s="35">
        <v>2</v>
      </c>
      <c r="L15">
        <v>535000</v>
      </c>
      <c r="N15" t="s">
        <v>82</v>
      </c>
      <c r="O15">
        <v>355000</v>
      </c>
      <c r="R15" s="35">
        <v>4</v>
      </c>
      <c r="S15">
        <v>141000</v>
      </c>
      <c r="U15" t="s">
        <v>82</v>
      </c>
      <c r="V15">
        <v>105500</v>
      </c>
      <c r="AD15" s="35">
        <v>4</v>
      </c>
      <c r="AE15">
        <v>141000</v>
      </c>
      <c r="AG15" t="s">
        <v>82</v>
      </c>
      <c r="AH15">
        <v>101000</v>
      </c>
    </row>
    <row r="16" spans="1:34" x14ac:dyDescent="0.25">
      <c r="A16" s="35">
        <v>5</v>
      </c>
      <c r="B16">
        <v>405000</v>
      </c>
      <c r="D16" t="s">
        <v>83</v>
      </c>
      <c r="E16">
        <v>265000</v>
      </c>
      <c r="K16" s="35">
        <v>3</v>
      </c>
      <c r="L16">
        <v>375000</v>
      </c>
      <c r="N16" t="s">
        <v>83</v>
      </c>
      <c r="O16">
        <v>265000</v>
      </c>
      <c r="R16" s="35">
        <v>5</v>
      </c>
      <c r="S16">
        <v>109000</v>
      </c>
      <c r="U16" t="s">
        <v>83</v>
      </c>
      <c r="V16">
        <v>82000</v>
      </c>
      <c r="AD16" s="35">
        <v>5</v>
      </c>
      <c r="AE16">
        <v>109000</v>
      </c>
      <c r="AG16" t="s">
        <v>83</v>
      </c>
      <c r="AH16">
        <v>82000</v>
      </c>
    </row>
    <row r="17" spans="1:34" x14ac:dyDescent="0.25">
      <c r="A17" s="35">
        <v>6</v>
      </c>
      <c r="B17">
        <v>905000</v>
      </c>
      <c r="D17" t="s">
        <v>84</v>
      </c>
      <c r="E17">
        <v>253340.69039698626</v>
      </c>
      <c r="K17" s="35">
        <v>4</v>
      </c>
      <c r="L17">
        <v>665000</v>
      </c>
      <c r="N17" t="s">
        <v>84</v>
      </c>
      <c r="O17">
        <v>197441.99526604015</v>
      </c>
      <c r="R17" s="35">
        <v>6</v>
      </c>
      <c r="S17">
        <v>255000</v>
      </c>
      <c r="U17" t="s">
        <v>84</v>
      </c>
      <c r="V17">
        <v>105177.42488486216</v>
      </c>
      <c r="AD17" s="35">
        <v>6</v>
      </c>
      <c r="AE17">
        <v>255000</v>
      </c>
      <c r="AG17" t="s">
        <v>84</v>
      </c>
      <c r="AH17">
        <v>56611.008256660352</v>
      </c>
    </row>
    <row r="18" spans="1:34" x14ac:dyDescent="0.25">
      <c r="A18" s="35">
        <v>7</v>
      </c>
      <c r="B18">
        <v>475000</v>
      </c>
      <c r="D18" t="s">
        <v>85</v>
      </c>
      <c r="E18">
        <v>64181505410.82164</v>
      </c>
      <c r="K18" s="35">
        <v>5</v>
      </c>
      <c r="L18">
        <v>405000</v>
      </c>
      <c r="N18" t="s">
        <v>85</v>
      </c>
      <c r="O18">
        <v>38983341494.635017</v>
      </c>
      <c r="R18" s="35">
        <v>7</v>
      </c>
      <c r="S18">
        <v>145000</v>
      </c>
      <c r="U18" t="s">
        <v>85</v>
      </c>
      <c r="V18">
        <v>11062290705.410822</v>
      </c>
      <c r="AD18" s="35">
        <v>7</v>
      </c>
      <c r="AE18">
        <v>145000</v>
      </c>
      <c r="AG18" t="s">
        <v>85</v>
      </c>
      <c r="AH18">
        <v>3204806255.8356667</v>
      </c>
    </row>
    <row r="19" spans="1:34" ht="15.75" x14ac:dyDescent="0.25">
      <c r="A19" s="35">
        <v>8</v>
      </c>
      <c r="B19">
        <v>265000</v>
      </c>
      <c r="D19" t="s">
        <v>86</v>
      </c>
      <c r="E19" s="58">
        <v>4.6418029096344302</v>
      </c>
      <c r="K19" s="35">
        <v>6</v>
      </c>
      <c r="L19">
        <v>905000</v>
      </c>
      <c r="N19" t="s">
        <v>86</v>
      </c>
      <c r="O19" s="59">
        <v>-6.1635490125693249E-2</v>
      </c>
      <c r="R19" s="35">
        <v>8</v>
      </c>
      <c r="S19">
        <v>392000</v>
      </c>
      <c r="U19" t="s">
        <v>86</v>
      </c>
      <c r="V19" s="60">
        <v>71.889359795899779</v>
      </c>
      <c r="AD19" s="35">
        <v>9</v>
      </c>
      <c r="AE19">
        <v>58000</v>
      </c>
      <c r="AG19" t="s">
        <v>86</v>
      </c>
      <c r="AH19" s="16">
        <v>0.15143955974057821</v>
      </c>
    </row>
    <row r="20" spans="1:34" ht="15.75" x14ac:dyDescent="0.25">
      <c r="A20" s="35">
        <v>9</v>
      </c>
      <c r="B20">
        <v>455000</v>
      </c>
      <c r="D20" t="s">
        <v>87</v>
      </c>
      <c r="E20" s="58">
        <v>1.7251456654873043</v>
      </c>
      <c r="K20" s="35">
        <v>7</v>
      </c>
      <c r="L20">
        <v>475000</v>
      </c>
      <c r="N20" t="s">
        <v>87</v>
      </c>
      <c r="O20" s="59">
        <v>0.78200659413681428</v>
      </c>
      <c r="R20" s="35">
        <v>9</v>
      </c>
      <c r="S20">
        <v>58000</v>
      </c>
      <c r="U20" t="s">
        <v>87</v>
      </c>
      <c r="V20" s="60">
        <v>6.2774849008329854</v>
      </c>
      <c r="AD20" s="35">
        <v>10</v>
      </c>
      <c r="AE20">
        <v>170000</v>
      </c>
      <c r="AG20" t="s">
        <v>87</v>
      </c>
      <c r="AH20" s="16">
        <v>0.84634890022156695</v>
      </c>
    </row>
    <row r="21" spans="1:34" x14ac:dyDescent="0.25">
      <c r="A21" s="35">
        <v>10</v>
      </c>
      <c r="B21">
        <v>535000</v>
      </c>
      <c r="D21" t="s">
        <v>88</v>
      </c>
      <c r="E21">
        <v>1880000</v>
      </c>
      <c r="K21" s="35">
        <v>8</v>
      </c>
      <c r="L21">
        <v>265000</v>
      </c>
      <c r="N21" t="s">
        <v>88</v>
      </c>
      <c r="O21">
        <v>950000</v>
      </c>
      <c r="R21" s="35">
        <v>10</v>
      </c>
      <c r="S21">
        <v>170000</v>
      </c>
      <c r="U21" t="s">
        <v>88</v>
      </c>
      <c r="V21">
        <v>1542000</v>
      </c>
      <c r="AD21" s="35">
        <v>11</v>
      </c>
      <c r="AE21">
        <v>182000</v>
      </c>
      <c r="AG21" t="s">
        <v>88</v>
      </c>
      <c r="AH21">
        <v>263000</v>
      </c>
    </row>
    <row r="22" spans="1:34" x14ac:dyDescent="0.25">
      <c r="A22" s="35">
        <v>11</v>
      </c>
      <c r="B22">
        <v>395000</v>
      </c>
      <c r="D22" t="s">
        <v>89</v>
      </c>
      <c r="E22">
        <v>35000</v>
      </c>
      <c r="K22" s="35">
        <v>9</v>
      </c>
      <c r="L22">
        <v>455000</v>
      </c>
      <c r="N22" t="s">
        <v>89</v>
      </c>
      <c r="O22">
        <v>35000</v>
      </c>
      <c r="R22" s="35">
        <v>11</v>
      </c>
      <c r="S22">
        <v>182000</v>
      </c>
      <c r="U22" t="s">
        <v>89</v>
      </c>
      <c r="V22">
        <v>18000</v>
      </c>
      <c r="AD22" s="35">
        <v>12</v>
      </c>
      <c r="AE22">
        <v>64000</v>
      </c>
      <c r="AG22" t="s">
        <v>89</v>
      </c>
      <c r="AH22">
        <v>18000</v>
      </c>
    </row>
    <row r="23" spans="1:34" x14ac:dyDescent="0.25">
      <c r="A23" s="35">
        <v>12</v>
      </c>
      <c r="B23">
        <v>465000</v>
      </c>
      <c r="D23" t="s">
        <v>90</v>
      </c>
      <c r="E23">
        <v>1915000</v>
      </c>
      <c r="K23" s="35">
        <v>10</v>
      </c>
      <c r="L23">
        <v>535000</v>
      </c>
      <c r="N23" t="s">
        <v>90</v>
      </c>
      <c r="O23">
        <v>985000</v>
      </c>
      <c r="R23" s="35">
        <v>12</v>
      </c>
      <c r="S23">
        <v>64000</v>
      </c>
      <c r="U23" t="s">
        <v>90</v>
      </c>
      <c r="V23">
        <v>1560000</v>
      </c>
      <c r="AD23" s="35">
        <v>13</v>
      </c>
      <c r="AE23">
        <v>88000</v>
      </c>
      <c r="AG23" t="s">
        <v>90</v>
      </c>
      <c r="AH23">
        <v>281000</v>
      </c>
    </row>
    <row r="24" spans="1:34" x14ac:dyDescent="0.25">
      <c r="A24" s="35">
        <v>13</v>
      </c>
      <c r="B24">
        <v>755000</v>
      </c>
      <c r="D24" t="s">
        <v>91</v>
      </c>
      <c r="E24">
        <v>217380000</v>
      </c>
      <c r="K24" s="35">
        <v>11</v>
      </c>
      <c r="L24">
        <v>395000</v>
      </c>
      <c r="N24" t="s">
        <v>91</v>
      </c>
      <c r="O24">
        <v>195865000</v>
      </c>
      <c r="R24" s="35">
        <v>13</v>
      </c>
      <c r="S24">
        <v>88000</v>
      </c>
      <c r="U24" t="s">
        <v>91</v>
      </c>
      <c r="V24">
        <v>63813000</v>
      </c>
      <c r="AD24" s="35">
        <v>16</v>
      </c>
      <c r="AE24">
        <v>204000</v>
      </c>
      <c r="AG24" t="s">
        <v>91</v>
      </c>
      <c r="AH24">
        <v>53636000</v>
      </c>
    </row>
    <row r="25" spans="1:34" ht="15.75" thickBot="1" x14ac:dyDescent="0.3">
      <c r="A25" s="35">
        <v>14</v>
      </c>
      <c r="B25">
        <v>545000</v>
      </c>
      <c r="D25" s="57" t="s">
        <v>92</v>
      </c>
      <c r="E25" s="57">
        <v>500</v>
      </c>
      <c r="K25" s="35">
        <v>12</v>
      </c>
      <c r="L25">
        <v>465000</v>
      </c>
      <c r="N25" s="57" t="s">
        <v>92</v>
      </c>
      <c r="O25" s="57">
        <v>483</v>
      </c>
      <c r="R25" s="35">
        <v>14</v>
      </c>
      <c r="S25">
        <v>593000</v>
      </c>
      <c r="U25" s="57" t="s">
        <v>92</v>
      </c>
      <c r="V25" s="57">
        <v>500</v>
      </c>
      <c r="AD25" s="35">
        <v>17</v>
      </c>
      <c r="AE25">
        <v>214000</v>
      </c>
      <c r="AG25" s="57" t="s">
        <v>92</v>
      </c>
      <c r="AH25" s="57">
        <v>477</v>
      </c>
    </row>
    <row r="26" spans="1:34" x14ac:dyDescent="0.25">
      <c r="A26" s="35">
        <v>15</v>
      </c>
      <c r="B26">
        <v>955000</v>
      </c>
      <c r="K26" s="35">
        <v>13</v>
      </c>
      <c r="L26">
        <v>755000</v>
      </c>
      <c r="O26">
        <v>0</v>
      </c>
      <c r="R26" s="35">
        <v>15</v>
      </c>
      <c r="S26">
        <v>297000</v>
      </c>
      <c r="V26">
        <v>0</v>
      </c>
      <c r="AD26" s="35">
        <v>18</v>
      </c>
      <c r="AE26">
        <v>76000</v>
      </c>
      <c r="AH26">
        <v>0</v>
      </c>
    </row>
    <row r="27" spans="1:34" x14ac:dyDescent="0.25">
      <c r="A27" s="35">
        <v>16</v>
      </c>
      <c r="B27">
        <v>385000</v>
      </c>
      <c r="K27" s="35">
        <v>14</v>
      </c>
      <c r="L27">
        <v>545000</v>
      </c>
      <c r="R27" s="35">
        <v>16</v>
      </c>
      <c r="S27">
        <v>204000</v>
      </c>
      <c r="AD27" s="35">
        <v>21</v>
      </c>
      <c r="AE27">
        <v>229000</v>
      </c>
    </row>
    <row r="28" spans="1:34" x14ac:dyDescent="0.25">
      <c r="A28" s="35">
        <v>17</v>
      </c>
      <c r="B28">
        <v>625000</v>
      </c>
      <c r="K28" s="35">
        <v>15</v>
      </c>
      <c r="L28">
        <v>955000</v>
      </c>
      <c r="R28" s="35">
        <v>17</v>
      </c>
      <c r="S28">
        <v>214000</v>
      </c>
      <c r="AD28" s="35">
        <v>22</v>
      </c>
      <c r="AE28">
        <v>93000</v>
      </c>
    </row>
    <row r="29" spans="1:34" x14ac:dyDescent="0.25">
      <c r="A29" s="35">
        <v>18</v>
      </c>
      <c r="B29">
        <v>255000</v>
      </c>
      <c r="K29" s="35">
        <v>16</v>
      </c>
      <c r="L29">
        <v>385000</v>
      </c>
      <c r="R29" s="35">
        <v>18</v>
      </c>
      <c r="S29">
        <v>76000</v>
      </c>
      <c r="AD29" s="35">
        <v>23</v>
      </c>
      <c r="AE29">
        <v>231000</v>
      </c>
    </row>
    <row r="30" spans="1:34" x14ac:dyDescent="0.25">
      <c r="A30" s="35">
        <v>19</v>
      </c>
      <c r="B30">
        <v>595000</v>
      </c>
      <c r="K30" s="35">
        <v>17</v>
      </c>
      <c r="L30">
        <v>625000</v>
      </c>
      <c r="R30" s="35">
        <v>19</v>
      </c>
      <c r="S30">
        <v>287000</v>
      </c>
      <c r="AD30" s="35">
        <v>24</v>
      </c>
      <c r="AE30">
        <v>187000</v>
      </c>
    </row>
    <row r="31" spans="1:34" x14ac:dyDescent="0.25">
      <c r="A31" s="35">
        <v>20</v>
      </c>
      <c r="B31">
        <v>755000</v>
      </c>
      <c r="K31" s="35">
        <v>18</v>
      </c>
      <c r="L31">
        <v>255000</v>
      </c>
      <c r="R31" s="35">
        <v>20</v>
      </c>
      <c r="S31">
        <v>352000</v>
      </c>
      <c r="AD31" s="35">
        <v>25</v>
      </c>
      <c r="AE31">
        <v>108000</v>
      </c>
    </row>
    <row r="32" spans="1:34" x14ac:dyDescent="0.25">
      <c r="A32" s="35">
        <v>21</v>
      </c>
      <c r="B32">
        <v>215000</v>
      </c>
      <c r="K32" s="35">
        <v>19</v>
      </c>
      <c r="L32">
        <v>595000</v>
      </c>
      <c r="R32" s="35">
        <v>21</v>
      </c>
      <c r="S32">
        <v>229000</v>
      </c>
      <c r="AD32" s="35">
        <v>26</v>
      </c>
      <c r="AE32">
        <v>54000</v>
      </c>
    </row>
    <row r="33" spans="1:31" x14ac:dyDescent="0.25">
      <c r="A33" s="35">
        <v>22</v>
      </c>
      <c r="B33">
        <v>305000</v>
      </c>
      <c r="K33" s="35">
        <v>20</v>
      </c>
      <c r="L33">
        <v>755000</v>
      </c>
      <c r="R33" s="35">
        <v>22</v>
      </c>
      <c r="S33">
        <v>93000</v>
      </c>
      <c r="AD33" s="35">
        <v>27</v>
      </c>
      <c r="AE33">
        <v>26000</v>
      </c>
    </row>
    <row r="34" spans="1:31" x14ac:dyDescent="0.25">
      <c r="A34" s="35">
        <v>23</v>
      </c>
      <c r="B34">
        <v>565000</v>
      </c>
      <c r="K34" s="35">
        <v>21</v>
      </c>
      <c r="L34">
        <v>215000</v>
      </c>
      <c r="R34" s="35">
        <v>23</v>
      </c>
      <c r="S34">
        <v>231000</v>
      </c>
      <c r="AD34" s="35">
        <v>28</v>
      </c>
      <c r="AE34">
        <v>192000</v>
      </c>
    </row>
    <row r="35" spans="1:31" x14ac:dyDescent="0.25">
      <c r="A35" s="35">
        <v>24</v>
      </c>
      <c r="B35">
        <v>665000</v>
      </c>
      <c r="K35" s="35">
        <v>22</v>
      </c>
      <c r="L35">
        <v>305000</v>
      </c>
      <c r="R35" s="35">
        <v>24</v>
      </c>
      <c r="S35">
        <v>187000</v>
      </c>
      <c r="AD35" s="35">
        <v>29</v>
      </c>
      <c r="AE35">
        <v>103000</v>
      </c>
    </row>
    <row r="36" spans="1:31" x14ac:dyDescent="0.25">
      <c r="A36" s="35">
        <v>25</v>
      </c>
      <c r="B36">
        <v>555000</v>
      </c>
      <c r="K36" s="35">
        <v>23</v>
      </c>
      <c r="L36">
        <v>565000</v>
      </c>
      <c r="R36" s="35">
        <v>25</v>
      </c>
      <c r="S36">
        <v>108000</v>
      </c>
      <c r="AD36" s="35">
        <v>30</v>
      </c>
      <c r="AE36">
        <v>171000</v>
      </c>
    </row>
    <row r="37" spans="1:31" x14ac:dyDescent="0.25">
      <c r="A37" s="35">
        <v>26</v>
      </c>
      <c r="B37">
        <v>295000</v>
      </c>
      <c r="K37" s="35">
        <v>24</v>
      </c>
      <c r="L37">
        <v>665000</v>
      </c>
      <c r="R37" s="35">
        <v>26</v>
      </c>
      <c r="S37">
        <v>54000</v>
      </c>
      <c r="AD37" s="35">
        <v>31</v>
      </c>
      <c r="AE37">
        <v>76000</v>
      </c>
    </row>
    <row r="38" spans="1:31" x14ac:dyDescent="0.25">
      <c r="A38" s="35">
        <v>27</v>
      </c>
      <c r="B38">
        <v>165000</v>
      </c>
      <c r="K38" s="35">
        <v>25</v>
      </c>
      <c r="L38">
        <v>555000</v>
      </c>
      <c r="R38" s="35">
        <v>27</v>
      </c>
      <c r="S38">
        <v>26000</v>
      </c>
      <c r="AD38" s="35">
        <v>32</v>
      </c>
      <c r="AE38">
        <v>122000</v>
      </c>
    </row>
    <row r="39" spans="1:31" x14ac:dyDescent="0.25">
      <c r="A39" s="35">
        <v>28</v>
      </c>
      <c r="B39">
        <v>405000</v>
      </c>
      <c r="K39" s="35">
        <v>26</v>
      </c>
      <c r="L39">
        <v>295000</v>
      </c>
      <c r="R39" s="35">
        <v>28</v>
      </c>
      <c r="S39">
        <v>192000</v>
      </c>
      <c r="AD39" s="35">
        <v>33</v>
      </c>
      <c r="AE39">
        <v>102000</v>
      </c>
    </row>
    <row r="40" spans="1:31" x14ac:dyDescent="0.25">
      <c r="A40" s="35">
        <v>29</v>
      </c>
      <c r="B40">
        <v>305000</v>
      </c>
      <c r="K40" s="35">
        <v>27</v>
      </c>
      <c r="L40">
        <v>165000</v>
      </c>
      <c r="R40" s="35">
        <v>29</v>
      </c>
      <c r="S40">
        <v>103000</v>
      </c>
      <c r="AD40" s="35">
        <v>34</v>
      </c>
      <c r="AE40">
        <v>196000</v>
      </c>
    </row>
    <row r="41" spans="1:31" x14ac:dyDescent="0.25">
      <c r="A41" s="35">
        <v>30</v>
      </c>
      <c r="B41">
        <v>715000</v>
      </c>
      <c r="K41" s="35">
        <v>28</v>
      </c>
      <c r="L41">
        <v>405000</v>
      </c>
      <c r="R41" s="35">
        <v>30</v>
      </c>
      <c r="S41">
        <v>171000</v>
      </c>
      <c r="AD41" s="35">
        <v>35</v>
      </c>
      <c r="AE41">
        <v>91000</v>
      </c>
    </row>
    <row r="42" spans="1:31" x14ac:dyDescent="0.25">
      <c r="A42" s="35">
        <v>31</v>
      </c>
      <c r="B42">
        <v>315000</v>
      </c>
      <c r="K42" s="35">
        <v>29</v>
      </c>
      <c r="L42">
        <v>305000</v>
      </c>
      <c r="R42" s="35">
        <v>31</v>
      </c>
      <c r="S42">
        <v>76000</v>
      </c>
      <c r="AD42" s="35">
        <v>36</v>
      </c>
      <c r="AE42">
        <v>72000</v>
      </c>
    </row>
    <row r="43" spans="1:31" x14ac:dyDescent="0.25">
      <c r="A43" s="35">
        <v>32</v>
      </c>
      <c r="B43">
        <v>375000</v>
      </c>
      <c r="K43" s="35">
        <v>30</v>
      </c>
      <c r="L43">
        <v>715000</v>
      </c>
      <c r="R43" s="35">
        <v>32</v>
      </c>
      <c r="S43">
        <v>122000</v>
      </c>
      <c r="AD43" s="35">
        <v>37</v>
      </c>
      <c r="AE43">
        <v>232000</v>
      </c>
    </row>
    <row r="44" spans="1:31" x14ac:dyDescent="0.25">
      <c r="A44" s="35">
        <v>33</v>
      </c>
      <c r="B44">
        <v>305000</v>
      </c>
      <c r="K44" s="35">
        <v>31</v>
      </c>
      <c r="L44">
        <v>315000</v>
      </c>
      <c r="R44" s="35">
        <v>33</v>
      </c>
      <c r="S44">
        <v>102000</v>
      </c>
      <c r="AD44" s="35">
        <v>38</v>
      </c>
      <c r="AE44">
        <v>159000</v>
      </c>
    </row>
    <row r="45" spans="1:31" x14ac:dyDescent="0.25">
      <c r="A45" s="35">
        <v>34</v>
      </c>
      <c r="B45">
        <v>405000</v>
      </c>
      <c r="K45" s="35">
        <v>32</v>
      </c>
      <c r="L45">
        <v>375000</v>
      </c>
      <c r="R45" s="35">
        <v>34</v>
      </c>
      <c r="S45">
        <v>196000</v>
      </c>
      <c r="AD45" s="35">
        <v>39</v>
      </c>
      <c r="AE45">
        <v>197000</v>
      </c>
    </row>
    <row r="46" spans="1:31" x14ac:dyDescent="0.25">
      <c r="A46" s="35">
        <v>35</v>
      </c>
      <c r="B46">
        <v>575000</v>
      </c>
      <c r="K46" s="35">
        <v>33</v>
      </c>
      <c r="L46">
        <v>305000</v>
      </c>
      <c r="R46" s="35">
        <v>35</v>
      </c>
      <c r="S46">
        <v>91000</v>
      </c>
      <c r="AD46" s="35">
        <v>40</v>
      </c>
      <c r="AE46">
        <v>143000</v>
      </c>
    </row>
    <row r="47" spans="1:31" x14ac:dyDescent="0.25">
      <c r="A47" s="35">
        <v>36</v>
      </c>
      <c r="B47">
        <v>195000</v>
      </c>
      <c r="K47" s="35">
        <v>34</v>
      </c>
      <c r="L47">
        <v>405000</v>
      </c>
      <c r="R47" s="35">
        <v>36</v>
      </c>
      <c r="S47">
        <v>72000</v>
      </c>
      <c r="AD47" s="35">
        <v>41</v>
      </c>
      <c r="AE47">
        <v>158000</v>
      </c>
    </row>
    <row r="48" spans="1:31" x14ac:dyDescent="0.25">
      <c r="A48" s="35">
        <v>37</v>
      </c>
      <c r="B48">
        <v>445000</v>
      </c>
      <c r="K48" s="35">
        <v>35</v>
      </c>
      <c r="L48">
        <v>575000</v>
      </c>
      <c r="R48" s="35">
        <v>37</v>
      </c>
      <c r="S48">
        <v>232000</v>
      </c>
      <c r="AD48" s="35">
        <v>42</v>
      </c>
      <c r="AE48">
        <v>232000</v>
      </c>
    </row>
    <row r="49" spans="1:31" x14ac:dyDescent="0.25">
      <c r="A49" s="35">
        <v>38</v>
      </c>
      <c r="B49">
        <v>285000</v>
      </c>
      <c r="K49" s="35">
        <v>36</v>
      </c>
      <c r="L49">
        <v>195000</v>
      </c>
      <c r="R49" s="35">
        <v>38</v>
      </c>
      <c r="S49">
        <v>159000</v>
      </c>
      <c r="AD49" s="35">
        <v>43</v>
      </c>
      <c r="AE49">
        <v>162000</v>
      </c>
    </row>
    <row r="50" spans="1:31" x14ac:dyDescent="0.25">
      <c r="A50" s="35">
        <v>39</v>
      </c>
      <c r="B50">
        <v>405000</v>
      </c>
      <c r="K50" s="35">
        <v>37</v>
      </c>
      <c r="L50">
        <v>445000</v>
      </c>
      <c r="R50" s="35">
        <v>39</v>
      </c>
      <c r="S50">
        <v>197000</v>
      </c>
      <c r="AD50" s="35">
        <v>44</v>
      </c>
      <c r="AE50">
        <v>36000</v>
      </c>
    </row>
    <row r="51" spans="1:31" x14ac:dyDescent="0.25">
      <c r="A51" s="35">
        <v>40</v>
      </c>
      <c r="B51">
        <v>675000</v>
      </c>
      <c r="K51" s="35">
        <v>38</v>
      </c>
      <c r="L51">
        <v>285000</v>
      </c>
      <c r="R51" s="35">
        <v>40</v>
      </c>
      <c r="S51">
        <v>143000</v>
      </c>
      <c r="AD51" s="35">
        <v>45</v>
      </c>
      <c r="AE51">
        <v>60000</v>
      </c>
    </row>
    <row r="52" spans="1:31" x14ac:dyDescent="0.25">
      <c r="A52" s="35">
        <v>41</v>
      </c>
      <c r="B52">
        <v>345000</v>
      </c>
      <c r="K52" s="35">
        <v>39</v>
      </c>
      <c r="L52">
        <v>405000</v>
      </c>
      <c r="R52" s="35">
        <v>41</v>
      </c>
      <c r="S52">
        <v>158000</v>
      </c>
      <c r="AD52" s="35">
        <v>46</v>
      </c>
      <c r="AE52">
        <v>138000</v>
      </c>
    </row>
    <row r="53" spans="1:31" x14ac:dyDescent="0.25">
      <c r="A53" s="35">
        <v>42</v>
      </c>
      <c r="B53">
        <v>575000</v>
      </c>
      <c r="K53" s="35">
        <v>40</v>
      </c>
      <c r="L53">
        <v>675000</v>
      </c>
      <c r="R53" s="35">
        <v>42</v>
      </c>
      <c r="S53">
        <v>232000</v>
      </c>
      <c r="AD53" s="35">
        <v>47</v>
      </c>
      <c r="AE53">
        <v>229000</v>
      </c>
    </row>
    <row r="54" spans="1:31" x14ac:dyDescent="0.25">
      <c r="A54" s="35">
        <v>43</v>
      </c>
      <c r="B54">
        <v>595000</v>
      </c>
      <c r="K54" s="35">
        <v>41</v>
      </c>
      <c r="L54">
        <v>345000</v>
      </c>
      <c r="R54" s="35">
        <v>43</v>
      </c>
      <c r="S54">
        <v>162000</v>
      </c>
      <c r="AD54" s="35">
        <v>48</v>
      </c>
      <c r="AE54">
        <v>173000</v>
      </c>
    </row>
    <row r="55" spans="1:31" x14ac:dyDescent="0.25">
      <c r="A55" s="35">
        <v>44</v>
      </c>
      <c r="B55">
        <v>375000</v>
      </c>
      <c r="K55" s="35">
        <v>42</v>
      </c>
      <c r="L55">
        <v>575000</v>
      </c>
      <c r="R55" s="35">
        <v>44</v>
      </c>
      <c r="S55">
        <v>36000</v>
      </c>
      <c r="AD55" s="35">
        <v>49</v>
      </c>
      <c r="AE55">
        <v>146000</v>
      </c>
    </row>
    <row r="56" spans="1:31" x14ac:dyDescent="0.25">
      <c r="A56" s="35">
        <v>45</v>
      </c>
      <c r="B56">
        <v>195000</v>
      </c>
      <c r="K56" s="35">
        <v>43</v>
      </c>
      <c r="L56">
        <v>595000</v>
      </c>
      <c r="R56" s="35">
        <v>45</v>
      </c>
      <c r="S56">
        <v>60000</v>
      </c>
      <c r="AD56" s="35">
        <v>50</v>
      </c>
      <c r="AE56">
        <v>57000</v>
      </c>
    </row>
    <row r="57" spans="1:31" x14ac:dyDescent="0.25">
      <c r="A57" s="35">
        <v>46</v>
      </c>
      <c r="B57">
        <v>305000</v>
      </c>
      <c r="K57" s="35">
        <v>44</v>
      </c>
      <c r="L57">
        <v>375000</v>
      </c>
      <c r="R57" s="35">
        <v>46</v>
      </c>
      <c r="S57">
        <v>138000</v>
      </c>
      <c r="AD57" s="35">
        <v>51</v>
      </c>
      <c r="AE57">
        <v>91000</v>
      </c>
    </row>
    <row r="58" spans="1:31" x14ac:dyDescent="0.25">
      <c r="A58" s="35">
        <v>47</v>
      </c>
      <c r="B58">
        <v>475000</v>
      </c>
      <c r="K58" s="35">
        <v>45</v>
      </c>
      <c r="L58">
        <v>195000</v>
      </c>
      <c r="R58" s="35">
        <v>47</v>
      </c>
      <c r="S58">
        <v>229000</v>
      </c>
      <c r="AD58" s="35">
        <v>52</v>
      </c>
      <c r="AE58">
        <v>123000</v>
      </c>
    </row>
    <row r="59" spans="1:31" x14ac:dyDescent="0.25">
      <c r="A59" s="35">
        <v>48</v>
      </c>
      <c r="B59">
        <v>255000</v>
      </c>
      <c r="K59" s="35">
        <v>46</v>
      </c>
      <c r="L59">
        <v>305000</v>
      </c>
      <c r="R59" s="35">
        <v>48</v>
      </c>
      <c r="S59">
        <v>173000</v>
      </c>
      <c r="AD59" s="35">
        <v>53</v>
      </c>
      <c r="AE59">
        <v>146000</v>
      </c>
    </row>
    <row r="60" spans="1:31" x14ac:dyDescent="0.25">
      <c r="A60" s="35">
        <v>49</v>
      </c>
      <c r="B60">
        <v>305000</v>
      </c>
      <c r="K60" s="35">
        <v>47</v>
      </c>
      <c r="L60">
        <v>475000</v>
      </c>
      <c r="R60" s="35">
        <v>49</v>
      </c>
      <c r="S60">
        <v>146000</v>
      </c>
      <c r="AD60" s="35">
        <v>54</v>
      </c>
      <c r="AE60">
        <v>79000</v>
      </c>
    </row>
    <row r="61" spans="1:31" x14ac:dyDescent="0.25">
      <c r="A61" s="35">
        <v>50</v>
      </c>
      <c r="B61">
        <v>335000</v>
      </c>
      <c r="K61" s="35">
        <v>48</v>
      </c>
      <c r="L61">
        <v>255000</v>
      </c>
      <c r="R61" s="35">
        <v>50</v>
      </c>
      <c r="S61">
        <v>57000</v>
      </c>
      <c r="AD61" s="35">
        <v>55</v>
      </c>
      <c r="AE61">
        <v>112000</v>
      </c>
    </row>
    <row r="62" spans="1:31" x14ac:dyDescent="0.25">
      <c r="A62" s="35">
        <v>51</v>
      </c>
      <c r="B62">
        <v>345000</v>
      </c>
      <c r="K62" s="35">
        <v>49</v>
      </c>
      <c r="L62">
        <v>305000</v>
      </c>
      <c r="R62" s="35">
        <v>51</v>
      </c>
      <c r="S62">
        <v>91000</v>
      </c>
      <c r="AD62" s="35">
        <v>56</v>
      </c>
      <c r="AE62">
        <v>191000</v>
      </c>
    </row>
    <row r="63" spans="1:31" x14ac:dyDescent="0.25">
      <c r="A63" s="35">
        <v>52</v>
      </c>
      <c r="B63">
        <v>365000</v>
      </c>
      <c r="K63" s="35">
        <v>50</v>
      </c>
      <c r="L63">
        <v>335000</v>
      </c>
      <c r="R63" s="35">
        <v>52</v>
      </c>
      <c r="S63">
        <v>123000</v>
      </c>
      <c r="AD63" s="35">
        <v>57</v>
      </c>
      <c r="AE63">
        <v>53000</v>
      </c>
    </row>
    <row r="64" spans="1:31" x14ac:dyDescent="0.25">
      <c r="A64" s="35">
        <v>53</v>
      </c>
      <c r="B64">
        <v>355000</v>
      </c>
      <c r="K64" s="35">
        <v>51</v>
      </c>
      <c r="L64">
        <v>345000</v>
      </c>
      <c r="R64" s="35">
        <v>53</v>
      </c>
      <c r="S64">
        <v>146000</v>
      </c>
      <c r="AD64" s="35">
        <v>58</v>
      </c>
      <c r="AE64">
        <v>102000</v>
      </c>
    </row>
    <row r="65" spans="1:31" x14ac:dyDescent="0.25">
      <c r="A65" s="35">
        <v>54</v>
      </c>
      <c r="B65">
        <v>145000</v>
      </c>
      <c r="K65" s="35">
        <v>52</v>
      </c>
      <c r="L65">
        <v>365000</v>
      </c>
      <c r="R65" s="35">
        <v>54</v>
      </c>
      <c r="S65">
        <v>79000</v>
      </c>
      <c r="AD65" s="35">
        <v>59</v>
      </c>
      <c r="AE65">
        <v>75000</v>
      </c>
    </row>
    <row r="66" spans="1:31" x14ac:dyDescent="0.25">
      <c r="A66" s="35">
        <v>55</v>
      </c>
      <c r="B66">
        <v>515000</v>
      </c>
      <c r="K66" s="35">
        <v>53</v>
      </c>
      <c r="L66">
        <v>355000</v>
      </c>
      <c r="R66" s="35">
        <v>55</v>
      </c>
      <c r="S66">
        <v>112000</v>
      </c>
      <c r="AD66" s="35">
        <v>60</v>
      </c>
      <c r="AE66">
        <v>65000</v>
      </c>
    </row>
    <row r="67" spans="1:31" x14ac:dyDescent="0.25">
      <c r="A67" s="35">
        <v>56</v>
      </c>
      <c r="B67">
        <v>455000</v>
      </c>
      <c r="K67" s="35">
        <v>54</v>
      </c>
      <c r="L67">
        <v>145000</v>
      </c>
      <c r="R67" s="35">
        <v>56</v>
      </c>
      <c r="S67">
        <v>191000</v>
      </c>
      <c r="AD67" s="35">
        <v>61</v>
      </c>
      <c r="AE67">
        <v>62000</v>
      </c>
    </row>
    <row r="68" spans="1:31" x14ac:dyDescent="0.25">
      <c r="A68" s="35">
        <v>57</v>
      </c>
      <c r="B68">
        <v>305000</v>
      </c>
      <c r="K68" s="35">
        <v>55</v>
      </c>
      <c r="L68">
        <v>515000</v>
      </c>
      <c r="R68" s="35">
        <v>57</v>
      </c>
      <c r="S68">
        <v>53000</v>
      </c>
      <c r="AD68" s="35">
        <v>62</v>
      </c>
      <c r="AE68">
        <v>130000</v>
      </c>
    </row>
    <row r="69" spans="1:31" x14ac:dyDescent="0.25">
      <c r="A69" s="35">
        <v>58</v>
      </c>
      <c r="B69">
        <v>535000</v>
      </c>
      <c r="K69" s="35">
        <v>56</v>
      </c>
      <c r="L69">
        <v>455000</v>
      </c>
      <c r="R69" s="35">
        <v>58</v>
      </c>
      <c r="S69">
        <v>102000</v>
      </c>
      <c r="AD69" s="35">
        <v>63</v>
      </c>
      <c r="AE69">
        <v>192000</v>
      </c>
    </row>
    <row r="70" spans="1:31" x14ac:dyDescent="0.25">
      <c r="A70" s="35">
        <v>59</v>
      </c>
      <c r="B70">
        <v>375000</v>
      </c>
      <c r="K70" s="35">
        <v>57</v>
      </c>
      <c r="L70">
        <v>305000</v>
      </c>
      <c r="R70" s="35">
        <v>59</v>
      </c>
      <c r="S70">
        <v>75000</v>
      </c>
      <c r="AD70" s="35">
        <v>64</v>
      </c>
      <c r="AE70">
        <v>121000</v>
      </c>
    </row>
    <row r="71" spans="1:31" x14ac:dyDescent="0.25">
      <c r="A71" s="35">
        <v>60</v>
      </c>
      <c r="B71">
        <v>175000</v>
      </c>
      <c r="K71" s="35">
        <v>58</v>
      </c>
      <c r="L71">
        <v>535000</v>
      </c>
      <c r="R71" s="35">
        <v>60</v>
      </c>
      <c r="S71">
        <v>65000</v>
      </c>
      <c r="AD71" s="35">
        <v>65</v>
      </c>
      <c r="AE71">
        <v>140000</v>
      </c>
    </row>
    <row r="72" spans="1:31" x14ac:dyDescent="0.25">
      <c r="A72" s="35">
        <v>61</v>
      </c>
      <c r="B72">
        <v>235000</v>
      </c>
      <c r="K72" s="35">
        <v>59</v>
      </c>
      <c r="L72">
        <v>375000</v>
      </c>
      <c r="R72" s="35">
        <v>61</v>
      </c>
      <c r="S72">
        <v>62000</v>
      </c>
      <c r="AD72" s="35">
        <v>66</v>
      </c>
      <c r="AE72">
        <v>203000</v>
      </c>
    </row>
    <row r="73" spans="1:31" x14ac:dyDescent="0.25">
      <c r="A73" s="35">
        <v>62</v>
      </c>
      <c r="B73">
        <v>335000</v>
      </c>
      <c r="K73" s="35">
        <v>60</v>
      </c>
      <c r="L73">
        <v>175000</v>
      </c>
      <c r="R73" s="35">
        <v>62</v>
      </c>
      <c r="S73">
        <v>130000</v>
      </c>
      <c r="AD73" s="35">
        <v>67</v>
      </c>
      <c r="AE73">
        <v>76000</v>
      </c>
    </row>
    <row r="74" spans="1:31" x14ac:dyDescent="0.25">
      <c r="A74" s="35">
        <v>63</v>
      </c>
      <c r="B74">
        <v>965000</v>
      </c>
      <c r="K74" s="35">
        <v>61</v>
      </c>
      <c r="L74">
        <v>235000</v>
      </c>
      <c r="R74" s="35">
        <v>63</v>
      </c>
      <c r="S74">
        <v>192000</v>
      </c>
      <c r="AD74" s="35">
        <v>69</v>
      </c>
      <c r="AE74">
        <v>96000</v>
      </c>
    </row>
    <row r="75" spans="1:31" x14ac:dyDescent="0.25">
      <c r="A75" s="35">
        <v>64</v>
      </c>
      <c r="B75">
        <v>595000</v>
      </c>
      <c r="K75" s="35">
        <v>62</v>
      </c>
      <c r="L75">
        <v>335000</v>
      </c>
      <c r="R75" s="35">
        <v>64</v>
      </c>
      <c r="S75">
        <v>121000</v>
      </c>
      <c r="AD75" s="35">
        <v>70</v>
      </c>
      <c r="AE75">
        <v>155000</v>
      </c>
    </row>
    <row r="76" spans="1:31" x14ac:dyDescent="0.25">
      <c r="A76" s="35">
        <v>65</v>
      </c>
      <c r="B76">
        <v>225000</v>
      </c>
      <c r="K76" s="35">
        <v>63</v>
      </c>
      <c r="L76">
        <v>965000</v>
      </c>
      <c r="R76" s="35">
        <v>65</v>
      </c>
      <c r="S76">
        <v>140000</v>
      </c>
      <c r="AD76" s="35">
        <v>72</v>
      </c>
      <c r="AE76">
        <v>197000</v>
      </c>
    </row>
    <row r="77" spans="1:31" x14ac:dyDescent="0.25">
      <c r="A77" s="35">
        <v>66</v>
      </c>
      <c r="B77">
        <v>395000</v>
      </c>
      <c r="K77" s="35">
        <v>64</v>
      </c>
      <c r="L77">
        <v>595000</v>
      </c>
      <c r="R77" s="35">
        <v>66</v>
      </c>
      <c r="S77">
        <v>203000</v>
      </c>
      <c r="AD77" s="35">
        <v>73</v>
      </c>
      <c r="AE77">
        <v>124000</v>
      </c>
    </row>
    <row r="78" spans="1:31" x14ac:dyDescent="0.25">
      <c r="A78" s="35">
        <v>67</v>
      </c>
      <c r="B78">
        <v>345000</v>
      </c>
      <c r="K78" s="35">
        <v>65</v>
      </c>
      <c r="L78">
        <v>225000</v>
      </c>
      <c r="R78" s="35">
        <v>67</v>
      </c>
      <c r="S78">
        <v>76000</v>
      </c>
      <c r="AD78" s="35">
        <v>74</v>
      </c>
      <c r="AE78">
        <v>138000</v>
      </c>
    </row>
    <row r="79" spans="1:31" x14ac:dyDescent="0.25">
      <c r="A79" s="35">
        <v>68</v>
      </c>
      <c r="B79">
        <v>635000</v>
      </c>
      <c r="K79" s="35">
        <v>66</v>
      </c>
      <c r="L79">
        <v>395000</v>
      </c>
      <c r="R79" s="35">
        <v>68</v>
      </c>
      <c r="S79">
        <v>376000</v>
      </c>
      <c r="AD79" s="35">
        <v>75</v>
      </c>
      <c r="AE79">
        <v>259000</v>
      </c>
    </row>
    <row r="80" spans="1:31" x14ac:dyDescent="0.25">
      <c r="A80" s="35">
        <v>69</v>
      </c>
      <c r="B80">
        <v>365000</v>
      </c>
      <c r="K80" s="35">
        <v>67</v>
      </c>
      <c r="L80">
        <v>345000</v>
      </c>
      <c r="R80" s="35">
        <v>69</v>
      </c>
      <c r="S80">
        <v>96000</v>
      </c>
      <c r="AD80" s="35">
        <v>76</v>
      </c>
      <c r="AE80">
        <v>106000</v>
      </c>
    </row>
    <row r="81" spans="1:31" x14ac:dyDescent="0.25">
      <c r="A81" s="35">
        <v>70</v>
      </c>
      <c r="B81">
        <v>385000</v>
      </c>
      <c r="K81" s="35">
        <v>68</v>
      </c>
      <c r="L81">
        <v>635000</v>
      </c>
      <c r="R81" s="35">
        <v>70</v>
      </c>
      <c r="S81">
        <v>155000</v>
      </c>
      <c r="AD81" s="35">
        <v>77</v>
      </c>
      <c r="AE81">
        <v>212000</v>
      </c>
    </row>
    <row r="82" spans="1:31" x14ac:dyDescent="0.25">
      <c r="A82" s="35">
        <v>71</v>
      </c>
      <c r="B82">
        <v>835000</v>
      </c>
      <c r="K82" s="35">
        <v>69</v>
      </c>
      <c r="L82">
        <v>365000</v>
      </c>
      <c r="R82" s="35">
        <v>71</v>
      </c>
      <c r="S82">
        <v>306000</v>
      </c>
      <c r="AD82" s="35">
        <v>78</v>
      </c>
      <c r="AE82">
        <v>46000</v>
      </c>
    </row>
    <row r="83" spans="1:31" x14ac:dyDescent="0.25">
      <c r="A83" s="35">
        <v>72</v>
      </c>
      <c r="B83">
        <v>275000</v>
      </c>
      <c r="K83" s="35">
        <v>70</v>
      </c>
      <c r="L83">
        <v>385000</v>
      </c>
      <c r="R83" s="35">
        <v>72</v>
      </c>
      <c r="S83">
        <v>197000</v>
      </c>
      <c r="AD83" s="35">
        <v>79</v>
      </c>
      <c r="AE83">
        <v>115000</v>
      </c>
    </row>
    <row r="84" spans="1:31" x14ac:dyDescent="0.25">
      <c r="A84" s="35">
        <v>73</v>
      </c>
      <c r="B84">
        <v>865000</v>
      </c>
      <c r="K84" s="35">
        <v>71</v>
      </c>
      <c r="L84">
        <v>835000</v>
      </c>
      <c r="R84" s="35">
        <v>73</v>
      </c>
      <c r="S84">
        <v>124000</v>
      </c>
      <c r="AD84" s="35">
        <v>80</v>
      </c>
      <c r="AE84">
        <v>120000</v>
      </c>
    </row>
    <row r="85" spans="1:31" x14ac:dyDescent="0.25">
      <c r="A85" s="35">
        <v>74</v>
      </c>
      <c r="B85">
        <v>705000</v>
      </c>
      <c r="K85" s="35">
        <v>72</v>
      </c>
      <c r="L85">
        <v>275000</v>
      </c>
      <c r="R85" s="35">
        <v>74</v>
      </c>
      <c r="S85">
        <v>138000</v>
      </c>
      <c r="AD85" s="35">
        <v>81</v>
      </c>
      <c r="AE85">
        <v>77000</v>
      </c>
    </row>
    <row r="86" spans="1:31" x14ac:dyDescent="0.25">
      <c r="A86" s="35">
        <v>75</v>
      </c>
      <c r="B86">
        <v>505000</v>
      </c>
      <c r="K86" s="35">
        <v>73</v>
      </c>
      <c r="L86">
        <v>865000</v>
      </c>
      <c r="R86" s="35">
        <v>75</v>
      </c>
      <c r="S86">
        <v>259000</v>
      </c>
      <c r="AD86" s="35">
        <v>82</v>
      </c>
      <c r="AE86">
        <v>74000</v>
      </c>
    </row>
    <row r="87" spans="1:31" x14ac:dyDescent="0.25">
      <c r="A87" s="35">
        <v>76</v>
      </c>
      <c r="B87">
        <v>395000</v>
      </c>
      <c r="K87" s="35">
        <v>74</v>
      </c>
      <c r="L87">
        <v>705000</v>
      </c>
      <c r="R87" s="35">
        <v>76</v>
      </c>
      <c r="S87">
        <v>106000</v>
      </c>
      <c r="AD87" s="35">
        <v>83</v>
      </c>
      <c r="AE87">
        <v>113000</v>
      </c>
    </row>
    <row r="88" spans="1:31" x14ac:dyDescent="0.25">
      <c r="A88" s="35">
        <v>77</v>
      </c>
      <c r="B88">
        <v>835000</v>
      </c>
      <c r="K88" s="35">
        <v>75</v>
      </c>
      <c r="L88">
        <v>505000</v>
      </c>
      <c r="R88" s="35">
        <v>77</v>
      </c>
      <c r="S88">
        <v>212000</v>
      </c>
      <c r="AD88" s="35">
        <v>84</v>
      </c>
      <c r="AE88">
        <v>74000</v>
      </c>
    </row>
    <row r="89" spans="1:31" x14ac:dyDescent="0.25">
      <c r="A89" s="35">
        <v>78</v>
      </c>
      <c r="B89">
        <v>385000</v>
      </c>
      <c r="K89" s="35">
        <v>76</v>
      </c>
      <c r="L89">
        <v>395000</v>
      </c>
      <c r="R89" s="35">
        <v>78</v>
      </c>
      <c r="S89">
        <v>46000</v>
      </c>
      <c r="AD89" s="35">
        <v>85</v>
      </c>
      <c r="AE89">
        <v>184000</v>
      </c>
    </row>
    <row r="90" spans="1:31" x14ac:dyDescent="0.25">
      <c r="A90" s="35">
        <v>79</v>
      </c>
      <c r="B90">
        <v>955000</v>
      </c>
      <c r="K90" s="35">
        <v>77</v>
      </c>
      <c r="L90">
        <v>835000</v>
      </c>
      <c r="R90" s="35">
        <v>79</v>
      </c>
      <c r="S90">
        <v>115000</v>
      </c>
      <c r="AD90" s="35">
        <v>86</v>
      </c>
      <c r="AE90">
        <v>61000</v>
      </c>
    </row>
    <row r="91" spans="1:31" x14ac:dyDescent="0.25">
      <c r="A91" s="35">
        <v>80</v>
      </c>
      <c r="B91">
        <v>355000</v>
      </c>
      <c r="K91" s="35">
        <v>78</v>
      </c>
      <c r="L91">
        <v>385000</v>
      </c>
      <c r="R91" s="35">
        <v>80</v>
      </c>
      <c r="S91">
        <v>120000</v>
      </c>
      <c r="AD91" s="35">
        <v>87</v>
      </c>
      <c r="AE91">
        <v>130000</v>
      </c>
    </row>
    <row r="92" spans="1:31" x14ac:dyDescent="0.25">
      <c r="A92" s="35">
        <v>81</v>
      </c>
      <c r="B92">
        <v>485000</v>
      </c>
      <c r="K92" s="35">
        <v>79</v>
      </c>
      <c r="L92">
        <v>955000</v>
      </c>
      <c r="R92" s="35">
        <v>81</v>
      </c>
      <c r="S92">
        <v>77000</v>
      </c>
      <c r="AD92" s="35">
        <v>88</v>
      </c>
      <c r="AE92">
        <v>139000</v>
      </c>
    </row>
    <row r="93" spans="1:31" x14ac:dyDescent="0.25">
      <c r="A93" s="35">
        <v>82</v>
      </c>
      <c r="B93">
        <v>275000</v>
      </c>
      <c r="K93" s="35">
        <v>80</v>
      </c>
      <c r="L93">
        <v>355000</v>
      </c>
      <c r="R93" s="35">
        <v>82</v>
      </c>
      <c r="S93">
        <v>74000</v>
      </c>
      <c r="AD93" s="35">
        <v>89</v>
      </c>
      <c r="AE93">
        <v>82000</v>
      </c>
    </row>
    <row r="94" spans="1:31" x14ac:dyDescent="0.25">
      <c r="A94" s="35">
        <v>83</v>
      </c>
      <c r="B94">
        <v>275000</v>
      </c>
      <c r="K94" s="35">
        <v>81</v>
      </c>
      <c r="L94">
        <v>485000</v>
      </c>
      <c r="R94" s="35">
        <v>83</v>
      </c>
      <c r="S94">
        <v>113000</v>
      </c>
      <c r="AD94" s="35">
        <v>90</v>
      </c>
      <c r="AE94">
        <v>148000</v>
      </c>
    </row>
    <row r="95" spans="1:31" x14ac:dyDescent="0.25">
      <c r="A95" s="35">
        <v>84</v>
      </c>
      <c r="B95">
        <v>315000</v>
      </c>
      <c r="K95" s="35">
        <v>82</v>
      </c>
      <c r="L95">
        <v>275000</v>
      </c>
      <c r="R95" s="35">
        <v>84</v>
      </c>
      <c r="S95">
        <v>74000</v>
      </c>
      <c r="AD95" s="35">
        <v>91</v>
      </c>
      <c r="AE95">
        <v>103000</v>
      </c>
    </row>
    <row r="96" spans="1:31" x14ac:dyDescent="0.25">
      <c r="A96" s="35">
        <v>85</v>
      </c>
      <c r="B96">
        <v>995000</v>
      </c>
      <c r="K96" s="35">
        <v>83</v>
      </c>
      <c r="L96">
        <v>275000</v>
      </c>
      <c r="R96" s="35">
        <v>85</v>
      </c>
      <c r="S96">
        <v>184000</v>
      </c>
      <c r="AD96" s="35">
        <v>92</v>
      </c>
      <c r="AE96">
        <v>218000</v>
      </c>
    </row>
    <row r="97" spans="1:31" x14ac:dyDescent="0.25">
      <c r="A97" s="35">
        <v>86</v>
      </c>
      <c r="B97">
        <v>335000</v>
      </c>
      <c r="K97" s="35">
        <v>84</v>
      </c>
      <c r="L97">
        <v>315000</v>
      </c>
      <c r="R97" s="35">
        <v>86</v>
      </c>
      <c r="S97">
        <v>61000</v>
      </c>
      <c r="AD97" s="35">
        <v>93</v>
      </c>
      <c r="AE97">
        <v>164000</v>
      </c>
    </row>
    <row r="98" spans="1:31" x14ac:dyDescent="0.25">
      <c r="A98" s="35">
        <v>87</v>
      </c>
      <c r="B98">
        <v>295000</v>
      </c>
      <c r="K98" s="35">
        <v>86</v>
      </c>
      <c r="L98">
        <v>335000</v>
      </c>
      <c r="R98" s="35">
        <v>87</v>
      </c>
      <c r="S98">
        <v>130000</v>
      </c>
      <c r="AD98" s="35">
        <v>94</v>
      </c>
      <c r="AE98">
        <v>244000</v>
      </c>
    </row>
    <row r="99" spans="1:31" x14ac:dyDescent="0.25">
      <c r="A99" s="35">
        <v>88</v>
      </c>
      <c r="B99">
        <v>375000</v>
      </c>
      <c r="K99" s="35">
        <v>87</v>
      </c>
      <c r="L99">
        <v>295000</v>
      </c>
      <c r="R99" s="35">
        <v>88</v>
      </c>
      <c r="S99">
        <v>139000</v>
      </c>
      <c r="AD99" s="35">
        <v>95</v>
      </c>
      <c r="AE99">
        <v>51000</v>
      </c>
    </row>
    <row r="100" spans="1:31" x14ac:dyDescent="0.25">
      <c r="A100" s="35">
        <v>89</v>
      </c>
      <c r="B100">
        <v>475000</v>
      </c>
      <c r="K100" s="35">
        <v>88</v>
      </c>
      <c r="L100">
        <v>375000</v>
      </c>
      <c r="R100" s="35">
        <v>89</v>
      </c>
      <c r="S100">
        <v>82000</v>
      </c>
      <c r="AD100" s="35">
        <v>97</v>
      </c>
      <c r="AE100">
        <v>80000</v>
      </c>
    </row>
    <row r="101" spans="1:31" x14ac:dyDescent="0.25">
      <c r="A101" s="35">
        <v>90</v>
      </c>
      <c r="B101">
        <v>755000</v>
      </c>
      <c r="K101" s="35">
        <v>89</v>
      </c>
      <c r="L101">
        <v>475000</v>
      </c>
      <c r="R101" s="35">
        <v>90</v>
      </c>
      <c r="S101">
        <v>148000</v>
      </c>
      <c r="AD101" s="35">
        <v>98</v>
      </c>
      <c r="AE101">
        <v>63000</v>
      </c>
    </row>
    <row r="102" spans="1:31" x14ac:dyDescent="0.25">
      <c r="A102" s="35">
        <v>91</v>
      </c>
      <c r="B102">
        <v>445000</v>
      </c>
      <c r="K102" s="35">
        <v>90</v>
      </c>
      <c r="L102">
        <v>755000</v>
      </c>
      <c r="R102" s="35">
        <v>91</v>
      </c>
      <c r="S102">
        <v>103000</v>
      </c>
      <c r="AD102" s="35">
        <v>99</v>
      </c>
      <c r="AE102">
        <v>116000</v>
      </c>
    </row>
    <row r="103" spans="1:31" x14ac:dyDescent="0.25">
      <c r="A103" s="35">
        <v>92</v>
      </c>
      <c r="B103">
        <v>435000</v>
      </c>
      <c r="K103" s="35">
        <v>91</v>
      </c>
      <c r="L103">
        <v>445000</v>
      </c>
      <c r="R103" s="35">
        <v>92</v>
      </c>
      <c r="S103">
        <v>218000</v>
      </c>
      <c r="AD103" s="35">
        <v>100</v>
      </c>
      <c r="AE103">
        <v>88000</v>
      </c>
    </row>
    <row r="104" spans="1:31" x14ac:dyDescent="0.25">
      <c r="A104" s="35">
        <v>93</v>
      </c>
      <c r="B104">
        <v>425000</v>
      </c>
      <c r="K104" s="35">
        <v>92</v>
      </c>
      <c r="L104">
        <v>435000</v>
      </c>
      <c r="R104" s="35">
        <v>93</v>
      </c>
      <c r="S104">
        <v>164000</v>
      </c>
      <c r="AD104" s="35">
        <v>101</v>
      </c>
      <c r="AE104">
        <v>69000</v>
      </c>
    </row>
    <row r="105" spans="1:31" x14ac:dyDescent="0.25">
      <c r="A105" s="35">
        <v>94</v>
      </c>
      <c r="B105">
        <v>445000</v>
      </c>
      <c r="K105" s="35">
        <v>93</v>
      </c>
      <c r="L105">
        <v>425000</v>
      </c>
      <c r="R105" s="35">
        <v>94</v>
      </c>
      <c r="S105">
        <v>244000</v>
      </c>
      <c r="AD105" s="35">
        <v>102</v>
      </c>
      <c r="AE105">
        <v>110000</v>
      </c>
    </row>
    <row r="106" spans="1:31" x14ac:dyDescent="0.25">
      <c r="A106" s="35">
        <v>95</v>
      </c>
      <c r="B106">
        <v>355000</v>
      </c>
      <c r="K106" s="35">
        <v>94</v>
      </c>
      <c r="L106">
        <v>445000</v>
      </c>
      <c r="R106" s="35">
        <v>95</v>
      </c>
      <c r="S106">
        <v>51000</v>
      </c>
      <c r="AD106" s="35">
        <v>103</v>
      </c>
      <c r="AE106">
        <v>82000</v>
      </c>
    </row>
    <row r="107" spans="1:31" x14ac:dyDescent="0.25">
      <c r="A107" s="35">
        <v>96</v>
      </c>
      <c r="B107">
        <v>505000</v>
      </c>
      <c r="K107" s="35">
        <v>95</v>
      </c>
      <c r="L107">
        <v>355000</v>
      </c>
      <c r="R107" s="35">
        <v>96</v>
      </c>
      <c r="S107">
        <v>475000</v>
      </c>
      <c r="AD107" s="35">
        <v>104</v>
      </c>
      <c r="AE107">
        <v>88000</v>
      </c>
    </row>
    <row r="108" spans="1:31" x14ac:dyDescent="0.25">
      <c r="A108" s="35">
        <v>97</v>
      </c>
      <c r="B108">
        <v>135000</v>
      </c>
      <c r="K108" s="35">
        <v>96</v>
      </c>
      <c r="L108">
        <v>505000</v>
      </c>
      <c r="R108" s="35">
        <v>97</v>
      </c>
      <c r="S108">
        <v>80000</v>
      </c>
      <c r="AD108" s="35">
        <v>105</v>
      </c>
      <c r="AE108">
        <v>30000</v>
      </c>
    </row>
    <row r="109" spans="1:31" x14ac:dyDescent="0.25">
      <c r="A109" s="35">
        <v>98</v>
      </c>
      <c r="B109">
        <v>295000</v>
      </c>
      <c r="K109" s="35">
        <v>97</v>
      </c>
      <c r="L109">
        <v>135000</v>
      </c>
      <c r="R109" s="35">
        <v>98</v>
      </c>
      <c r="S109">
        <v>63000</v>
      </c>
      <c r="AD109" s="35">
        <v>106</v>
      </c>
      <c r="AE109">
        <v>131000</v>
      </c>
    </row>
    <row r="110" spans="1:31" x14ac:dyDescent="0.25">
      <c r="A110" s="35">
        <v>99</v>
      </c>
      <c r="B110">
        <v>255000</v>
      </c>
      <c r="K110" s="35">
        <v>98</v>
      </c>
      <c r="L110">
        <v>295000</v>
      </c>
      <c r="R110" s="35">
        <v>99</v>
      </c>
      <c r="S110">
        <v>116000</v>
      </c>
      <c r="AD110" s="35">
        <v>107</v>
      </c>
      <c r="AE110">
        <v>82000</v>
      </c>
    </row>
    <row r="111" spans="1:31" x14ac:dyDescent="0.25">
      <c r="A111" s="35">
        <v>100</v>
      </c>
      <c r="B111">
        <v>155000</v>
      </c>
      <c r="K111" s="35">
        <v>99</v>
      </c>
      <c r="L111">
        <v>255000</v>
      </c>
      <c r="R111" s="35">
        <v>100</v>
      </c>
      <c r="S111">
        <v>88000</v>
      </c>
      <c r="AD111" s="35">
        <v>108</v>
      </c>
      <c r="AE111">
        <v>162000</v>
      </c>
    </row>
    <row r="112" spans="1:31" x14ac:dyDescent="0.25">
      <c r="A112" s="35">
        <v>101</v>
      </c>
      <c r="B112">
        <v>305000</v>
      </c>
      <c r="K112" s="35">
        <v>100</v>
      </c>
      <c r="L112">
        <v>155000</v>
      </c>
      <c r="R112" s="35">
        <v>101</v>
      </c>
      <c r="S112">
        <v>69000</v>
      </c>
      <c r="AD112" s="35">
        <v>109</v>
      </c>
      <c r="AE112">
        <v>118000</v>
      </c>
    </row>
    <row r="113" spans="1:31" x14ac:dyDescent="0.25">
      <c r="A113" s="35">
        <v>102</v>
      </c>
      <c r="B113">
        <v>285000</v>
      </c>
      <c r="K113" s="35">
        <v>101</v>
      </c>
      <c r="L113">
        <v>305000</v>
      </c>
      <c r="R113" s="35">
        <v>102</v>
      </c>
      <c r="S113">
        <v>110000</v>
      </c>
      <c r="AD113" s="35">
        <v>110</v>
      </c>
      <c r="AE113">
        <v>37000</v>
      </c>
    </row>
    <row r="114" spans="1:31" x14ac:dyDescent="0.25">
      <c r="A114" s="35">
        <v>103</v>
      </c>
      <c r="B114">
        <v>995000</v>
      </c>
      <c r="K114" s="35">
        <v>102</v>
      </c>
      <c r="L114">
        <v>285000</v>
      </c>
      <c r="R114" s="35">
        <v>103</v>
      </c>
      <c r="S114">
        <v>82000</v>
      </c>
      <c r="AD114" s="35">
        <v>111</v>
      </c>
      <c r="AE114">
        <v>117000</v>
      </c>
    </row>
    <row r="115" spans="1:31" x14ac:dyDescent="0.25">
      <c r="A115" s="35">
        <v>104</v>
      </c>
      <c r="B115">
        <v>505000</v>
      </c>
      <c r="K115" s="35">
        <v>104</v>
      </c>
      <c r="L115">
        <v>505000</v>
      </c>
      <c r="R115" s="35">
        <v>104</v>
      </c>
      <c r="S115">
        <v>88000</v>
      </c>
      <c r="AD115" s="35">
        <v>112</v>
      </c>
      <c r="AE115">
        <v>108000</v>
      </c>
    </row>
    <row r="116" spans="1:31" x14ac:dyDescent="0.25">
      <c r="A116" s="35">
        <v>105</v>
      </c>
      <c r="B116">
        <v>95000</v>
      </c>
      <c r="K116" s="35">
        <v>105</v>
      </c>
      <c r="L116">
        <v>95000</v>
      </c>
      <c r="R116" s="35">
        <v>105</v>
      </c>
      <c r="S116">
        <v>30000</v>
      </c>
      <c r="AD116" s="35">
        <v>113</v>
      </c>
      <c r="AE116">
        <v>37000</v>
      </c>
    </row>
    <row r="117" spans="1:31" x14ac:dyDescent="0.25">
      <c r="A117" s="35">
        <v>106</v>
      </c>
      <c r="B117">
        <v>235000</v>
      </c>
      <c r="K117" s="35">
        <v>106</v>
      </c>
      <c r="L117">
        <v>235000</v>
      </c>
      <c r="R117" s="35">
        <v>106</v>
      </c>
      <c r="S117">
        <v>131000</v>
      </c>
      <c r="AD117" s="35">
        <v>114</v>
      </c>
      <c r="AE117">
        <v>160000</v>
      </c>
    </row>
    <row r="118" spans="1:31" x14ac:dyDescent="0.25">
      <c r="A118" s="35">
        <v>107</v>
      </c>
      <c r="B118">
        <v>295000</v>
      </c>
      <c r="K118" s="35">
        <v>107</v>
      </c>
      <c r="L118">
        <v>295000</v>
      </c>
      <c r="R118" s="35">
        <v>107</v>
      </c>
      <c r="S118">
        <v>82000</v>
      </c>
      <c r="AD118" s="35">
        <v>115</v>
      </c>
      <c r="AE118">
        <v>231000</v>
      </c>
    </row>
    <row r="119" spans="1:31" x14ac:dyDescent="0.25">
      <c r="A119" s="35">
        <v>108</v>
      </c>
      <c r="B119">
        <v>505000</v>
      </c>
      <c r="K119" s="35">
        <v>108</v>
      </c>
      <c r="L119">
        <v>505000</v>
      </c>
      <c r="R119" s="35">
        <v>108</v>
      </c>
      <c r="S119">
        <v>162000</v>
      </c>
      <c r="AD119" s="35">
        <v>116</v>
      </c>
      <c r="AE119">
        <v>130000</v>
      </c>
    </row>
    <row r="120" spans="1:31" x14ac:dyDescent="0.25">
      <c r="A120" s="35">
        <v>109</v>
      </c>
      <c r="B120">
        <v>405000</v>
      </c>
      <c r="K120" s="35">
        <v>109</v>
      </c>
      <c r="L120">
        <v>405000</v>
      </c>
      <c r="R120" s="35">
        <v>109</v>
      </c>
      <c r="S120">
        <v>118000</v>
      </c>
      <c r="AD120" s="35">
        <v>117</v>
      </c>
      <c r="AE120">
        <v>281000</v>
      </c>
    </row>
    <row r="121" spans="1:31" x14ac:dyDescent="0.25">
      <c r="A121" s="35">
        <v>110</v>
      </c>
      <c r="B121">
        <v>415000</v>
      </c>
      <c r="K121" s="35">
        <v>110</v>
      </c>
      <c r="L121">
        <v>415000</v>
      </c>
      <c r="R121" s="35">
        <v>110</v>
      </c>
      <c r="S121">
        <v>37000</v>
      </c>
      <c r="AD121" s="35">
        <v>118</v>
      </c>
      <c r="AE121">
        <v>218000</v>
      </c>
    </row>
    <row r="122" spans="1:31" x14ac:dyDescent="0.25">
      <c r="A122" s="35">
        <v>111</v>
      </c>
      <c r="B122">
        <v>285000</v>
      </c>
      <c r="K122" s="35">
        <v>111</v>
      </c>
      <c r="L122">
        <v>285000</v>
      </c>
      <c r="R122" s="35">
        <v>111</v>
      </c>
      <c r="S122">
        <v>117000</v>
      </c>
      <c r="AD122" s="35">
        <v>119</v>
      </c>
      <c r="AE122">
        <v>85000</v>
      </c>
    </row>
    <row r="123" spans="1:31" x14ac:dyDescent="0.25">
      <c r="A123" s="35">
        <v>112</v>
      </c>
      <c r="B123">
        <v>335000</v>
      </c>
      <c r="K123" s="35">
        <v>112</v>
      </c>
      <c r="L123">
        <v>335000</v>
      </c>
      <c r="R123" s="35">
        <v>112</v>
      </c>
      <c r="S123">
        <v>108000</v>
      </c>
      <c r="AD123" s="35">
        <v>120</v>
      </c>
      <c r="AE123">
        <v>67000</v>
      </c>
    </row>
    <row r="124" spans="1:31" x14ac:dyDescent="0.25">
      <c r="A124" s="35">
        <v>113</v>
      </c>
      <c r="B124">
        <v>305000</v>
      </c>
      <c r="K124" s="35">
        <v>113</v>
      </c>
      <c r="L124">
        <v>305000</v>
      </c>
      <c r="R124" s="35">
        <v>113</v>
      </c>
      <c r="S124">
        <v>37000</v>
      </c>
      <c r="AD124" s="35">
        <v>121</v>
      </c>
      <c r="AE124">
        <v>112000</v>
      </c>
    </row>
    <row r="125" spans="1:31" x14ac:dyDescent="0.25">
      <c r="A125" s="35">
        <v>114</v>
      </c>
      <c r="B125">
        <v>635000</v>
      </c>
      <c r="K125" s="35">
        <v>114</v>
      </c>
      <c r="L125">
        <v>635000</v>
      </c>
      <c r="R125" s="35">
        <v>114</v>
      </c>
      <c r="S125">
        <v>160000</v>
      </c>
      <c r="AD125" s="35">
        <v>122</v>
      </c>
      <c r="AE125">
        <v>175000</v>
      </c>
    </row>
    <row r="126" spans="1:31" x14ac:dyDescent="0.25">
      <c r="A126" s="35">
        <v>115</v>
      </c>
      <c r="B126">
        <v>1465000</v>
      </c>
      <c r="K126" s="35">
        <v>116</v>
      </c>
      <c r="L126">
        <v>395000</v>
      </c>
      <c r="R126" s="35">
        <v>115</v>
      </c>
      <c r="S126">
        <v>231000</v>
      </c>
      <c r="AD126" s="35">
        <v>123</v>
      </c>
      <c r="AE126">
        <v>91000</v>
      </c>
    </row>
    <row r="127" spans="1:31" x14ac:dyDescent="0.25">
      <c r="A127" s="35">
        <v>116</v>
      </c>
      <c r="B127">
        <v>395000</v>
      </c>
      <c r="K127" s="35">
        <v>117</v>
      </c>
      <c r="L127">
        <v>525000</v>
      </c>
      <c r="R127" s="35">
        <v>116</v>
      </c>
      <c r="S127">
        <v>130000</v>
      </c>
      <c r="AD127" s="35">
        <v>124</v>
      </c>
      <c r="AE127">
        <v>85000</v>
      </c>
    </row>
    <row r="128" spans="1:31" x14ac:dyDescent="0.25">
      <c r="A128" s="35">
        <v>117</v>
      </c>
      <c r="B128">
        <v>525000</v>
      </c>
      <c r="K128" s="35">
        <v>118</v>
      </c>
      <c r="L128">
        <v>655000</v>
      </c>
      <c r="R128" s="35">
        <v>117</v>
      </c>
      <c r="S128">
        <v>281000</v>
      </c>
      <c r="AD128" s="35">
        <v>125</v>
      </c>
      <c r="AE128">
        <v>126000</v>
      </c>
    </row>
    <row r="129" spans="1:31" x14ac:dyDescent="0.25">
      <c r="A129" s="35">
        <v>118</v>
      </c>
      <c r="B129">
        <v>655000</v>
      </c>
      <c r="K129" s="35">
        <v>119</v>
      </c>
      <c r="L129">
        <v>225000</v>
      </c>
      <c r="R129" s="35">
        <v>118</v>
      </c>
      <c r="S129">
        <v>218000</v>
      </c>
      <c r="AD129" s="35">
        <v>126</v>
      </c>
      <c r="AE129">
        <v>62000</v>
      </c>
    </row>
    <row r="130" spans="1:31" x14ac:dyDescent="0.25">
      <c r="A130" s="35">
        <v>119</v>
      </c>
      <c r="B130">
        <v>225000</v>
      </c>
      <c r="K130" s="35">
        <v>120</v>
      </c>
      <c r="L130">
        <v>265000</v>
      </c>
      <c r="R130" s="35">
        <v>119</v>
      </c>
      <c r="S130">
        <v>85000</v>
      </c>
      <c r="AD130" s="35">
        <v>127</v>
      </c>
      <c r="AE130">
        <v>56000</v>
      </c>
    </row>
    <row r="131" spans="1:31" x14ac:dyDescent="0.25">
      <c r="A131" s="35">
        <v>120</v>
      </c>
      <c r="B131">
        <v>265000</v>
      </c>
      <c r="K131" s="35">
        <v>121</v>
      </c>
      <c r="L131">
        <v>575000</v>
      </c>
      <c r="R131" s="35">
        <v>120</v>
      </c>
      <c r="S131">
        <v>67000</v>
      </c>
      <c r="AD131" s="35">
        <v>128</v>
      </c>
      <c r="AE131">
        <v>67000</v>
      </c>
    </row>
    <row r="132" spans="1:31" x14ac:dyDescent="0.25">
      <c r="A132" s="35">
        <v>121</v>
      </c>
      <c r="B132">
        <v>575000</v>
      </c>
      <c r="K132" s="35">
        <v>122</v>
      </c>
      <c r="L132">
        <v>415000</v>
      </c>
      <c r="R132" s="35">
        <v>121</v>
      </c>
      <c r="S132">
        <v>112000</v>
      </c>
      <c r="AD132" s="35">
        <v>129</v>
      </c>
      <c r="AE132">
        <v>69000</v>
      </c>
    </row>
    <row r="133" spans="1:31" x14ac:dyDescent="0.25">
      <c r="A133" s="35">
        <v>122</v>
      </c>
      <c r="B133">
        <v>415000</v>
      </c>
      <c r="K133" s="35">
        <v>123</v>
      </c>
      <c r="L133">
        <v>715000</v>
      </c>
      <c r="R133" s="35">
        <v>122</v>
      </c>
      <c r="S133">
        <v>175000</v>
      </c>
      <c r="AD133" s="35">
        <v>132</v>
      </c>
      <c r="AE133">
        <v>222000</v>
      </c>
    </row>
    <row r="134" spans="1:31" x14ac:dyDescent="0.25">
      <c r="A134" s="35">
        <v>123</v>
      </c>
      <c r="B134">
        <v>715000</v>
      </c>
      <c r="K134" s="35">
        <v>124</v>
      </c>
      <c r="L134">
        <v>255000</v>
      </c>
      <c r="R134" s="35">
        <v>123</v>
      </c>
      <c r="S134">
        <v>91000</v>
      </c>
      <c r="AD134" s="35">
        <v>133</v>
      </c>
      <c r="AE134">
        <v>162000</v>
      </c>
    </row>
    <row r="135" spans="1:31" x14ac:dyDescent="0.25">
      <c r="A135" s="35">
        <v>124</v>
      </c>
      <c r="B135">
        <v>255000</v>
      </c>
      <c r="K135" s="35">
        <v>125</v>
      </c>
      <c r="L135">
        <v>205000</v>
      </c>
      <c r="R135" s="35">
        <v>124</v>
      </c>
      <c r="S135">
        <v>85000</v>
      </c>
      <c r="AD135" s="35">
        <v>134</v>
      </c>
      <c r="AE135">
        <v>27000</v>
      </c>
    </row>
    <row r="136" spans="1:31" x14ac:dyDescent="0.25">
      <c r="A136" s="35">
        <v>125</v>
      </c>
      <c r="B136">
        <v>205000</v>
      </c>
      <c r="K136" s="35">
        <v>126</v>
      </c>
      <c r="L136">
        <v>305000</v>
      </c>
      <c r="R136" s="35">
        <v>125</v>
      </c>
      <c r="S136">
        <v>126000</v>
      </c>
      <c r="AD136" s="35">
        <v>135</v>
      </c>
      <c r="AE136">
        <v>277000</v>
      </c>
    </row>
    <row r="137" spans="1:31" x14ac:dyDescent="0.25">
      <c r="A137" s="35">
        <v>126</v>
      </c>
      <c r="B137">
        <v>305000</v>
      </c>
      <c r="K137" s="35">
        <v>127</v>
      </c>
      <c r="L137">
        <v>325000</v>
      </c>
      <c r="R137" s="35">
        <v>126</v>
      </c>
      <c r="S137">
        <v>62000</v>
      </c>
      <c r="AD137" s="35">
        <v>136</v>
      </c>
      <c r="AE137">
        <v>94000</v>
      </c>
    </row>
    <row r="138" spans="1:31" x14ac:dyDescent="0.25">
      <c r="A138" s="35">
        <v>127</v>
      </c>
      <c r="B138">
        <v>325000</v>
      </c>
      <c r="K138" s="35">
        <v>128</v>
      </c>
      <c r="L138">
        <v>425000</v>
      </c>
      <c r="R138" s="35">
        <v>127</v>
      </c>
      <c r="S138">
        <v>56000</v>
      </c>
      <c r="AD138" s="35">
        <v>137</v>
      </c>
      <c r="AE138">
        <v>55000</v>
      </c>
    </row>
    <row r="139" spans="1:31" x14ac:dyDescent="0.25">
      <c r="A139" s="35">
        <v>128</v>
      </c>
      <c r="B139">
        <v>425000</v>
      </c>
      <c r="K139" s="35">
        <v>129</v>
      </c>
      <c r="L139">
        <v>445000</v>
      </c>
      <c r="R139" s="35">
        <v>128</v>
      </c>
      <c r="S139">
        <v>67000</v>
      </c>
      <c r="AD139" s="35">
        <v>138</v>
      </c>
      <c r="AE139">
        <v>143000</v>
      </c>
    </row>
    <row r="140" spans="1:31" x14ac:dyDescent="0.25">
      <c r="A140" s="35">
        <v>129</v>
      </c>
      <c r="B140">
        <v>445000</v>
      </c>
      <c r="K140" s="35">
        <v>130</v>
      </c>
      <c r="L140">
        <v>115000</v>
      </c>
      <c r="R140" s="35">
        <v>129</v>
      </c>
      <c r="S140">
        <v>69000</v>
      </c>
      <c r="AD140" s="35">
        <v>139</v>
      </c>
      <c r="AE140">
        <v>83000</v>
      </c>
    </row>
    <row r="141" spans="1:31" x14ac:dyDescent="0.25">
      <c r="A141" s="35">
        <v>130</v>
      </c>
      <c r="B141">
        <v>115000</v>
      </c>
      <c r="K141" s="35">
        <v>131</v>
      </c>
      <c r="L141">
        <v>635000</v>
      </c>
      <c r="R141" s="35">
        <v>130</v>
      </c>
      <c r="S141">
        <v>374000</v>
      </c>
      <c r="AD141" s="35">
        <v>140</v>
      </c>
      <c r="AE141">
        <v>115000</v>
      </c>
    </row>
    <row r="142" spans="1:31" x14ac:dyDescent="0.25">
      <c r="A142" s="35">
        <v>131</v>
      </c>
      <c r="B142">
        <v>635000</v>
      </c>
      <c r="K142" s="35">
        <v>133</v>
      </c>
      <c r="L142">
        <v>495000</v>
      </c>
      <c r="R142" s="35">
        <v>131</v>
      </c>
      <c r="S142">
        <v>302000</v>
      </c>
      <c r="AD142" s="35">
        <v>141</v>
      </c>
      <c r="AE142">
        <v>111000</v>
      </c>
    </row>
    <row r="143" spans="1:31" x14ac:dyDescent="0.25">
      <c r="A143" s="35">
        <v>132</v>
      </c>
      <c r="B143">
        <v>1105000</v>
      </c>
      <c r="K143" s="35">
        <v>134</v>
      </c>
      <c r="L143">
        <v>325000</v>
      </c>
      <c r="R143" s="35">
        <v>132</v>
      </c>
      <c r="S143">
        <v>222000</v>
      </c>
      <c r="AD143" s="35">
        <v>142</v>
      </c>
      <c r="AE143">
        <v>199000</v>
      </c>
    </row>
    <row r="144" spans="1:31" x14ac:dyDescent="0.25">
      <c r="A144" s="35">
        <v>133</v>
      </c>
      <c r="B144">
        <v>495000</v>
      </c>
      <c r="K144" s="35">
        <v>135</v>
      </c>
      <c r="L144">
        <v>145000</v>
      </c>
      <c r="R144" s="35">
        <v>133</v>
      </c>
      <c r="S144">
        <v>162000</v>
      </c>
      <c r="AD144" s="35">
        <v>143</v>
      </c>
      <c r="AE144">
        <v>123000</v>
      </c>
    </row>
    <row r="145" spans="1:31" x14ac:dyDescent="0.25">
      <c r="A145" s="35">
        <v>134</v>
      </c>
      <c r="B145">
        <v>325000</v>
      </c>
      <c r="K145" s="35">
        <v>136</v>
      </c>
      <c r="L145">
        <v>545000</v>
      </c>
      <c r="R145" s="35">
        <v>134</v>
      </c>
      <c r="S145">
        <v>27000</v>
      </c>
      <c r="AD145" s="35">
        <v>144</v>
      </c>
      <c r="AE145">
        <v>87000</v>
      </c>
    </row>
    <row r="146" spans="1:31" x14ac:dyDescent="0.25">
      <c r="A146" s="35">
        <v>135</v>
      </c>
      <c r="B146">
        <v>145000</v>
      </c>
      <c r="K146" s="35">
        <v>137</v>
      </c>
      <c r="L146">
        <v>275000</v>
      </c>
      <c r="R146" s="35">
        <v>135</v>
      </c>
      <c r="S146">
        <v>277000</v>
      </c>
      <c r="AD146" s="35">
        <v>145</v>
      </c>
      <c r="AE146">
        <v>95000</v>
      </c>
    </row>
    <row r="147" spans="1:31" x14ac:dyDescent="0.25">
      <c r="A147" s="35">
        <v>136</v>
      </c>
      <c r="B147">
        <v>545000</v>
      </c>
      <c r="K147" s="35">
        <v>138</v>
      </c>
      <c r="L147">
        <v>405000</v>
      </c>
      <c r="R147" s="35">
        <v>136</v>
      </c>
      <c r="S147">
        <v>94000</v>
      </c>
      <c r="AD147" s="35">
        <v>146</v>
      </c>
      <c r="AE147">
        <v>127000</v>
      </c>
    </row>
    <row r="148" spans="1:31" x14ac:dyDescent="0.25">
      <c r="A148" s="35">
        <v>137</v>
      </c>
      <c r="B148">
        <v>275000</v>
      </c>
      <c r="K148" s="35">
        <v>139</v>
      </c>
      <c r="L148">
        <v>185000</v>
      </c>
      <c r="R148" s="35">
        <v>137</v>
      </c>
      <c r="S148">
        <v>55000</v>
      </c>
      <c r="AD148" s="35">
        <v>147</v>
      </c>
      <c r="AE148">
        <v>101000</v>
      </c>
    </row>
    <row r="149" spans="1:31" x14ac:dyDescent="0.25">
      <c r="A149" s="35">
        <v>138</v>
      </c>
      <c r="B149">
        <v>405000</v>
      </c>
      <c r="K149" s="35">
        <v>140</v>
      </c>
      <c r="L149">
        <v>505000</v>
      </c>
      <c r="R149" s="35">
        <v>138</v>
      </c>
      <c r="S149">
        <v>143000</v>
      </c>
      <c r="AD149" s="35">
        <v>148</v>
      </c>
      <c r="AE149">
        <v>179000</v>
      </c>
    </row>
    <row r="150" spans="1:31" x14ac:dyDescent="0.25">
      <c r="A150" s="35">
        <v>139</v>
      </c>
      <c r="B150">
        <v>185000</v>
      </c>
      <c r="K150" s="35">
        <v>141</v>
      </c>
      <c r="L150">
        <v>715000</v>
      </c>
      <c r="R150" s="35">
        <v>139</v>
      </c>
      <c r="S150">
        <v>83000</v>
      </c>
      <c r="AD150" s="35">
        <v>149</v>
      </c>
      <c r="AE150">
        <v>180000</v>
      </c>
    </row>
    <row r="151" spans="1:31" x14ac:dyDescent="0.25">
      <c r="A151" s="35">
        <v>140</v>
      </c>
      <c r="B151">
        <v>505000</v>
      </c>
      <c r="K151" s="35">
        <v>142</v>
      </c>
      <c r="L151">
        <v>705000</v>
      </c>
      <c r="R151" s="35">
        <v>140</v>
      </c>
      <c r="S151">
        <v>115000</v>
      </c>
      <c r="AD151" s="35">
        <v>150</v>
      </c>
      <c r="AE151">
        <v>50000</v>
      </c>
    </row>
    <row r="152" spans="1:31" x14ac:dyDescent="0.25">
      <c r="A152" s="35">
        <v>141</v>
      </c>
      <c r="B152">
        <v>715000</v>
      </c>
      <c r="K152" s="35">
        <v>143</v>
      </c>
      <c r="L152">
        <v>605000</v>
      </c>
      <c r="R152" s="35">
        <v>141</v>
      </c>
      <c r="S152">
        <v>111000</v>
      </c>
      <c r="AD152" s="35">
        <v>151</v>
      </c>
      <c r="AE152">
        <v>174000</v>
      </c>
    </row>
    <row r="153" spans="1:31" x14ac:dyDescent="0.25">
      <c r="A153" s="35">
        <v>142</v>
      </c>
      <c r="B153">
        <v>705000</v>
      </c>
      <c r="K153" s="35">
        <v>144</v>
      </c>
      <c r="L153">
        <v>485000</v>
      </c>
      <c r="R153" s="35">
        <v>142</v>
      </c>
      <c r="S153">
        <v>199000</v>
      </c>
      <c r="AD153" s="35">
        <v>153</v>
      </c>
      <c r="AE153">
        <v>56000</v>
      </c>
    </row>
    <row r="154" spans="1:31" x14ac:dyDescent="0.25">
      <c r="A154" s="35">
        <v>143</v>
      </c>
      <c r="B154">
        <v>605000</v>
      </c>
      <c r="K154" s="35">
        <v>145</v>
      </c>
      <c r="L154">
        <v>145000</v>
      </c>
      <c r="R154" s="35">
        <v>143</v>
      </c>
      <c r="S154">
        <v>123000</v>
      </c>
      <c r="AD154" s="35">
        <v>154</v>
      </c>
      <c r="AE154">
        <v>127000</v>
      </c>
    </row>
    <row r="155" spans="1:31" x14ac:dyDescent="0.25">
      <c r="A155" s="35">
        <v>144</v>
      </c>
      <c r="B155">
        <v>485000</v>
      </c>
      <c r="K155" s="35">
        <v>146</v>
      </c>
      <c r="L155">
        <v>805000</v>
      </c>
      <c r="R155" s="35">
        <v>144</v>
      </c>
      <c r="S155">
        <v>87000</v>
      </c>
      <c r="AD155" s="35">
        <v>155</v>
      </c>
      <c r="AE155">
        <v>119000</v>
      </c>
    </row>
    <row r="156" spans="1:31" x14ac:dyDescent="0.25">
      <c r="A156" s="35">
        <v>145</v>
      </c>
      <c r="B156">
        <v>145000</v>
      </c>
      <c r="K156" s="35">
        <v>147</v>
      </c>
      <c r="L156">
        <v>515000</v>
      </c>
      <c r="R156" s="35">
        <v>145</v>
      </c>
      <c r="S156">
        <v>95000</v>
      </c>
      <c r="AD156" s="35">
        <v>156</v>
      </c>
      <c r="AE156">
        <v>115000</v>
      </c>
    </row>
    <row r="157" spans="1:31" x14ac:dyDescent="0.25">
      <c r="A157" s="35">
        <v>146</v>
      </c>
      <c r="B157">
        <v>805000</v>
      </c>
      <c r="K157" s="35">
        <v>148</v>
      </c>
      <c r="L157">
        <v>775000</v>
      </c>
      <c r="R157" s="35">
        <v>146</v>
      </c>
      <c r="S157">
        <v>127000</v>
      </c>
      <c r="AD157" s="35">
        <v>157</v>
      </c>
      <c r="AE157">
        <v>139000</v>
      </c>
    </row>
    <row r="158" spans="1:31" x14ac:dyDescent="0.25">
      <c r="A158" s="35">
        <v>147</v>
      </c>
      <c r="B158">
        <v>515000</v>
      </c>
      <c r="K158" s="35">
        <v>149</v>
      </c>
      <c r="L158">
        <v>705000</v>
      </c>
      <c r="R158" s="35">
        <v>147</v>
      </c>
      <c r="S158">
        <v>101000</v>
      </c>
      <c r="AD158" s="35">
        <v>158</v>
      </c>
      <c r="AE158">
        <v>132000</v>
      </c>
    </row>
    <row r="159" spans="1:31" x14ac:dyDescent="0.25">
      <c r="A159" s="35">
        <v>148</v>
      </c>
      <c r="B159">
        <v>775000</v>
      </c>
      <c r="K159" s="35">
        <v>150</v>
      </c>
      <c r="L159">
        <v>215000</v>
      </c>
      <c r="R159" s="35">
        <v>148</v>
      </c>
      <c r="S159">
        <v>179000</v>
      </c>
      <c r="AD159" s="35">
        <v>159</v>
      </c>
      <c r="AE159">
        <v>48000</v>
      </c>
    </row>
    <row r="160" spans="1:31" x14ac:dyDescent="0.25">
      <c r="A160" s="35">
        <v>149</v>
      </c>
      <c r="B160">
        <v>705000</v>
      </c>
      <c r="K160" s="35">
        <v>151</v>
      </c>
      <c r="L160">
        <v>275000</v>
      </c>
      <c r="R160" s="35">
        <v>149</v>
      </c>
      <c r="S160">
        <v>180000</v>
      </c>
      <c r="AD160" s="35">
        <v>160</v>
      </c>
      <c r="AE160">
        <v>190000</v>
      </c>
    </row>
    <row r="161" spans="1:31" x14ac:dyDescent="0.25">
      <c r="A161" s="35">
        <v>150</v>
      </c>
      <c r="B161">
        <v>215000</v>
      </c>
      <c r="K161" s="35">
        <v>152</v>
      </c>
      <c r="L161">
        <v>675000</v>
      </c>
      <c r="R161" s="35">
        <v>150</v>
      </c>
      <c r="S161">
        <v>50000</v>
      </c>
      <c r="AD161" s="35">
        <v>161</v>
      </c>
      <c r="AE161">
        <v>78000</v>
      </c>
    </row>
    <row r="162" spans="1:31" x14ac:dyDescent="0.25">
      <c r="A162" s="35">
        <v>151</v>
      </c>
      <c r="B162">
        <v>275000</v>
      </c>
      <c r="K162" s="35">
        <v>153</v>
      </c>
      <c r="L162">
        <v>175000</v>
      </c>
      <c r="R162" s="35">
        <v>151</v>
      </c>
      <c r="S162">
        <v>174000</v>
      </c>
      <c r="AD162" s="35">
        <v>162</v>
      </c>
      <c r="AE162">
        <v>96000</v>
      </c>
    </row>
    <row r="163" spans="1:31" x14ac:dyDescent="0.25">
      <c r="A163" s="35">
        <v>152</v>
      </c>
      <c r="B163">
        <v>675000</v>
      </c>
      <c r="K163" s="35">
        <v>154</v>
      </c>
      <c r="L163">
        <v>285000</v>
      </c>
      <c r="R163" s="35">
        <v>152</v>
      </c>
      <c r="S163">
        <v>310000</v>
      </c>
      <c r="AD163" s="35">
        <v>163</v>
      </c>
      <c r="AE163">
        <v>82000</v>
      </c>
    </row>
    <row r="164" spans="1:31" x14ac:dyDescent="0.25">
      <c r="A164" s="35">
        <v>153</v>
      </c>
      <c r="B164">
        <v>175000</v>
      </c>
      <c r="K164" s="35">
        <v>155</v>
      </c>
      <c r="L164">
        <v>195000</v>
      </c>
      <c r="R164" s="35">
        <v>153</v>
      </c>
      <c r="S164">
        <v>56000</v>
      </c>
      <c r="AD164" s="35">
        <v>164</v>
      </c>
      <c r="AE164">
        <v>112000</v>
      </c>
    </row>
    <row r="165" spans="1:31" x14ac:dyDescent="0.25">
      <c r="A165" s="35">
        <v>154</v>
      </c>
      <c r="B165">
        <v>285000</v>
      </c>
      <c r="K165" s="35">
        <v>156</v>
      </c>
      <c r="L165">
        <v>285000</v>
      </c>
      <c r="R165" s="35">
        <v>154</v>
      </c>
      <c r="S165">
        <v>127000</v>
      </c>
      <c r="AD165" s="35">
        <v>165</v>
      </c>
      <c r="AE165">
        <v>177000</v>
      </c>
    </row>
    <row r="166" spans="1:31" x14ac:dyDescent="0.25">
      <c r="A166" s="35">
        <v>155</v>
      </c>
      <c r="B166">
        <v>195000</v>
      </c>
      <c r="K166" s="35">
        <v>157</v>
      </c>
      <c r="L166">
        <v>265000</v>
      </c>
      <c r="R166" s="35">
        <v>155</v>
      </c>
      <c r="S166">
        <v>119000</v>
      </c>
      <c r="AD166" s="35">
        <v>166</v>
      </c>
      <c r="AE166">
        <v>96000</v>
      </c>
    </row>
    <row r="167" spans="1:31" x14ac:dyDescent="0.25">
      <c r="A167" s="35">
        <v>156</v>
      </c>
      <c r="B167">
        <v>285000</v>
      </c>
      <c r="K167" s="35">
        <v>158</v>
      </c>
      <c r="L167">
        <v>635000</v>
      </c>
      <c r="R167" s="35">
        <v>156</v>
      </c>
      <c r="S167">
        <v>115000</v>
      </c>
      <c r="AD167" s="35">
        <v>167</v>
      </c>
      <c r="AE167">
        <v>34000</v>
      </c>
    </row>
    <row r="168" spans="1:31" x14ac:dyDescent="0.25">
      <c r="A168" s="35">
        <v>157</v>
      </c>
      <c r="B168">
        <v>265000</v>
      </c>
      <c r="K168" s="35">
        <v>159</v>
      </c>
      <c r="L168">
        <v>655000</v>
      </c>
      <c r="R168" s="35">
        <v>157</v>
      </c>
      <c r="S168">
        <v>139000</v>
      </c>
      <c r="AD168" s="35">
        <v>168</v>
      </c>
      <c r="AE168">
        <v>240000</v>
      </c>
    </row>
    <row r="169" spans="1:31" x14ac:dyDescent="0.25">
      <c r="A169" s="35">
        <v>158</v>
      </c>
      <c r="B169">
        <v>635000</v>
      </c>
      <c r="K169" s="35">
        <v>160</v>
      </c>
      <c r="L169">
        <v>615000</v>
      </c>
      <c r="R169" s="35">
        <v>158</v>
      </c>
      <c r="S169">
        <v>132000</v>
      </c>
      <c r="AD169" s="35">
        <v>169</v>
      </c>
      <c r="AE169">
        <v>77000</v>
      </c>
    </row>
    <row r="170" spans="1:31" x14ac:dyDescent="0.25">
      <c r="A170" s="35">
        <v>159</v>
      </c>
      <c r="B170">
        <v>655000</v>
      </c>
      <c r="K170" s="35">
        <v>161</v>
      </c>
      <c r="L170">
        <v>235000</v>
      </c>
      <c r="R170" s="35">
        <v>159</v>
      </c>
      <c r="S170">
        <v>48000</v>
      </c>
      <c r="AD170" s="35">
        <v>170</v>
      </c>
      <c r="AE170">
        <v>71000</v>
      </c>
    </row>
    <row r="171" spans="1:31" x14ac:dyDescent="0.25">
      <c r="A171" s="35">
        <v>160</v>
      </c>
      <c r="B171">
        <v>615000</v>
      </c>
      <c r="K171" s="35">
        <v>162</v>
      </c>
      <c r="L171">
        <v>315000</v>
      </c>
      <c r="R171" s="35">
        <v>160</v>
      </c>
      <c r="S171">
        <v>190000</v>
      </c>
      <c r="AD171" s="35">
        <v>171</v>
      </c>
      <c r="AE171">
        <v>108000</v>
      </c>
    </row>
    <row r="172" spans="1:31" x14ac:dyDescent="0.25">
      <c r="A172" s="35">
        <v>161</v>
      </c>
      <c r="B172">
        <v>235000</v>
      </c>
      <c r="K172" s="35">
        <v>163</v>
      </c>
      <c r="L172">
        <v>965000</v>
      </c>
      <c r="R172" s="35">
        <v>161</v>
      </c>
      <c r="S172">
        <v>78000</v>
      </c>
      <c r="AD172" s="35">
        <v>172</v>
      </c>
      <c r="AE172">
        <v>233000</v>
      </c>
    </row>
    <row r="173" spans="1:31" x14ac:dyDescent="0.25">
      <c r="A173" s="35">
        <v>162</v>
      </c>
      <c r="B173">
        <v>315000</v>
      </c>
      <c r="K173" s="35">
        <v>165</v>
      </c>
      <c r="L173">
        <v>385000</v>
      </c>
      <c r="R173" s="35">
        <v>162</v>
      </c>
      <c r="S173">
        <v>96000</v>
      </c>
      <c r="AD173" s="35">
        <v>173</v>
      </c>
      <c r="AE173">
        <v>176000</v>
      </c>
    </row>
    <row r="174" spans="1:31" x14ac:dyDescent="0.25">
      <c r="A174" s="35">
        <v>163</v>
      </c>
      <c r="B174">
        <v>965000</v>
      </c>
      <c r="K174" s="35">
        <v>166</v>
      </c>
      <c r="L174">
        <v>345000</v>
      </c>
      <c r="R174" s="35">
        <v>163</v>
      </c>
      <c r="S174">
        <v>82000</v>
      </c>
      <c r="AD174" s="35">
        <v>174</v>
      </c>
      <c r="AE174">
        <v>120000</v>
      </c>
    </row>
    <row r="175" spans="1:31" x14ac:dyDescent="0.25">
      <c r="A175" s="35">
        <v>164</v>
      </c>
      <c r="B175">
        <v>1005000</v>
      </c>
      <c r="K175" s="35">
        <v>167</v>
      </c>
      <c r="L175">
        <v>145000</v>
      </c>
      <c r="R175" s="35">
        <v>164</v>
      </c>
      <c r="S175">
        <v>112000</v>
      </c>
      <c r="AD175" s="35">
        <v>175</v>
      </c>
      <c r="AE175">
        <v>200000</v>
      </c>
    </row>
    <row r="176" spans="1:31" x14ac:dyDescent="0.25">
      <c r="A176" s="35">
        <v>165</v>
      </c>
      <c r="B176">
        <v>385000</v>
      </c>
      <c r="K176" s="35">
        <v>168</v>
      </c>
      <c r="L176">
        <v>905000</v>
      </c>
      <c r="R176" s="35">
        <v>165</v>
      </c>
      <c r="S176">
        <v>177000</v>
      </c>
      <c r="AD176" s="35">
        <v>176</v>
      </c>
      <c r="AE176">
        <v>115000</v>
      </c>
    </row>
    <row r="177" spans="1:31" x14ac:dyDescent="0.25">
      <c r="A177" s="35">
        <v>166</v>
      </c>
      <c r="B177">
        <v>345000</v>
      </c>
      <c r="K177" s="35">
        <v>169</v>
      </c>
      <c r="L177">
        <v>235000</v>
      </c>
      <c r="R177" s="35">
        <v>166</v>
      </c>
      <c r="S177">
        <v>96000</v>
      </c>
      <c r="AD177" s="35">
        <v>177</v>
      </c>
      <c r="AE177">
        <v>179000</v>
      </c>
    </row>
    <row r="178" spans="1:31" x14ac:dyDescent="0.25">
      <c r="A178" s="35">
        <v>167</v>
      </c>
      <c r="B178">
        <v>145000</v>
      </c>
      <c r="K178" s="35">
        <v>170</v>
      </c>
      <c r="L178">
        <v>255000</v>
      </c>
      <c r="R178" s="35">
        <v>167</v>
      </c>
      <c r="S178">
        <v>34000</v>
      </c>
      <c r="AD178" s="35">
        <v>178</v>
      </c>
      <c r="AE178">
        <v>132000</v>
      </c>
    </row>
    <row r="179" spans="1:31" x14ac:dyDescent="0.25">
      <c r="A179" s="35">
        <v>168</v>
      </c>
      <c r="B179">
        <v>905000</v>
      </c>
      <c r="K179" s="35">
        <v>171</v>
      </c>
      <c r="L179">
        <v>415000</v>
      </c>
      <c r="R179" s="35">
        <v>168</v>
      </c>
      <c r="S179">
        <v>240000</v>
      </c>
      <c r="AD179" s="35">
        <v>180</v>
      </c>
      <c r="AE179">
        <v>143000</v>
      </c>
    </row>
    <row r="180" spans="1:31" x14ac:dyDescent="0.25">
      <c r="A180" s="35">
        <v>169</v>
      </c>
      <c r="B180">
        <v>235000</v>
      </c>
      <c r="K180" s="35">
        <v>172</v>
      </c>
      <c r="L180">
        <v>335000</v>
      </c>
      <c r="R180" s="35">
        <v>169</v>
      </c>
      <c r="S180">
        <v>77000</v>
      </c>
      <c r="AD180" s="35">
        <v>181</v>
      </c>
      <c r="AE180">
        <v>73000</v>
      </c>
    </row>
    <row r="181" spans="1:31" x14ac:dyDescent="0.25">
      <c r="A181" s="35">
        <v>170</v>
      </c>
      <c r="B181">
        <v>255000</v>
      </c>
      <c r="K181" s="35">
        <v>173</v>
      </c>
      <c r="L181">
        <v>375000</v>
      </c>
      <c r="R181" s="35">
        <v>170</v>
      </c>
      <c r="S181">
        <v>71000</v>
      </c>
      <c r="AD181" s="35">
        <v>182</v>
      </c>
      <c r="AE181">
        <v>125000</v>
      </c>
    </row>
    <row r="182" spans="1:31" x14ac:dyDescent="0.25">
      <c r="A182" s="35">
        <v>171</v>
      </c>
      <c r="B182">
        <v>415000</v>
      </c>
      <c r="K182" s="35">
        <v>174</v>
      </c>
      <c r="L182">
        <v>225000</v>
      </c>
      <c r="R182" s="35">
        <v>171</v>
      </c>
      <c r="S182">
        <v>108000</v>
      </c>
      <c r="AD182" s="35">
        <v>183</v>
      </c>
      <c r="AE182">
        <v>47000</v>
      </c>
    </row>
    <row r="183" spans="1:31" x14ac:dyDescent="0.25">
      <c r="A183" s="35">
        <v>172</v>
      </c>
      <c r="B183">
        <v>335000</v>
      </c>
      <c r="K183" s="35">
        <v>175</v>
      </c>
      <c r="L183">
        <v>565000</v>
      </c>
      <c r="R183" s="35">
        <v>172</v>
      </c>
      <c r="S183">
        <v>233000</v>
      </c>
      <c r="AD183" s="35">
        <v>184</v>
      </c>
      <c r="AE183">
        <v>83000</v>
      </c>
    </row>
    <row r="184" spans="1:31" x14ac:dyDescent="0.25">
      <c r="A184" s="35">
        <v>173</v>
      </c>
      <c r="B184">
        <v>375000</v>
      </c>
      <c r="K184" s="35">
        <v>176</v>
      </c>
      <c r="L184">
        <v>485000</v>
      </c>
      <c r="R184" s="35">
        <v>173</v>
      </c>
      <c r="S184">
        <v>176000</v>
      </c>
      <c r="AD184" s="35">
        <v>185</v>
      </c>
      <c r="AE184">
        <v>106000</v>
      </c>
    </row>
    <row r="185" spans="1:31" x14ac:dyDescent="0.25">
      <c r="A185" s="35">
        <v>174</v>
      </c>
      <c r="B185">
        <v>225000</v>
      </c>
      <c r="K185" s="35">
        <v>177</v>
      </c>
      <c r="L185">
        <v>315000</v>
      </c>
      <c r="R185" s="35">
        <v>174</v>
      </c>
      <c r="S185">
        <v>120000</v>
      </c>
      <c r="AD185" s="35">
        <v>186</v>
      </c>
      <c r="AE185">
        <v>138000</v>
      </c>
    </row>
    <row r="186" spans="1:31" x14ac:dyDescent="0.25">
      <c r="A186" s="35">
        <v>175</v>
      </c>
      <c r="B186">
        <v>565000</v>
      </c>
      <c r="K186" s="35">
        <v>178</v>
      </c>
      <c r="L186">
        <v>775000</v>
      </c>
      <c r="R186" s="35">
        <v>175</v>
      </c>
      <c r="S186">
        <v>200000</v>
      </c>
      <c r="AD186" s="35">
        <v>187</v>
      </c>
      <c r="AE186">
        <v>82000</v>
      </c>
    </row>
    <row r="187" spans="1:31" x14ac:dyDescent="0.25">
      <c r="A187" s="35">
        <v>176</v>
      </c>
      <c r="B187">
        <v>485000</v>
      </c>
      <c r="K187" s="35">
        <v>179</v>
      </c>
      <c r="L187">
        <v>625000</v>
      </c>
      <c r="R187" s="35">
        <v>176</v>
      </c>
      <c r="S187">
        <v>115000</v>
      </c>
      <c r="AD187" s="35">
        <v>188</v>
      </c>
      <c r="AE187">
        <v>148000</v>
      </c>
    </row>
    <row r="188" spans="1:31" x14ac:dyDescent="0.25">
      <c r="A188" s="35">
        <v>177</v>
      </c>
      <c r="B188">
        <v>315000</v>
      </c>
      <c r="K188" s="35">
        <v>180</v>
      </c>
      <c r="L188">
        <v>395000</v>
      </c>
      <c r="R188" s="35">
        <v>177</v>
      </c>
      <c r="S188">
        <v>179000</v>
      </c>
      <c r="AD188" s="35">
        <v>189</v>
      </c>
      <c r="AE188">
        <v>115000</v>
      </c>
    </row>
    <row r="189" spans="1:31" x14ac:dyDescent="0.25">
      <c r="A189" s="35">
        <v>178</v>
      </c>
      <c r="B189">
        <v>775000</v>
      </c>
      <c r="K189" s="35">
        <v>181</v>
      </c>
      <c r="L189">
        <v>705000</v>
      </c>
      <c r="R189" s="35">
        <v>178</v>
      </c>
      <c r="S189">
        <v>132000</v>
      </c>
      <c r="AD189" s="35">
        <v>190</v>
      </c>
      <c r="AE189">
        <v>117000</v>
      </c>
    </row>
    <row r="190" spans="1:31" x14ac:dyDescent="0.25">
      <c r="A190" s="35">
        <v>179</v>
      </c>
      <c r="B190">
        <v>625000</v>
      </c>
      <c r="K190" s="35">
        <v>182</v>
      </c>
      <c r="L190">
        <v>765000</v>
      </c>
      <c r="R190" s="35">
        <v>179</v>
      </c>
      <c r="S190">
        <v>320000</v>
      </c>
      <c r="AD190" s="35">
        <v>191</v>
      </c>
      <c r="AE190">
        <v>94000</v>
      </c>
    </row>
    <row r="191" spans="1:31" x14ac:dyDescent="0.25">
      <c r="A191" s="35">
        <v>180</v>
      </c>
      <c r="B191">
        <v>395000</v>
      </c>
      <c r="K191" s="35">
        <v>183</v>
      </c>
      <c r="L191">
        <v>285000</v>
      </c>
      <c r="R191" s="35">
        <v>180</v>
      </c>
      <c r="S191">
        <v>143000</v>
      </c>
      <c r="AD191" s="35">
        <v>192</v>
      </c>
      <c r="AE191">
        <v>60000</v>
      </c>
    </row>
    <row r="192" spans="1:31" x14ac:dyDescent="0.25">
      <c r="A192" s="35">
        <v>181</v>
      </c>
      <c r="B192">
        <v>705000</v>
      </c>
      <c r="K192" s="35">
        <v>184</v>
      </c>
      <c r="L192">
        <v>265000</v>
      </c>
      <c r="R192" s="35">
        <v>181</v>
      </c>
      <c r="S192">
        <v>73000</v>
      </c>
      <c r="AD192" s="35">
        <v>193</v>
      </c>
      <c r="AE192">
        <v>126000</v>
      </c>
    </row>
    <row r="193" spans="1:31" x14ac:dyDescent="0.25">
      <c r="A193" s="35">
        <v>182</v>
      </c>
      <c r="B193">
        <v>765000</v>
      </c>
      <c r="K193" s="35">
        <v>185</v>
      </c>
      <c r="L193">
        <v>325000</v>
      </c>
      <c r="R193" s="35">
        <v>182</v>
      </c>
      <c r="S193">
        <v>125000</v>
      </c>
      <c r="AD193" s="35">
        <v>194</v>
      </c>
      <c r="AE193">
        <v>170000</v>
      </c>
    </row>
    <row r="194" spans="1:31" x14ac:dyDescent="0.25">
      <c r="A194" s="35">
        <v>183</v>
      </c>
      <c r="B194">
        <v>285000</v>
      </c>
      <c r="K194" s="35">
        <v>186</v>
      </c>
      <c r="L194">
        <v>605000</v>
      </c>
      <c r="R194" s="35">
        <v>183</v>
      </c>
      <c r="S194">
        <v>47000</v>
      </c>
      <c r="AD194" s="35">
        <v>195</v>
      </c>
      <c r="AE194">
        <v>137000</v>
      </c>
    </row>
    <row r="195" spans="1:31" x14ac:dyDescent="0.25">
      <c r="A195" s="35">
        <v>184</v>
      </c>
      <c r="B195">
        <v>265000</v>
      </c>
      <c r="K195" s="35">
        <v>187</v>
      </c>
      <c r="L195">
        <v>265000</v>
      </c>
      <c r="R195" s="35">
        <v>184</v>
      </c>
      <c r="S195">
        <v>83000</v>
      </c>
      <c r="AD195" s="35">
        <v>196</v>
      </c>
      <c r="AE195">
        <v>41000</v>
      </c>
    </row>
    <row r="196" spans="1:31" x14ac:dyDescent="0.25">
      <c r="A196" s="35">
        <v>185</v>
      </c>
      <c r="B196">
        <v>325000</v>
      </c>
      <c r="K196" s="35">
        <v>188</v>
      </c>
      <c r="L196">
        <v>305000</v>
      </c>
      <c r="R196" s="35">
        <v>185</v>
      </c>
      <c r="S196">
        <v>106000</v>
      </c>
      <c r="AD196" s="35">
        <v>197</v>
      </c>
      <c r="AE196">
        <v>183000</v>
      </c>
    </row>
    <row r="197" spans="1:31" x14ac:dyDescent="0.25">
      <c r="A197" s="35">
        <v>186</v>
      </c>
      <c r="B197">
        <v>605000</v>
      </c>
      <c r="K197" s="35">
        <v>189</v>
      </c>
      <c r="L197">
        <v>555000</v>
      </c>
      <c r="R197" s="35">
        <v>186</v>
      </c>
      <c r="S197">
        <v>138000</v>
      </c>
      <c r="AD197" s="35">
        <v>198</v>
      </c>
      <c r="AE197">
        <v>110000</v>
      </c>
    </row>
    <row r="198" spans="1:31" x14ac:dyDescent="0.25">
      <c r="A198" s="35">
        <v>187</v>
      </c>
      <c r="B198">
        <v>265000</v>
      </c>
      <c r="K198" s="35">
        <v>190</v>
      </c>
      <c r="L198">
        <v>265000</v>
      </c>
      <c r="R198" s="35">
        <v>187</v>
      </c>
      <c r="S198">
        <v>82000</v>
      </c>
      <c r="AD198" s="35">
        <v>199</v>
      </c>
      <c r="AE198">
        <v>93000</v>
      </c>
    </row>
    <row r="199" spans="1:31" x14ac:dyDescent="0.25">
      <c r="A199" s="35">
        <v>188</v>
      </c>
      <c r="B199">
        <v>305000</v>
      </c>
      <c r="K199" s="35">
        <v>191</v>
      </c>
      <c r="L199">
        <v>335000</v>
      </c>
      <c r="R199" s="35">
        <v>188</v>
      </c>
      <c r="S199">
        <v>148000</v>
      </c>
      <c r="AD199" s="35">
        <v>200</v>
      </c>
      <c r="AE199">
        <v>166000</v>
      </c>
    </row>
    <row r="200" spans="1:31" x14ac:dyDescent="0.25">
      <c r="A200" s="35">
        <v>189</v>
      </c>
      <c r="B200">
        <v>555000</v>
      </c>
      <c r="K200" s="35">
        <v>192</v>
      </c>
      <c r="L200">
        <v>275000</v>
      </c>
      <c r="R200" s="35">
        <v>189</v>
      </c>
      <c r="S200">
        <v>115000</v>
      </c>
      <c r="AD200" s="35">
        <v>201</v>
      </c>
      <c r="AE200">
        <v>55000</v>
      </c>
    </row>
    <row r="201" spans="1:31" x14ac:dyDescent="0.25">
      <c r="A201" s="35">
        <v>190</v>
      </c>
      <c r="B201">
        <v>265000</v>
      </c>
      <c r="K201" s="35">
        <v>193</v>
      </c>
      <c r="L201">
        <v>585000</v>
      </c>
      <c r="R201" s="35">
        <v>190</v>
      </c>
      <c r="S201">
        <v>117000</v>
      </c>
      <c r="AD201" s="35">
        <v>202</v>
      </c>
      <c r="AE201">
        <v>75000</v>
      </c>
    </row>
    <row r="202" spans="1:31" x14ac:dyDescent="0.25">
      <c r="A202" s="35">
        <v>191</v>
      </c>
      <c r="B202">
        <v>335000</v>
      </c>
      <c r="K202" s="35">
        <v>194</v>
      </c>
      <c r="L202">
        <v>325000</v>
      </c>
      <c r="R202" s="35">
        <v>191</v>
      </c>
      <c r="S202">
        <v>94000</v>
      </c>
      <c r="AD202" s="35">
        <v>203</v>
      </c>
      <c r="AE202">
        <v>106000</v>
      </c>
    </row>
    <row r="203" spans="1:31" x14ac:dyDescent="0.25">
      <c r="A203" s="35">
        <v>192</v>
      </c>
      <c r="B203">
        <v>275000</v>
      </c>
      <c r="K203" s="35">
        <v>195</v>
      </c>
      <c r="L203">
        <v>465000</v>
      </c>
      <c r="R203" s="35">
        <v>192</v>
      </c>
      <c r="S203">
        <v>60000</v>
      </c>
      <c r="AD203" s="35">
        <v>204</v>
      </c>
      <c r="AE203">
        <v>107000</v>
      </c>
    </row>
    <row r="204" spans="1:31" x14ac:dyDescent="0.25">
      <c r="A204" s="35">
        <v>193</v>
      </c>
      <c r="B204">
        <v>585000</v>
      </c>
      <c r="K204" s="35">
        <v>196</v>
      </c>
      <c r="L204">
        <v>155000</v>
      </c>
      <c r="R204" s="35">
        <v>193</v>
      </c>
      <c r="S204">
        <v>126000</v>
      </c>
      <c r="AD204" s="35">
        <v>205</v>
      </c>
      <c r="AE204">
        <v>41000</v>
      </c>
    </row>
    <row r="205" spans="1:31" x14ac:dyDescent="0.25">
      <c r="A205" s="35">
        <v>194</v>
      </c>
      <c r="B205">
        <v>325000</v>
      </c>
      <c r="K205" s="35">
        <v>197</v>
      </c>
      <c r="L205">
        <v>505000</v>
      </c>
      <c r="R205" s="35">
        <v>194</v>
      </c>
      <c r="S205">
        <v>170000</v>
      </c>
      <c r="AD205" s="35">
        <v>206</v>
      </c>
      <c r="AE205">
        <v>105000</v>
      </c>
    </row>
    <row r="206" spans="1:31" x14ac:dyDescent="0.25">
      <c r="A206" s="35">
        <v>195</v>
      </c>
      <c r="B206">
        <v>465000</v>
      </c>
      <c r="K206" s="35">
        <v>198</v>
      </c>
      <c r="L206">
        <v>445000</v>
      </c>
      <c r="R206" s="35">
        <v>195</v>
      </c>
      <c r="S206">
        <v>137000</v>
      </c>
      <c r="AD206" s="35">
        <v>207</v>
      </c>
      <c r="AE206">
        <v>152000</v>
      </c>
    </row>
    <row r="207" spans="1:31" x14ac:dyDescent="0.25">
      <c r="A207" s="35">
        <v>196</v>
      </c>
      <c r="B207">
        <v>155000</v>
      </c>
      <c r="K207" s="35">
        <v>199</v>
      </c>
      <c r="L207">
        <v>855000</v>
      </c>
      <c r="R207" s="35">
        <v>196</v>
      </c>
      <c r="S207">
        <v>41000</v>
      </c>
      <c r="AD207" s="35">
        <v>208</v>
      </c>
      <c r="AE207">
        <v>165000</v>
      </c>
    </row>
    <row r="208" spans="1:31" x14ac:dyDescent="0.25">
      <c r="A208" s="35">
        <v>197</v>
      </c>
      <c r="B208">
        <v>505000</v>
      </c>
      <c r="K208" s="35">
        <v>200</v>
      </c>
      <c r="L208">
        <v>185000</v>
      </c>
      <c r="R208" s="35">
        <v>197</v>
      </c>
      <c r="S208">
        <v>183000</v>
      </c>
      <c r="AD208" s="35">
        <v>209</v>
      </c>
      <c r="AE208">
        <v>122000</v>
      </c>
    </row>
    <row r="209" spans="1:31" x14ac:dyDescent="0.25">
      <c r="A209" s="35">
        <v>198</v>
      </c>
      <c r="B209">
        <v>445000</v>
      </c>
      <c r="K209" s="35">
        <v>201</v>
      </c>
      <c r="L209">
        <v>615000</v>
      </c>
      <c r="R209" s="35">
        <v>198</v>
      </c>
      <c r="S209">
        <v>110000</v>
      </c>
      <c r="AD209" s="35">
        <v>210</v>
      </c>
      <c r="AE209">
        <v>72000</v>
      </c>
    </row>
    <row r="210" spans="1:31" x14ac:dyDescent="0.25">
      <c r="A210" s="35">
        <v>199</v>
      </c>
      <c r="B210">
        <v>855000</v>
      </c>
      <c r="K210" s="35">
        <v>202</v>
      </c>
      <c r="L210">
        <v>195000</v>
      </c>
      <c r="R210" s="35">
        <v>199</v>
      </c>
      <c r="S210">
        <v>93000</v>
      </c>
      <c r="AD210" s="35">
        <v>211</v>
      </c>
      <c r="AE210">
        <v>70000</v>
      </c>
    </row>
    <row r="211" spans="1:31" x14ac:dyDescent="0.25">
      <c r="A211" s="35">
        <v>200</v>
      </c>
      <c r="B211">
        <v>185000</v>
      </c>
      <c r="K211" s="35">
        <v>203</v>
      </c>
      <c r="L211">
        <v>195000</v>
      </c>
      <c r="R211" s="35">
        <v>200</v>
      </c>
      <c r="S211">
        <v>166000</v>
      </c>
      <c r="AD211" s="35">
        <v>212</v>
      </c>
      <c r="AE211">
        <v>120000</v>
      </c>
    </row>
    <row r="212" spans="1:31" x14ac:dyDescent="0.25">
      <c r="A212" s="35">
        <v>201</v>
      </c>
      <c r="B212">
        <v>615000</v>
      </c>
      <c r="K212" s="35">
        <v>204</v>
      </c>
      <c r="L212">
        <v>455000</v>
      </c>
      <c r="R212" s="35">
        <v>201</v>
      </c>
      <c r="S212">
        <v>55000</v>
      </c>
      <c r="AD212" s="35">
        <v>213</v>
      </c>
      <c r="AE212">
        <v>241000</v>
      </c>
    </row>
    <row r="213" spans="1:31" x14ac:dyDescent="0.25">
      <c r="A213" s="35">
        <v>202</v>
      </c>
      <c r="B213">
        <v>195000</v>
      </c>
      <c r="K213" s="35">
        <v>205</v>
      </c>
      <c r="L213">
        <v>195000</v>
      </c>
      <c r="R213" s="35">
        <v>202</v>
      </c>
      <c r="S213">
        <v>75000</v>
      </c>
      <c r="AD213" s="35">
        <v>214</v>
      </c>
      <c r="AE213">
        <v>69000</v>
      </c>
    </row>
    <row r="214" spans="1:31" x14ac:dyDescent="0.25">
      <c r="A214" s="35">
        <v>203</v>
      </c>
      <c r="B214">
        <v>195000</v>
      </c>
      <c r="K214" s="35">
        <v>206</v>
      </c>
      <c r="L214">
        <v>145000</v>
      </c>
      <c r="R214" s="35">
        <v>203</v>
      </c>
      <c r="S214">
        <v>106000</v>
      </c>
      <c r="AD214" s="35">
        <v>215</v>
      </c>
      <c r="AE214">
        <v>192000</v>
      </c>
    </row>
    <row r="215" spans="1:31" x14ac:dyDescent="0.25">
      <c r="A215" s="35">
        <v>204</v>
      </c>
      <c r="B215">
        <v>455000</v>
      </c>
      <c r="K215" s="35">
        <v>207</v>
      </c>
      <c r="L215">
        <v>435000</v>
      </c>
      <c r="R215" s="35">
        <v>204</v>
      </c>
      <c r="S215">
        <v>107000</v>
      </c>
      <c r="AD215" s="35">
        <v>216</v>
      </c>
      <c r="AE215">
        <v>187000</v>
      </c>
    </row>
    <row r="216" spans="1:31" x14ac:dyDescent="0.25">
      <c r="A216" s="35">
        <v>205</v>
      </c>
      <c r="B216">
        <v>195000</v>
      </c>
      <c r="K216" s="35">
        <v>208</v>
      </c>
      <c r="L216">
        <v>845000</v>
      </c>
      <c r="R216" s="35">
        <v>205</v>
      </c>
      <c r="S216">
        <v>41000</v>
      </c>
      <c r="AD216" s="35">
        <v>217</v>
      </c>
      <c r="AE216">
        <v>251000</v>
      </c>
    </row>
    <row r="217" spans="1:31" x14ac:dyDescent="0.25">
      <c r="A217" s="35">
        <v>206</v>
      </c>
      <c r="B217">
        <v>145000</v>
      </c>
      <c r="K217" s="35">
        <v>209</v>
      </c>
      <c r="L217">
        <v>265000</v>
      </c>
      <c r="R217" s="35">
        <v>206</v>
      </c>
      <c r="S217">
        <v>105000</v>
      </c>
      <c r="AD217" s="35">
        <v>218</v>
      </c>
      <c r="AE217">
        <v>76000</v>
      </c>
    </row>
    <row r="218" spans="1:31" x14ac:dyDescent="0.25">
      <c r="A218" s="35">
        <v>207</v>
      </c>
      <c r="B218">
        <v>435000</v>
      </c>
      <c r="K218" s="35">
        <v>210</v>
      </c>
      <c r="L218">
        <v>475000</v>
      </c>
      <c r="R218" s="35">
        <v>207</v>
      </c>
      <c r="S218">
        <v>152000</v>
      </c>
      <c r="AD218" s="35">
        <v>219</v>
      </c>
      <c r="AE218">
        <v>201000</v>
      </c>
    </row>
    <row r="219" spans="1:31" x14ac:dyDescent="0.25">
      <c r="A219" s="35">
        <v>208</v>
      </c>
      <c r="B219">
        <v>845000</v>
      </c>
      <c r="K219" s="35">
        <v>211</v>
      </c>
      <c r="L219">
        <v>375000</v>
      </c>
      <c r="R219" s="35">
        <v>208</v>
      </c>
      <c r="S219">
        <v>165000</v>
      </c>
      <c r="AD219" s="35">
        <v>220</v>
      </c>
      <c r="AE219">
        <v>231000</v>
      </c>
    </row>
    <row r="220" spans="1:31" x14ac:dyDescent="0.25">
      <c r="A220" s="35">
        <v>209</v>
      </c>
      <c r="B220">
        <v>265000</v>
      </c>
      <c r="K220" s="35">
        <v>212</v>
      </c>
      <c r="L220">
        <v>505000</v>
      </c>
      <c r="R220" s="35">
        <v>209</v>
      </c>
      <c r="S220">
        <v>122000</v>
      </c>
      <c r="AD220" s="35">
        <v>221</v>
      </c>
      <c r="AE220">
        <v>51000</v>
      </c>
    </row>
    <row r="221" spans="1:31" x14ac:dyDescent="0.25">
      <c r="A221" s="35">
        <v>210</v>
      </c>
      <c r="B221">
        <v>475000</v>
      </c>
      <c r="K221" s="35">
        <v>213</v>
      </c>
      <c r="L221">
        <v>435000</v>
      </c>
      <c r="R221" s="35">
        <v>210</v>
      </c>
      <c r="S221">
        <v>72000</v>
      </c>
      <c r="AD221" s="35">
        <v>222</v>
      </c>
      <c r="AE221">
        <v>86000</v>
      </c>
    </row>
    <row r="222" spans="1:31" x14ac:dyDescent="0.25">
      <c r="A222" s="35">
        <v>211</v>
      </c>
      <c r="B222">
        <v>375000</v>
      </c>
      <c r="K222" s="35">
        <v>214</v>
      </c>
      <c r="L222">
        <v>445000</v>
      </c>
      <c r="R222" s="35">
        <v>211</v>
      </c>
      <c r="S222">
        <v>70000</v>
      </c>
      <c r="AD222" s="35">
        <v>223</v>
      </c>
      <c r="AE222">
        <v>138000</v>
      </c>
    </row>
    <row r="223" spans="1:31" x14ac:dyDescent="0.25">
      <c r="A223" s="35">
        <v>212</v>
      </c>
      <c r="B223">
        <v>505000</v>
      </c>
      <c r="K223" s="35">
        <v>215</v>
      </c>
      <c r="L223">
        <v>505000</v>
      </c>
      <c r="R223" s="35">
        <v>212</v>
      </c>
      <c r="S223">
        <v>120000</v>
      </c>
      <c r="AD223" s="35">
        <v>224</v>
      </c>
      <c r="AE223">
        <v>90000</v>
      </c>
    </row>
    <row r="224" spans="1:31" x14ac:dyDescent="0.25">
      <c r="A224" s="35">
        <v>213</v>
      </c>
      <c r="B224">
        <v>435000</v>
      </c>
      <c r="K224" s="35">
        <v>216</v>
      </c>
      <c r="L224">
        <v>295000</v>
      </c>
      <c r="R224" s="35">
        <v>213</v>
      </c>
      <c r="S224">
        <v>241000</v>
      </c>
      <c r="AD224" s="35">
        <v>225</v>
      </c>
      <c r="AE224">
        <v>56000</v>
      </c>
    </row>
    <row r="225" spans="1:31" x14ac:dyDescent="0.25">
      <c r="A225" s="35">
        <v>214</v>
      </c>
      <c r="B225">
        <v>445000</v>
      </c>
      <c r="K225" s="35">
        <v>217</v>
      </c>
      <c r="L225">
        <v>985000</v>
      </c>
      <c r="R225" s="35">
        <v>214</v>
      </c>
      <c r="S225">
        <v>69000</v>
      </c>
      <c r="AD225" s="35">
        <v>226</v>
      </c>
      <c r="AE225">
        <v>113000</v>
      </c>
    </row>
    <row r="226" spans="1:31" x14ac:dyDescent="0.25">
      <c r="A226" s="35">
        <v>215</v>
      </c>
      <c r="B226">
        <v>505000</v>
      </c>
      <c r="K226" s="35">
        <v>218</v>
      </c>
      <c r="L226">
        <v>555000</v>
      </c>
      <c r="R226" s="35">
        <v>215</v>
      </c>
      <c r="S226">
        <v>192000</v>
      </c>
      <c r="AD226" s="35">
        <v>227</v>
      </c>
      <c r="AE226">
        <v>278000</v>
      </c>
    </row>
    <row r="227" spans="1:31" x14ac:dyDescent="0.25">
      <c r="A227" s="35">
        <v>216</v>
      </c>
      <c r="B227">
        <v>295000</v>
      </c>
      <c r="K227" s="35">
        <v>219</v>
      </c>
      <c r="L227">
        <v>635000</v>
      </c>
      <c r="R227" s="35">
        <v>216</v>
      </c>
      <c r="S227">
        <v>187000</v>
      </c>
      <c r="AD227" s="35">
        <v>228</v>
      </c>
      <c r="AE227">
        <v>138000</v>
      </c>
    </row>
    <row r="228" spans="1:31" x14ac:dyDescent="0.25">
      <c r="A228" s="35">
        <v>217</v>
      </c>
      <c r="B228">
        <v>985000</v>
      </c>
      <c r="K228" s="35">
        <v>220</v>
      </c>
      <c r="L228">
        <v>555000</v>
      </c>
      <c r="R228" s="35">
        <v>217</v>
      </c>
      <c r="S228">
        <v>251000</v>
      </c>
      <c r="AD228" s="35">
        <v>229</v>
      </c>
      <c r="AE228">
        <v>144000</v>
      </c>
    </row>
    <row r="229" spans="1:31" x14ac:dyDescent="0.25">
      <c r="A229" s="35">
        <v>218</v>
      </c>
      <c r="B229">
        <v>555000</v>
      </c>
      <c r="K229" s="35">
        <v>221</v>
      </c>
      <c r="L229">
        <v>255000</v>
      </c>
      <c r="R229" s="35">
        <v>218</v>
      </c>
      <c r="S229">
        <v>76000</v>
      </c>
      <c r="AD229" s="35">
        <v>230</v>
      </c>
      <c r="AE229">
        <v>92000</v>
      </c>
    </row>
    <row r="230" spans="1:31" x14ac:dyDescent="0.25">
      <c r="A230" s="35">
        <v>219</v>
      </c>
      <c r="B230">
        <v>635000</v>
      </c>
      <c r="K230" s="35">
        <v>222</v>
      </c>
      <c r="L230">
        <v>235000</v>
      </c>
      <c r="R230" s="35">
        <v>219</v>
      </c>
      <c r="S230">
        <v>201000</v>
      </c>
      <c r="AD230" s="35">
        <v>233</v>
      </c>
      <c r="AE230">
        <v>143000</v>
      </c>
    </row>
    <row r="231" spans="1:31" x14ac:dyDescent="0.25">
      <c r="A231" s="35">
        <v>220</v>
      </c>
      <c r="B231">
        <v>555000</v>
      </c>
      <c r="K231" s="35">
        <v>223</v>
      </c>
      <c r="L231">
        <v>665000</v>
      </c>
      <c r="R231" s="35">
        <v>220</v>
      </c>
      <c r="S231">
        <v>231000</v>
      </c>
      <c r="AD231" s="35">
        <v>234</v>
      </c>
      <c r="AE231">
        <v>94000</v>
      </c>
    </row>
    <row r="232" spans="1:31" x14ac:dyDescent="0.25">
      <c r="A232" s="35">
        <v>221</v>
      </c>
      <c r="B232">
        <v>255000</v>
      </c>
      <c r="K232" s="35">
        <v>224</v>
      </c>
      <c r="L232">
        <v>145000</v>
      </c>
      <c r="R232" s="35">
        <v>221</v>
      </c>
      <c r="S232">
        <v>51000</v>
      </c>
      <c r="AD232" s="35">
        <v>235</v>
      </c>
      <c r="AE232">
        <v>86000</v>
      </c>
    </row>
    <row r="233" spans="1:31" x14ac:dyDescent="0.25">
      <c r="A233" s="35">
        <v>222</v>
      </c>
      <c r="B233">
        <v>235000</v>
      </c>
      <c r="K233" s="35">
        <v>225</v>
      </c>
      <c r="L233">
        <v>165000</v>
      </c>
      <c r="R233" s="35">
        <v>222</v>
      </c>
      <c r="S233">
        <v>86000</v>
      </c>
      <c r="AD233" s="35">
        <v>236</v>
      </c>
      <c r="AE233">
        <v>251000</v>
      </c>
    </row>
    <row r="234" spans="1:31" x14ac:dyDescent="0.25">
      <c r="A234" s="35">
        <v>223</v>
      </c>
      <c r="B234">
        <v>665000</v>
      </c>
      <c r="K234" s="35">
        <v>226</v>
      </c>
      <c r="L234">
        <v>755000</v>
      </c>
      <c r="R234" s="35">
        <v>223</v>
      </c>
      <c r="S234">
        <v>138000</v>
      </c>
      <c r="AD234" s="35">
        <v>237</v>
      </c>
      <c r="AE234">
        <v>156000</v>
      </c>
    </row>
    <row r="235" spans="1:31" x14ac:dyDescent="0.25">
      <c r="A235" s="35">
        <v>224</v>
      </c>
      <c r="B235">
        <v>145000</v>
      </c>
      <c r="K235" s="35">
        <v>227</v>
      </c>
      <c r="L235">
        <v>755000</v>
      </c>
      <c r="R235" s="35">
        <v>224</v>
      </c>
      <c r="S235">
        <v>90000</v>
      </c>
      <c r="AD235" s="35">
        <v>238</v>
      </c>
      <c r="AE235">
        <v>170000</v>
      </c>
    </row>
    <row r="236" spans="1:31" x14ac:dyDescent="0.25">
      <c r="A236" s="35">
        <v>225</v>
      </c>
      <c r="B236">
        <v>165000</v>
      </c>
      <c r="K236" s="35">
        <v>228</v>
      </c>
      <c r="L236">
        <v>345000</v>
      </c>
      <c r="R236" s="35">
        <v>225</v>
      </c>
      <c r="S236">
        <v>56000</v>
      </c>
      <c r="AD236" s="35">
        <v>239</v>
      </c>
      <c r="AE236">
        <v>111000</v>
      </c>
    </row>
    <row r="237" spans="1:31" x14ac:dyDescent="0.25">
      <c r="A237" s="35">
        <v>226</v>
      </c>
      <c r="B237">
        <v>755000</v>
      </c>
      <c r="K237" s="35">
        <v>229</v>
      </c>
      <c r="L237">
        <v>725000</v>
      </c>
      <c r="R237" s="35">
        <v>226</v>
      </c>
      <c r="S237">
        <v>113000</v>
      </c>
      <c r="AD237" s="35">
        <v>241</v>
      </c>
      <c r="AE237">
        <v>55000</v>
      </c>
    </row>
    <row r="238" spans="1:31" x14ac:dyDescent="0.25">
      <c r="A238" s="35">
        <v>227</v>
      </c>
      <c r="B238">
        <v>755000</v>
      </c>
      <c r="K238" s="35">
        <v>231</v>
      </c>
      <c r="L238">
        <v>605000</v>
      </c>
      <c r="R238" s="35">
        <v>227</v>
      </c>
      <c r="S238">
        <v>278000</v>
      </c>
      <c r="AD238" s="35">
        <v>242</v>
      </c>
      <c r="AE238">
        <v>157000</v>
      </c>
    </row>
    <row r="239" spans="1:31" x14ac:dyDescent="0.25">
      <c r="A239" s="35">
        <v>228</v>
      </c>
      <c r="B239">
        <v>345000</v>
      </c>
      <c r="K239" s="35">
        <v>233</v>
      </c>
      <c r="L239">
        <v>335000</v>
      </c>
      <c r="R239" s="35">
        <v>228</v>
      </c>
      <c r="S239">
        <v>138000</v>
      </c>
      <c r="AD239" s="35">
        <v>243</v>
      </c>
      <c r="AE239">
        <v>278000</v>
      </c>
    </row>
    <row r="240" spans="1:31" x14ac:dyDescent="0.25">
      <c r="A240" s="35">
        <v>229</v>
      </c>
      <c r="B240">
        <v>725000</v>
      </c>
      <c r="K240" s="35">
        <v>234</v>
      </c>
      <c r="L240">
        <v>345000</v>
      </c>
      <c r="R240" s="35">
        <v>229</v>
      </c>
      <c r="S240">
        <v>144000</v>
      </c>
      <c r="AD240" s="35">
        <v>244</v>
      </c>
      <c r="AE240">
        <v>60000</v>
      </c>
    </row>
    <row r="241" spans="1:31" x14ac:dyDescent="0.25">
      <c r="A241" s="35">
        <v>230</v>
      </c>
      <c r="B241">
        <v>1005000</v>
      </c>
      <c r="K241" s="35">
        <v>235</v>
      </c>
      <c r="L241">
        <v>535000</v>
      </c>
      <c r="R241" s="35">
        <v>230</v>
      </c>
      <c r="S241">
        <v>92000</v>
      </c>
      <c r="AD241" s="35">
        <v>245</v>
      </c>
      <c r="AE241">
        <v>69000</v>
      </c>
    </row>
    <row r="242" spans="1:31" x14ac:dyDescent="0.25">
      <c r="A242" s="35">
        <v>231</v>
      </c>
      <c r="B242">
        <v>605000</v>
      </c>
      <c r="K242" s="35">
        <v>237</v>
      </c>
      <c r="L242">
        <v>455000</v>
      </c>
      <c r="R242" s="35">
        <v>231</v>
      </c>
      <c r="S242">
        <v>306000</v>
      </c>
      <c r="AD242" s="35">
        <v>246</v>
      </c>
      <c r="AE242">
        <v>85000</v>
      </c>
    </row>
    <row r="243" spans="1:31" x14ac:dyDescent="0.25">
      <c r="A243" s="35">
        <v>232</v>
      </c>
      <c r="B243">
        <v>1915000</v>
      </c>
      <c r="K243" s="35">
        <v>238</v>
      </c>
      <c r="L243">
        <v>805000</v>
      </c>
      <c r="R243" s="35">
        <v>232</v>
      </c>
      <c r="S243">
        <v>328000</v>
      </c>
      <c r="AD243" s="35">
        <v>247</v>
      </c>
      <c r="AE243">
        <v>75000</v>
      </c>
    </row>
    <row r="244" spans="1:31" x14ac:dyDescent="0.25">
      <c r="A244" s="35">
        <v>233</v>
      </c>
      <c r="B244">
        <v>335000</v>
      </c>
      <c r="K244" s="35">
        <v>239</v>
      </c>
      <c r="L244">
        <v>655000</v>
      </c>
      <c r="R244" s="35">
        <v>233</v>
      </c>
      <c r="S244">
        <v>143000</v>
      </c>
      <c r="AD244" s="35">
        <v>248</v>
      </c>
      <c r="AE244">
        <v>190000</v>
      </c>
    </row>
    <row r="245" spans="1:31" x14ac:dyDescent="0.25">
      <c r="A245" s="35">
        <v>234</v>
      </c>
      <c r="B245">
        <v>345000</v>
      </c>
      <c r="K245" s="35">
        <v>240</v>
      </c>
      <c r="L245">
        <v>585000</v>
      </c>
      <c r="R245" s="35">
        <v>234</v>
      </c>
      <c r="S245">
        <v>94000</v>
      </c>
      <c r="AD245" s="35">
        <v>249</v>
      </c>
      <c r="AE245">
        <v>76000</v>
      </c>
    </row>
    <row r="246" spans="1:31" x14ac:dyDescent="0.25">
      <c r="A246" s="35">
        <v>235</v>
      </c>
      <c r="B246">
        <v>535000</v>
      </c>
      <c r="K246" s="35">
        <v>241</v>
      </c>
      <c r="L246">
        <v>205000</v>
      </c>
      <c r="R246" s="35">
        <v>235</v>
      </c>
      <c r="S246">
        <v>86000</v>
      </c>
      <c r="AD246" s="35">
        <v>250</v>
      </c>
      <c r="AE246">
        <v>256000</v>
      </c>
    </row>
    <row r="247" spans="1:31" x14ac:dyDescent="0.25">
      <c r="A247" s="35">
        <v>236</v>
      </c>
      <c r="B247">
        <v>1425000</v>
      </c>
      <c r="K247" s="35">
        <v>242</v>
      </c>
      <c r="L247">
        <v>625000</v>
      </c>
      <c r="R247" s="35">
        <v>236</v>
      </c>
      <c r="S247">
        <v>251000</v>
      </c>
      <c r="AD247" s="35">
        <v>251</v>
      </c>
      <c r="AE247">
        <v>115000</v>
      </c>
    </row>
    <row r="248" spans="1:31" x14ac:dyDescent="0.25">
      <c r="A248" s="35">
        <v>237</v>
      </c>
      <c r="B248">
        <v>455000</v>
      </c>
      <c r="K248" s="35">
        <v>243</v>
      </c>
      <c r="L248">
        <v>885000</v>
      </c>
      <c r="R248" s="35">
        <v>237</v>
      </c>
      <c r="S248">
        <v>156000</v>
      </c>
      <c r="AD248" s="35">
        <v>252</v>
      </c>
      <c r="AE248">
        <v>68000</v>
      </c>
    </row>
    <row r="249" spans="1:31" x14ac:dyDescent="0.25">
      <c r="A249" s="35">
        <v>238</v>
      </c>
      <c r="B249">
        <v>805000</v>
      </c>
      <c r="K249" s="35">
        <v>244</v>
      </c>
      <c r="L249">
        <v>305000</v>
      </c>
      <c r="R249" s="35">
        <v>238</v>
      </c>
      <c r="S249">
        <v>170000</v>
      </c>
      <c r="AD249" s="35">
        <v>253</v>
      </c>
      <c r="AE249">
        <v>201000</v>
      </c>
    </row>
    <row r="250" spans="1:31" x14ac:dyDescent="0.25">
      <c r="A250" s="35">
        <v>239</v>
      </c>
      <c r="B250">
        <v>655000</v>
      </c>
      <c r="K250" s="35">
        <v>245</v>
      </c>
      <c r="L250">
        <v>335000</v>
      </c>
      <c r="R250" s="35">
        <v>239</v>
      </c>
      <c r="S250">
        <v>111000</v>
      </c>
      <c r="AD250" s="35">
        <v>254</v>
      </c>
      <c r="AE250">
        <v>88000</v>
      </c>
    </row>
    <row r="251" spans="1:31" x14ac:dyDescent="0.25">
      <c r="A251" s="35">
        <v>240</v>
      </c>
      <c r="B251">
        <v>585000</v>
      </c>
      <c r="K251" s="35">
        <v>246</v>
      </c>
      <c r="L251">
        <v>445000</v>
      </c>
      <c r="R251" s="35">
        <v>240</v>
      </c>
      <c r="S251">
        <v>298000</v>
      </c>
      <c r="AD251" s="35">
        <v>255</v>
      </c>
      <c r="AE251">
        <v>110000</v>
      </c>
    </row>
    <row r="252" spans="1:31" x14ac:dyDescent="0.25">
      <c r="A252" s="35">
        <v>241</v>
      </c>
      <c r="B252">
        <v>205000</v>
      </c>
      <c r="K252" s="35">
        <v>247</v>
      </c>
      <c r="L252">
        <v>265000</v>
      </c>
      <c r="R252" s="35">
        <v>241</v>
      </c>
      <c r="S252">
        <v>55000</v>
      </c>
      <c r="AD252" s="35">
        <v>256</v>
      </c>
      <c r="AE252">
        <v>87000</v>
      </c>
    </row>
    <row r="253" spans="1:31" x14ac:dyDescent="0.25">
      <c r="A253" s="35">
        <v>242</v>
      </c>
      <c r="B253">
        <v>625000</v>
      </c>
      <c r="K253" s="35">
        <v>248</v>
      </c>
      <c r="L253">
        <v>435000</v>
      </c>
      <c r="R253" s="35">
        <v>242</v>
      </c>
      <c r="S253">
        <v>157000</v>
      </c>
      <c r="AD253" s="35">
        <v>257</v>
      </c>
      <c r="AE253">
        <v>88000</v>
      </c>
    </row>
    <row r="254" spans="1:31" x14ac:dyDescent="0.25">
      <c r="A254" s="35">
        <v>243</v>
      </c>
      <c r="B254">
        <v>885000</v>
      </c>
      <c r="K254" s="35">
        <v>249</v>
      </c>
      <c r="L254">
        <v>265000</v>
      </c>
      <c r="R254" s="35">
        <v>243</v>
      </c>
      <c r="S254">
        <v>278000</v>
      </c>
      <c r="AD254" s="35">
        <v>258</v>
      </c>
      <c r="AE254">
        <v>52000</v>
      </c>
    </row>
    <row r="255" spans="1:31" x14ac:dyDescent="0.25">
      <c r="A255" s="35">
        <v>244</v>
      </c>
      <c r="B255">
        <v>305000</v>
      </c>
      <c r="K255" s="35">
        <v>250</v>
      </c>
      <c r="L255">
        <v>785000</v>
      </c>
      <c r="R255" s="35">
        <v>244</v>
      </c>
      <c r="S255">
        <v>60000</v>
      </c>
      <c r="AD255" s="35">
        <v>259</v>
      </c>
      <c r="AE255">
        <v>18000</v>
      </c>
    </row>
    <row r="256" spans="1:31" x14ac:dyDescent="0.25">
      <c r="A256" s="35">
        <v>245</v>
      </c>
      <c r="B256">
        <v>335000</v>
      </c>
      <c r="K256" s="35">
        <v>251</v>
      </c>
      <c r="L256">
        <v>305000</v>
      </c>
      <c r="R256" s="35">
        <v>245</v>
      </c>
      <c r="S256">
        <v>69000</v>
      </c>
      <c r="AD256" s="35">
        <v>260</v>
      </c>
      <c r="AE256">
        <v>82000</v>
      </c>
    </row>
    <row r="257" spans="1:31" x14ac:dyDescent="0.25">
      <c r="A257" s="35">
        <v>246</v>
      </c>
      <c r="B257">
        <v>445000</v>
      </c>
      <c r="K257" s="35">
        <v>252</v>
      </c>
      <c r="L257">
        <v>365000</v>
      </c>
      <c r="R257" s="35">
        <v>246</v>
      </c>
      <c r="S257">
        <v>85000</v>
      </c>
      <c r="AD257" s="35">
        <v>261</v>
      </c>
      <c r="AE257">
        <v>100000</v>
      </c>
    </row>
    <row r="258" spans="1:31" x14ac:dyDescent="0.25">
      <c r="A258" s="35">
        <v>247</v>
      </c>
      <c r="B258">
        <v>265000</v>
      </c>
      <c r="K258" s="35">
        <v>253</v>
      </c>
      <c r="L258">
        <v>535000</v>
      </c>
      <c r="R258" s="35">
        <v>247</v>
      </c>
      <c r="S258">
        <v>75000</v>
      </c>
      <c r="AD258" s="35">
        <v>263</v>
      </c>
      <c r="AE258">
        <v>62000</v>
      </c>
    </row>
    <row r="259" spans="1:31" x14ac:dyDescent="0.25">
      <c r="A259" s="35">
        <v>248</v>
      </c>
      <c r="B259">
        <v>435000</v>
      </c>
      <c r="K259" s="35">
        <v>254</v>
      </c>
      <c r="L259">
        <v>435000</v>
      </c>
      <c r="R259" s="35">
        <v>248</v>
      </c>
      <c r="S259">
        <v>190000</v>
      </c>
      <c r="AD259" s="35">
        <v>264</v>
      </c>
      <c r="AE259">
        <v>72000</v>
      </c>
    </row>
    <row r="260" spans="1:31" x14ac:dyDescent="0.25">
      <c r="A260" s="35">
        <v>249</v>
      </c>
      <c r="B260">
        <v>265000</v>
      </c>
      <c r="K260" s="35">
        <v>255</v>
      </c>
      <c r="L260">
        <v>405000</v>
      </c>
      <c r="R260" s="35">
        <v>249</v>
      </c>
      <c r="S260">
        <v>76000</v>
      </c>
      <c r="AD260" s="35">
        <v>265</v>
      </c>
      <c r="AE260">
        <v>83000</v>
      </c>
    </row>
    <row r="261" spans="1:31" x14ac:dyDescent="0.25">
      <c r="A261" s="35">
        <v>250</v>
      </c>
      <c r="B261">
        <v>785000</v>
      </c>
      <c r="K261" s="35">
        <v>256</v>
      </c>
      <c r="L261">
        <v>355000</v>
      </c>
      <c r="R261" s="35">
        <v>250</v>
      </c>
      <c r="S261">
        <v>256000</v>
      </c>
      <c r="AD261" s="35">
        <v>266</v>
      </c>
      <c r="AE261">
        <v>147000</v>
      </c>
    </row>
    <row r="262" spans="1:31" x14ac:dyDescent="0.25">
      <c r="A262" s="35">
        <v>251</v>
      </c>
      <c r="B262">
        <v>305000</v>
      </c>
      <c r="K262" s="35">
        <v>257</v>
      </c>
      <c r="L262">
        <v>675000</v>
      </c>
      <c r="R262" s="35">
        <v>251</v>
      </c>
      <c r="S262">
        <v>115000</v>
      </c>
      <c r="AD262" s="35">
        <v>267</v>
      </c>
      <c r="AE262">
        <v>88000</v>
      </c>
    </row>
    <row r="263" spans="1:31" x14ac:dyDescent="0.25">
      <c r="A263" s="35">
        <v>252</v>
      </c>
      <c r="B263">
        <v>365000</v>
      </c>
      <c r="K263" s="35">
        <v>258</v>
      </c>
      <c r="L263">
        <v>155000</v>
      </c>
      <c r="R263" s="35">
        <v>252</v>
      </c>
      <c r="S263">
        <v>68000</v>
      </c>
      <c r="AD263" s="35">
        <v>268</v>
      </c>
      <c r="AE263">
        <v>123000</v>
      </c>
    </row>
    <row r="264" spans="1:31" x14ac:dyDescent="0.25">
      <c r="A264" s="35">
        <v>253</v>
      </c>
      <c r="B264">
        <v>535000</v>
      </c>
      <c r="K264" s="35">
        <v>259</v>
      </c>
      <c r="L264">
        <v>405000</v>
      </c>
      <c r="R264" s="35">
        <v>253</v>
      </c>
      <c r="S264">
        <v>201000</v>
      </c>
      <c r="AD264" s="35">
        <v>269</v>
      </c>
      <c r="AE264">
        <v>39000</v>
      </c>
    </row>
    <row r="265" spans="1:31" x14ac:dyDescent="0.25">
      <c r="A265" s="35">
        <v>254</v>
      </c>
      <c r="B265">
        <v>435000</v>
      </c>
      <c r="K265" s="35">
        <v>260</v>
      </c>
      <c r="L265">
        <v>255000</v>
      </c>
      <c r="R265" s="35">
        <v>254</v>
      </c>
      <c r="S265">
        <v>88000</v>
      </c>
      <c r="AD265" s="35">
        <v>270</v>
      </c>
      <c r="AE265">
        <v>148000</v>
      </c>
    </row>
    <row r="266" spans="1:31" x14ac:dyDescent="0.25">
      <c r="A266" s="35">
        <v>255</v>
      </c>
      <c r="B266">
        <v>405000</v>
      </c>
      <c r="K266" s="35">
        <v>261</v>
      </c>
      <c r="L266">
        <v>285000</v>
      </c>
      <c r="R266" s="35">
        <v>255</v>
      </c>
      <c r="S266">
        <v>110000</v>
      </c>
      <c r="AD266" s="35">
        <v>271</v>
      </c>
      <c r="AE266">
        <v>120000</v>
      </c>
    </row>
    <row r="267" spans="1:31" x14ac:dyDescent="0.25">
      <c r="A267" s="35">
        <v>256</v>
      </c>
      <c r="B267">
        <v>355000</v>
      </c>
      <c r="K267" s="35">
        <v>263</v>
      </c>
      <c r="L267">
        <v>275000</v>
      </c>
      <c r="R267" s="35">
        <v>256</v>
      </c>
      <c r="S267">
        <v>87000</v>
      </c>
      <c r="AD267" s="35">
        <v>272</v>
      </c>
      <c r="AE267">
        <v>61000</v>
      </c>
    </row>
    <row r="268" spans="1:31" x14ac:dyDescent="0.25">
      <c r="A268" s="35">
        <v>257</v>
      </c>
      <c r="B268">
        <v>675000</v>
      </c>
      <c r="K268" s="35">
        <v>264</v>
      </c>
      <c r="L268">
        <v>295000</v>
      </c>
      <c r="R268" s="35">
        <v>257</v>
      </c>
      <c r="S268">
        <v>88000</v>
      </c>
      <c r="AD268" s="35">
        <v>273</v>
      </c>
      <c r="AE268">
        <v>58000</v>
      </c>
    </row>
    <row r="269" spans="1:31" x14ac:dyDescent="0.25">
      <c r="A269" s="35">
        <v>258</v>
      </c>
      <c r="B269">
        <v>155000</v>
      </c>
      <c r="K269" s="35">
        <v>265</v>
      </c>
      <c r="L269">
        <v>725000</v>
      </c>
      <c r="R269" s="35">
        <v>258</v>
      </c>
      <c r="S269">
        <v>52000</v>
      </c>
      <c r="AD269" s="35">
        <v>274</v>
      </c>
      <c r="AE269">
        <v>56000</v>
      </c>
    </row>
    <row r="270" spans="1:31" x14ac:dyDescent="0.25">
      <c r="A270" s="35">
        <v>259</v>
      </c>
      <c r="B270">
        <v>405000</v>
      </c>
      <c r="K270" s="35">
        <v>266</v>
      </c>
      <c r="L270">
        <v>755000</v>
      </c>
      <c r="R270" s="35">
        <v>259</v>
      </c>
      <c r="S270">
        <v>18000</v>
      </c>
      <c r="AD270" s="35">
        <v>275</v>
      </c>
      <c r="AE270">
        <v>133000</v>
      </c>
    </row>
    <row r="271" spans="1:31" x14ac:dyDescent="0.25">
      <c r="A271" s="35">
        <v>260</v>
      </c>
      <c r="B271">
        <v>255000</v>
      </c>
      <c r="K271" s="35">
        <v>267</v>
      </c>
      <c r="L271">
        <v>205000</v>
      </c>
      <c r="R271" s="35">
        <v>260</v>
      </c>
      <c r="S271">
        <v>82000</v>
      </c>
      <c r="AD271" s="35">
        <v>276</v>
      </c>
      <c r="AE271">
        <v>58000</v>
      </c>
    </row>
    <row r="272" spans="1:31" x14ac:dyDescent="0.25">
      <c r="A272" s="35">
        <v>261</v>
      </c>
      <c r="B272">
        <v>285000</v>
      </c>
      <c r="K272" s="35">
        <v>268</v>
      </c>
      <c r="L272">
        <v>365000</v>
      </c>
      <c r="R272" s="35">
        <v>261</v>
      </c>
      <c r="S272">
        <v>100000</v>
      </c>
      <c r="AD272" s="35">
        <v>277</v>
      </c>
      <c r="AE272">
        <v>213000</v>
      </c>
    </row>
    <row r="273" spans="1:31" x14ac:dyDescent="0.25">
      <c r="A273" s="35">
        <v>262</v>
      </c>
      <c r="B273">
        <v>1505000</v>
      </c>
      <c r="K273" s="35">
        <v>269</v>
      </c>
      <c r="L273">
        <v>315000</v>
      </c>
      <c r="R273" s="35">
        <v>262</v>
      </c>
      <c r="S273">
        <v>375000</v>
      </c>
      <c r="AD273" s="35">
        <v>278</v>
      </c>
      <c r="AE273">
        <v>110000</v>
      </c>
    </row>
    <row r="274" spans="1:31" x14ac:dyDescent="0.25">
      <c r="A274" s="35">
        <v>263</v>
      </c>
      <c r="B274">
        <v>275000</v>
      </c>
      <c r="K274" s="35">
        <v>270</v>
      </c>
      <c r="L274">
        <v>345000</v>
      </c>
      <c r="R274" s="35">
        <v>263</v>
      </c>
      <c r="S274">
        <v>62000</v>
      </c>
      <c r="AD274" s="35">
        <v>280</v>
      </c>
      <c r="AE274">
        <v>127000</v>
      </c>
    </row>
    <row r="275" spans="1:31" x14ac:dyDescent="0.25">
      <c r="A275" s="35">
        <v>264</v>
      </c>
      <c r="B275">
        <v>295000</v>
      </c>
      <c r="K275" s="35">
        <v>271</v>
      </c>
      <c r="L275">
        <v>475000</v>
      </c>
      <c r="R275" s="35">
        <v>264</v>
      </c>
      <c r="S275">
        <v>72000</v>
      </c>
      <c r="AD275" s="35">
        <v>281</v>
      </c>
      <c r="AE275">
        <v>26000</v>
      </c>
    </row>
    <row r="276" spans="1:31" x14ac:dyDescent="0.25">
      <c r="A276" s="35">
        <v>265</v>
      </c>
      <c r="B276">
        <v>725000</v>
      </c>
      <c r="K276" s="35">
        <v>272</v>
      </c>
      <c r="L276">
        <v>555000</v>
      </c>
      <c r="R276" s="35">
        <v>265</v>
      </c>
      <c r="S276">
        <v>83000</v>
      </c>
      <c r="AD276" s="35">
        <v>282</v>
      </c>
      <c r="AE276">
        <v>117000</v>
      </c>
    </row>
    <row r="277" spans="1:31" x14ac:dyDescent="0.25">
      <c r="A277" s="35">
        <v>266</v>
      </c>
      <c r="B277">
        <v>755000</v>
      </c>
      <c r="K277" s="35">
        <v>273</v>
      </c>
      <c r="L277">
        <v>265000</v>
      </c>
      <c r="R277" s="35">
        <v>266</v>
      </c>
      <c r="S277">
        <v>147000</v>
      </c>
      <c r="AD277" s="35">
        <v>283</v>
      </c>
      <c r="AE277">
        <v>96000</v>
      </c>
    </row>
    <row r="278" spans="1:31" x14ac:dyDescent="0.25">
      <c r="A278" s="35">
        <v>267</v>
      </c>
      <c r="B278">
        <v>205000</v>
      </c>
      <c r="K278" s="35">
        <v>274</v>
      </c>
      <c r="L278">
        <v>175000</v>
      </c>
      <c r="R278" s="35">
        <v>267</v>
      </c>
      <c r="S278">
        <v>88000</v>
      </c>
      <c r="AD278" s="35">
        <v>284</v>
      </c>
      <c r="AE278">
        <v>104000</v>
      </c>
    </row>
    <row r="279" spans="1:31" x14ac:dyDescent="0.25">
      <c r="A279" s="35">
        <v>268</v>
      </c>
      <c r="B279">
        <v>365000</v>
      </c>
      <c r="K279" s="35">
        <v>275</v>
      </c>
      <c r="L279">
        <v>625000</v>
      </c>
      <c r="R279" s="35">
        <v>268</v>
      </c>
      <c r="S279">
        <v>123000</v>
      </c>
      <c r="AD279" s="35">
        <v>285</v>
      </c>
      <c r="AE279">
        <v>40000</v>
      </c>
    </row>
    <row r="280" spans="1:31" x14ac:dyDescent="0.25">
      <c r="A280" s="35">
        <v>269</v>
      </c>
      <c r="B280">
        <v>315000</v>
      </c>
      <c r="K280" s="35">
        <v>276</v>
      </c>
      <c r="L280">
        <v>265000</v>
      </c>
      <c r="R280" s="35">
        <v>269</v>
      </c>
      <c r="S280">
        <v>39000</v>
      </c>
      <c r="AD280" s="35">
        <v>286</v>
      </c>
      <c r="AE280">
        <v>43000</v>
      </c>
    </row>
    <row r="281" spans="1:31" x14ac:dyDescent="0.25">
      <c r="A281" s="35">
        <v>270</v>
      </c>
      <c r="B281">
        <v>345000</v>
      </c>
      <c r="K281" s="35">
        <v>277</v>
      </c>
      <c r="L281">
        <v>665000</v>
      </c>
      <c r="R281" s="35">
        <v>270</v>
      </c>
      <c r="S281">
        <v>148000</v>
      </c>
      <c r="AD281" s="35">
        <v>287</v>
      </c>
      <c r="AE281">
        <v>95000</v>
      </c>
    </row>
    <row r="282" spans="1:31" x14ac:dyDescent="0.25">
      <c r="A282" s="35">
        <v>271</v>
      </c>
      <c r="B282">
        <v>475000</v>
      </c>
      <c r="K282" s="35">
        <v>278</v>
      </c>
      <c r="L282">
        <v>455000</v>
      </c>
      <c r="R282" s="35">
        <v>271</v>
      </c>
      <c r="S282">
        <v>120000</v>
      </c>
      <c r="AD282" s="35">
        <v>288</v>
      </c>
      <c r="AE282">
        <v>76000</v>
      </c>
    </row>
    <row r="283" spans="1:31" x14ac:dyDescent="0.25">
      <c r="A283" s="35">
        <v>272</v>
      </c>
      <c r="B283">
        <v>555000</v>
      </c>
      <c r="K283" s="35">
        <v>279</v>
      </c>
      <c r="L283">
        <v>315000</v>
      </c>
      <c r="R283" s="35">
        <v>272</v>
      </c>
      <c r="S283">
        <v>61000</v>
      </c>
      <c r="AD283" s="35">
        <v>289</v>
      </c>
      <c r="AE283">
        <v>266000</v>
      </c>
    </row>
    <row r="284" spans="1:31" x14ac:dyDescent="0.25">
      <c r="A284" s="35">
        <v>273</v>
      </c>
      <c r="B284">
        <v>265000</v>
      </c>
      <c r="K284" s="35">
        <v>280</v>
      </c>
      <c r="L284">
        <v>235000</v>
      </c>
      <c r="R284" s="35">
        <v>273</v>
      </c>
      <c r="S284">
        <v>58000</v>
      </c>
      <c r="AD284" s="35">
        <v>290</v>
      </c>
      <c r="AE284">
        <v>78000</v>
      </c>
    </row>
    <row r="285" spans="1:31" x14ac:dyDescent="0.25">
      <c r="A285" s="35">
        <v>274</v>
      </c>
      <c r="B285">
        <v>175000</v>
      </c>
      <c r="K285" s="35">
        <v>281</v>
      </c>
      <c r="L285">
        <v>125000</v>
      </c>
      <c r="R285" s="35">
        <v>274</v>
      </c>
      <c r="S285">
        <v>56000</v>
      </c>
      <c r="AD285" s="35">
        <v>291</v>
      </c>
      <c r="AE285">
        <v>120000</v>
      </c>
    </row>
    <row r="286" spans="1:31" x14ac:dyDescent="0.25">
      <c r="A286" s="35">
        <v>275</v>
      </c>
      <c r="B286">
        <v>625000</v>
      </c>
      <c r="K286" s="35">
        <v>282</v>
      </c>
      <c r="L286">
        <v>235000</v>
      </c>
      <c r="R286" s="35">
        <v>275</v>
      </c>
      <c r="S286">
        <v>133000</v>
      </c>
      <c r="AD286" s="35">
        <v>292</v>
      </c>
      <c r="AE286">
        <v>41000</v>
      </c>
    </row>
    <row r="287" spans="1:31" x14ac:dyDescent="0.25">
      <c r="A287" s="35">
        <v>276</v>
      </c>
      <c r="B287">
        <v>265000</v>
      </c>
      <c r="K287" s="35">
        <v>283</v>
      </c>
      <c r="L287">
        <v>305000</v>
      </c>
      <c r="R287" s="35">
        <v>276</v>
      </c>
      <c r="S287">
        <v>58000</v>
      </c>
      <c r="AD287" s="35">
        <v>293</v>
      </c>
      <c r="AE287">
        <v>155000</v>
      </c>
    </row>
    <row r="288" spans="1:31" x14ac:dyDescent="0.25">
      <c r="A288" s="35">
        <v>277</v>
      </c>
      <c r="B288">
        <v>665000</v>
      </c>
      <c r="K288" s="35">
        <v>284</v>
      </c>
      <c r="L288">
        <v>255000</v>
      </c>
      <c r="R288" s="35">
        <v>277</v>
      </c>
      <c r="S288">
        <v>213000</v>
      </c>
      <c r="AD288" s="35">
        <v>294</v>
      </c>
      <c r="AE288">
        <v>52000</v>
      </c>
    </row>
    <row r="289" spans="1:31" x14ac:dyDescent="0.25">
      <c r="A289" s="35">
        <v>278</v>
      </c>
      <c r="B289">
        <v>455000</v>
      </c>
      <c r="K289" s="35">
        <v>285</v>
      </c>
      <c r="L289">
        <v>155000</v>
      </c>
      <c r="R289" s="35">
        <v>278</v>
      </c>
      <c r="S289">
        <v>110000</v>
      </c>
      <c r="AD289" s="35">
        <v>295</v>
      </c>
      <c r="AE289">
        <v>72000</v>
      </c>
    </row>
    <row r="290" spans="1:31" x14ac:dyDescent="0.25">
      <c r="A290" s="35">
        <v>279</v>
      </c>
      <c r="B290">
        <v>315000</v>
      </c>
      <c r="K290" s="35">
        <v>286</v>
      </c>
      <c r="L290">
        <v>275000</v>
      </c>
      <c r="R290" s="35">
        <v>279</v>
      </c>
      <c r="S290">
        <v>358000</v>
      </c>
      <c r="AD290" s="35">
        <v>296</v>
      </c>
      <c r="AE290">
        <v>134000</v>
      </c>
    </row>
    <row r="291" spans="1:31" x14ac:dyDescent="0.25">
      <c r="A291" s="35">
        <v>280</v>
      </c>
      <c r="B291">
        <v>235000</v>
      </c>
      <c r="K291" s="35">
        <v>287</v>
      </c>
      <c r="L291">
        <v>455000</v>
      </c>
      <c r="R291" s="35">
        <v>280</v>
      </c>
      <c r="S291">
        <v>127000</v>
      </c>
      <c r="AD291" s="35">
        <v>297</v>
      </c>
      <c r="AE291">
        <v>80000</v>
      </c>
    </row>
    <row r="292" spans="1:31" x14ac:dyDescent="0.25">
      <c r="A292" s="35">
        <v>281</v>
      </c>
      <c r="B292">
        <v>125000</v>
      </c>
      <c r="K292" s="35">
        <v>288</v>
      </c>
      <c r="L292">
        <v>245000</v>
      </c>
      <c r="R292" s="35">
        <v>281</v>
      </c>
      <c r="S292">
        <v>26000</v>
      </c>
      <c r="AD292" s="35">
        <v>298</v>
      </c>
      <c r="AE292">
        <v>132000</v>
      </c>
    </row>
    <row r="293" spans="1:31" x14ac:dyDescent="0.25">
      <c r="A293" s="35">
        <v>282</v>
      </c>
      <c r="B293">
        <v>235000</v>
      </c>
      <c r="K293" s="35">
        <v>289</v>
      </c>
      <c r="L293">
        <v>285000</v>
      </c>
      <c r="R293" s="35">
        <v>282</v>
      </c>
      <c r="S293">
        <v>117000</v>
      </c>
      <c r="AD293" s="35">
        <v>299</v>
      </c>
      <c r="AE293">
        <v>82000</v>
      </c>
    </row>
    <row r="294" spans="1:31" x14ac:dyDescent="0.25">
      <c r="A294" s="35">
        <v>283</v>
      </c>
      <c r="B294">
        <v>305000</v>
      </c>
      <c r="K294" s="35">
        <v>290</v>
      </c>
      <c r="L294">
        <v>415000</v>
      </c>
      <c r="R294" s="35">
        <v>283</v>
      </c>
      <c r="S294">
        <v>96000</v>
      </c>
      <c r="AD294" s="35">
        <v>300</v>
      </c>
      <c r="AE294">
        <v>76000</v>
      </c>
    </row>
    <row r="295" spans="1:31" x14ac:dyDescent="0.25">
      <c r="A295" s="35">
        <v>284</v>
      </c>
      <c r="B295">
        <v>255000</v>
      </c>
      <c r="K295" s="35">
        <v>291</v>
      </c>
      <c r="L295">
        <v>805000</v>
      </c>
      <c r="R295" s="35">
        <v>284</v>
      </c>
      <c r="S295">
        <v>104000</v>
      </c>
      <c r="AD295" s="35">
        <v>301</v>
      </c>
      <c r="AE295">
        <v>94000</v>
      </c>
    </row>
    <row r="296" spans="1:31" x14ac:dyDescent="0.25">
      <c r="A296" s="35">
        <v>285</v>
      </c>
      <c r="B296">
        <v>155000</v>
      </c>
      <c r="K296" s="35">
        <v>292</v>
      </c>
      <c r="L296">
        <v>145000</v>
      </c>
      <c r="R296" s="35">
        <v>285</v>
      </c>
      <c r="S296">
        <v>40000</v>
      </c>
      <c r="AD296" s="35">
        <v>302</v>
      </c>
      <c r="AE296">
        <v>83000</v>
      </c>
    </row>
    <row r="297" spans="1:31" x14ac:dyDescent="0.25">
      <c r="A297" s="35">
        <v>286</v>
      </c>
      <c r="B297">
        <v>275000</v>
      </c>
      <c r="K297" s="35">
        <v>293</v>
      </c>
      <c r="L297">
        <v>355000</v>
      </c>
      <c r="R297" s="35">
        <v>286</v>
      </c>
      <c r="S297">
        <v>43000</v>
      </c>
      <c r="AD297" s="35">
        <v>303</v>
      </c>
      <c r="AE297">
        <v>226000</v>
      </c>
    </row>
    <row r="298" spans="1:31" x14ac:dyDescent="0.25">
      <c r="A298" s="35">
        <v>287</v>
      </c>
      <c r="B298">
        <v>455000</v>
      </c>
      <c r="K298" s="35">
        <v>294</v>
      </c>
      <c r="L298">
        <v>175000</v>
      </c>
      <c r="R298" s="35">
        <v>287</v>
      </c>
      <c r="S298">
        <v>95000</v>
      </c>
      <c r="AD298" s="35">
        <v>304</v>
      </c>
      <c r="AE298">
        <v>152000</v>
      </c>
    </row>
    <row r="299" spans="1:31" x14ac:dyDescent="0.25">
      <c r="A299" s="35">
        <v>288</v>
      </c>
      <c r="B299">
        <v>245000</v>
      </c>
      <c r="K299" s="35">
        <v>295</v>
      </c>
      <c r="L299">
        <v>645000</v>
      </c>
      <c r="R299" s="35">
        <v>288</v>
      </c>
      <c r="S299">
        <v>76000</v>
      </c>
      <c r="AD299" s="35">
        <v>305</v>
      </c>
      <c r="AE299">
        <v>109000</v>
      </c>
    </row>
    <row r="300" spans="1:31" x14ac:dyDescent="0.25">
      <c r="A300" s="35">
        <v>289</v>
      </c>
      <c r="B300">
        <v>285000</v>
      </c>
      <c r="K300" s="35">
        <v>296</v>
      </c>
      <c r="L300">
        <v>295000</v>
      </c>
      <c r="R300" s="35">
        <v>289</v>
      </c>
      <c r="S300">
        <v>266000</v>
      </c>
      <c r="AD300" s="35">
        <v>306</v>
      </c>
      <c r="AE300">
        <v>68000</v>
      </c>
    </row>
    <row r="301" spans="1:31" x14ac:dyDescent="0.25">
      <c r="A301" s="35">
        <v>290</v>
      </c>
      <c r="B301">
        <v>415000</v>
      </c>
      <c r="K301" s="35">
        <v>297</v>
      </c>
      <c r="L301">
        <v>555000</v>
      </c>
      <c r="R301" s="35">
        <v>290</v>
      </c>
      <c r="S301">
        <v>78000</v>
      </c>
      <c r="AD301" s="35">
        <v>307</v>
      </c>
      <c r="AE301">
        <v>35000</v>
      </c>
    </row>
    <row r="302" spans="1:31" x14ac:dyDescent="0.25">
      <c r="A302" s="35">
        <v>291</v>
      </c>
      <c r="B302">
        <v>805000</v>
      </c>
      <c r="K302" s="35">
        <v>298</v>
      </c>
      <c r="L302">
        <v>185000</v>
      </c>
      <c r="R302" s="35">
        <v>291</v>
      </c>
      <c r="S302">
        <v>120000</v>
      </c>
      <c r="AD302" s="35">
        <v>308</v>
      </c>
      <c r="AE302">
        <v>107000</v>
      </c>
    </row>
    <row r="303" spans="1:31" x14ac:dyDescent="0.25">
      <c r="A303" s="35">
        <v>292</v>
      </c>
      <c r="B303">
        <v>145000</v>
      </c>
      <c r="K303" s="35">
        <v>299</v>
      </c>
      <c r="L303">
        <v>415000</v>
      </c>
      <c r="R303" s="35">
        <v>292</v>
      </c>
      <c r="S303">
        <v>41000</v>
      </c>
      <c r="AD303" s="35">
        <v>309</v>
      </c>
      <c r="AE303">
        <v>108000</v>
      </c>
    </row>
    <row r="304" spans="1:31" x14ac:dyDescent="0.25">
      <c r="A304" s="35">
        <v>293</v>
      </c>
      <c r="B304">
        <v>355000</v>
      </c>
      <c r="K304" s="35">
        <v>300</v>
      </c>
      <c r="L304">
        <v>235000</v>
      </c>
      <c r="R304" s="35">
        <v>293</v>
      </c>
      <c r="S304">
        <v>155000</v>
      </c>
      <c r="AD304" s="35">
        <v>310</v>
      </c>
      <c r="AE304">
        <v>27000</v>
      </c>
    </row>
    <row r="305" spans="1:31" x14ac:dyDescent="0.25">
      <c r="A305" s="35">
        <v>294</v>
      </c>
      <c r="B305">
        <v>175000</v>
      </c>
      <c r="K305" s="35">
        <v>301</v>
      </c>
      <c r="L305">
        <v>355000</v>
      </c>
      <c r="R305" s="35">
        <v>294</v>
      </c>
      <c r="S305">
        <v>52000</v>
      </c>
      <c r="AD305" s="35">
        <v>311</v>
      </c>
      <c r="AE305">
        <v>82000</v>
      </c>
    </row>
    <row r="306" spans="1:31" x14ac:dyDescent="0.25">
      <c r="A306" s="35">
        <v>295</v>
      </c>
      <c r="B306">
        <v>645000</v>
      </c>
      <c r="K306" s="35">
        <v>302</v>
      </c>
      <c r="L306">
        <v>265000</v>
      </c>
      <c r="R306" s="35">
        <v>295</v>
      </c>
      <c r="S306">
        <v>72000</v>
      </c>
      <c r="AD306" s="35">
        <v>312</v>
      </c>
      <c r="AE306">
        <v>129000</v>
      </c>
    </row>
    <row r="307" spans="1:31" x14ac:dyDescent="0.25">
      <c r="A307" s="35">
        <v>296</v>
      </c>
      <c r="B307">
        <v>295000</v>
      </c>
      <c r="K307" s="35">
        <v>303</v>
      </c>
      <c r="L307">
        <v>565000</v>
      </c>
      <c r="R307" s="35">
        <v>296</v>
      </c>
      <c r="S307">
        <v>134000</v>
      </c>
      <c r="AD307" s="35">
        <v>313</v>
      </c>
      <c r="AE307">
        <v>122000</v>
      </c>
    </row>
    <row r="308" spans="1:31" x14ac:dyDescent="0.25">
      <c r="A308" s="35">
        <v>297</v>
      </c>
      <c r="B308">
        <v>555000</v>
      </c>
      <c r="K308" s="35">
        <v>304</v>
      </c>
      <c r="L308">
        <v>325000</v>
      </c>
      <c r="R308" s="35">
        <v>297</v>
      </c>
      <c r="S308">
        <v>80000</v>
      </c>
      <c r="AD308" s="35">
        <v>314</v>
      </c>
      <c r="AE308">
        <v>64000</v>
      </c>
    </row>
    <row r="309" spans="1:31" x14ac:dyDescent="0.25">
      <c r="A309" s="35">
        <v>298</v>
      </c>
      <c r="B309">
        <v>185000</v>
      </c>
      <c r="K309" s="35">
        <v>305</v>
      </c>
      <c r="L309">
        <v>345000</v>
      </c>
      <c r="R309" s="35">
        <v>298</v>
      </c>
      <c r="S309">
        <v>132000</v>
      </c>
      <c r="AD309" s="35">
        <v>315</v>
      </c>
      <c r="AE309">
        <v>65000</v>
      </c>
    </row>
    <row r="310" spans="1:31" x14ac:dyDescent="0.25">
      <c r="A310" s="35">
        <v>299</v>
      </c>
      <c r="B310">
        <v>415000</v>
      </c>
      <c r="K310" s="35">
        <v>306</v>
      </c>
      <c r="L310">
        <v>335000</v>
      </c>
      <c r="R310" s="35">
        <v>299</v>
      </c>
      <c r="S310">
        <v>82000</v>
      </c>
      <c r="AD310" s="35">
        <v>316</v>
      </c>
      <c r="AE310">
        <v>59000</v>
      </c>
    </row>
    <row r="311" spans="1:31" x14ac:dyDescent="0.25">
      <c r="A311" s="35">
        <v>300</v>
      </c>
      <c r="B311">
        <v>235000</v>
      </c>
      <c r="K311" s="35">
        <v>307</v>
      </c>
      <c r="L311">
        <v>515000</v>
      </c>
      <c r="R311" s="35">
        <v>300</v>
      </c>
      <c r="S311">
        <v>76000</v>
      </c>
      <c r="AD311" s="35">
        <v>317</v>
      </c>
      <c r="AE311">
        <v>151000</v>
      </c>
    </row>
    <row r="312" spans="1:31" x14ac:dyDescent="0.25">
      <c r="A312" s="35">
        <v>301</v>
      </c>
      <c r="B312">
        <v>355000</v>
      </c>
      <c r="K312" s="35">
        <v>308</v>
      </c>
      <c r="L312">
        <v>545000</v>
      </c>
      <c r="R312" s="35">
        <v>301</v>
      </c>
      <c r="S312">
        <v>94000</v>
      </c>
      <c r="AD312" s="35">
        <v>318</v>
      </c>
      <c r="AE312">
        <v>68000</v>
      </c>
    </row>
    <row r="313" spans="1:31" x14ac:dyDescent="0.25">
      <c r="A313" s="35">
        <v>302</v>
      </c>
      <c r="B313">
        <v>265000</v>
      </c>
      <c r="K313" s="35">
        <v>309</v>
      </c>
      <c r="L313">
        <v>275000</v>
      </c>
      <c r="R313" s="35">
        <v>302</v>
      </c>
      <c r="S313">
        <v>83000</v>
      </c>
      <c r="AD313" s="35">
        <v>319</v>
      </c>
      <c r="AE313">
        <v>51000</v>
      </c>
    </row>
    <row r="314" spans="1:31" x14ac:dyDescent="0.25">
      <c r="A314" s="35">
        <v>303</v>
      </c>
      <c r="B314">
        <v>565000</v>
      </c>
      <c r="K314" s="35">
        <v>310</v>
      </c>
      <c r="L314">
        <v>325000</v>
      </c>
      <c r="R314" s="35">
        <v>303</v>
      </c>
      <c r="S314">
        <v>226000</v>
      </c>
      <c r="AD314" s="35">
        <v>320</v>
      </c>
      <c r="AE314">
        <v>65000</v>
      </c>
    </row>
    <row r="315" spans="1:31" x14ac:dyDescent="0.25">
      <c r="A315" s="35">
        <v>304</v>
      </c>
      <c r="B315">
        <v>325000</v>
      </c>
      <c r="K315" s="35">
        <v>311</v>
      </c>
      <c r="L315">
        <v>205000</v>
      </c>
      <c r="R315" s="35">
        <v>304</v>
      </c>
      <c r="S315">
        <v>152000</v>
      </c>
      <c r="AD315" s="35">
        <v>321</v>
      </c>
      <c r="AE315">
        <v>88000</v>
      </c>
    </row>
    <row r="316" spans="1:31" x14ac:dyDescent="0.25">
      <c r="A316" s="35">
        <v>305</v>
      </c>
      <c r="B316">
        <v>345000</v>
      </c>
      <c r="K316" s="35">
        <v>313</v>
      </c>
      <c r="L316">
        <v>395000</v>
      </c>
      <c r="R316" s="35">
        <v>305</v>
      </c>
      <c r="S316">
        <v>109000</v>
      </c>
      <c r="AD316" s="35">
        <v>322</v>
      </c>
      <c r="AE316">
        <v>107000</v>
      </c>
    </row>
    <row r="317" spans="1:31" x14ac:dyDescent="0.25">
      <c r="A317" s="35">
        <v>306</v>
      </c>
      <c r="B317">
        <v>335000</v>
      </c>
      <c r="K317" s="35">
        <v>314</v>
      </c>
      <c r="L317">
        <v>275000</v>
      </c>
      <c r="R317" s="35">
        <v>306</v>
      </c>
      <c r="S317">
        <v>68000</v>
      </c>
      <c r="AD317" s="35">
        <v>323</v>
      </c>
      <c r="AE317">
        <v>125000</v>
      </c>
    </row>
    <row r="318" spans="1:31" x14ac:dyDescent="0.25">
      <c r="A318" s="35">
        <v>307</v>
      </c>
      <c r="B318">
        <v>515000</v>
      </c>
      <c r="K318" s="35">
        <v>315</v>
      </c>
      <c r="L318">
        <v>315000</v>
      </c>
      <c r="R318" s="35">
        <v>307</v>
      </c>
      <c r="S318">
        <v>35000</v>
      </c>
      <c r="AD318" s="35">
        <v>324</v>
      </c>
      <c r="AE318">
        <v>46000</v>
      </c>
    </row>
    <row r="319" spans="1:31" x14ac:dyDescent="0.25">
      <c r="A319" s="35">
        <v>308</v>
      </c>
      <c r="B319">
        <v>545000</v>
      </c>
      <c r="K319" s="35">
        <v>316</v>
      </c>
      <c r="L319">
        <v>325000</v>
      </c>
      <c r="R319" s="35">
        <v>308</v>
      </c>
      <c r="S319">
        <v>107000</v>
      </c>
      <c r="AD319" s="35">
        <v>325</v>
      </c>
      <c r="AE319">
        <v>130000</v>
      </c>
    </row>
    <row r="320" spans="1:31" x14ac:dyDescent="0.25">
      <c r="A320" s="35">
        <v>309</v>
      </c>
      <c r="B320">
        <v>275000</v>
      </c>
      <c r="K320" s="35">
        <v>317</v>
      </c>
      <c r="L320">
        <v>255000</v>
      </c>
      <c r="R320" s="35">
        <v>309</v>
      </c>
      <c r="S320">
        <v>108000</v>
      </c>
      <c r="AD320" s="35">
        <v>326</v>
      </c>
      <c r="AE320">
        <v>59000</v>
      </c>
    </row>
    <row r="321" spans="1:31" x14ac:dyDescent="0.25">
      <c r="A321" s="35">
        <v>310</v>
      </c>
      <c r="B321">
        <v>325000</v>
      </c>
      <c r="K321" s="35">
        <v>318</v>
      </c>
      <c r="L321">
        <v>335000</v>
      </c>
      <c r="R321" s="35">
        <v>310</v>
      </c>
      <c r="S321">
        <v>27000</v>
      </c>
      <c r="AD321" s="35">
        <v>327</v>
      </c>
      <c r="AE321">
        <v>88000</v>
      </c>
    </row>
    <row r="322" spans="1:31" x14ac:dyDescent="0.25">
      <c r="A322" s="35">
        <v>311</v>
      </c>
      <c r="B322">
        <v>205000</v>
      </c>
      <c r="K322" s="35">
        <v>319</v>
      </c>
      <c r="L322">
        <v>185000</v>
      </c>
      <c r="R322" s="35">
        <v>311</v>
      </c>
      <c r="S322">
        <v>82000</v>
      </c>
      <c r="AD322" s="35">
        <v>328</v>
      </c>
      <c r="AE322">
        <v>105000</v>
      </c>
    </row>
    <row r="323" spans="1:31" x14ac:dyDescent="0.25">
      <c r="A323" s="35">
        <v>312</v>
      </c>
      <c r="B323">
        <v>1045000</v>
      </c>
      <c r="K323" s="35">
        <v>320</v>
      </c>
      <c r="L323">
        <v>275000</v>
      </c>
      <c r="R323" s="35">
        <v>312</v>
      </c>
      <c r="S323">
        <v>129000</v>
      </c>
      <c r="AD323" s="35">
        <v>329</v>
      </c>
      <c r="AE323">
        <v>222000</v>
      </c>
    </row>
    <row r="324" spans="1:31" x14ac:dyDescent="0.25">
      <c r="A324" s="35">
        <v>313</v>
      </c>
      <c r="B324">
        <v>395000</v>
      </c>
      <c r="K324" s="35">
        <v>321</v>
      </c>
      <c r="L324">
        <v>245000</v>
      </c>
      <c r="R324" s="35">
        <v>313</v>
      </c>
      <c r="S324">
        <v>122000</v>
      </c>
      <c r="AD324" s="35">
        <v>330</v>
      </c>
      <c r="AE324">
        <v>100000</v>
      </c>
    </row>
    <row r="325" spans="1:31" x14ac:dyDescent="0.25">
      <c r="A325" s="35">
        <v>314</v>
      </c>
      <c r="B325">
        <v>275000</v>
      </c>
      <c r="K325" s="35">
        <v>322</v>
      </c>
      <c r="L325">
        <v>185000</v>
      </c>
      <c r="R325" s="35">
        <v>314</v>
      </c>
      <c r="S325">
        <v>64000</v>
      </c>
      <c r="AD325" s="35">
        <v>331</v>
      </c>
      <c r="AE325">
        <v>93000</v>
      </c>
    </row>
    <row r="326" spans="1:31" x14ac:dyDescent="0.25">
      <c r="A326" s="35">
        <v>315</v>
      </c>
      <c r="B326">
        <v>315000</v>
      </c>
      <c r="K326" s="35">
        <v>323</v>
      </c>
      <c r="L326">
        <v>365000</v>
      </c>
      <c r="R326" s="35">
        <v>315</v>
      </c>
      <c r="S326">
        <v>65000</v>
      </c>
      <c r="AD326" s="35">
        <v>332</v>
      </c>
      <c r="AE326">
        <v>85000</v>
      </c>
    </row>
    <row r="327" spans="1:31" x14ac:dyDescent="0.25">
      <c r="A327" s="35">
        <v>316</v>
      </c>
      <c r="B327">
        <v>325000</v>
      </c>
      <c r="K327" s="35">
        <v>324</v>
      </c>
      <c r="L327">
        <v>245000</v>
      </c>
      <c r="R327" s="35">
        <v>316</v>
      </c>
      <c r="S327">
        <v>59000</v>
      </c>
      <c r="AD327" s="35">
        <v>333</v>
      </c>
      <c r="AE327">
        <v>49000</v>
      </c>
    </row>
    <row r="328" spans="1:31" x14ac:dyDescent="0.25">
      <c r="A328" s="35">
        <v>317</v>
      </c>
      <c r="B328">
        <v>255000</v>
      </c>
      <c r="K328" s="35">
        <v>325</v>
      </c>
      <c r="L328">
        <v>335000</v>
      </c>
      <c r="R328" s="35">
        <v>317</v>
      </c>
      <c r="S328">
        <v>151000</v>
      </c>
      <c r="AD328" s="35">
        <v>334</v>
      </c>
      <c r="AE328">
        <v>91000</v>
      </c>
    </row>
    <row r="329" spans="1:31" x14ac:dyDescent="0.25">
      <c r="A329" s="35">
        <v>318</v>
      </c>
      <c r="B329">
        <v>335000</v>
      </c>
      <c r="K329" s="35">
        <v>326</v>
      </c>
      <c r="L329">
        <v>235000</v>
      </c>
      <c r="R329" s="35">
        <v>318</v>
      </c>
      <c r="S329">
        <v>68000</v>
      </c>
      <c r="AD329" s="35">
        <v>335</v>
      </c>
      <c r="AE329">
        <v>124000</v>
      </c>
    </row>
    <row r="330" spans="1:31" x14ac:dyDescent="0.25">
      <c r="A330" s="35">
        <v>319</v>
      </c>
      <c r="B330">
        <v>185000</v>
      </c>
      <c r="K330" s="35">
        <v>327</v>
      </c>
      <c r="L330">
        <v>355000</v>
      </c>
      <c r="R330" s="35">
        <v>319</v>
      </c>
      <c r="S330">
        <v>51000</v>
      </c>
      <c r="AD330" s="35">
        <v>336</v>
      </c>
      <c r="AE330">
        <v>50000</v>
      </c>
    </row>
    <row r="331" spans="1:31" x14ac:dyDescent="0.25">
      <c r="A331" s="35">
        <v>320</v>
      </c>
      <c r="B331">
        <v>275000</v>
      </c>
      <c r="K331" s="35">
        <v>328</v>
      </c>
      <c r="L331">
        <v>455000</v>
      </c>
      <c r="R331" s="35">
        <v>320</v>
      </c>
      <c r="S331">
        <v>65000</v>
      </c>
      <c r="AD331" s="35">
        <v>337</v>
      </c>
      <c r="AE331">
        <v>154000</v>
      </c>
    </row>
    <row r="332" spans="1:31" x14ac:dyDescent="0.25">
      <c r="A332" s="35">
        <v>321</v>
      </c>
      <c r="B332">
        <v>245000</v>
      </c>
      <c r="K332" s="35">
        <v>329</v>
      </c>
      <c r="L332">
        <v>715000</v>
      </c>
      <c r="R332" s="35">
        <v>321</v>
      </c>
      <c r="S332">
        <v>88000</v>
      </c>
      <c r="AD332" s="35">
        <v>338</v>
      </c>
      <c r="AE332">
        <v>66000</v>
      </c>
    </row>
    <row r="333" spans="1:31" x14ac:dyDescent="0.25">
      <c r="A333" s="35">
        <v>322</v>
      </c>
      <c r="B333">
        <v>185000</v>
      </c>
      <c r="K333" s="35">
        <v>330</v>
      </c>
      <c r="L333">
        <v>255000</v>
      </c>
      <c r="R333" s="35">
        <v>322</v>
      </c>
      <c r="S333">
        <v>107000</v>
      </c>
      <c r="AD333" s="35">
        <v>339</v>
      </c>
      <c r="AE333">
        <v>67000</v>
      </c>
    </row>
    <row r="334" spans="1:31" x14ac:dyDescent="0.25">
      <c r="A334" s="35">
        <v>323</v>
      </c>
      <c r="B334">
        <v>365000</v>
      </c>
      <c r="K334" s="35">
        <v>331</v>
      </c>
      <c r="L334">
        <v>655000</v>
      </c>
      <c r="R334" s="35">
        <v>323</v>
      </c>
      <c r="S334">
        <v>125000</v>
      </c>
      <c r="AD334" s="35">
        <v>340</v>
      </c>
      <c r="AE334">
        <v>46000</v>
      </c>
    </row>
    <row r="335" spans="1:31" x14ac:dyDescent="0.25">
      <c r="A335" s="35">
        <v>324</v>
      </c>
      <c r="B335">
        <v>245000</v>
      </c>
      <c r="K335" s="35">
        <v>332</v>
      </c>
      <c r="L335">
        <v>475000</v>
      </c>
      <c r="R335" s="35">
        <v>324</v>
      </c>
      <c r="S335">
        <v>46000</v>
      </c>
      <c r="AD335" s="35">
        <v>341</v>
      </c>
      <c r="AE335">
        <v>181000</v>
      </c>
    </row>
    <row r="336" spans="1:31" x14ac:dyDescent="0.25">
      <c r="A336" s="35">
        <v>325</v>
      </c>
      <c r="B336">
        <v>335000</v>
      </c>
      <c r="K336" s="35">
        <v>333</v>
      </c>
      <c r="L336">
        <v>155000</v>
      </c>
      <c r="R336" s="35">
        <v>325</v>
      </c>
      <c r="S336">
        <v>130000</v>
      </c>
      <c r="AD336" s="35">
        <v>342</v>
      </c>
      <c r="AE336">
        <v>57000</v>
      </c>
    </row>
    <row r="337" spans="1:31" x14ac:dyDescent="0.25">
      <c r="A337" s="35">
        <v>326</v>
      </c>
      <c r="B337">
        <v>235000</v>
      </c>
      <c r="K337" s="35">
        <v>334</v>
      </c>
      <c r="L337">
        <v>335000</v>
      </c>
      <c r="R337" s="35">
        <v>326</v>
      </c>
      <c r="S337">
        <v>59000</v>
      </c>
      <c r="AD337" s="35">
        <v>343</v>
      </c>
      <c r="AE337">
        <v>41000</v>
      </c>
    </row>
    <row r="338" spans="1:31" x14ac:dyDescent="0.25">
      <c r="A338" s="35">
        <v>327</v>
      </c>
      <c r="B338">
        <v>355000</v>
      </c>
      <c r="K338" s="35">
        <v>336</v>
      </c>
      <c r="L338">
        <v>305000</v>
      </c>
      <c r="R338" s="35">
        <v>327</v>
      </c>
      <c r="S338">
        <v>88000</v>
      </c>
      <c r="AD338" s="35">
        <v>344</v>
      </c>
      <c r="AE338">
        <v>143000</v>
      </c>
    </row>
    <row r="339" spans="1:31" x14ac:dyDescent="0.25">
      <c r="A339" s="35">
        <v>328</v>
      </c>
      <c r="B339">
        <v>455000</v>
      </c>
      <c r="K339" s="35">
        <v>337</v>
      </c>
      <c r="L339">
        <v>625000</v>
      </c>
      <c r="R339" s="35">
        <v>328</v>
      </c>
      <c r="S339">
        <v>105000</v>
      </c>
      <c r="AD339" s="35">
        <v>345</v>
      </c>
      <c r="AE339">
        <v>118000</v>
      </c>
    </row>
    <row r="340" spans="1:31" x14ac:dyDescent="0.25">
      <c r="A340" s="35">
        <v>329</v>
      </c>
      <c r="B340">
        <v>715000</v>
      </c>
      <c r="K340" s="35">
        <v>338</v>
      </c>
      <c r="L340">
        <v>255000</v>
      </c>
      <c r="R340" s="35">
        <v>329</v>
      </c>
      <c r="S340">
        <v>222000</v>
      </c>
      <c r="AD340" s="35">
        <v>346</v>
      </c>
      <c r="AE340">
        <v>109000</v>
      </c>
    </row>
    <row r="341" spans="1:31" x14ac:dyDescent="0.25">
      <c r="A341" s="35">
        <v>330</v>
      </c>
      <c r="B341">
        <v>255000</v>
      </c>
      <c r="K341" s="35">
        <v>339</v>
      </c>
      <c r="L341">
        <v>545000</v>
      </c>
      <c r="R341" s="35">
        <v>330</v>
      </c>
      <c r="S341">
        <v>100000</v>
      </c>
      <c r="AD341" s="35">
        <v>347</v>
      </c>
      <c r="AE341">
        <v>269000</v>
      </c>
    </row>
    <row r="342" spans="1:31" x14ac:dyDescent="0.25">
      <c r="A342" s="35">
        <v>331</v>
      </c>
      <c r="B342">
        <v>655000</v>
      </c>
      <c r="K342" s="35">
        <v>340</v>
      </c>
      <c r="L342">
        <v>135000</v>
      </c>
      <c r="R342" s="35">
        <v>331</v>
      </c>
      <c r="S342">
        <v>93000</v>
      </c>
      <c r="AD342" s="35">
        <v>348</v>
      </c>
      <c r="AE342">
        <v>46000</v>
      </c>
    </row>
    <row r="343" spans="1:31" x14ac:dyDescent="0.25">
      <c r="A343" s="35">
        <v>332</v>
      </c>
      <c r="B343">
        <v>475000</v>
      </c>
      <c r="K343" s="35">
        <v>341</v>
      </c>
      <c r="L343">
        <v>895000</v>
      </c>
      <c r="R343" s="35">
        <v>332</v>
      </c>
      <c r="S343">
        <v>85000</v>
      </c>
      <c r="AD343" s="35">
        <v>349</v>
      </c>
      <c r="AE343">
        <v>166000</v>
      </c>
    </row>
    <row r="344" spans="1:31" x14ac:dyDescent="0.25">
      <c r="A344" s="35">
        <v>333</v>
      </c>
      <c r="B344">
        <v>155000</v>
      </c>
      <c r="K344" s="35">
        <v>342</v>
      </c>
      <c r="L344">
        <v>235000</v>
      </c>
      <c r="R344" s="35">
        <v>333</v>
      </c>
      <c r="S344">
        <v>49000</v>
      </c>
      <c r="AD344" s="35">
        <v>350</v>
      </c>
      <c r="AE344">
        <v>142000</v>
      </c>
    </row>
    <row r="345" spans="1:31" x14ac:dyDescent="0.25">
      <c r="A345" s="35">
        <v>334</v>
      </c>
      <c r="B345">
        <v>335000</v>
      </c>
      <c r="K345" s="35">
        <v>343</v>
      </c>
      <c r="L345">
        <v>245000</v>
      </c>
      <c r="R345" s="35">
        <v>334</v>
      </c>
      <c r="S345">
        <v>91000</v>
      </c>
      <c r="AD345" s="35">
        <v>351</v>
      </c>
      <c r="AE345">
        <v>68000</v>
      </c>
    </row>
    <row r="346" spans="1:31" x14ac:dyDescent="0.25">
      <c r="A346" s="35">
        <v>335</v>
      </c>
      <c r="B346">
        <v>1605000</v>
      </c>
      <c r="K346" s="35">
        <v>344</v>
      </c>
      <c r="L346">
        <v>505000</v>
      </c>
      <c r="R346" s="35">
        <v>335</v>
      </c>
      <c r="S346">
        <v>124000</v>
      </c>
      <c r="AD346" s="35">
        <v>352</v>
      </c>
      <c r="AE346">
        <v>91000</v>
      </c>
    </row>
    <row r="347" spans="1:31" x14ac:dyDescent="0.25">
      <c r="A347" s="35">
        <v>336</v>
      </c>
      <c r="B347">
        <v>305000</v>
      </c>
      <c r="K347" s="35">
        <v>345</v>
      </c>
      <c r="L347">
        <v>265000</v>
      </c>
      <c r="R347" s="35">
        <v>336</v>
      </c>
      <c r="S347">
        <v>50000</v>
      </c>
      <c r="AD347" s="35">
        <v>353</v>
      </c>
      <c r="AE347">
        <v>37000</v>
      </c>
    </row>
    <row r="348" spans="1:31" x14ac:dyDescent="0.25">
      <c r="A348" s="35">
        <v>337</v>
      </c>
      <c r="B348">
        <v>625000</v>
      </c>
      <c r="K348" s="35">
        <v>346</v>
      </c>
      <c r="L348">
        <v>235000</v>
      </c>
      <c r="R348" s="35">
        <v>337</v>
      </c>
      <c r="S348">
        <v>154000</v>
      </c>
      <c r="AD348" s="35">
        <v>355</v>
      </c>
      <c r="AE348">
        <v>150000</v>
      </c>
    </row>
    <row r="349" spans="1:31" x14ac:dyDescent="0.25">
      <c r="A349" s="35">
        <v>338</v>
      </c>
      <c r="B349">
        <v>255000</v>
      </c>
      <c r="K349" s="35">
        <v>347</v>
      </c>
      <c r="L349">
        <v>285000</v>
      </c>
      <c r="R349" s="35">
        <v>338</v>
      </c>
      <c r="S349">
        <v>66000</v>
      </c>
      <c r="AD349" s="35">
        <v>356</v>
      </c>
      <c r="AE349">
        <v>96000</v>
      </c>
    </row>
    <row r="350" spans="1:31" x14ac:dyDescent="0.25">
      <c r="A350" s="35">
        <v>339</v>
      </c>
      <c r="B350">
        <v>545000</v>
      </c>
      <c r="K350" s="35">
        <v>348</v>
      </c>
      <c r="L350">
        <v>125000</v>
      </c>
      <c r="R350" s="35">
        <v>339</v>
      </c>
      <c r="S350">
        <v>67000</v>
      </c>
      <c r="AD350" s="35">
        <v>357</v>
      </c>
      <c r="AE350">
        <v>31000</v>
      </c>
    </row>
    <row r="351" spans="1:31" x14ac:dyDescent="0.25">
      <c r="A351" s="35">
        <v>340</v>
      </c>
      <c r="B351">
        <v>135000</v>
      </c>
      <c r="K351" s="35">
        <v>349</v>
      </c>
      <c r="L351">
        <v>445000</v>
      </c>
      <c r="R351" s="35">
        <v>340</v>
      </c>
      <c r="S351">
        <v>46000</v>
      </c>
      <c r="AD351" s="35">
        <v>358</v>
      </c>
      <c r="AE351">
        <v>114000</v>
      </c>
    </row>
    <row r="352" spans="1:31" x14ac:dyDescent="0.25">
      <c r="A352" s="35">
        <v>341</v>
      </c>
      <c r="B352">
        <v>895000</v>
      </c>
      <c r="K352" s="35">
        <v>350</v>
      </c>
      <c r="L352">
        <v>265000</v>
      </c>
      <c r="R352" s="35">
        <v>341</v>
      </c>
      <c r="S352">
        <v>181000</v>
      </c>
      <c r="AD352" s="35">
        <v>360</v>
      </c>
      <c r="AE352">
        <v>52000</v>
      </c>
    </row>
    <row r="353" spans="1:31" x14ac:dyDescent="0.25">
      <c r="A353" s="35">
        <v>342</v>
      </c>
      <c r="B353">
        <v>235000</v>
      </c>
      <c r="K353" s="35">
        <v>351</v>
      </c>
      <c r="L353">
        <v>295000</v>
      </c>
      <c r="R353" s="35">
        <v>342</v>
      </c>
      <c r="S353">
        <v>57000</v>
      </c>
      <c r="AD353" s="35">
        <v>361</v>
      </c>
      <c r="AE353">
        <v>57000</v>
      </c>
    </row>
    <row r="354" spans="1:31" x14ac:dyDescent="0.25">
      <c r="A354" s="35">
        <v>343</v>
      </c>
      <c r="B354">
        <v>245000</v>
      </c>
      <c r="K354" s="35">
        <v>352</v>
      </c>
      <c r="L354">
        <v>495000</v>
      </c>
      <c r="R354" s="35">
        <v>343</v>
      </c>
      <c r="S354">
        <v>41000</v>
      </c>
      <c r="AD354" s="35">
        <v>362</v>
      </c>
      <c r="AE354">
        <v>69000</v>
      </c>
    </row>
    <row r="355" spans="1:31" x14ac:dyDescent="0.25">
      <c r="A355" s="35">
        <v>344</v>
      </c>
      <c r="B355">
        <v>505000</v>
      </c>
      <c r="K355" s="35">
        <v>353</v>
      </c>
      <c r="L355">
        <v>155000</v>
      </c>
      <c r="R355" s="35">
        <v>344</v>
      </c>
      <c r="S355">
        <v>143000</v>
      </c>
      <c r="AD355" s="35">
        <v>363</v>
      </c>
      <c r="AE355">
        <v>48000</v>
      </c>
    </row>
    <row r="356" spans="1:31" x14ac:dyDescent="0.25">
      <c r="A356" s="35">
        <v>345</v>
      </c>
      <c r="B356">
        <v>265000</v>
      </c>
      <c r="K356" s="35">
        <v>354</v>
      </c>
      <c r="L356">
        <v>365000</v>
      </c>
      <c r="R356" s="35">
        <v>345</v>
      </c>
      <c r="S356">
        <v>118000</v>
      </c>
      <c r="AD356" s="35">
        <v>364</v>
      </c>
      <c r="AE356">
        <v>119000</v>
      </c>
    </row>
    <row r="357" spans="1:31" x14ac:dyDescent="0.25">
      <c r="A357" s="35">
        <v>346</v>
      </c>
      <c r="B357">
        <v>235000</v>
      </c>
      <c r="K357" s="35">
        <v>355</v>
      </c>
      <c r="L357">
        <v>445000</v>
      </c>
      <c r="R357" s="35">
        <v>346</v>
      </c>
      <c r="S357">
        <v>109000</v>
      </c>
      <c r="AD357" s="35">
        <v>365</v>
      </c>
      <c r="AE357">
        <v>41000</v>
      </c>
    </row>
    <row r="358" spans="1:31" x14ac:dyDescent="0.25">
      <c r="A358" s="35">
        <v>347</v>
      </c>
      <c r="B358">
        <v>285000</v>
      </c>
      <c r="K358" s="35">
        <v>356</v>
      </c>
      <c r="L358">
        <v>685000</v>
      </c>
      <c r="R358" s="35">
        <v>347</v>
      </c>
      <c r="S358">
        <v>269000</v>
      </c>
      <c r="AD358" s="35">
        <v>366</v>
      </c>
      <c r="AE358">
        <v>219000</v>
      </c>
    </row>
    <row r="359" spans="1:31" x14ac:dyDescent="0.25">
      <c r="A359" s="35">
        <v>348</v>
      </c>
      <c r="B359">
        <v>125000</v>
      </c>
      <c r="K359" s="35">
        <v>357</v>
      </c>
      <c r="L359">
        <v>205000</v>
      </c>
      <c r="R359" s="35">
        <v>348</v>
      </c>
      <c r="S359">
        <v>46000</v>
      </c>
      <c r="AD359" s="35">
        <v>367</v>
      </c>
      <c r="AE359">
        <v>133000</v>
      </c>
    </row>
    <row r="360" spans="1:31" x14ac:dyDescent="0.25">
      <c r="A360" s="35">
        <v>349</v>
      </c>
      <c r="B360">
        <v>445000</v>
      </c>
      <c r="K360" s="35">
        <v>358</v>
      </c>
      <c r="L360">
        <v>355000</v>
      </c>
      <c r="R360" s="35">
        <v>349</v>
      </c>
      <c r="S360">
        <v>166000</v>
      </c>
      <c r="AD360" s="35">
        <v>368</v>
      </c>
      <c r="AE360">
        <v>52000</v>
      </c>
    </row>
    <row r="361" spans="1:31" x14ac:dyDescent="0.25">
      <c r="A361" s="35">
        <v>350</v>
      </c>
      <c r="B361">
        <v>265000</v>
      </c>
      <c r="K361" s="35">
        <v>359</v>
      </c>
      <c r="L361">
        <v>635000</v>
      </c>
      <c r="R361" s="35">
        <v>350</v>
      </c>
      <c r="S361">
        <v>142000</v>
      </c>
      <c r="AD361" s="35">
        <v>369</v>
      </c>
      <c r="AE361">
        <v>108000</v>
      </c>
    </row>
    <row r="362" spans="1:31" x14ac:dyDescent="0.25">
      <c r="A362" s="35">
        <v>351</v>
      </c>
      <c r="B362">
        <v>295000</v>
      </c>
      <c r="K362" s="35">
        <v>360</v>
      </c>
      <c r="L362">
        <v>155000</v>
      </c>
      <c r="R362" s="35">
        <v>351</v>
      </c>
      <c r="S362">
        <v>68000</v>
      </c>
      <c r="AD362" s="35">
        <v>370</v>
      </c>
      <c r="AE362">
        <v>117000</v>
      </c>
    </row>
    <row r="363" spans="1:31" x14ac:dyDescent="0.25">
      <c r="A363" s="35">
        <v>352</v>
      </c>
      <c r="B363">
        <v>495000</v>
      </c>
      <c r="K363" s="35">
        <v>361</v>
      </c>
      <c r="L363">
        <v>325000</v>
      </c>
      <c r="R363" s="35">
        <v>352</v>
      </c>
      <c r="S363">
        <v>91000</v>
      </c>
      <c r="AD363" s="35">
        <v>371</v>
      </c>
      <c r="AE363">
        <v>54000</v>
      </c>
    </row>
    <row r="364" spans="1:31" x14ac:dyDescent="0.25">
      <c r="A364" s="35">
        <v>353</v>
      </c>
      <c r="B364">
        <v>155000</v>
      </c>
      <c r="K364" s="35">
        <v>362</v>
      </c>
      <c r="L364">
        <v>225000</v>
      </c>
      <c r="R364" s="35">
        <v>353</v>
      </c>
      <c r="S364">
        <v>37000</v>
      </c>
      <c r="AD364" s="35">
        <v>372</v>
      </c>
      <c r="AE364">
        <v>200000</v>
      </c>
    </row>
    <row r="365" spans="1:31" x14ac:dyDescent="0.25">
      <c r="A365" s="35">
        <v>354</v>
      </c>
      <c r="B365">
        <v>365000</v>
      </c>
      <c r="K365" s="35">
        <v>363</v>
      </c>
      <c r="L365">
        <v>125000</v>
      </c>
      <c r="R365" s="35">
        <v>354</v>
      </c>
      <c r="S365">
        <v>568000</v>
      </c>
      <c r="AD365" s="35">
        <v>374</v>
      </c>
      <c r="AE365">
        <v>210000</v>
      </c>
    </row>
    <row r="366" spans="1:31" x14ac:dyDescent="0.25">
      <c r="A366" s="35">
        <v>355</v>
      </c>
      <c r="B366">
        <v>445000</v>
      </c>
      <c r="K366" s="35">
        <v>364</v>
      </c>
      <c r="L366">
        <v>925000</v>
      </c>
      <c r="R366" s="35">
        <v>355</v>
      </c>
      <c r="S366">
        <v>150000</v>
      </c>
      <c r="AD366" s="35">
        <v>375</v>
      </c>
      <c r="AE366">
        <v>59000</v>
      </c>
    </row>
    <row r="367" spans="1:31" x14ac:dyDescent="0.25">
      <c r="A367" s="35">
        <v>356</v>
      </c>
      <c r="B367">
        <v>685000</v>
      </c>
      <c r="K367" s="35">
        <v>365</v>
      </c>
      <c r="L367">
        <v>165000</v>
      </c>
      <c r="R367" s="35">
        <v>356</v>
      </c>
      <c r="S367">
        <v>96000</v>
      </c>
      <c r="AD367" s="35">
        <v>376</v>
      </c>
      <c r="AE367">
        <v>211000</v>
      </c>
    </row>
    <row r="368" spans="1:31" x14ac:dyDescent="0.25">
      <c r="A368" s="35">
        <v>357</v>
      </c>
      <c r="B368">
        <v>205000</v>
      </c>
      <c r="K368" s="35">
        <v>366</v>
      </c>
      <c r="L368">
        <v>805000</v>
      </c>
      <c r="R368" s="35">
        <v>357</v>
      </c>
      <c r="S368">
        <v>31000</v>
      </c>
      <c r="AD368" s="35">
        <v>377</v>
      </c>
      <c r="AE368">
        <v>44000</v>
      </c>
    </row>
    <row r="369" spans="1:31" x14ac:dyDescent="0.25">
      <c r="A369" s="35">
        <v>358</v>
      </c>
      <c r="B369">
        <v>355000</v>
      </c>
      <c r="K369" s="35">
        <v>367</v>
      </c>
      <c r="L369">
        <v>775000</v>
      </c>
      <c r="R369" s="35">
        <v>358</v>
      </c>
      <c r="S369">
        <v>114000</v>
      </c>
      <c r="AD369" s="35">
        <v>378</v>
      </c>
      <c r="AE369">
        <v>80000</v>
      </c>
    </row>
    <row r="370" spans="1:31" x14ac:dyDescent="0.25">
      <c r="A370" s="35">
        <v>359</v>
      </c>
      <c r="B370">
        <v>635000</v>
      </c>
      <c r="K370" s="35">
        <v>368</v>
      </c>
      <c r="L370">
        <v>255000</v>
      </c>
      <c r="R370" s="35">
        <v>359</v>
      </c>
      <c r="S370">
        <v>371000</v>
      </c>
      <c r="AD370" s="35">
        <v>379</v>
      </c>
      <c r="AE370">
        <v>208000</v>
      </c>
    </row>
    <row r="371" spans="1:31" x14ac:dyDescent="0.25">
      <c r="A371" s="35">
        <v>360</v>
      </c>
      <c r="B371">
        <v>155000</v>
      </c>
      <c r="K371" s="35">
        <v>369</v>
      </c>
      <c r="L371">
        <v>255000</v>
      </c>
      <c r="R371" s="35">
        <v>360</v>
      </c>
      <c r="S371">
        <v>52000</v>
      </c>
      <c r="AD371" s="35">
        <v>380</v>
      </c>
      <c r="AE371">
        <v>109000</v>
      </c>
    </row>
    <row r="372" spans="1:31" x14ac:dyDescent="0.25">
      <c r="A372" s="35">
        <v>361</v>
      </c>
      <c r="B372">
        <v>325000</v>
      </c>
      <c r="K372" s="35">
        <v>371</v>
      </c>
      <c r="L372">
        <v>175000</v>
      </c>
      <c r="R372" s="35">
        <v>361</v>
      </c>
      <c r="S372">
        <v>57000</v>
      </c>
      <c r="AD372" s="35">
        <v>381</v>
      </c>
      <c r="AE372">
        <v>160000</v>
      </c>
    </row>
    <row r="373" spans="1:31" x14ac:dyDescent="0.25">
      <c r="A373" s="35">
        <v>362</v>
      </c>
      <c r="B373">
        <v>225000</v>
      </c>
      <c r="K373" s="35">
        <v>372</v>
      </c>
      <c r="L373">
        <v>805000</v>
      </c>
      <c r="R373" s="35">
        <v>362</v>
      </c>
      <c r="S373">
        <v>69000</v>
      </c>
      <c r="AD373" s="35">
        <v>382</v>
      </c>
      <c r="AE373">
        <v>232000</v>
      </c>
    </row>
    <row r="374" spans="1:31" x14ac:dyDescent="0.25">
      <c r="A374" s="35">
        <v>363</v>
      </c>
      <c r="B374">
        <v>125000</v>
      </c>
      <c r="K374" s="35">
        <v>373</v>
      </c>
      <c r="L374">
        <v>465000</v>
      </c>
      <c r="R374" s="35">
        <v>363</v>
      </c>
      <c r="S374">
        <v>48000</v>
      </c>
      <c r="AD374" s="35">
        <v>383</v>
      </c>
      <c r="AE374">
        <v>100000</v>
      </c>
    </row>
    <row r="375" spans="1:31" x14ac:dyDescent="0.25">
      <c r="A375" s="35">
        <v>364</v>
      </c>
      <c r="B375">
        <v>925000</v>
      </c>
      <c r="K375" s="35">
        <v>374</v>
      </c>
      <c r="L375">
        <v>855000</v>
      </c>
      <c r="R375" s="35">
        <v>364</v>
      </c>
      <c r="S375">
        <v>119000</v>
      </c>
      <c r="AD375" s="35">
        <v>384</v>
      </c>
      <c r="AE375">
        <v>88000</v>
      </c>
    </row>
    <row r="376" spans="1:31" x14ac:dyDescent="0.25">
      <c r="A376" s="35">
        <v>365</v>
      </c>
      <c r="B376">
        <v>165000</v>
      </c>
      <c r="K376" s="35">
        <v>375</v>
      </c>
      <c r="L376">
        <v>215000</v>
      </c>
      <c r="R376" s="35">
        <v>365</v>
      </c>
      <c r="S376">
        <v>41000</v>
      </c>
      <c r="AD376" s="35">
        <v>385</v>
      </c>
      <c r="AE376">
        <v>69000</v>
      </c>
    </row>
    <row r="377" spans="1:31" x14ac:dyDescent="0.25">
      <c r="A377" s="35">
        <v>366</v>
      </c>
      <c r="B377">
        <v>805000</v>
      </c>
      <c r="K377" s="35">
        <v>376</v>
      </c>
      <c r="L377">
        <v>705000</v>
      </c>
      <c r="R377" s="35">
        <v>366</v>
      </c>
      <c r="S377">
        <v>219000</v>
      </c>
      <c r="AD377" s="35">
        <v>386</v>
      </c>
      <c r="AE377">
        <v>58000</v>
      </c>
    </row>
    <row r="378" spans="1:31" x14ac:dyDescent="0.25">
      <c r="A378" s="35">
        <v>367</v>
      </c>
      <c r="B378">
        <v>775000</v>
      </c>
      <c r="K378" s="35">
        <v>377</v>
      </c>
      <c r="L378">
        <v>265000</v>
      </c>
      <c r="R378" s="35">
        <v>367</v>
      </c>
      <c r="S378">
        <v>133000</v>
      </c>
      <c r="AD378" s="35">
        <v>387</v>
      </c>
      <c r="AE378">
        <v>110000</v>
      </c>
    </row>
    <row r="379" spans="1:31" x14ac:dyDescent="0.25">
      <c r="A379" s="35">
        <v>368</v>
      </c>
      <c r="B379">
        <v>255000</v>
      </c>
      <c r="K379" s="35">
        <v>378</v>
      </c>
      <c r="L379">
        <v>255000</v>
      </c>
      <c r="R379" s="35">
        <v>368</v>
      </c>
      <c r="S379">
        <v>52000</v>
      </c>
      <c r="AD379" s="35">
        <v>388</v>
      </c>
      <c r="AE379">
        <v>45000</v>
      </c>
    </row>
    <row r="380" spans="1:31" x14ac:dyDescent="0.25">
      <c r="A380" s="35">
        <v>369</v>
      </c>
      <c r="B380">
        <v>255000</v>
      </c>
      <c r="K380" s="35">
        <v>379</v>
      </c>
      <c r="L380">
        <v>625000</v>
      </c>
      <c r="R380" s="35">
        <v>369</v>
      </c>
      <c r="S380">
        <v>108000</v>
      </c>
      <c r="AD380" s="35">
        <v>389</v>
      </c>
      <c r="AE380">
        <v>138000</v>
      </c>
    </row>
    <row r="381" spans="1:31" x14ac:dyDescent="0.25">
      <c r="A381" s="35">
        <v>370</v>
      </c>
      <c r="B381">
        <v>1215000</v>
      </c>
      <c r="K381" s="35">
        <v>380</v>
      </c>
      <c r="L381">
        <v>325000</v>
      </c>
      <c r="R381" s="35">
        <v>370</v>
      </c>
      <c r="S381">
        <v>117000</v>
      </c>
      <c r="AD381" s="35">
        <v>390</v>
      </c>
      <c r="AE381">
        <v>66000</v>
      </c>
    </row>
    <row r="382" spans="1:31" x14ac:dyDescent="0.25">
      <c r="A382" s="35">
        <v>371</v>
      </c>
      <c r="B382">
        <v>175000</v>
      </c>
      <c r="K382" s="35">
        <v>381</v>
      </c>
      <c r="L382">
        <v>425000</v>
      </c>
      <c r="R382" s="35">
        <v>371</v>
      </c>
      <c r="S382">
        <v>54000</v>
      </c>
      <c r="AD382" s="35">
        <v>391</v>
      </c>
      <c r="AE382">
        <v>173000</v>
      </c>
    </row>
    <row r="383" spans="1:31" x14ac:dyDescent="0.25">
      <c r="A383" s="35">
        <v>372</v>
      </c>
      <c r="B383">
        <v>805000</v>
      </c>
      <c r="K383" s="35">
        <v>383</v>
      </c>
      <c r="L383">
        <v>265000</v>
      </c>
      <c r="R383" s="35">
        <v>372</v>
      </c>
      <c r="S383">
        <v>200000</v>
      </c>
      <c r="AD383" s="35">
        <v>392</v>
      </c>
      <c r="AE383">
        <v>159000</v>
      </c>
    </row>
    <row r="384" spans="1:31" x14ac:dyDescent="0.25">
      <c r="A384" s="35">
        <v>373</v>
      </c>
      <c r="B384">
        <v>465000</v>
      </c>
      <c r="K384" s="35">
        <v>384</v>
      </c>
      <c r="L384">
        <v>285000</v>
      </c>
      <c r="R384" s="35">
        <v>373</v>
      </c>
      <c r="S384">
        <v>1560000</v>
      </c>
      <c r="AD384" s="35">
        <v>393</v>
      </c>
      <c r="AE384">
        <v>66000</v>
      </c>
    </row>
    <row r="385" spans="1:31" x14ac:dyDescent="0.25">
      <c r="A385" s="35">
        <v>374</v>
      </c>
      <c r="B385">
        <v>855000</v>
      </c>
      <c r="K385" s="35">
        <v>385</v>
      </c>
      <c r="L385">
        <v>305000</v>
      </c>
      <c r="R385" s="35">
        <v>374</v>
      </c>
      <c r="S385">
        <v>210000</v>
      </c>
      <c r="AD385" s="35">
        <v>394</v>
      </c>
      <c r="AE385">
        <v>100000</v>
      </c>
    </row>
    <row r="386" spans="1:31" x14ac:dyDescent="0.25">
      <c r="A386" s="35">
        <v>375</v>
      </c>
      <c r="B386">
        <v>215000</v>
      </c>
      <c r="K386" s="35">
        <v>386</v>
      </c>
      <c r="L386">
        <v>145000</v>
      </c>
      <c r="R386" s="35">
        <v>375</v>
      </c>
      <c r="S386">
        <v>59000</v>
      </c>
      <c r="AD386" s="35">
        <v>395</v>
      </c>
      <c r="AE386">
        <v>156000</v>
      </c>
    </row>
    <row r="387" spans="1:31" x14ac:dyDescent="0.25">
      <c r="A387" s="35">
        <v>376</v>
      </c>
      <c r="B387">
        <v>705000</v>
      </c>
      <c r="K387" s="35">
        <v>387</v>
      </c>
      <c r="L387">
        <v>325000</v>
      </c>
      <c r="R387" s="35">
        <v>376</v>
      </c>
      <c r="S387">
        <v>211000</v>
      </c>
      <c r="AD387" s="35">
        <v>396</v>
      </c>
      <c r="AE387">
        <v>168000</v>
      </c>
    </row>
    <row r="388" spans="1:31" x14ac:dyDescent="0.25">
      <c r="A388" s="35">
        <v>377</v>
      </c>
      <c r="B388">
        <v>265000</v>
      </c>
      <c r="K388" s="35">
        <v>388</v>
      </c>
      <c r="L388">
        <v>185000</v>
      </c>
      <c r="R388" s="35">
        <v>377</v>
      </c>
      <c r="S388">
        <v>44000</v>
      </c>
      <c r="AD388" s="35">
        <v>397</v>
      </c>
      <c r="AE388">
        <v>115000</v>
      </c>
    </row>
    <row r="389" spans="1:31" x14ac:dyDescent="0.25">
      <c r="A389" s="35">
        <v>378</v>
      </c>
      <c r="B389">
        <v>255000</v>
      </c>
      <c r="K389" s="35">
        <v>389</v>
      </c>
      <c r="L389">
        <v>325000</v>
      </c>
      <c r="R389" s="35">
        <v>378</v>
      </c>
      <c r="S389">
        <v>80000</v>
      </c>
      <c r="AD389" s="35">
        <v>398</v>
      </c>
      <c r="AE389">
        <v>235000</v>
      </c>
    </row>
    <row r="390" spans="1:31" x14ac:dyDescent="0.25">
      <c r="A390" s="35">
        <v>379</v>
      </c>
      <c r="B390">
        <v>625000</v>
      </c>
      <c r="K390" s="35">
        <v>390</v>
      </c>
      <c r="L390">
        <v>315000</v>
      </c>
      <c r="R390" s="35">
        <v>379</v>
      </c>
      <c r="S390">
        <v>208000</v>
      </c>
      <c r="AD390" s="35">
        <v>399</v>
      </c>
      <c r="AE390">
        <v>170000</v>
      </c>
    </row>
    <row r="391" spans="1:31" x14ac:dyDescent="0.25">
      <c r="A391" s="35">
        <v>380</v>
      </c>
      <c r="B391">
        <v>325000</v>
      </c>
      <c r="K391" s="35">
        <v>391</v>
      </c>
      <c r="L391">
        <v>785000</v>
      </c>
      <c r="R391" s="35">
        <v>380</v>
      </c>
      <c r="S391">
        <v>109000</v>
      </c>
      <c r="AD391" s="35">
        <v>400</v>
      </c>
      <c r="AE391">
        <v>78000</v>
      </c>
    </row>
    <row r="392" spans="1:31" x14ac:dyDescent="0.25">
      <c r="A392" s="35">
        <v>381</v>
      </c>
      <c r="B392">
        <v>425000</v>
      </c>
      <c r="K392" s="35">
        <v>392</v>
      </c>
      <c r="L392">
        <v>165000</v>
      </c>
      <c r="R392" s="35">
        <v>381</v>
      </c>
      <c r="S392">
        <v>160000</v>
      </c>
      <c r="AD392" s="35">
        <v>401</v>
      </c>
      <c r="AE392">
        <v>75000</v>
      </c>
    </row>
    <row r="393" spans="1:31" x14ac:dyDescent="0.25">
      <c r="A393" s="35">
        <v>382</v>
      </c>
      <c r="B393">
        <v>1155000</v>
      </c>
      <c r="K393" s="35">
        <v>393</v>
      </c>
      <c r="L393">
        <v>165000</v>
      </c>
      <c r="R393" s="35">
        <v>382</v>
      </c>
      <c r="S393">
        <v>232000</v>
      </c>
      <c r="AD393" s="35">
        <v>402</v>
      </c>
      <c r="AE393">
        <v>172000</v>
      </c>
    </row>
    <row r="394" spans="1:31" x14ac:dyDescent="0.25">
      <c r="A394" s="35">
        <v>383</v>
      </c>
      <c r="B394">
        <v>265000</v>
      </c>
      <c r="K394" s="35">
        <v>394</v>
      </c>
      <c r="L394">
        <v>295000</v>
      </c>
      <c r="R394" s="35">
        <v>383</v>
      </c>
      <c r="S394">
        <v>100000</v>
      </c>
      <c r="AD394" s="35">
        <v>403</v>
      </c>
      <c r="AE394">
        <v>190000</v>
      </c>
    </row>
    <row r="395" spans="1:31" x14ac:dyDescent="0.25">
      <c r="A395" s="35">
        <v>384</v>
      </c>
      <c r="B395">
        <v>285000</v>
      </c>
      <c r="K395" s="35">
        <v>395</v>
      </c>
      <c r="L395">
        <v>435000</v>
      </c>
      <c r="R395" s="35">
        <v>384</v>
      </c>
      <c r="S395">
        <v>88000</v>
      </c>
      <c r="AD395" s="35">
        <v>404</v>
      </c>
      <c r="AE395">
        <v>90000</v>
      </c>
    </row>
    <row r="396" spans="1:31" x14ac:dyDescent="0.25">
      <c r="A396" s="35">
        <v>385</v>
      </c>
      <c r="B396">
        <v>305000</v>
      </c>
      <c r="K396" s="35">
        <v>396</v>
      </c>
      <c r="L396">
        <v>355000</v>
      </c>
      <c r="R396" s="35">
        <v>385</v>
      </c>
      <c r="S396">
        <v>69000</v>
      </c>
      <c r="AD396" s="35">
        <v>405</v>
      </c>
      <c r="AE396">
        <v>86000</v>
      </c>
    </row>
    <row r="397" spans="1:31" x14ac:dyDescent="0.25">
      <c r="A397" s="35">
        <v>386</v>
      </c>
      <c r="B397">
        <v>145000</v>
      </c>
      <c r="K397" s="35">
        <v>397</v>
      </c>
      <c r="L397">
        <v>385000</v>
      </c>
      <c r="R397" s="35">
        <v>386</v>
      </c>
      <c r="S397">
        <v>58000</v>
      </c>
      <c r="AD397" s="35">
        <v>406</v>
      </c>
      <c r="AE397">
        <v>123000</v>
      </c>
    </row>
    <row r="398" spans="1:31" x14ac:dyDescent="0.25">
      <c r="A398" s="35">
        <v>387</v>
      </c>
      <c r="B398">
        <v>325000</v>
      </c>
      <c r="K398" s="35">
        <v>398</v>
      </c>
      <c r="L398">
        <v>595000</v>
      </c>
      <c r="R398" s="35">
        <v>387</v>
      </c>
      <c r="S398">
        <v>110000</v>
      </c>
      <c r="AD398" s="35">
        <v>407</v>
      </c>
      <c r="AE398">
        <v>107000</v>
      </c>
    </row>
    <row r="399" spans="1:31" x14ac:dyDescent="0.25">
      <c r="A399" s="35">
        <v>388</v>
      </c>
      <c r="B399">
        <v>185000</v>
      </c>
      <c r="K399" s="35">
        <v>399</v>
      </c>
      <c r="L399">
        <v>365000</v>
      </c>
      <c r="R399" s="35">
        <v>388</v>
      </c>
      <c r="S399">
        <v>45000</v>
      </c>
      <c r="AD399" s="35">
        <v>408</v>
      </c>
      <c r="AE399">
        <v>60000</v>
      </c>
    </row>
    <row r="400" spans="1:31" x14ac:dyDescent="0.25">
      <c r="A400" s="35">
        <v>389</v>
      </c>
      <c r="B400">
        <v>325000</v>
      </c>
      <c r="K400" s="35">
        <v>400</v>
      </c>
      <c r="L400">
        <v>255000</v>
      </c>
      <c r="R400" s="35">
        <v>389</v>
      </c>
      <c r="S400">
        <v>138000</v>
      </c>
      <c r="AD400" s="35">
        <v>409</v>
      </c>
      <c r="AE400">
        <v>62000</v>
      </c>
    </row>
    <row r="401" spans="1:31" x14ac:dyDescent="0.25">
      <c r="A401" s="35">
        <v>390</v>
      </c>
      <c r="B401">
        <v>315000</v>
      </c>
      <c r="K401" s="35">
        <v>401</v>
      </c>
      <c r="L401">
        <v>345000</v>
      </c>
      <c r="R401" s="35">
        <v>390</v>
      </c>
      <c r="S401">
        <v>66000</v>
      </c>
      <c r="AD401" s="35">
        <v>410</v>
      </c>
      <c r="AE401">
        <v>149000</v>
      </c>
    </row>
    <row r="402" spans="1:31" x14ac:dyDescent="0.25">
      <c r="A402" s="35">
        <v>391</v>
      </c>
      <c r="B402">
        <v>785000</v>
      </c>
      <c r="K402" s="35">
        <v>402</v>
      </c>
      <c r="L402">
        <v>945000</v>
      </c>
      <c r="R402" s="35">
        <v>391</v>
      </c>
      <c r="S402">
        <v>173000</v>
      </c>
      <c r="AD402" s="35">
        <v>411</v>
      </c>
      <c r="AE402">
        <v>126000</v>
      </c>
    </row>
    <row r="403" spans="1:31" x14ac:dyDescent="0.25">
      <c r="A403" s="35">
        <v>392</v>
      </c>
      <c r="B403">
        <v>165000</v>
      </c>
      <c r="K403" s="35">
        <v>403</v>
      </c>
      <c r="L403">
        <v>345000</v>
      </c>
      <c r="R403" s="35">
        <v>392</v>
      </c>
      <c r="S403">
        <v>159000</v>
      </c>
      <c r="AD403" s="35">
        <v>412</v>
      </c>
      <c r="AE403">
        <v>90000</v>
      </c>
    </row>
    <row r="404" spans="1:31" x14ac:dyDescent="0.25">
      <c r="A404" s="35">
        <v>393</v>
      </c>
      <c r="B404">
        <v>165000</v>
      </c>
      <c r="K404" s="35">
        <v>404</v>
      </c>
      <c r="L404">
        <v>295000</v>
      </c>
      <c r="R404" s="35">
        <v>393</v>
      </c>
      <c r="S404">
        <v>66000</v>
      </c>
      <c r="AD404" s="35">
        <v>413</v>
      </c>
      <c r="AE404">
        <v>96000</v>
      </c>
    </row>
    <row r="405" spans="1:31" x14ac:dyDescent="0.25">
      <c r="A405" s="35">
        <v>394</v>
      </c>
      <c r="B405">
        <v>295000</v>
      </c>
      <c r="K405" s="35">
        <v>405</v>
      </c>
      <c r="L405">
        <v>395000</v>
      </c>
      <c r="R405" s="35">
        <v>394</v>
      </c>
      <c r="S405">
        <v>100000</v>
      </c>
      <c r="AD405" s="35">
        <v>414</v>
      </c>
      <c r="AE405">
        <v>134000</v>
      </c>
    </row>
    <row r="406" spans="1:31" x14ac:dyDescent="0.25">
      <c r="A406" s="35">
        <v>395</v>
      </c>
      <c r="B406">
        <v>435000</v>
      </c>
      <c r="K406" s="35">
        <v>406</v>
      </c>
      <c r="L406">
        <v>365000</v>
      </c>
      <c r="R406" s="35">
        <v>395</v>
      </c>
      <c r="S406">
        <v>156000</v>
      </c>
      <c r="AD406" s="35">
        <v>415</v>
      </c>
      <c r="AE406">
        <v>64000</v>
      </c>
    </row>
    <row r="407" spans="1:31" x14ac:dyDescent="0.25">
      <c r="A407" s="35">
        <v>396</v>
      </c>
      <c r="B407">
        <v>355000</v>
      </c>
      <c r="K407" s="35">
        <v>407</v>
      </c>
      <c r="L407">
        <v>425000</v>
      </c>
      <c r="R407" s="35">
        <v>396</v>
      </c>
      <c r="S407">
        <v>168000</v>
      </c>
      <c r="AD407" s="35">
        <v>416</v>
      </c>
      <c r="AE407">
        <v>194000</v>
      </c>
    </row>
    <row r="408" spans="1:31" x14ac:dyDescent="0.25">
      <c r="A408" s="35">
        <v>397</v>
      </c>
      <c r="B408">
        <v>385000</v>
      </c>
      <c r="K408" s="35">
        <v>408</v>
      </c>
      <c r="L408">
        <v>345000</v>
      </c>
      <c r="R408" s="35">
        <v>397</v>
      </c>
      <c r="S408">
        <v>115000</v>
      </c>
      <c r="AD408" s="35">
        <v>417</v>
      </c>
      <c r="AE408">
        <v>137000</v>
      </c>
    </row>
    <row r="409" spans="1:31" x14ac:dyDescent="0.25">
      <c r="A409" s="35">
        <v>398</v>
      </c>
      <c r="B409">
        <v>595000</v>
      </c>
      <c r="K409" s="35">
        <v>409</v>
      </c>
      <c r="L409">
        <v>255000</v>
      </c>
      <c r="R409" s="35">
        <v>398</v>
      </c>
      <c r="S409">
        <v>235000</v>
      </c>
      <c r="AD409" s="35">
        <v>418</v>
      </c>
      <c r="AE409">
        <v>52000</v>
      </c>
    </row>
    <row r="410" spans="1:31" x14ac:dyDescent="0.25">
      <c r="A410" s="35">
        <v>399</v>
      </c>
      <c r="B410">
        <v>365000</v>
      </c>
      <c r="K410" s="35">
        <v>410</v>
      </c>
      <c r="L410">
        <v>685000</v>
      </c>
      <c r="R410" s="35">
        <v>399</v>
      </c>
      <c r="S410">
        <v>170000</v>
      </c>
      <c r="AD410" s="35">
        <v>419</v>
      </c>
      <c r="AE410">
        <v>57000</v>
      </c>
    </row>
    <row r="411" spans="1:31" x14ac:dyDescent="0.25">
      <c r="A411" s="35">
        <v>400</v>
      </c>
      <c r="B411">
        <v>255000</v>
      </c>
      <c r="K411" s="35">
        <v>412</v>
      </c>
      <c r="L411">
        <v>255000</v>
      </c>
      <c r="R411" s="35">
        <v>400</v>
      </c>
      <c r="S411">
        <v>78000</v>
      </c>
      <c r="AD411" s="35">
        <v>420</v>
      </c>
      <c r="AE411">
        <v>79000</v>
      </c>
    </row>
    <row r="412" spans="1:31" x14ac:dyDescent="0.25">
      <c r="A412" s="35">
        <v>401</v>
      </c>
      <c r="B412">
        <v>345000</v>
      </c>
      <c r="K412" s="35">
        <v>413</v>
      </c>
      <c r="L412">
        <v>385000</v>
      </c>
      <c r="R412" s="35">
        <v>401</v>
      </c>
      <c r="S412">
        <v>75000</v>
      </c>
      <c r="AD412" s="35">
        <v>421</v>
      </c>
      <c r="AE412">
        <v>64000</v>
      </c>
    </row>
    <row r="413" spans="1:31" x14ac:dyDescent="0.25">
      <c r="A413" s="35">
        <v>402</v>
      </c>
      <c r="B413">
        <v>945000</v>
      </c>
      <c r="K413" s="35">
        <v>414</v>
      </c>
      <c r="L413">
        <v>285000</v>
      </c>
      <c r="R413" s="35">
        <v>402</v>
      </c>
      <c r="S413">
        <v>172000</v>
      </c>
      <c r="AD413" s="35">
        <v>422</v>
      </c>
      <c r="AE413">
        <v>65000</v>
      </c>
    </row>
    <row r="414" spans="1:31" x14ac:dyDescent="0.25">
      <c r="A414" s="35">
        <v>403</v>
      </c>
      <c r="B414">
        <v>345000</v>
      </c>
      <c r="K414" s="35">
        <v>415</v>
      </c>
      <c r="L414">
        <v>165000</v>
      </c>
      <c r="R414" s="35">
        <v>403</v>
      </c>
      <c r="S414">
        <v>190000</v>
      </c>
      <c r="AD414" s="35">
        <v>423</v>
      </c>
      <c r="AE414">
        <v>91000</v>
      </c>
    </row>
    <row r="415" spans="1:31" x14ac:dyDescent="0.25">
      <c r="A415" s="35">
        <v>404</v>
      </c>
      <c r="B415">
        <v>295000</v>
      </c>
      <c r="K415" s="35">
        <v>416</v>
      </c>
      <c r="L415">
        <v>745000</v>
      </c>
      <c r="R415" s="35">
        <v>404</v>
      </c>
      <c r="S415">
        <v>90000</v>
      </c>
      <c r="AD415" s="35">
        <v>424</v>
      </c>
      <c r="AE415">
        <v>43000</v>
      </c>
    </row>
    <row r="416" spans="1:31" x14ac:dyDescent="0.25">
      <c r="A416" s="35">
        <v>405</v>
      </c>
      <c r="B416">
        <v>395000</v>
      </c>
      <c r="K416" s="35">
        <v>417</v>
      </c>
      <c r="L416">
        <v>545000</v>
      </c>
      <c r="R416" s="35">
        <v>405</v>
      </c>
      <c r="S416">
        <v>86000</v>
      </c>
      <c r="AD416" s="35">
        <v>425</v>
      </c>
      <c r="AE416">
        <v>69000</v>
      </c>
    </row>
    <row r="417" spans="1:31" x14ac:dyDescent="0.25">
      <c r="A417" s="35">
        <v>406</v>
      </c>
      <c r="B417">
        <v>365000</v>
      </c>
      <c r="K417" s="35">
        <v>418</v>
      </c>
      <c r="L417">
        <v>115000</v>
      </c>
      <c r="R417" s="35">
        <v>406</v>
      </c>
      <c r="S417">
        <v>123000</v>
      </c>
      <c r="AD417" s="35">
        <v>427</v>
      </c>
      <c r="AE417">
        <v>84000</v>
      </c>
    </row>
    <row r="418" spans="1:31" x14ac:dyDescent="0.25">
      <c r="A418" s="35">
        <v>407</v>
      </c>
      <c r="B418">
        <v>425000</v>
      </c>
      <c r="K418" s="35">
        <v>419</v>
      </c>
      <c r="L418">
        <v>445000</v>
      </c>
      <c r="R418" s="35">
        <v>407</v>
      </c>
      <c r="S418">
        <v>107000</v>
      </c>
      <c r="AD418" s="35">
        <v>428</v>
      </c>
      <c r="AE418">
        <v>74000</v>
      </c>
    </row>
    <row r="419" spans="1:31" x14ac:dyDescent="0.25">
      <c r="A419" s="35">
        <v>408</v>
      </c>
      <c r="B419">
        <v>345000</v>
      </c>
      <c r="K419" s="35">
        <v>420</v>
      </c>
      <c r="L419">
        <v>145000</v>
      </c>
      <c r="R419" s="35">
        <v>408</v>
      </c>
      <c r="S419">
        <v>60000</v>
      </c>
      <c r="AD419" s="35">
        <v>429</v>
      </c>
      <c r="AE419">
        <v>62000</v>
      </c>
    </row>
    <row r="420" spans="1:31" x14ac:dyDescent="0.25">
      <c r="A420" s="35">
        <v>409</v>
      </c>
      <c r="B420">
        <v>255000</v>
      </c>
      <c r="K420" s="35">
        <v>421</v>
      </c>
      <c r="L420">
        <v>635000</v>
      </c>
      <c r="R420" s="35">
        <v>409</v>
      </c>
      <c r="S420">
        <v>62000</v>
      </c>
      <c r="AD420" s="35">
        <v>430</v>
      </c>
      <c r="AE420">
        <v>105000</v>
      </c>
    </row>
    <row r="421" spans="1:31" x14ac:dyDescent="0.25">
      <c r="A421" s="35">
        <v>410</v>
      </c>
      <c r="B421">
        <v>685000</v>
      </c>
      <c r="K421" s="35">
        <v>422</v>
      </c>
      <c r="L421">
        <v>255000</v>
      </c>
      <c r="R421" s="35">
        <v>410</v>
      </c>
      <c r="S421">
        <v>149000</v>
      </c>
      <c r="AD421" s="35">
        <v>431</v>
      </c>
      <c r="AE421">
        <v>95000</v>
      </c>
    </row>
    <row r="422" spans="1:31" x14ac:dyDescent="0.25">
      <c r="A422" s="35">
        <v>411</v>
      </c>
      <c r="B422">
        <v>1265000</v>
      </c>
      <c r="K422" s="35">
        <v>423</v>
      </c>
      <c r="L422">
        <v>335000</v>
      </c>
      <c r="R422" s="35">
        <v>411</v>
      </c>
      <c r="S422">
        <v>126000</v>
      </c>
      <c r="AD422" s="35">
        <v>432</v>
      </c>
      <c r="AE422">
        <v>145000</v>
      </c>
    </row>
    <row r="423" spans="1:31" x14ac:dyDescent="0.25">
      <c r="A423" s="35">
        <v>412</v>
      </c>
      <c r="B423">
        <v>255000</v>
      </c>
      <c r="K423" s="35">
        <v>424</v>
      </c>
      <c r="L423">
        <v>145000</v>
      </c>
      <c r="R423" s="35">
        <v>412</v>
      </c>
      <c r="S423">
        <v>90000</v>
      </c>
      <c r="AD423" s="35">
        <v>433</v>
      </c>
      <c r="AE423">
        <v>58000</v>
      </c>
    </row>
    <row r="424" spans="1:31" x14ac:dyDescent="0.25">
      <c r="A424" s="35">
        <v>413</v>
      </c>
      <c r="B424">
        <v>385000</v>
      </c>
      <c r="K424" s="35">
        <v>425</v>
      </c>
      <c r="L424">
        <v>205000</v>
      </c>
      <c r="R424" s="35">
        <v>413</v>
      </c>
      <c r="S424">
        <v>96000</v>
      </c>
      <c r="AD424" s="35">
        <v>434</v>
      </c>
      <c r="AE424">
        <v>84000</v>
      </c>
    </row>
    <row r="425" spans="1:31" x14ac:dyDescent="0.25">
      <c r="A425" s="35">
        <v>414</v>
      </c>
      <c r="B425">
        <v>285000</v>
      </c>
      <c r="K425" s="35">
        <v>426</v>
      </c>
      <c r="L425">
        <v>555000</v>
      </c>
      <c r="R425" s="35">
        <v>414</v>
      </c>
      <c r="S425">
        <v>134000</v>
      </c>
      <c r="AD425" s="35">
        <v>435</v>
      </c>
      <c r="AE425">
        <v>101000</v>
      </c>
    </row>
    <row r="426" spans="1:31" x14ac:dyDescent="0.25">
      <c r="A426" s="35">
        <v>415</v>
      </c>
      <c r="B426">
        <v>165000</v>
      </c>
      <c r="K426" s="35">
        <v>427</v>
      </c>
      <c r="L426">
        <v>575000</v>
      </c>
      <c r="R426" s="35">
        <v>415</v>
      </c>
      <c r="S426">
        <v>64000</v>
      </c>
      <c r="AD426" s="35">
        <v>437</v>
      </c>
      <c r="AE426">
        <v>111000</v>
      </c>
    </row>
    <row r="427" spans="1:31" x14ac:dyDescent="0.25">
      <c r="A427" s="35">
        <v>416</v>
      </c>
      <c r="B427">
        <v>745000</v>
      </c>
      <c r="K427" s="35">
        <v>428</v>
      </c>
      <c r="L427">
        <v>315000</v>
      </c>
      <c r="R427" s="35">
        <v>416</v>
      </c>
      <c r="S427">
        <v>194000</v>
      </c>
      <c r="AD427" s="35">
        <v>438</v>
      </c>
      <c r="AE427">
        <v>48000</v>
      </c>
    </row>
    <row r="428" spans="1:31" x14ac:dyDescent="0.25">
      <c r="A428" s="35">
        <v>417</v>
      </c>
      <c r="B428">
        <v>545000</v>
      </c>
      <c r="K428" s="35">
        <v>429</v>
      </c>
      <c r="L428">
        <v>205000</v>
      </c>
      <c r="R428" s="35">
        <v>417</v>
      </c>
      <c r="S428">
        <v>137000</v>
      </c>
      <c r="AD428" s="35">
        <v>439</v>
      </c>
      <c r="AE428">
        <v>62000</v>
      </c>
    </row>
    <row r="429" spans="1:31" x14ac:dyDescent="0.25">
      <c r="A429" s="35">
        <v>418</v>
      </c>
      <c r="B429">
        <v>115000</v>
      </c>
      <c r="K429" s="35">
        <v>430</v>
      </c>
      <c r="L429">
        <v>325000</v>
      </c>
      <c r="R429" s="35">
        <v>418</v>
      </c>
      <c r="S429">
        <v>52000</v>
      </c>
      <c r="AD429" s="35">
        <v>440</v>
      </c>
      <c r="AE429">
        <v>64000</v>
      </c>
    </row>
    <row r="430" spans="1:31" x14ac:dyDescent="0.25">
      <c r="A430" s="35">
        <v>419</v>
      </c>
      <c r="B430">
        <v>445000</v>
      </c>
      <c r="K430" s="35">
        <v>431</v>
      </c>
      <c r="L430">
        <v>465000</v>
      </c>
      <c r="R430" s="35">
        <v>419</v>
      </c>
      <c r="S430">
        <v>57000</v>
      </c>
      <c r="AD430" s="35">
        <v>441</v>
      </c>
      <c r="AE430">
        <v>33000</v>
      </c>
    </row>
    <row r="431" spans="1:31" x14ac:dyDescent="0.25">
      <c r="A431" s="35">
        <v>420</v>
      </c>
      <c r="B431">
        <v>145000</v>
      </c>
      <c r="K431" s="35">
        <v>432</v>
      </c>
      <c r="L431">
        <v>645000</v>
      </c>
      <c r="R431" s="35">
        <v>420</v>
      </c>
      <c r="S431">
        <v>79000</v>
      </c>
      <c r="AD431" s="35">
        <v>442</v>
      </c>
      <c r="AE431">
        <v>186000</v>
      </c>
    </row>
    <row r="432" spans="1:31" x14ac:dyDescent="0.25">
      <c r="A432" s="35">
        <v>421</v>
      </c>
      <c r="B432">
        <v>635000</v>
      </c>
      <c r="K432" s="35">
        <v>433</v>
      </c>
      <c r="L432">
        <v>325000</v>
      </c>
      <c r="R432" s="35">
        <v>421</v>
      </c>
      <c r="S432">
        <v>64000</v>
      </c>
      <c r="AD432" s="35">
        <v>443</v>
      </c>
      <c r="AE432">
        <v>61000</v>
      </c>
    </row>
    <row r="433" spans="1:31" x14ac:dyDescent="0.25">
      <c r="A433" s="35">
        <v>422</v>
      </c>
      <c r="B433">
        <v>255000</v>
      </c>
      <c r="K433" s="35">
        <v>434</v>
      </c>
      <c r="L433">
        <v>275000</v>
      </c>
      <c r="R433" s="35">
        <v>422</v>
      </c>
      <c r="S433">
        <v>65000</v>
      </c>
      <c r="AD433" s="35">
        <v>444</v>
      </c>
      <c r="AE433">
        <v>75000</v>
      </c>
    </row>
    <row r="434" spans="1:31" x14ac:dyDescent="0.25">
      <c r="A434" s="35">
        <v>423</v>
      </c>
      <c r="B434">
        <v>335000</v>
      </c>
      <c r="K434" s="35">
        <v>435</v>
      </c>
      <c r="L434">
        <v>135000</v>
      </c>
      <c r="R434" s="35">
        <v>423</v>
      </c>
      <c r="S434">
        <v>91000</v>
      </c>
      <c r="AD434" s="35">
        <v>445</v>
      </c>
      <c r="AE434">
        <v>70000</v>
      </c>
    </row>
    <row r="435" spans="1:31" x14ac:dyDescent="0.25">
      <c r="A435" s="35">
        <v>424</v>
      </c>
      <c r="B435">
        <v>145000</v>
      </c>
      <c r="K435" s="35">
        <v>436</v>
      </c>
      <c r="L435">
        <v>175000</v>
      </c>
      <c r="R435" s="35">
        <v>424</v>
      </c>
      <c r="S435">
        <v>43000</v>
      </c>
      <c r="AD435" s="35">
        <v>446</v>
      </c>
      <c r="AE435">
        <v>49000</v>
      </c>
    </row>
    <row r="436" spans="1:31" x14ac:dyDescent="0.25">
      <c r="A436" s="35">
        <v>425</v>
      </c>
      <c r="B436">
        <v>205000</v>
      </c>
      <c r="K436" s="35">
        <v>437</v>
      </c>
      <c r="L436">
        <v>335000</v>
      </c>
      <c r="R436" s="35">
        <v>425</v>
      </c>
      <c r="S436">
        <v>69000</v>
      </c>
      <c r="AD436" s="35">
        <v>447</v>
      </c>
      <c r="AE436">
        <v>43000</v>
      </c>
    </row>
    <row r="437" spans="1:31" x14ac:dyDescent="0.25">
      <c r="A437" s="35">
        <v>426</v>
      </c>
      <c r="B437">
        <v>555000</v>
      </c>
      <c r="K437" s="35">
        <v>438</v>
      </c>
      <c r="L437">
        <v>155000</v>
      </c>
      <c r="R437" s="35">
        <v>426</v>
      </c>
      <c r="S437">
        <v>700000</v>
      </c>
      <c r="AD437" s="35">
        <v>448</v>
      </c>
      <c r="AE437">
        <v>49000</v>
      </c>
    </row>
    <row r="438" spans="1:31" x14ac:dyDescent="0.25">
      <c r="A438" s="35">
        <v>427</v>
      </c>
      <c r="B438">
        <v>575000</v>
      </c>
      <c r="K438" s="35">
        <v>439</v>
      </c>
      <c r="L438">
        <v>215000</v>
      </c>
      <c r="R438" s="35">
        <v>427</v>
      </c>
      <c r="S438">
        <v>84000</v>
      </c>
      <c r="AD438" s="35">
        <v>449</v>
      </c>
      <c r="AE438">
        <v>89000</v>
      </c>
    </row>
    <row r="439" spans="1:31" x14ac:dyDescent="0.25">
      <c r="A439" s="35">
        <v>428</v>
      </c>
      <c r="B439">
        <v>315000</v>
      </c>
      <c r="K439" s="35">
        <v>440</v>
      </c>
      <c r="L439">
        <v>295000</v>
      </c>
      <c r="R439" s="35">
        <v>428</v>
      </c>
      <c r="S439">
        <v>74000</v>
      </c>
      <c r="AD439" s="35">
        <v>450</v>
      </c>
      <c r="AE439">
        <v>82000</v>
      </c>
    </row>
    <row r="440" spans="1:31" x14ac:dyDescent="0.25">
      <c r="A440" s="35">
        <v>429</v>
      </c>
      <c r="B440">
        <v>205000</v>
      </c>
      <c r="K440" s="35">
        <v>441</v>
      </c>
      <c r="L440">
        <v>245000</v>
      </c>
      <c r="R440" s="35">
        <v>429</v>
      </c>
      <c r="S440">
        <v>62000</v>
      </c>
      <c r="AD440" s="35">
        <v>451</v>
      </c>
      <c r="AE440">
        <v>25000</v>
      </c>
    </row>
    <row r="441" spans="1:31" x14ac:dyDescent="0.25">
      <c r="A441" s="35">
        <v>430</v>
      </c>
      <c r="B441">
        <v>325000</v>
      </c>
      <c r="K441" s="35">
        <v>442</v>
      </c>
      <c r="L441">
        <v>425000</v>
      </c>
      <c r="R441" s="35">
        <v>430</v>
      </c>
      <c r="S441">
        <v>105000</v>
      </c>
      <c r="AD441" s="35">
        <v>452</v>
      </c>
      <c r="AE441">
        <v>65000</v>
      </c>
    </row>
    <row r="442" spans="1:31" x14ac:dyDescent="0.25">
      <c r="A442" s="35">
        <v>431</v>
      </c>
      <c r="B442">
        <v>465000</v>
      </c>
      <c r="K442" s="35">
        <v>443</v>
      </c>
      <c r="L442">
        <v>305000</v>
      </c>
      <c r="R442" s="35">
        <v>431</v>
      </c>
      <c r="S442">
        <v>95000</v>
      </c>
      <c r="AD442" s="35">
        <v>453</v>
      </c>
      <c r="AE442">
        <v>144000</v>
      </c>
    </row>
    <row r="443" spans="1:31" x14ac:dyDescent="0.25">
      <c r="A443" s="35">
        <v>432</v>
      </c>
      <c r="B443">
        <v>645000</v>
      </c>
      <c r="K443" s="35">
        <v>444</v>
      </c>
      <c r="L443">
        <v>265000</v>
      </c>
      <c r="R443" s="35">
        <v>432</v>
      </c>
      <c r="S443">
        <v>145000</v>
      </c>
      <c r="AD443" s="35">
        <v>454</v>
      </c>
      <c r="AE443">
        <v>78000</v>
      </c>
    </row>
    <row r="444" spans="1:31" x14ac:dyDescent="0.25">
      <c r="A444" s="35">
        <v>433</v>
      </c>
      <c r="B444">
        <v>325000</v>
      </c>
      <c r="K444" s="35">
        <v>445</v>
      </c>
      <c r="L444">
        <v>125000</v>
      </c>
      <c r="R444" s="35">
        <v>433</v>
      </c>
      <c r="S444">
        <v>58000</v>
      </c>
      <c r="AD444" s="35">
        <v>455</v>
      </c>
      <c r="AE444">
        <v>181000</v>
      </c>
    </row>
    <row r="445" spans="1:31" x14ac:dyDescent="0.25">
      <c r="A445" s="35">
        <v>434</v>
      </c>
      <c r="B445">
        <v>275000</v>
      </c>
      <c r="K445" s="35">
        <v>446</v>
      </c>
      <c r="L445">
        <v>235000</v>
      </c>
      <c r="R445" s="35">
        <v>434</v>
      </c>
      <c r="S445">
        <v>84000</v>
      </c>
      <c r="AD445" s="35">
        <v>456</v>
      </c>
      <c r="AE445">
        <v>171000</v>
      </c>
    </row>
    <row r="446" spans="1:31" x14ac:dyDescent="0.25">
      <c r="A446" s="35">
        <v>435</v>
      </c>
      <c r="B446">
        <v>135000</v>
      </c>
      <c r="K446" s="35">
        <v>447</v>
      </c>
      <c r="L446">
        <v>275000</v>
      </c>
      <c r="R446" s="35">
        <v>435</v>
      </c>
      <c r="S446">
        <v>101000</v>
      </c>
      <c r="AD446" s="35">
        <v>457</v>
      </c>
      <c r="AE446">
        <v>36000</v>
      </c>
    </row>
    <row r="447" spans="1:31" x14ac:dyDescent="0.25">
      <c r="A447" s="35">
        <v>436</v>
      </c>
      <c r="B447">
        <v>175000</v>
      </c>
      <c r="K447" s="35">
        <v>448</v>
      </c>
      <c r="L447">
        <v>95000</v>
      </c>
      <c r="R447" s="35">
        <v>436</v>
      </c>
      <c r="S447">
        <v>612000</v>
      </c>
      <c r="AD447" s="35">
        <v>458</v>
      </c>
      <c r="AE447">
        <v>174000</v>
      </c>
    </row>
    <row r="448" spans="1:31" x14ac:dyDescent="0.25">
      <c r="A448" s="35">
        <v>437</v>
      </c>
      <c r="B448">
        <v>335000</v>
      </c>
      <c r="K448" s="35">
        <v>449</v>
      </c>
      <c r="L448">
        <v>385000</v>
      </c>
      <c r="R448" s="35">
        <v>437</v>
      </c>
      <c r="S448">
        <v>111000</v>
      </c>
      <c r="AD448" s="35">
        <v>459</v>
      </c>
      <c r="AE448">
        <v>32000</v>
      </c>
    </row>
    <row r="449" spans="1:31" x14ac:dyDescent="0.25">
      <c r="A449" s="35">
        <v>438</v>
      </c>
      <c r="B449">
        <v>155000</v>
      </c>
      <c r="K449" s="35">
        <v>450</v>
      </c>
      <c r="L449">
        <v>345000</v>
      </c>
      <c r="R449" s="35">
        <v>438</v>
      </c>
      <c r="S449">
        <v>48000</v>
      </c>
      <c r="AD449" s="35">
        <v>460</v>
      </c>
      <c r="AE449">
        <v>41000</v>
      </c>
    </row>
    <row r="450" spans="1:31" x14ac:dyDescent="0.25">
      <c r="A450" s="35">
        <v>439</v>
      </c>
      <c r="B450">
        <v>215000</v>
      </c>
      <c r="K450" s="35">
        <v>451</v>
      </c>
      <c r="L450">
        <v>85000</v>
      </c>
      <c r="R450" s="35">
        <v>439</v>
      </c>
      <c r="S450">
        <v>62000</v>
      </c>
      <c r="AD450" s="35">
        <v>461</v>
      </c>
      <c r="AE450">
        <v>125000</v>
      </c>
    </row>
    <row r="451" spans="1:31" x14ac:dyDescent="0.25">
      <c r="A451" s="35">
        <v>440</v>
      </c>
      <c r="B451">
        <v>295000</v>
      </c>
      <c r="K451" s="35">
        <v>452</v>
      </c>
      <c r="L451">
        <v>275000</v>
      </c>
      <c r="R451" s="35">
        <v>440</v>
      </c>
      <c r="S451">
        <v>64000</v>
      </c>
      <c r="AD451" s="35">
        <v>462</v>
      </c>
      <c r="AE451">
        <v>60000</v>
      </c>
    </row>
    <row r="452" spans="1:31" x14ac:dyDescent="0.25">
      <c r="A452" s="35">
        <v>441</v>
      </c>
      <c r="B452">
        <v>245000</v>
      </c>
      <c r="K452" s="35">
        <v>453</v>
      </c>
      <c r="L452">
        <v>635000</v>
      </c>
      <c r="R452" s="35">
        <v>441</v>
      </c>
      <c r="S452">
        <v>33000</v>
      </c>
      <c r="AD452" s="35">
        <v>463</v>
      </c>
      <c r="AE452">
        <v>49000</v>
      </c>
    </row>
    <row r="453" spans="1:31" x14ac:dyDescent="0.25">
      <c r="A453" s="35">
        <v>442</v>
      </c>
      <c r="B453">
        <v>425000</v>
      </c>
      <c r="K453" s="35">
        <v>454</v>
      </c>
      <c r="L453">
        <v>495000</v>
      </c>
      <c r="R453" s="35">
        <v>442</v>
      </c>
      <c r="S453">
        <v>186000</v>
      </c>
      <c r="AD453" s="35">
        <v>464</v>
      </c>
      <c r="AE453">
        <v>20000</v>
      </c>
    </row>
    <row r="454" spans="1:31" x14ac:dyDescent="0.25">
      <c r="A454" s="35">
        <v>443</v>
      </c>
      <c r="B454">
        <v>305000</v>
      </c>
      <c r="K454" s="35">
        <v>455</v>
      </c>
      <c r="L454">
        <v>35000</v>
      </c>
      <c r="R454" s="35">
        <v>443</v>
      </c>
      <c r="S454">
        <v>61000</v>
      </c>
      <c r="AD454" s="35">
        <v>465</v>
      </c>
      <c r="AE454">
        <v>100000</v>
      </c>
    </row>
    <row r="455" spans="1:31" x14ac:dyDescent="0.25">
      <c r="A455" s="35">
        <v>444</v>
      </c>
      <c r="B455">
        <v>265000</v>
      </c>
      <c r="K455" s="35">
        <v>456</v>
      </c>
      <c r="L455">
        <v>645000</v>
      </c>
      <c r="R455" s="35">
        <v>444</v>
      </c>
      <c r="S455">
        <v>75000</v>
      </c>
      <c r="AD455" s="35">
        <v>466</v>
      </c>
      <c r="AE455">
        <v>77000</v>
      </c>
    </row>
    <row r="456" spans="1:31" x14ac:dyDescent="0.25">
      <c r="A456" s="35">
        <v>445</v>
      </c>
      <c r="B456">
        <v>125000</v>
      </c>
      <c r="K456" s="35">
        <v>457</v>
      </c>
      <c r="L456">
        <v>185000</v>
      </c>
      <c r="R456" s="35">
        <v>445</v>
      </c>
      <c r="S456">
        <v>70000</v>
      </c>
      <c r="AD456" s="35">
        <v>467</v>
      </c>
      <c r="AE456">
        <v>170000</v>
      </c>
    </row>
    <row r="457" spans="1:31" x14ac:dyDescent="0.25">
      <c r="A457" s="35">
        <v>446</v>
      </c>
      <c r="B457">
        <v>235000</v>
      </c>
      <c r="K457" s="35">
        <v>459</v>
      </c>
      <c r="L457">
        <v>155000</v>
      </c>
      <c r="R457" s="35">
        <v>446</v>
      </c>
      <c r="S457">
        <v>49000</v>
      </c>
      <c r="AD457" s="35">
        <v>469</v>
      </c>
      <c r="AE457">
        <v>103000</v>
      </c>
    </row>
    <row r="458" spans="1:31" x14ac:dyDescent="0.25">
      <c r="A458" s="35">
        <v>447</v>
      </c>
      <c r="B458">
        <v>275000</v>
      </c>
      <c r="K458" s="35">
        <v>460</v>
      </c>
      <c r="L458">
        <v>125000</v>
      </c>
      <c r="R458" s="35">
        <v>447</v>
      </c>
      <c r="S458">
        <v>43000</v>
      </c>
      <c r="AD458" s="35">
        <v>470</v>
      </c>
      <c r="AE458">
        <v>54000</v>
      </c>
    </row>
    <row r="459" spans="1:31" x14ac:dyDescent="0.25">
      <c r="A459" s="35">
        <v>448</v>
      </c>
      <c r="B459">
        <v>95000</v>
      </c>
      <c r="K459" s="35">
        <v>461</v>
      </c>
      <c r="L459">
        <v>395000</v>
      </c>
      <c r="R459" s="35">
        <v>448</v>
      </c>
      <c r="S459">
        <v>49000</v>
      </c>
      <c r="AD459" s="35">
        <v>471</v>
      </c>
      <c r="AE459">
        <v>95000</v>
      </c>
    </row>
    <row r="460" spans="1:31" x14ac:dyDescent="0.25">
      <c r="A460" s="35">
        <v>449</v>
      </c>
      <c r="B460">
        <v>385000</v>
      </c>
      <c r="K460" s="35">
        <v>462</v>
      </c>
      <c r="L460">
        <v>205000</v>
      </c>
      <c r="R460" s="35">
        <v>449</v>
      </c>
      <c r="S460">
        <v>89000</v>
      </c>
      <c r="AD460" s="35">
        <v>472</v>
      </c>
      <c r="AE460">
        <v>53000</v>
      </c>
    </row>
    <row r="461" spans="1:31" x14ac:dyDescent="0.25">
      <c r="A461" s="35">
        <v>450</v>
      </c>
      <c r="B461">
        <v>345000</v>
      </c>
      <c r="K461" s="35">
        <v>463</v>
      </c>
      <c r="L461">
        <v>225000</v>
      </c>
      <c r="R461" s="35">
        <v>450</v>
      </c>
      <c r="S461">
        <v>82000</v>
      </c>
      <c r="AD461" s="35">
        <v>473</v>
      </c>
      <c r="AE461">
        <v>100000</v>
      </c>
    </row>
    <row r="462" spans="1:31" x14ac:dyDescent="0.25">
      <c r="A462" s="35">
        <v>451</v>
      </c>
      <c r="B462">
        <v>85000</v>
      </c>
      <c r="K462" s="35">
        <v>464</v>
      </c>
      <c r="L462">
        <v>125000</v>
      </c>
      <c r="R462" s="35">
        <v>451</v>
      </c>
      <c r="S462">
        <v>25000</v>
      </c>
      <c r="AD462" s="35">
        <v>474</v>
      </c>
      <c r="AE462">
        <v>118000</v>
      </c>
    </row>
    <row r="463" spans="1:31" x14ac:dyDescent="0.25">
      <c r="A463" s="35">
        <v>452</v>
      </c>
      <c r="B463">
        <v>275000</v>
      </c>
      <c r="K463" s="35">
        <v>465</v>
      </c>
      <c r="L463">
        <v>445000</v>
      </c>
      <c r="R463" s="35">
        <v>452</v>
      </c>
      <c r="S463">
        <v>65000</v>
      </c>
      <c r="AD463" s="35">
        <v>475</v>
      </c>
      <c r="AE463">
        <v>83000</v>
      </c>
    </row>
    <row r="464" spans="1:31" x14ac:dyDescent="0.25">
      <c r="A464" s="35">
        <v>453</v>
      </c>
      <c r="B464">
        <v>635000</v>
      </c>
      <c r="K464" s="35">
        <v>466</v>
      </c>
      <c r="L464">
        <v>335000</v>
      </c>
      <c r="R464" s="35">
        <v>453</v>
      </c>
      <c r="S464">
        <v>144000</v>
      </c>
      <c r="AD464" s="35">
        <v>476</v>
      </c>
      <c r="AE464">
        <v>78000</v>
      </c>
    </row>
    <row r="465" spans="1:31" x14ac:dyDescent="0.25">
      <c r="A465" s="35">
        <v>454</v>
      </c>
      <c r="B465">
        <v>495000</v>
      </c>
      <c r="K465" s="35">
        <v>467</v>
      </c>
      <c r="L465">
        <v>725000</v>
      </c>
      <c r="R465" s="35">
        <v>454</v>
      </c>
      <c r="S465">
        <v>78000</v>
      </c>
      <c r="AD465" s="35">
        <v>477</v>
      </c>
      <c r="AE465">
        <v>196000</v>
      </c>
    </row>
    <row r="466" spans="1:31" x14ac:dyDescent="0.25">
      <c r="A466" s="35">
        <v>455</v>
      </c>
      <c r="B466">
        <v>35000</v>
      </c>
      <c r="K466" s="35">
        <v>468</v>
      </c>
      <c r="L466">
        <v>665000</v>
      </c>
      <c r="R466" s="35">
        <v>455</v>
      </c>
      <c r="S466">
        <v>181000</v>
      </c>
      <c r="AD466" s="35">
        <v>478</v>
      </c>
      <c r="AE466">
        <v>105000</v>
      </c>
    </row>
    <row r="467" spans="1:31" x14ac:dyDescent="0.25">
      <c r="A467" s="35">
        <v>456</v>
      </c>
      <c r="B467">
        <v>645000</v>
      </c>
      <c r="K467" s="35">
        <v>469</v>
      </c>
      <c r="L467">
        <v>335000</v>
      </c>
      <c r="R467" s="35">
        <v>456</v>
      </c>
      <c r="S467">
        <v>171000</v>
      </c>
      <c r="AD467" s="35">
        <v>479</v>
      </c>
      <c r="AE467">
        <v>120000</v>
      </c>
    </row>
    <row r="468" spans="1:31" x14ac:dyDescent="0.25">
      <c r="A468" s="35">
        <v>457</v>
      </c>
      <c r="B468">
        <v>185000</v>
      </c>
      <c r="K468" s="35">
        <v>470</v>
      </c>
      <c r="L468">
        <v>235000</v>
      </c>
      <c r="R468" s="35">
        <v>457</v>
      </c>
      <c r="S468">
        <v>36000</v>
      </c>
      <c r="AD468" s="35">
        <v>480</v>
      </c>
      <c r="AE468">
        <v>38000</v>
      </c>
    </row>
    <row r="469" spans="1:31" x14ac:dyDescent="0.25">
      <c r="A469" s="35">
        <v>458</v>
      </c>
      <c r="B469">
        <v>1445000</v>
      </c>
      <c r="K469" s="35">
        <v>471</v>
      </c>
      <c r="L469">
        <v>365000</v>
      </c>
      <c r="R469" s="35">
        <v>458</v>
      </c>
      <c r="S469">
        <v>174000</v>
      </c>
      <c r="AD469" s="35">
        <v>481</v>
      </c>
      <c r="AE469">
        <v>84000</v>
      </c>
    </row>
    <row r="470" spans="1:31" x14ac:dyDescent="0.25">
      <c r="A470" s="35">
        <v>459</v>
      </c>
      <c r="B470">
        <v>155000</v>
      </c>
      <c r="K470" s="35">
        <v>472</v>
      </c>
      <c r="L470">
        <v>245000</v>
      </c>
      <c r="R470" s="35">
        <v>459</v>
      </c>
      <c r="S470">
        <v>32000</v>
      </c>
      <c r="AD470" s="35">
        <v>482</v>
      </c>
      <c r="AE470">
        <v>108000</v>
      </c>
    </row>
    <row r="471" spans="1:31" x14ac:dyDescent="0.25">
      <c r="A471" s="35">
        <v>460</v>
      </c>
      <c r="B471">
        <v>125000</v>
      </c>
      <c r="K471" s="35">
        <v>473</v>
      </c>
      <c r="L471">
        <v>245000</v>
      </c>
      <c r="R471" s="35">
        <v>460</v>
      </c>
      <c r="S471">
        <v>41000</v>
      </c>
      <c r="AD471" s="35">
        <v>483</v>
      </c>
      <c r="AE471">
        <v>82000</v>
      </c>
    </row>
    <row r="472" spans="1:31" x14ac:dyDescent="0.25">
      <c r="A472" s="35">
        <v>461</v>
      </c>
      <c r="B472">
        <v>395000</v>
      </c>
      <c r="K472" s="35">
        <v>475</v>
      </c>
      <c r="L472">
        <v>235000</v>
      </c>
      <c r="R472" s="35">
        <v>461</v>
      </c>
      <c r="S472">
        <v>125000</v>
      </c>
      <c r="AD472" s="35">
        <v>484</v>
      </c>
      <c r="AE472">
        <v>160000</v>
      </c>
    </row>
    <row r="473" spans="1:31" x14ac:dyDescent="0.25">
      <c r="A473" s="35">
        <v>462</v>
      </c>
      <c r="B473">
        <v>205000</v>
      </c>
      <c r="K473" s="35">
        <v>476</v>
      </c>
      <c r="L473">
        <v>655000</v>
      </c>
      <c r="R473" s="35">
        <v>462</v>
      </c>
      <c r="S473">
        <v>60000</v>
      </c>
      <c r="AD473" s="35">
        <v>485</v>
      </c>
      <c r="AE473">
        <v>47000</v>
      </c>
    </row>
    <row r="474" spans="1:31" x14ac:dyDescent="0.25">
      <c r="A474" s="35">
        <v>463</v>
      </c>
      <c r="B474">
        <v>225000</v>
      </c>
      <c r="K474" s="35">
        <v>477</v>
      </c>
      <c r="L474">
        <v>745000</v>
      </c>
      <c r="R474" s="35">
        <v>463</v>
      </c>
      <c r="S474">
        <v>49000</v>
      </c>
      <c r="AD474" s="35">
        <v>486</v>
      </c>
      <c r="AE474">
        <v>64000</v>
      </c>
    </row>
    <row r="475" spans="1:31" x14ac:dyDescent="0.25">
      <c r="A475" s="35">
        <v>464</v>
      </c>
      <c r="B475">
        <v>125000</v>
      </c>
      <c r="K475" s="35">
        <v>478</v>
      </c>
      <c r="L475">
        <v>805000</v>
      </c>
      <c r="R475" s="35">
        <v>464</v>
      </c>
      <c r="S475">
        <v>20000</v>
      </c>
      <c r="AD475" s="35">
        <v>487</v>
      </c>
      <c r="AE475">
        <v>62000</v>
      </c>
    </row>
    <row r="476" spans="1:31" x14ac:dyDescent="0.25">
      <c r="A476" s="35">
        <v>465</v>
      </c>
      <c r="B476">
        <v>445000</v>
      </c>
      <c r="K476" s="35">
        <v>480</v>
      </c>
      <c r="L476">
        <v>135000</v>
      </c>
      <c r="R476" s="35">
        <v>465</v>
      </c>
      <c r="S476">
        <v>100000</v>
      </c>
      <c r="AD476" s="35">
        <v>488</v>
      </c>
      <c r="AE476">
        <v>90000</v>
      </c>
    </row>
    <row r="477" spans="1:31" x14ac:dyDescent="0.25">
      <c r="A477" s="35">
        <v>466</v>
      </c>
      <c r="B477">
        <v>335000</v>
      </c>
      <c r="K477" s="35">
        <v>481</v>
      </c>
      <c r="L477">
        <v>605000</v>
      </c>
      <c r="R477" s="35">
        <v>466</v>
      </c>
      <c r="S477">
        <v>77000</v>
      </c>
      <c r="AD477" s="35">
        <v>489</v>
      </c>
      <c r="AE477">
        <v>142000</v>
      </c>
    </row>
    <row r="478" spans="1:31" x14ac:dyDescent="0.25">
      <c r="A478" s="35">
        <v>467</v>
      </c>
      <c r="B478">
        <v>725000</v>
      </c>
      <c r="K478" s="35">
        <v>482</v>
      </c>
      <c r="L478">
        <v>185000</v>
      </c>
      <c r="R478" s="35">
        <v>467</v>
      </c>
      <c r="S478">
        <v>170000</v>
      </c>
      <c r="AD478" s="35">
        <v>490</v>
      </c>
      <c r="AE478">
        <v>75000</v>
      </c>
    </row>
    <row r="479" spans="1:31" x14ac:dyDescent="0.25">
      <c r="A479" s="35">
        <v>468</v>
      </c>
      <c r="B479">
        <v>665000</v>
      </c>
      <c r="K479" s="35">
        <v>483</v>
      </c>
      <c r="L479">
        <v>465000</v>
      </c>
      <c r="R479" s="35">
        <v>468</v>
      </c>
      <c r="S479">
        <v>317000</v>
      </c>
      <c r="AD479" s="35">
        <v>491</v>
      </c>
      <c r="AE479">
        <v>97000</v>
      </c>
    </row>
    <row r="480" spans="1:31" x14ac:dyDescent="0.25">
      <c r="A480" s="35">
        <v>469</v>
      </c>
      <c r="B480">
        <v>335000</v>
      </c>
      <c r="K480" s="35">
        <v>484</v>
      </c>
      <c r="L480">
        <v>475000</v>
      </c>
      <c r="R480" s="35">
        <v>469</v>
      </c>
      <c r="S480">
        <v>103000</v>
      </c>
      <c r="AD480" s="35">
        <v>492</v>
      </c>
      <c r="AE480">
        <v>95000</v>
      </c>
    </row>
    <row r="481" spans="1:31" x14ac:dyDescent="0.25">
      <c r="A481" s="35">
        <v>470</v>
      </c>
      <c r="B481">
        <v>235000</v>
      </c>
      <c r="K481" s="35">
        <v>485</v>
      </c>
      <c r="L481">
        <v>715000</v>
      </c>
      <c r="R481" s="35">
        <v>470</v>
      </c>
      <c r="S481">
        <v>54000</v>
      </c>
      <c r="AD481" s="35">
        <v>493</v>
      </c>
      <c r="AE481">
        <v>70000</v>
      </c>
    </row>
    <row r="482" spans="1:31" x14ac:dyDescent="0.25">
      <c r="A482" s="35">
        <v>471</v>
      </c>
      <c r="B482">
        <v>365000</v>
      </c>
      <c r="K482" s="35">
        <v>486</v>
      </c>
      <c r="L482">
        <v>335000</v>
      </c>
      <c r="R482" s="35">
        <v>471</v>
      </c>
      <c r="S482">
        <v>95000</v>
      </c>
      <c r="AD482" s="35">
        <v>494</v>
      </c>
      <c r="AE482">
        <v>104000</v>
      </c>
    </row>
    <row r="483" spans="1:31" x14ac:dyDescent="0.25">
      <c r="A483" s="35">
        <v>472</v>
      </c>
      <c r="B483">
        <v>245000</v>
      </c>
      <c r="K483" s="35">
        <v>487</v>
      </c>
      <c r="L483">
        <v>355000</v>
      </c>
      <c r="R483" s="35">
        <v>472</v>
      </c>
      <c r="S483">
        <v>53000</v>
      </c>
      <c r="AD483" s="35">
        <v>495</v>
      </c>
      <c r="AE483">
        <v>172000</v>
      </c>
    </row>
    <row r="484" spans="1:31" x14ac:dyDescent="0.25">
      <c r="A484" s="35">
        <v>473</v>
      </c>
      <c r="B484">
        <v>245000</v>
      </c>
      <c r="K484" s="35">
        <v>488</v>
      </c>
      <c r="L484">
        <v>225000</v>
      </c>
      <c r="R484" s="35">
        <v>473</v>
      </c>
      <c r="S484">
        <v>100000</v>
      </c>
      <c r="AD484" s="35">
        <v>496</v>
      </c>
      <c r="AE484">
        <v>275000</v>
      </c>
    </row>
    <row r="485" spans="1:31" x14ac:dyDescent="0.25">
      <c r="A485" s="35">
        <v>474</v>
      </c>
      <c r="B485">
        <v>1105000</v>
      </c>
      <c r="K485" s="35">
        <v>489</v>
      </c>
      <c r="L485">
        <v>605000</v>
      </c>
      <c r="R485" s="35">
        <v>474</v>
      </c>
      <c r="S485">
        <v>118000</v>
      </c>
      <c r="AD485" s="35">
        <v>497</v>
      </c>
      <c r="AE485">
        <v>79000</v>
      </c>
    </row>
    <row r="486" spans="1:31" x14ac:dyDescent="0.25">
      <c r="A486" s="35">
        <v>475</v>
      </c>
      <c r="B486">
        <v>235000</v>
      </c>
      <c r="K486" s="35">
        <v>490</v>
      </c>
      <c r="L486">
        <v>265000</v>
      </c>
      <c r="R486" s="35">
        <v>475</v>
      </c>
      <c r="S486">
        <v>83000</v>
      </c>
      <c r="AD486" s="35">
        <v>498</v>
      </c>
      <c r="AE486">
        <v>187000</v>
      </c>
    </row>
    <row r="487" spans="1:31" x14ac:dyDescent="0.25">
      <c r="A487" s="35">
        <v>476</v>
      </c>
      <c r="B487">
        <v>655000</v>
      </c>
      <c r="K487" s="35">
        <v>491</v>
      </c>
      <c r="L487">
        <v>765000</v>
      </c>
      <c r="R487" s="35">
        <v>476</v>
      </c>
      <c r="S487">
        <v>78000</v>
      </c>
      <c r="AD487" s="35">
        <v>499</v>
      </c>
      <c r="AE487">
        <v>109000</v>
      </c>
    </row>
    <row r="488" spans="1:31" x14ac:dyDescent="0.25">
      <c r="A488" s="35">
        <v>477</v>
      </c>
      <c r="B488">
        <v>745000</v>
      </c>
      <c r="K488" s="35">
        <v>492</v>
      </c>
      <c r="L488">
        <v>405000</v>
      </c>
      <c r="R488" s="35">
        <v>477</v>
      </c>
      <c r="S488">
        <v>196000</v>
      </c>
      <c r="AD488" s="35">
        <v>500</v>
      </c>
      <c r="AE488">
        <v>60000</v>
      </c>
    </row>
    <row r="489" spans="1:31" x14ac:dyDescent="0.25">
      <c r="A489" s="35">
        <v>478</v>
      </c>
      <c r="B489">
        <v>805000</v>
      </c>
      <c r="K489" s="35">
        <v>493</v>
      </c>
      <c r="L489">
        <v>655000</v>
      </c>
      <c r="R489" s="35">
        <v>478</v>
      </c>
      <c r="S489">
        <v>105000</v>
      </c>
      <c r="AD489" s="35" t="s">
        <v>49</v>
      </c>
      <c r="AE489">
        <v>53636000</v>
      </c>
    </row>
    <row r="490" spans="1:31" x14ac:dyDescent="0.25">
      <c r="A490" s="35">
        <v>479</v>
      </c>
      <c r="B490">
        <v>1265000</v>
      </c>
      <c r="K490" s="35">
        <v>494</v>
      </c>
      <c r="L490">
        <v>475000</v>
      </c>
      <c r="R490" s="35">
        <v>479</v>
      </c>
      <c r="S490">
        <v>120000</v>
      </c>
    </row>
    <row r="491" spans="1:31" x14ac:dyDescent="0.25">
      <c r="A491" s="35">
        <v>480</v>
      </c>
      <c r="B491">
        <v>135000</v>
      </c>
      <c r="K491" s="35">
        <v>495</v>
      </c>
      <c r="L491">
        <v>535000</v>
      </c>
      <c r="R491" s="35">
        <v>480</v>
      </c>
      <c r="S491">
        <v>38000</v>
      </c>
    </row>
    <row r="492" spans="1:31" x14ac:dyDescent="0.25">
      <c r="A492" s="35">
        <v>481</v>
      </c>
      <c r="B492">
        <v>605000</v>
      </c>
      <c r="K492" s="35">
        <v>496</v>
      </c>
      <c r="L492">
        <v>755000</v>
      </c>
      <c r="R492" s="35">
        <v>481</v>
      </c>
      <c r="S492">
        <v>84000</v>
      </c>
    </row>
    <row r="493" spans="1:31" x14ac:dyDescent="0.25">
      <c r="A493" s="35">
        <v>482</v>
      </c>
      <c r="B493">
        <v>185000</v>
      </c>
      <c r="K493" s="35">
        <v>497</v>
      </c>
      <c r="L493">
        <v>425000</v>
      </c>
      <c r="R493" s="35">
        <v>482</v>
      </c>
      <c r="S493">
        <v>108000</v>
      </c>
    </row>
    <row r="494" spans="1:31" x14ac:dyDescent="0.25">
      <c r="A494" s="35">
        <v>483</v>
      </c>
      <c r="B494">
        <v>465000</v>
      </c>
      <c r="K494" s="35">
        <v>498</v>
      </c>
      <c r="L494">
        <v>325000</v>
      </c>
      <c r="R494" s="35">
        <v>483</v>
      </c>
      <c r="S494">
        <v>82000</v>
      </c>
    </row>
    <row r="495" spans="1:31" x14ac:dyDescent="0.25">
      <c r="A495" s="35">
        <v>484</v>
      </c>
      <c r="B495">
        <v>475000</v>
      </c>
      <c r="K495" s="35">
        <v>499</v>
      </c>
      <c r="L495">
        <v>525000</v>
      </c>
      <c r="R495" s="35">
        <v>484</v>
      </c>
      <c r="S495">
        <v>160000</v>
      </c>
    </row>
    <row r="496" spans="1:31" x14ac:dyDescent="0.25">
      <c r="A496" s="35">
        <v>485</v>
      </c>
      <c r="B496">
        <v>715000</v>
      </c>
      <c r="K496" s="35">
        <v>500</v>
      </c>
      <c r="L496">
        <v>375000</v>
      </c>
      <c r="R496" s="35">
        <v>485</v>
      </c>
      <c r="S496">
        <v>47000</v>
      </c>
    </row>
    <row r="497" spans="1:19" x14ac:dyDescent="0.25">
      <c r="A497" s="35">
        <v>486</v>
      </c>
      <c r="B497">
        <v>335000</v>
      </c>
      <c r="K497" s="35" t="s">
        <v>49</v>
      </c>
      <c r="L497">
        <v>195865000</v>
      </c>
      <c r="R497" s="35">
        <v>486</v>
      </c>
      <c r="S497">
        <v>64000</v>
      </c>
    </row>
    <row r="498" spans="1:19" x14ac:dyDescent="0.25">
      <c r="A498" s="35">
        <v>487</v>
      </c>
      <c r="B498">
        <v>355000</v>
      </c>
      <c r="R498" s="35">
        <v>487</v>
      </c>
      <c r="S498">
        <v>62000</v>
      </c>
    </row>
    <row r="499" spans="1:19" x14ac:dyDescent="0.25">
      <c r="A499" s="35">
        <v>488</v>
      </c>
      <c r="B499">
        <v>225000</v>
      </c>
      <c r="R499" s="35">
        <v>488</v>
      </c>
      <c r="S499">
        <v>90000</v>
      </c>
    </row>
    <row r="500" spans="1:19" x14ac:dyDescent="0.25">
      <c r="A500" s="35">
        <v>489</v>
      </c>
      <c r="B500">
        <v>605000</v>
      </c>
      <c r="R500" s="35">
        <v>489</v>
      </c>
      <c r="S500">
        <v>142000</v>
      </c>
    </row>
    <row r="501" spans="1:19" x14ac:dyDescent="0.25">
      <c r="A501" s="35">
        <v>490</v>
      </c>
      <c r="B501">
        <v>265000</v>
      </c>
      <c r="R501" s="35">
        <v>490</v>
      </c>
      <c r="S501">
        <v>75000</v>
      </c>
    </row>
    <row r="502" spans="1:19" x14ac:dyDescent="0.25">
      <c r="A502" s="35">
        <v>491</v>
      </c>
      <c r="B502">
        <v>765000</v>
      </c>
      <c r="R502" s="35">
        <v>491</v>
      </c>
      <c r="S502">
        <v>97000</v>
      </c>
    </row>
    <row r="503" spans="1:19" x14ac:dyDescent="0.25">
      <c r="A503" s="35">
        <v>492</v>
      </c>
      <c r="B503">
        <v>405000</v>
      </c>
      <c r="R503" s="35">
        <v>492</v>
      </c>
      <c r="S503">
        <v>95000</v>
      </c>
    </row>
    <row r="504" spans="1:19" x14ac:dyDescent="0.25">
      <c r="A504" s="35">
        <v>493</v>
      </c>
      <c r="B504">
        <v>655000</v>
      </c>
      <c r="R504" s="35">
        <v>493</v>
      </c>
      <c r="S504">
        <v>70000</v>
      </c>
    </row>
    <row r="505" spans="1:19" x14ac:dyDescent="0.25">
      <c r="A505" s="35">
        <v>494</v>
      </c>
      <c r="B505">
        <v>475000</v>
      </c>
      <c r="R505" s="35">
        <v>494</v>
      </c>
      <c r="S505">
        <v>104000</v>
      </c>
    </row>
    <row r="506" spans="1:19" x14ac:dyDescent="0.25">
      <c r="A506" s="35">
        <v>495</v>
      </c>
      <c r="B506">
        <v>535000</v>
      </c>
      <c r="R506" s="35">
        <v>495</v>
      </c>
      <c r="S506">
        <v>172000</v>
      </c>
    </row>
    <row r="507" spans="1:19" x14ac:dyDescent="0.25">
      <c r="A507" s="35">
        <v>496</v>
      </c>
      <c r="B507">
        <v>755000</v>
      </c>
      <c r="R507" s="35">
        <v>496</v>
      </c>
      <c r="S507">
        <v>275000</v>
      </c>
    </row>
    <row r="508" spans="1:19" x14ac:dyDescent="0.25">
      <c r="A508" s="35">
        <v>497</v>
      </c>
      <c r="B508">
        <v>425000</v>
      </c>
      <c r="R508" s="35">
        <v>497</v>
      </c>
      <c r="S508">
        <v>79000</v>
      </c>
    </row>
    <row r="509" spans="1:19" x14ac:dyDescent="0.25">
      <c r="A509" s="35">
        <v>498</v>
      </c>
      <c r="B509">
        <v>325000</v>
      </c>
      <c r="R509" s="35">
        <v>498</v>
      </c>
      <c r="S509">
        <v>187000</v>
      </c>
    </row>
    <row r="510" spans="1:19" x14ac:dyDescent="0.25">
      <c r="A510" s="35">
        <v>499</v>
      </c>
      <c r="B510">
        <v>525000</v>
      </c>
      <c r="R510" s="35">
        <v>499</v>
      </c>
      <c r="S510">
        <v>109000</v>
      </c>
    </row>
    <row r="511" spans="1:19" x14ac:dyDescent="0.25">
      <c r="A511" s="35">
        <v>500</v>
      </c>
      <c r="B511">
        <v>375000</v>
      </c>
      <c r="R511" s="35">
        <v>500</v>
      </c>
      <c r="S511">
        <v>60000</v>
      </c>
    </row>
    <row r="512" spans="1:19" x14ac:dyDescent="0.25">
      <c r="A512" s="35" t="s">
        <v>49</v>
      </c>
      <c r="B512">
        <v>217380000</v>
      </c>
      <c r="R512" s="35" t="s">
        <v>49</v>
      </c>
      <c r="S512">
        <v>63813000</v>
      </c>
    </row>
  </sheetData>
  <mergeCells count="13">
    <mergeCell ref="A2:F4"/>
    <mergeCell ref="D11:E11"/>
    <mergeCell ref="D8:D9"/>
    <mergeCell ref="E8:E9"/>
    <mergeCell ref="N11:O11"/>
    <mergeCell ref="N8:N9"/>
    <mergeCell ref="O8:O9"/>
    <mergeCell ref="U11:V11"/>
    <mergeCell ref="U8:U9"/>
    <mergeCell ref="V8:V9"/>
    <mergeCell ref="AG11:AH11"/>
    <mergeCell ref="AG8:AG9"/>
    <mergeCell ref="AH8:AH9"/>
  </mergeCells>
  <pageMargins left="0.7" right="0.7" top="0.75" bottom="0.75" header="0.3" footer="0.3"/>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80262-E604-4F64-98B3-25A722DC9DCF}">
  <sheetPr>
    <tabColor theme="1" tint="4.9989318521683403E-2"/>
  </sheetPr>
  <dimension ref="B2:EC511"/>
  <sheetViews>
    <sheetView topLeftCell="DH5" zoomScale="70" zoomScaleNormal="70" workbookViewId="0">
      <selection activeCell="W22" sqref="W22"/>
    </sheetView>
  </sheetViews>
  <sheetFormatPr defaultRowHeight="15" x14ac:dyDescent="0.25"/>
  <cols>
    <col min="2" max="2" width="15.28515625" bestFit="1" customWidth="1"/>
    <col min="3" max="3" width="20.7109375" bestFit="1" customWidth="1"/>
    <col min="9" max="9" width="29.140625" bestFit="1" customWidth="1"/>
    <col min="10" max="10" width="27.85546875" bestFit="1" customWidth="1"/>
    <col min="11" max="11" width="38.5703125" bestFit="1" customWidth="1"/>
    <col min="16" max="16" width="33.140625" bestFit="1" customWidth="1"/>
    <col min="17" max="17" width="28.140625" bestFit="1" customWidth="1"/>
    <col min="18" max="18" width="30.28515625" bestFit="1" customWidth="1"/>
    <col min="26" max="26" width="32" bestFit="1" customWidth="1"/>
    <col min="27" max="27" width="34.85546875" bestFit="1" customWidth="1"/>
    <col min="35" max="35" width="33.140625" bestFit="1" customWidth="1"/>
    <col min="36" max="36" width="30.5703125" bestFit="1" customWidth="1"/>
    <col min="37" max="37" width="29.28515625" bestFit="1" customWidth="1"/>
    <col min="50" max="50" width="11.28515625" bestFit="1" customWidth="1"/>
    <col min="51" max="51" width="28.5703125" bestFit="1" customWidth="1"/>
    <col min="52" max="52" width="24.28515625" bestFit="1" customWidth="1"/>
    <col min="53" max="53" width="27.85546875" bestFit="1" customWidth="1"/>
    <col min="54" max="54" width="27.85546875" customWidth="1"/>
    <col min="55" max="55" width="29.28515625" bestFit="1" customWidth="1"/>
    <col min="56" max="56" width="24.5703125" bestFit="1" customWidth="1"/>
    <col min="57" max="57" width="24.5703125" customWidth="1"/>
    <col min="74" max="74" width="26.28515625" bestFit="1" customWidth="1"/>
    <col min="75" max="75" width="30.5703125" bestFit="1" customWidth="1"/>
    <col min="76" max="76" width="28.140625" bestFit="1" customWidth="1"/>
    <col min="77" max="77" width="24.5703125" bestFit="1" customWidth="1"/>
    <col min="82" max="82" width="11.5703125" bestFit="1" customWidth="1"/>
    <col min="83" max="83" width="28.140625" bestFit="1" customWidth="1"/>
    <col min="84" max="84" width="24.5703125" bestFit="1" customWidth="1"/>
    <col min="85" max="85" width="28.140625" bestFit="1" customWidth="1"/>
    <col min="86" max="86" width="24.5703125" bestFit="1" customWidth="1"/>
    <col min="87" max="87" width="28.140625" bestFit="1" customWidth="1"/>
    <col min="88" max="88" width="24.5703125" bestFit="1" customWidth="1"/>
    <col min="89" max="89" width="28.140625" bestFit="1" customWidth="1"/>
    <col min="90" max="90" width="24.5703125" bestFit="1" customWidth="1"/>
    <col min="91" max="91" width="33.42578125" bestFit="1" customWidth="1"/>
    <col min="92" max="92" width="29.85546875" bestFit="1" customWidth="1"/>
    <col min="93" max="93" width="13.42578125" bestFit="1" customWidth="1"/>
    <col min="94" max="95" width="10" bestFit="1" customWidth="1"/>
    <col min="96" max="96" width="41.28515625" bestFit="1" customWidth="1"/>
    <col min="97" max="97" width="16.7109375" bestFit="1" customWidth="1"/>
    <col min="98" max="98" width="9.85546875" bestFit="1" customWidth="1"/>
    <col min="99" max="99" width="11.5703125" bestFit="1" customWidth="1"/>
    <col min="100" max="102" width="10" bestFit="1" customWidth="1"/>
    <col min="103" max="103" width="13.42578125" bestFit="1" customWidth="1"/>
    <col min="104" max="106" width="10" bestFit="1" customWidth="1"/>
    <col min="107" max="107" width="13.42578125" bestFit="1" customWidth="1"/>
    <col min="108" max="110" width="10" bestFit="1" customWidth="1"/>
    <col min="111" max="111" width="13.42578125" bestFit="1" customWidth="1"/>
    <col min="112" max="112" width="11.5703125" bestFit="1" customWidth="1"/>
    <col min="117" max="117" width="24.140625" bestFit="1" customWidth="1"/>
    <col min="118" max="118" width="16.7109375" bestFit="1" customWidth="1"/>
    <col min="119" max="123" width="8.42578125" bestFit="1" customWidth="1"/>
    <col min="124" max="124" width="5" bestFit="1" customWidth="1"/>
    <col min="125" max="125" width="11.5703125" bestFit="1" customWidth="1"/>
  </cols>
  <sheetData>
    <row r="2" spans="2:133" x14ac:dyDescent="0.25">
      <c r="B2" s="76" t="s">
        <v>156</v>
      </c>
      <c r="C2" s="76"/>
      <c r="D2" s="76"/>
      <c r="E2" s="76"/>
      <c r="F2" s="76"/>
      <c r="G2" s="76"/>
      <c r="H2" s="76"/>
      <c r="I2" s="76"/>
      <c r="J2" s="76"/>
    </row>
    <row r="3" spans="2:133" x14ac:dyDescent="0.25">
      <c r="B3" s="76"/>
      <c r="C3" s="76"/>
      <c r="D3" s="76"/>
      <c r="E3" s="76"/>
      <c r="F3" s="76"/>
      <c r="G3" s="76"/>
      <c r="H3" s="76"/>
      <c r="I3" s="76"/>
      <c r="J3" s="76"/>
    </row>
    <row r="4" spans="2:133" x14ac:dyDescent="0.25">
      <c r="B4" s="76"/>
      <c r="C4" s="76"/>
      <c r="D4" s="76"/>
      <c r="E4" s="76"/>
      <c r="F4" s="76"/>
      <c r="G4" s="76"/>
      <c r="H4" s="76"/>
      <c r="I4" s="76"/>
      <c r="J4" s="76"/>
    </row>
    <row r="5" spans="2:133" x14ac:dyDescent="0.25">
      <c r="B5" s="76"/>
      <c r="C5" s="76"/>
      <c r="D5" s="76"/>
      <c r="E5" s="76"/>
      <c r="F5" s="76"/>
      <c r="G5" s="76"/>
      <c r="H5" s="76"/>
      <c r="I5" s="76"/>
      <c r="J5" s="76"/>
    </row>
    <row r="6" spans="2:133" x14ac:dyDescent="0.25">
      <c r="B6" s="77"/>
      <c r="C6" s="77"/>
      <c r="D6" s="77"/>
      <c r="E6" s="77"/>
      <c r="F6" s="77"/>
      <c r="G6" s="77"/>
      <c r="H6" s="77"/>
      <c r="I6" s="77"/>
      <c r="J6" s="77"/>
    </row>
    <row r="8" spans="2:133" x14ac:dyDescent="0.25">
      <c r="B8" s="34" t="s">
        <v>46</v>
      </c>
      <c r="C8" t="s">
        <v>63</v>
      </c>
      <c r="I8" s="34" t="s">
        <v>39</v>
      </c>
      <c r="J8" t="s">
        <v>63</v>
      </c>
      <c r="Z8" s="34" t="s">
        <v>44</v>
      </c>
      <c r="AA8" t="s">
        <v>63</v>
      </c>
      <c r="AI8" s="34" t="s">
        <v>43</v>
      </c>
      <c r="AJ8" t="s">
        <v>63</v>
      </c>
      <c r="BV8" s="34" t="s">
        <v>45</v>
      </c>
      <c r="BW8" t="s">
        <v>63</v>
      </c>
    </row>
    <row r="9" spans="2:133" x14ac:dyDescent="0.25">
      <c r="P9" s="34" t="s">
        <v>43</v>
      </c>
      <c r="Q9" t="s">
        <v>63</v>
      </c>
    </row>
    <row r="10" spans="2:133" x14ac:dyDescent="0.25">
      <c r="B10" s="34" t="s">
        <v>99</v>
      </c>
      <c r="C10" t="s">
        <v>109</v>
      </c>
      <c r="I10" s="34" t="s">
        <v>121</v>
      </c>
      <c r="J10" t="s">
        <v>57</v>
      </c>
      <c r="K10" t="s">
        <v>59</v>
      </c>
      <c r="Z10" s="34" t="s">
        <v>151</v>
      </c>
      <c r="AA10" t="s">
        <v>57</v>
      </c>
      <c r="AI10" s="34" t="s">
        <v>141</v>
      </c>
      <c r="AJ10" t="s">
        <v>59</v>
      </c>
      <c r="AK10" t="s">
        <v>140</v>
      </c>
      <c r="AX10" s="34" t="s">
        <v>146</v>
      </c>
      <c r="AY10" t="s">
        <v>140</v>
      </c>
      <c r="AZ10" t="s">
        <v>142</v>
      </c>
      <c r="BB10" s="61" t="s">
        <v>147</v>
      </c>
      <c r="BC10" s="61" t="s">
        <v>143</v>
      </c>
      <c r="BD10" s="61" t="s">
        <v>144</v>
      </c>
      <c r="BE10" s="61" t="s">
        <v>145</v>
      </c>
      <c r="BV10" s="34" t="s">
        <v>146</v>
      </c>
      <c r="BW10" t="s">
        <v>59</v>
      </c>
      <c r="BX10" t="s">
        <v>57</v>
      </c>
      <c r="BY10" t="s">
        <v>142</v>
      </c>
      <c r="CE10" s="34" t="s">
        <v>148</v>
      </c>
    </row>
    <row r="11" spans="2:133" x14ac:dyDescent="0.25">
      <c r="B11" s="35" t="s">
        <v>100</v>
      </c>
      <c r="C11">
        <v>5</v>
      </c>
      <c r="I11" s="35" t="s">
        <v>110</v>
      </c>
      <c r="J11">
        <v>1</v>
      </c>
      <c r="K11">
        <v>68000</v>
      </c>
      <c r="P11" s="34" t="s">
        <v>130</v>
      </c>
      <c r="Q11" t="s">
        <v>57</v>
      </c>
      <c r="Z11" s="35" t="s">
        <v>135</v>
      </c>
      <c r="AA11" s="75">
        <v>21</v>
      </c>
      <c r="AI11" s="35">
        <v>1</v>
      </c>
      <c r="AJ11">
        <v>781000</v>
      </c>
      <c r="AK11">
        <v>19.480000000000004</v>
      </c>
      <c r="AX11" s="35">
        <v>1</v>
      </c>
      <c r="AY11">
        <v>2.75</v>
      </c>
      <c r="AZ11">
        <v>195000</v>
      </c>
      <c r="BB11" s="35">
        <v>1</v>
      </c>
      <c r="BC11">
        <v>2.75</v>
      </c>
      <c r="BD11">
        <v>195000</v>
      </c>
      <c r="BE11">
        <f>AVERAGE($BD$11:$BD$510)</f>
        <v>286080</v>
      </c>
      <c r="BV11" s="35">
        <v>10</v>
      </c>
      <c r="BW11">
        <v>492000</v>
      </c>
      <c r="BX11">
        <v>4</v>
      </c>
      <c r="BY11">
        <v>620000</v>
      </c>
      <c r="CE11">
        <v>30</v>
      </c>
      <c r="CG11">
        <v>20</v>
      </c>
      <c r="CI11">
        <v>15</v>
      </c>
      <c r="CK11">
        <v>10</v>
      </c>
      <c r="CM11" t="s">
        <v>149</v>
      </c>
      <c r="CN11" t="s">
        <v>150</v>
      </c>
      <c r="CR11" s="34" t="s">
        <v>72</v>
      </c>
      <c r="CS11" s="34" t="s">
        <v>148</v>
      </c>
    </row>
    <row r="12" spans="2:133" x14ac:dyDescent="0.25">
      <c r="B12" s="35" t="s">
        <v>101</v>
      </c>
      <c r="C12">
        <v>8</v>
      </c>
      <c r="I12" s="35" t="s">
        <v>111</v>
      </c>
      <c r="J12">
        <v>139</v>
      </c>
      <c r="K12">
        <v>16750000</v>
      </c>
      <c r="P12" s="35" t="s">
        <v>123</v>
      </c>
      <c r="Q12" s="75">
        <v>151</v>
      </c>
      <c r="Z12" s="35" t="s">
        <v>134</v>
      </c>
      <c r="AA12" s="75">
        <v>62</v>
      </c>
      <c r="AI12" s="35">
        <v>2</v>
      </c>
      <c r="AJ12">
        <v>66000</v>
      </c>
      <c r="AK12">
        <v>3.5</v>
      </c>
      <c r="AX12" s="35">
        <v>2</v>
      </c>
      <c r="AY12">
        <v>3.5</v>
      </c>
      <c r="AZ12">
        <v>505000</v>
      </c>
      <c r="BB12" s="35">
        <v>2</v>
      </c>
      <c r="BC12">
        <v>3.5</v>
      </c>
      <c r="BD12">
        <v>505000</v>
      </c>
      <c r="BE12">
        <f t="shared" ref="BE12:BE75" si="0">AVERAGE($BD$11:$BD$510)</f>
        <v>286080</v>
      </c>
      <c r="BV12" s="35">
        <v>15</v>
      </c>
      <c r="BW12">
        <v>10624000</v>
      </c>
      <c r="BX12">
        <v>75</v>
      </c>
      <c r="BY12">
        <v>16655000</v>
      </c>
      <c r="CD12" s="34" t="s">
        <v>146</v>
      </c>
      <c r="CE12" t="s">
        <v>57</v>
      </c>
      <c r="CF12" t="s">
        <v>142</v>
      </c>
      <c r="CG12" t="s">
        <v>57</v>
      </c>
      <c r="CH12" t="s">
        <v>142</v>
      </c>
      <c r="CI12" t="s">
        <v>57</v>
      </c>
      <c r="CJ12" t="s">
        <v>142</v>
      </c>
      <c r="CK12" t="s">
        <v>57</v>
      </c>
      <c r="CL12" t="s">
        <v>142</v>
      </c>
      <c r="CR12" s="34" t="s">
        <v>146</v>
      </c>
      <c r="CS12" t="s">
        <v>74</v>
      </c>
      <c r="CT12" t="s">
        <v>75</v>
      </c>
      <c r="CU12" t="s">
        <v>49</v>
      </c>
      <c r="DM12" s="34" t="s">
        <v>152</v>
      </c>
      <c r="DN12" s="34" t="s">
        <v>148</v>
      </c>
    </row>
    <row r="13" spans="2:133" x14ac:dyDescent="0.25">
      <c r="B13" s="35" t="s">
        <v>102</v>
      </c>
      <c r="C13">
        <v>17</v>
      </c>
      <c r="I13" s="35" t="s">
        <v>112</v>
      </c>
      <c r="J13">
        <v>126</v>
      </c>
      <c r="K13">
        <v>16589000</v>
      </c>
      <c r="P13" s="35" t="s">
        <v>129</v>
      </c>
      <c r="Q13" s="75">
        <v>1</v>
      </c>
      <c r="Z13" s="35" t="s">
        <v>133</v>
      </c>
      <c r="AA13" s="75">
        <v>101</v>
      </c>
      <c r="AI13" s="35">
        <v>4</v>
      </c>
      <c r="AJ13">
        <v>1583000</v>
      </c>
      <c r="AK13">
        <v>51.690000000000005</v>
      </c>
      <c r="AX13" s="35">
        <v>3</v>
      </c>
      <c r="AY13">
        <v>2.5</v>
      </c>
      <c r="AZ13">
        <v>105000</v>
      </c>
      <c r="BB13" s="35">
        <v>3</v>
      </c>
      <c r="BC13">
        <v>2.5</v>
      </c>
      <c r="BD13">
        <v>105000</v>
      </c>
      <c r="BE13">
        <f t="shared" si="0"/>
        <v>286080</v>
      </c>
      <c r="BV13" s="35">
        <v>20</v>
      </c>
      <c r="BW13">
        <v>3920000</v>
      </c>
      <c r="BX13">
        <v>34</v>
      </c>
      <c r="BY13">
        <v>9570000</v>
      </c>
      <c r="CD13" s="35" t="s">
        <v>17</v>
      </c>
      <c r="CE13">
        <v>32</v>
      </c>
      <c r="CF13">
        <v>11150000</v>
      </c>
      <c r="CG13">
        <v>2</v>
      </c>
      <c r="CH13">
        <v>690000</v>
      </c>
      <c r="CI13">
        <v>13</v>
      </c>
      <c r="CJ13">
        <v>3535000</v>
      </c>
      <c r="CM13">
        <v>47</v>
      </c>
      <c r="CN13">
        <v>15375000</v>
      </c>
      <c r="CR13" s="35">
        <v>6</v>
      </c>
      <c r="CS13" s="75">
        <v>447200</v>
      </c>
      <c r="CT13" s="75">
        <v>6672700</v>
      </c>
      <c r="CU13" s="75">
        <v>7119900</v>
      </c>
      <c r="DM13" s="34" t="s">
        <v>154</v>
      </c>
      <c r="DN13" t="s">
        <v>17</v>
      </c>
      <c r="DO13" t="s">
        <v>18</v>
      </c>
      <c r="DP13" t="s">
        <v>19</v>
      </c>
      <c r="DQ13" t="s">
        <v>20</v>
      </c>
      <c r="DR13" t="s">
        <v>21</v>
      </c>
      <c r="DS13" t="s">
        <v>22</v>
      </c>
      <c r="DT13" t="s">
        <v>23</v>
      </c>
      <c r="DV13" t="s">
        <v>153</v>
      </c>
      <c r="DW13" t="s">
        <v>17</v>
      </c>
      <c r="DX13" t="s">
        <v>18</v>
      </c>
      <c r="DY13" t="s">
        <v>19</v>
      </c>
      <c r="DZ13" t="s">
        <v>20</v>
      </c>
      <c r="EA13" t="s">
        <v>21</v>
      </c>
      <c r="EB13" t="s">
        <v>22</v>
      </c>
      <c r="EC13" t="s">
        <v>23</v>
      </c>
    </row>
    <row r="14" spans="2:133" x14ac:dyDescent="0.25">
      <c r="B14" s="35" t="s">
        <v>103</v>
      </c>
      <c r="C14">
        <v>49</v>
      </c>
      <c r="I14" s="35" t="s">
        <v>113</v>
      </c>
      <c r="J14">
        <v>66</v>
      </c>
      <c r="K14">
        <v>8124000</v>
      </c>
      <c r="P14" s="35" t="s">
        <v>122</v>
      </c>
      <c r="Q14" s="75">
        <v>294</v>
      </c>
      <c r="Z14" s="35" t="s">
        <v>131</v>
      </c>
      <c r="AA14" s="75">
        <v>79</v>
      </c>
      <c r="AI14" s="35">
        <v>5</v>
      </c>
      <c r="AJ14">
        <v>892000</v>
      </c>
      <c r="AK14">
        <v>25.35</v>
      </c>
      <c r="AX14" s="35">
        <v>4</v>
      </c>
      <c r="AY14">
        <v>2.25</v>
      </c>
      <c r="AZ14">
        <v>345000</v>
      </c>
      <c r="BB14" s="35">
        <v>4</v>
      </c>
      <c r="BC14">
        <v>2.25</v>
      </c>
      <c r="BD14">
        <v>345000</v>
      </c>
      <c r="BE14">
        <f t="shared" si="0"/>
        <v>286080</v>
      </c>
      <c r="BV14" s="35">
        <v>30</v>
      </c>
      <c r="BW14">
        <v>48777000</v>
      </c>
      <c r="BX14">
        <v>387</v>
      </c>
      <c r="BY14">
        <v>116195000</v>
      </c>
      <c r="CD14" s="35" t="s">
        <v>18</v>
      </c>
      <c r="CE14">
        <v>39</v>
      </c>
      <c r="CF14">
        <v>12335000</v>
      </c>
      <c r="CG14">
        <v>2</v>
      </c>
      <c r="CH14">
        <v>810000</v>
      </c>
      <c r="CI14">
        <v>9</v>
      </c>
      <c r="CJ14">
        <v>1885000</v>
      </c>
      <c r="CM14">
        <v>50</v>
      </c>
      <c r="CN14">
        <v>15030000</v>
      </c>
      <c r="CR14" s="35">
        <v>48</v>
      </c>
      <c r="CS14" s="75">
        <v>379200</v>
      </c>
      <c r="CT14" s="75">
        <v>2132000</v>
      </c>
      <c r="CU14" s="75">
        <v>2511200</v>
      </c>
      <c r="DM14" s="35">
        <v>10</v>
      </c>
      <c r="DN14" s="75">
        <v>3</v>
      </c>
      <c r="DO14" s="75">
        <v>10</v>
      </c>
      <c r="DP14" s="75">
        <v>15</v>
      </c>
      <c r="DQ14" s="75">
        <v>13</v>
      </c>
      <c r="DR14" s="75">
        <v>15</v>
      </c>
      <c r="DS14" s="75">
        <v>4</v>
      </c>
      <c r="DT14" s="75">
        <v>4</v>
      </c>
      <c r="DV14">
        <v>10</v>
      </c>
      <c r="DW14">
        <v>3</v>
      </c>
      <c r="DX14">
        <v>10</v>
      </c>
      <c r="DY14">
        <v>15</v>
      </c>
      <c r="DZ14">
        <v>13</v>
      </c>
      <c r="EA14">
        <v>15</v>
      </c>
      <c r="EB14">
        <v>4</v>
      </c>
      <c r="EC14">
        <v>4</v>
      </c>
    </row>
    <row r="15" spans="2:133" x14ac:dyDescent="0.25">
      <c r="B15" s="35" t="s">
        <v>104</v>
      </c>
      <c r="C15">
        <v>53</v>
      </c>
      <c r="I15" s="35" t="s">
        <v>114</v>
      </c>
      <c r="J15">
        <v>59</v>
      </c>
      <c r="K15">
        <v>8712000</v>
      </c>
      <c r="P15" s="35" t="s">
        <v>124</v>
      </c>
      <c r="Q15" s="75">
        <v>40</v>
      </c>
      <c r="Z15" s="35" t="s">
        <v>132</v>
      </c>
      <c r="AA15" s="75">
        <v>224</v>
      </c>
      <c r="AI15" s="35">
        <v>6</v>
      </c>
      <c r="AJ15">
        <v>12195000</v>
      </c>
      <c r="AK15">
        <v>251.69000000000017</v>
      </c>
      <c r="AX15" s="35">
        <v>5</v>
      </c>
      <c r="AY15">
        <v>2.87</v>
      </c>
      <c r="AZ15">
        <v>325000</v>
      </c>
      <c r="BB15" s="35">
        <v>5</v>
      </c>
      <c r="BC15">
        <v>2.87</v>
      </c>
      <c r="BD15">
        <v>325000</v>
      </c>
      <c r="BE15">
        <f t="shared" si="0"/>
        <v>286080</v>
      </c>
      <c r="BV15" s="35" t="s">
        <v>49</v>
      </c>
      <c r="BW15">
        <v>63813000</v>
      </c>
      <c r="BX15">
        <v>500</v>
      </c>
      <c r="BY15">
        <v>143040000</v>
      </c>
      <c r="CD15" s="35" t="s">
        <v>19</v>
      </c>
      <c r="CE15">
        <v>101</v>
      </c>
      <c r="CF15">
        <v>31915000</v>
      </c>
      <c r="CG15">
        <v>14</v>
      </c>
      <c r="CH15">
        <v>3740000</v>
      </c>
      <c r="CI15">
        <v>23</v>
      </c>
      <c r="CJ15">
        <v>4755000</v>
      </c>
      <c r="CK15">
        <v>1</v>
      </c>
      <c r="CL15">
        <v>165000</v>
      </c>
      <c r="CM15">
        <v>139</v>
      </c>
      <c r="CN15">
        <v>40575000</v>
      </c>
      <c r="CR15" s="35">
        <v>53</v>
      </c>
      <c r="CS15" s="75"/>
      <c r="CT15" s="75">
        <v>2020700</v>
      </c>
      <c r="CU15" s="75">
        <v>2020700</v>
      </c>
      <c r="DM15" s="35">
        <v>20</v>
      </c>
      <c r="DN15" s="75">
        <v>18</v>
      </c>
      <c r="DO15" s="75">
        <v>12</v>
      </c>
      <c r="DP15" s="75">
        <v>39</v>
      </c>
      <c r="DQ15" s="75">
        <v>20</v>
      </c>
      <c r="DR15" s="75">
        <v>18</v>
      </c>
      <c r="DS15" s="75">
        <v>11</v>
      </c>
      <c r="DT15" s="75">
        <v>4</v>
      </c>
      <c r="DV15">
        <v>20</v>
      </c>
      <c r="DW15">
        <v>18</v>
      </c>
      <c r="DX15">
        <v>12</v>
      </c>
      <c r="DY15">
        <v>39</v>
      </c>
      <c r="DZ15">
        <v>20</v>
      </c>
      <c r="EA15">
        <v>18</v>
      </c>
      <c r="EB15">
        <v>11</v>
      </c>
      <c r="EC15">
        <v>4</v>
      </c>
    </row>
    <row r="16" spans="2:133" x14ac:dyDescent="0.25">
      <c r="B16" s="35" t="s">
        <v>105</v>
      </c>
      <c r="C16">
        <v>90</v>
      </c>
      <c r="I16" s="35" t="s">
        <v>115</v>
      </c>
      <c r="J16">
        <v>27</v>
      </c>
      <c r="K16">
        <v>3170000</v>
      </c>
      <c r="P16" s="35" t="s">
        <v>125</v>
      </c>
      <c r="Q16" s="75">
        <v>9</v>
      </c>
      <c r="Z16" s="35" t="s">
        <v>139</v>
      </c>
      <c r="AA16" s="75">
        <v>1</v>
      </c>
      <c r="AI16" s="35">
        <v>8</v>
      </c>
      <c r="AJ16">
        <v>3181000</v>
      </c>
      <c r="AK16">
        <v>69.809999999999988</v>
      </c>
      <c r="AX16" s="35">
        <v>6</v>
      </c>
      <c r="AY16">
        <v>2.86</v>
      </c>
      <c r="AZ16">
        <v>645000</v>
      </c>
      <c r="BB16" s="35">
        <v>6</v>
      </c>
      <c r="BC16">
        <v>2.86</v>
      </c>
      <c r="BD16">
        <v>645000</v>
      </c>
      <c r="BE16">
        <f t="shared" si="0"/>
        <v>286080</v>
      </c>
      <c r="CD16" s="35" t="s">
        <v>20</v>
      </c>
      <c r="CE16">
        <v>78</v>
      </c>
      <c r="CF16">
        <v>22250000</v>
      </c>
      <c r="CG16">
        <v>6</v>
      </c>
      <c r="CH16">
        <v>1410000</v>
      </c>
      <c r="CI16">
        <v>11</v>
      </c>
      <c r="CJ16">
        <v>2585000</v>
      </c>
      <c r="CK16">
        <v>2</v>
      </c>
      <c r="CL16">
        <v>310000</v>
      </c>
      <c r="CM16">
        <v>97</v>
      </c>
      <c r="CN16">
        <v>26555000</v>
      </c>
      <c r="CR16" s="35">
        <v>8</v>
      </c>
      <c r="CS16" s="75">
        <v>184300</v>
      </c>
      <c r="CT16" s="75">
        <v>1827400</v>
      </c>
      <c r="CU16" s="75">
        <v>2011700</v>
      </c>
      <c r="DM16" s="35">
        <v>30</v>
      </c>
      <c r="DN16" s="75">
        <v>10</v>
      </c>
      <c r="DO16" s="75">
        <v>10</v>
      </c>
      <c r="DP16" s="75">
        <v>26</v>
      </c>
      <c r="DQ16" s="75">
        <v>18</v>
      </c>
      <c r="DR16" s="75">
        <v>15</v>
      </c>
      <c r="DS16" s="75">
        <v>12</v>
      </c>
      <c r="DT16" s="75">
        <v>2</v>
      </c>
      <c r="DV16">
        <v>30</v>
      </c>
      <c r="DW16">
        <v>10</v>
      </c>
      <c r="DX16">
        <v>10</v>
      </c>
      <c r="DY16">
        <v>26</v>
      </c>
      <c r="DZ16">
        <v>18</v>
      </c>
      <c r="EA16">
        <v>15</v>
      </c>
      <c r="EB16">
        <v>12</v>
      </c>
      <c r="EC16">
        <v>2</v>
      </c>
    </row>
    <row r="17" spans="2:133" x14ac:dyDescent="0.25">
      <c r="B17" s="35" t="s">
        <v>106</v>
      </c>
      <c r="C17">
        <v>174</v>
      </c>
      <c r="I17" s="35" t="s">
        <v>116</v>
      </c>
      <c r="J17">
        <v>26</v>
      </c>
      <c r="K17">
        <v>2916000</v>
      </c>
      <c r="P17" s="35" t="s">
        <v>126</v>
      </c>
      <c r="Q17" s="75">
        <v>1</v>
      </c>
      <c r="Z17" s="35" t="s">
        <v>138</v>
      </c>
      <c r="AA17" s="75">
        <v>4</v>
      </c>
      <c r="AI17" s="35">
        <v>9</v>
      </c>
      <c r="AJ17">
        <v>629000</v>
      </c>
      <c r="AK17">
        <v>17.470000000000002</v>
      </c>
      <c r="AX17" s="35">
        <v>7</v>
      </c>
      <c r="AY17">
        <v>2.12</v>
      </c>
      <c r="AZ17">
        <v>395000</v>
      </c>
      <c r="BB17" s="35">
        <v>7</v>
      </c>
      <c r="BC17">
        <v>2.12</v>
      </c>
      <c r="BD17">
        <v>395000</v>
      </c>
      <c r="BE17">
        <f t="shared" si="0"/>
        <v>286080</v>
      </c>
      <c r="CD17" s="35" t="s">
        <v>21</v>
      </c>
      <c r="CE17">
        <v>72</v>
      </c>
      <c r="CF17">
        <v>19760000</v>
      </c>
      <c r="CG17">
        <v>8</v>
      </c>
      <c r="CH17">
        <v>2520000</v>
      </c>
      <c r="CI17">
        <v>8</v>
      </c>
      <c r="CJ17">
        <v>2210000</v>
      </c>
      <c r="CM17">
        <v>88</v>
      </c>
      <c r="CN17">
        <v>24490000</v>
      </c>
      <c r="CR17" s="35">
        <v>51</v>
      </c>
      <c r="CS17" s="75"/>
      <c r="CT17" s="75">
        <v>1455700</v>
      </c>
      <c r="CU17" s="75">
        <v>1455700</v>
      </c>
      <c r="DM17" s="35">
        <v>36</v>
      </c>
      <c r="DN17" s="75"/>
      <c r="DO17" s="75">
        <v>2</v>
      </c>
      <c r="DP17" s="75">
        <v>2</v>
      </c>
      <c r="DQ17" s="75">
        <v>2</v>
      </c>
      <c r="DR17" s="75">
        <v>6</v>
      </c>
      <c r="DS17" s="75">
        <v>4</v>
      </c>
      <c r="DT17" s="75"/>
      <c r="DV17">
        <v>36</v>
      </c>
      <c r="DX17">
        <v>2</v>
      </c>
      <c r="DY17">
        <v>2</v>
      </c>
      <c r="DZ17">
        <v>2</v>
      </c>
      <c r="EA17">
        <v>6</v>
      </c>
      <c r="EB17">
        <v>4</v>
      </c>
    </row>
    <row r="18" spans="2:133" x14ac:dyDescent="0.25">
      <c r="B18" s="35" t="s">
        <v>107</v>
      </c>
      <c r="C18">
        <v>59</v>
      </c>
      <c r="I18" s="35" t="s">
        <v>117</v>
      </c>
      <c r="J18">
        <v>12</v>
      </c>
      <c r="K18">
        <v>1823000</v>
      </c>
      <c r="P18" s="35" t="s">
        <v>127</v>
      </c>
      <c r="Q18" s="75">
        <v>3</v>
      </c>
      <c r="Z18" s="35" t="s">
        <v>137</v>
      </c>
      <c r="AA18" s="75">
        <v>3</v>
      </c>
      <c r="AI18" s="35">
        <v>10</v>
      </c>
      <c r="AJ18">
        <v>351000</v>
      </c>
      <c r="AK18">
        <v>10.370000000000001</v>
      </c>
      <c r="AX18" s="35">
        <v>8</v>
      </c>
      <c r="AY18">
        <v>2.99</v>
      </c>
      <c r="AZ18">
        <v>155000</v>
      </c>
      <c r="BB18" s="35">
        <v>8</v>
      </c>
      <c r="BC18">
        <v>2.99</v>
      </c>
      <c r="BD18">
        <v>155000</v>
      </c>
      <c r="BE18">
        <f t="shared" si="0"/>
        <v>286080</v>
      </c>
      <c r="CD18" s="35" t="s">
        <v>22</v>
      </c>
      <c r="CE18">
        <v>51</v>
      </c>
      <c r="CF18">
        <v>14035000</v>
      </c>
      <c r="CG18">
        <v>2</v>
      </c>
      <c r="CH18">
        <v>400000</v>
      </c>
      <c r="CI18">
        <v>7</v>
      </c>
      <c r="CJ18">
        <v>995000</v>
      </c>
      <c r="CM18">
        <v>60</v>
      </c>
      <c r="CN18">
        <v>15430000</v>
      </c>
      <c r="CR18" s="35">
        <v>36</v>
      </c>
      <c r="CS18" s="75">
        <v>75800</v>
      </c>
      <c r="CT18" s="75">
        <v>1403200</v>
      </c>
      <c r="CU18" s="75">
        <v>1479000</v>
      </c>
      <c r="DM18" s="35">
        <v>37</v>
      </c>
      <c r="DN18" s="75">
        <v>1</v>
      </c>
      <c r="DO18" s="75"/>
      <c r="DP18" s="75">
        <v>6</v>
      </c>
      <c r="DQ18" s="75">
        <v>4</v>
      </c>
      <c r="DR18" s="75">
        <v>3</v>
      </c>
      <c r="DS18" s="75">
        <v>3</v>
      </c>
      <c r="DT18" s="75"/>
      <c r="DV18">
        <v>37</v>
      </c>
      <c r="DW18">
        <v>1</v>
      </c>
      <c r="DY18">
        <v>6</v>
      </c>
      <c r="DZ18">
        <v>4</v>
      </c>
      <c r="EA18">
        <v>3</v>
      </c>
      <c r="EB18">
        <v>3</v>
      </c>
    </row>
    <row r="19" spans="2:133" x14ac:dyDescent="0.25">
      <c r="B19" s="35" t="s">
        <v>108</v>
      </c>
      <c r="C19">
        <v>45</v>
      </c>
      <c r="I19" s="35" t="s">
        <v>118</v>
      </c>
      <c r="J19">
        <v>18</v>
      </c>
      <c r="K19">
        <v>2608000</v>
      </c>
      <c r="P19" s="35" t="s">
        <v>128</v>
      </c>
      <c r="Q19" s="75">
        <v>1</v>
      </c>
      <c r="Z19" s="35" t="s">
        <v>136</v>
      </c>
      <c r="AA19" s="75">
        <v>5</v>
      </c>
      <c r="AI19" s="35">
        <v>12</v>
      </c>
      <c r="AJ19">
        <v>2593000</v>
      </c>
      <c r="AK19">
        <v>74.150000000000006</v>
      </c>
      <c r="AX19" s="35">
        <v>9</v>
      </c>
      <c r="AY19">
        <v>3.62</v>
      </c>
      <c r="AZ19">
        <v>185000</v>
      </c>
      <c r="BB19" s="35">
        <v>9</v>
      </c>
      <c r="BC19">
        <v>3.62</v>
      </c>
      <c r="BD19">
        <v>185000</v>
      </c>
      <c r="BE19">
        <f t="shared" si="0"/>
        <v>286080</v>
      </c>
      <c r="CD19" s="35" t="s">
        <v>23</v>
      </c>
      <c r="CE19">
        <v>14</v>
      </c>
      <c r="CF19">
        <v>4750000</v>
      </c>
      <c r="CI19">
        <v>4</v>
      </c>
      <c r="CJ19">
        <v>690000</v>
      </c>
      <c r="CK19">
        <v>1</v>
      </c>
      <c r="CL19">
        <v>145000</v>
      </c>
      <c r="CM19">
        <v>19</v>
      </c>
      <c r="CN19">
        <v>5585000</v>
      </c>
      <c r="CR19" s="35">
        <v>39</v>
      </c>
      <c r="CS19" s="75">
        <v>84600</v>
      </c>
      <c r="CT19" s="75">
        <v>1396900</v>
      </c>
      <c r="CU19" s="75">
        <v>1481500</v>
      </c>
      <c r="DM19" s="35">
        <v>38</v>
      </c>
      <c r="DN19" s="75">
        <v>1</v>
      </c>
      <c r="DO19" s="75"/>
      <c r="DP19" s="75">
        <v>4</v>
      </c>
      <c r="DQ19" s="75">
        <v>2</v>
      </c>
      <c r="DR19" s="75">
        <v>3</v>
      </c>
      <c r="DS19" s="75">
        <v>3</v>
      </c>
      <c r="DT19" s="75"/>
      <c r="DV19">
        <v>38</v>
      </c>
      <c r="DW19">
        <v>1</v>
      </c>
      <c r="DY19">
        <v>4</v>
      </c>
      <c r="DZ19">
        <v>2</v>
      </c>
      <c r="EA19">
        <v>3</v>
      </c>
      <c r="EB19">
        <v>3</v>
      </c>
    </row>
    <row r="20" spans="2:133" x14ac:dyDescent="0.25">
      <c r="B20" s="35" t="s">
        <v>49</v>
      </c>
      <c r="C20">
        <v>500</v>
      </c>
      <c r="I20" s="35" t="s">
        <v>119</v>
      </c>
      <c r="J20">
        <v>18</v>
      </c>
      <c r="K20">
        <v>2315000</v>
      </c>
      <c r="P20" s="35" t="s">
        <v>49</v>
      </c>
      <c r="Q20" s="75">
        <v>500</v>
      </c>
      <c r="Z20" s="35" t="s">
        <v>49</v>
      </c>
      <c r="AA20" s="75">
        <v>500</v>
      </c>
      <c r="AI20" s="35">
        <v>13</v>
      </c>
      <c r="AJ20">
        <v>1528000</v>
      </c>
      <c r="AK20">
        <v>53.690000000000005</v>
      </c>
      <c r="AX20" s="35">
        <v>10</v>
      </c>
      <c r="AY20">
        <v>2.37</v>
      </c>
      <c r="AZ20">
        <v>355000</v>
      </c>
      <c r="BB20" s="35">
        <v>10</v>
      </c>
      <c r="BC20">
        <v>2.37</v>
      </c>
      <c r="BD20">
        <v>355000</v>
      </c>
      <c r="BE20">
        <f t="shared" si="0"/>
        <v>286080</v>
      </c>
      <c r="CD20" s="35" t="s">
        <v>49</v>
      </c>
      <c r="CE20">
        <v>387</v>
      </c>
      <c r="CF20">
        <v>116195000</v>
      </c>
      <c r="CG20">
        <v>34</v>
      </c>
      <c r="CH20">
        <v>9570000</v>
      </c>
      <c r="CI20">
        <v>75</v>
      </c>
      <c r="CJ20">
        <v>16655000</v>
      </c>
      <c r="CK20">
        <v>4</v>
      </c>
      <c r="CL20">
        <v>620000</v>
      </c>
      <c r="CM20">
        <v>500</v>
      </c>
      <c r="CN20">
        <v>143040000</v>
      </c>
      <c r="CR20" s="35">
        <v>25</v>
      </c>
      <c r="CS20" s="75">
        <v>114000</v>
      </c>
      <c r="CT20" s="75">
        <v>1315300</v>
      </c>
      <c r="CU20" s="75">
        <v>1429300</v>
      </c>
      <c r="DM20" s="35">
        <v>39</v>
      </c>
      <c r="DN20" s="75">
        <v>1</v>
      </c>
      <c r="DO20" s="75">
        <v>3</v>
      </c>
      <c r="DP20" s="75">
        <v>8</v>
      </c>
      <c r="DQ20" s="75">
        <v>5</v>
      </c>
      <c r="DR20" s="75">
        <v>2</v>
      </c>
      <c r="DS20" s="75">
        <v>3</v>
      </c>
      <c r="DT20" s="75"/>
      <c r="DV20">
        <v>39</v>
      </c>
      <c r="DW20">
        <v>1</v>
      </c>
      <c r="DX20">
        <v>3</v>
      </c>
      <c r="DY20">
        <v>8</v>
      </c>
      <c r="DZ20">
        <v>5</v>
      </c>
      <c r="EA20">
        <v>2</v>
      </c>
      <c r="EB20">
        <v>3</v>
      </c>
    </row>
    <row r="21" spans="2:133" x14ac:dyDescent="0.25">
      <c r="I21" s="35" t="s">
        <v>120</v>
      </c>
      <c r="J21">
        <v>8</v>
      </c>
      <c r="K21">
        <v>738000</v>
      </c>
      <c r="AI21" s="35">
        <v>15</v>
      </c>
      <c r="AJ21">
        <v>170000</v>
      </c>
      <c r="AK21">
        <v>3.75</v>
      </c>
      <c r="AX21" s="35">
        <v>11</v>
      </c>
      <c r="AY21">
        <v>2.5</v>
      </c>
      <c r="AZ21">
        <v>305000</v>
      </c>
      <c r="BB21" s="35">
        <v>11</v>
      </c>
      <c r="BC21">
        <v>2.5</v>
      </c>
      <c r="BD21">
        <v>305000</v>
      </c>
      <c r="BE21">
        <f t="shared" si="0"/>
        <v>286080</v>
      </c>
      <c r="CR21" s="35">
        <v>24</v>
      </c>
      <c r="CS21" s="75">
        <v>124900</v>
      </c>
      <c r="CT21" s="75">
        <v>1283900</v>
      </c>
      <c r="CU21" s="75">
        <v>1408800</v>
      </c>
      <c r="DM21" s="35">
        <v>40</v>
      </c>
      <c r="DN21" s="75"/>
      <c r="DO21" s="75">
        <v>1</v>
      </c>
      <c r="DP21" s="75">
        <v>3</v>
      </c>
      <c r="DQ21" s="75">
        <v>6</v>
      </c>
      <c r="DR21" s="75">
        <v>4</v>
      </c>
      <c r="DS21" s="75">
        <v>3</v>
      </c>
      <c r="DT21" s="75">
        <v>1</v>
      </c>
      <c r="DV21">
        <v>40</v>
      </c>
      <c r="DX21">
        <v>1</v>
      </c>
      <c r="DY21">
        <v>3</v>
      </c>
      <c r="DZ21">
        <v>6</v>
      </c>
      <c r="EA21">
        <v>4</v>
      </c>
      <c r="EB21">
        <v>3</v>
      </c>
      <c r="EC21">
        <v>1</v>
      </c>
    </row>
    <row r="22" spans="2:133" x14ac:dyDescent="0.25">
      <c r="I22" s="35" t="s">
        <v>49</v>
      </c>
      <c r="J22">
        <v>500</v>
      </c>
      <c r="K22">
        <v>63813000</v>
      </c>
      <c r="AI22" s="35">
        <v>16</v>
      </c>
      <c r="AJ22">
        <v>318000</v>
      </c>
      <c r="AK22">
        <v>9.51</v>
      </c>
      <c r="AX22" s="35">
        <v>12</v>
      </c>
      <c r="AY22">
        <v>4.62</v>
      </c>
      <c r="AZ22">
        <v>365000</v>
      </c>
      <c r="BB22" s="35">
        <v>12</v>
      </c>
      <c r="BC22">
        <v>4.62</v>
      </c>
      <c r="BD22">
        <v>365000</v>
      </c>
      <c r="BE22">
        <f t="shared" si="0"/>
        <v>286080</v>
      </c>
      <c r="CR22" s="35">
        <v>17</v>
      </c>
      <c r="CS22" s="75">
        <v>267300</v>
      </c>
      <c r="CT22" s="75">
        <v>1279700</v>
      </c>
      <c r="CU22" s="75">
        <v>1547000</v>
      </c>
      <c r="DM22" s="35">
        <v>41</v>
      </c>
      <c r="DN22" s="75">
        <v>3</v>
      </c>
      <c r="DO22" s="75">
        <v>1</v>
      </c>
      <c r="DP22" s="75">
        <v>5</v>
      </c>
      <c r="DQ22" s="75">
        <v>2</v>
      </c>
      <c r="DR22" s="75">
        <v>4</v>
      </c>
      <c r="DS22" s="75">
        <v>3</v>
      </c>
      <c r="DT22" s="75">
        <v>2</v>
      </c>
      <c r="DV22">
        <v>41</v>
      </c>
      <c r="DW22">
        <v>3</v>
      </c>
      <c r="DX22">
        <v>1</v>
      </c>
      <c r="DY22">
        <v>5</v>
      </c>
      <c r="DZ22">
        <v>2</v>
      </c>
      <c r="EA22">
        <v>4</v>
      </c>
      <c r="EB22">
        <v>3</v>
      </c>
      <c r="EC22">
        <v>2</v>
      </c>
    </row>
    <row r="23" spans="2:133" x14ac:dyDescent="0.25">
      <c r="AI23" s="35">
        <v>17</v>
      </c>
      <c r="AJ23">
        <v>2282000</v>
      </c>
      <c r="AK23">
        <v>56.409999999999989</v>
      </c>
      <c r="AX23" s="35">
        <v>13</v>
      </c>
      <c r="AY23">
        <v>2.87</v>
      </c>
      <c r="AZ23">
        <v>385000</v>
      </c>
      <c r="BB23" s="35">
        <v>13</v>
      </c>
      <c r="BC23">
        <v>2.87</v>
      </c>
      <c r="BD23">
        <v>385000</v>
      </c>
      <c r="BE23">
        <f t="shared" si="0"/>
        <v>286080</v>
      </c>
      <c r="CR23" s="35">
        <v>34</v>
      </c>
      <c r="CS23" s="75">
        <v>96600</v>
      </c>
      <c r="CT23" s="75">
        <v>1256200</v>
      </c>
      <c r="CU23" s="75">
        <v>1352800</v>
      </c>
      <c r="DM23" s="35">
        <v>42</v>
      </c>
      <c r="DN23" s="75">
        <v>3</v>
      </c>
      <c r="DO23" s="75">
        <v>3</v>
      </c>
      <c r="DP23" s="75">
        <v>6</v>
      </c>
      <c r="DQ23" s="75">
        <v>4</v>
      </c>
      <c r="DR23" s="75">
        <v>2</v>
      </c>
      <c r="DS23" s="75">
        <v>3</v>
      </c>
      <c r="DT23" s="75"/>
      <c r="DV23">
        <v>42</v>
      </c>
      <c r="DW23">
        <v>3</v>
      </c>
      <c r="DX23">
        <v>3</v>
      </c>
      <c r="DY23">
        <v>6</v>
      </c>
      <c r="DZ23">
        <v>4</v>
      </c>
      <c r="EA23">
        <v>2</v>
      </c>
      <c r="EB23">
        <v>3</v>
      </c>
    </row>
    <row r="24" spans="2:133" x14ac:dyDescent="0.25">
      <c r="AI24" s="35">
        <v>18</v>
      </c>
      <c r="AJ24">
        <v>1145000</v>
      </c>
      <c r="AK24">
        <v>46.11</v>
      </c>
      <c r="AX24" s="35">
        <v>14</v>
      </c>
      <c r="AY24">
        <v>4.75</v>
      </c>
      <c r="AZ24">
        <v>415000</v>
      </c>
      <c r="BB24" s="35">
        <v>14</v>
      </c>
      <c r="BC24">
        <v>4.75</v>
      </c>
      <c r="BD24">
        <v>415000</v>
      </c>
      <c r="BE24">
        <f t="shared" si="0"/>
        <v>286080</v>
      </c>
      <c r="CR24" s="35">
        <v>27</v>
      </c>
      <c r="CS24" s="75">
        <v>308400</v>
      </c>
      <c r="CT24" s="75">
        <v>1226400</v>
      </c>
      <c r="CU24" s="75">
        <v>1534800</v>
      </c>
      <c r="DM24" s="35">
        <v>43</v>
      </c>
      <c r="DN24" s="75">
        <v>2</v>
      </c>
      <c r="DO24" s="75">
        <v>1</v>
      </c>
      <c r="DP24" s="75">
        <v>4</v>
      </c>
      <c r="DQ24" s="75">
        <v>4</v>
      </c>
      <c r="DR24" s="75">
        <v>2</v>
      </c>
      <c r="DS24" s="75">
        <v>1</v>
      </c>
      <c r="DT24" s="75">
        <v>1</v>
      </c>
      <c r="DV24">
        <v>43</v>
      </c>
      <c r="DW24">
        <v>2</v>
      </c>
      <c r="DX24">
        <v>1</v>
      </c>
      <c r="DY24">
        <v>4</v>
      </c>
      <c r="DZ24">
        <v>4</v>
      </c>
      <c r="EA24">
        <v>2</v>
      </c>
      <c r="EB24">
        <v>1</v>
      </c>
      <c r="EC24">
        <v>1</v>
      </c>
    </row>
    <row r="25" spans="2:133" x14ac:dyDescent="0.25">
      <c r="AI25" s="35">
        <v>19</v>
      </c>
      <c r="AJ25">
        <v>486000</v>
      </c>
      <c r="AK25">
        <v>10.98</v>
      </c>
      <c r="AX25" s="35">
        <v>15</v>
      </c>
      <c r="AY25">
        <v>3.5</v>
      </c>
      <c r="AZ25">
        <v>765000</v>
      </c>
      <c r="BB25" s="35">
        <v>15</v>
      </c>
      <c r="BC25">
        <v>3.5</v>
      </c>
      <c r="BD25">
        <v>765000</v>
      </c>
      <c r="BE25">
        <f t="shared" si="0"/>
        <v>286080</v>
      </c>
      <c r="CR25" s="35">
        <v>26</v>
      </c>
      <c r="CS25" s="75">
        <v>143600</v>
      </c>
      <c r="CT25" s="75">
        <v>1198600</v>
      </c>
      <c r="CU25" s="75">
        <v>1342200</v>
      </c>
      <c r="DM25" s="35">
        <v>44</v>
      </c>
      <c r="DN25" s="75">
        <v>2</v>
      </c>
      <c r="DO25" s="75">
        <v>2</v>
      </c>
      <c r="DP25" s="75">
        <v>8</v>
      </c>
      <c r="DQ25" s="75">
        <v>3</v>
      </c>
      <c r="DR25" s="75">
        <v>3</v>
      </c>
      <c r="DS25" s="75">
        <v>3</v>
      </c>
      <c r="DT25" s="75">
        <v>1</v>
      </c>
      <c r="DV25">
        <v>44</v>
      </c>
      <c r="DW25">
        <v>2</v>
      </c>
      <c r="DX25">
        <v>2</v>
      </c>
      <c r="DY25">
        <v>8</v>
      </c>
      <c r="DZ25">
        <v>3</v>
      </c>
      <c r="EA25">
        <v>3</v>
      </c>
      <c r="EB25">
        <v>3</v>
      </c>
      <c r="EC25">
        <v>1</v>
      </c>
    </row>
    <row r="26" spans="2:133" x14ac:dyDescent="0.25">
      <c r="AI26" s="35">
        <v>20</v>
      </c>
      <c r="AJ26">
        <v>587000</v>
      </c>
      <c r="AK26">
        <v>11.870000000000001</v>
      </c>
      <c r="AX26" s="35">
        <v>16</v>
      </c>
      <c r="AY26">
        <v>2.87</v>
      </c>
      <c r="AZ26">
        <v>175000</v>
      </c>
      <c r="BB26" s="35">
        <v>16</v>
      </c>
      <c r="BC26">
        <v>2.87</v>
      </c>
      <c r="BD26">
        <v>175000</v>
      </c>
      <c r="BE26">
        <f t="shared" si="0"/>
        <v>286080</v>
      </c>
      <c r="CR26" s="35">
        <v>12</v>
      </c>
      <c r="CS26" s="75">
        <v>420200</v>
      </c>
      <c r="CT26" s="75">
        <v>1164800</v>
      </c>
      <c r="CU26" s="75">
        <v>1585000</v>
      </c>
      <c r="DM26" s="35">
        <v>45</v>
      </c>
      <c r="DN26" s="75"/>
      <c r="DO26" s="75">
        <v>1</v>
      </c>
      <c r="DP26" s="75">
        <v>2</v>
      </c>
      <c r="DQ26" s="75">
        <v>4</v>
      </c>
      <c r="DR26" s="75">
        <v>2</v>
      </c>
      <c r="DS26" s="75"/>
      <c r="DT26" s="75">
        <v>3</v>
      </c>
      <c r="DV26">
        <v>45</v>
      </c>
      <c r="DX26">
        <v>1</v>
      </c>
      <c r="DY26">
        <v>2</v>
      </c>
      <c r="DZ26">
        <v>4</v>
      </c>
      <c r="EA26">
        <v>2</v>
      </c>
      <c r="EC26">
        <v>3</v>
      </c>
    </row>
    <row r="27" spans="2:133" x14ac:dyDescent="0.25">
      <c r="AI27" s="35">
        <v>21</v>
      </c>
      <c r="AJ27">
        <v>983000</v>
      </c>
      <c r="AK27">
        <v>17.61</v>
      </c>
      <c r="AX27" s="35">
        <v>17</v>
      </c>
      <c r="AY27">
        <v>2.5</v>
      </c>
      <c r="AZ27">
        <v>415000</v>
      </c>
      <c r="BB27" s="35">
        <v>17</v>
      </c>
      <c r="BC27">
        <v>2.5</v>
      </c>
      <c r="BD27">
        <v>415000</v>
      </c>
      <c r="BE27">
        <f t="shared" si="0"/>
        <v>286080</v>
      </c>
      <c r="CR27" s="35">
        <v>13</v>
      </c>
      <c r="CS27" s="75"/>
      <c r="CT27" s="75">
        <v>1155300</v>
      </c>
      <c r="CU27" s="75">
        <v>1155300</v>
      </c>
      <c r="DM27" s="35">
        <v>46</v>
      </c>
      <c r="DN27" s="75">
        <v>1</v>
      </c>
      <c r="DO27" s="75">
        <v>1</v>
      </c>
      <c r="DP27" s="75">
        <v>1</v>
      </c>
      <c r="DQ27" s="75">
        <v>1</v>
      </c>
      <c r="DR27" s="75">
        <v>4</v>
      </c>
      <c r="DS27" s="75">
        <v>3</v>
      </c>
      <c r="DT27" s="75"/>
      <c r="DV27">
        <v>46</v>
      </c>
      <c r="DW27">
        <v>1</v>
      </c>
      <c r="DX27">
        <v>1</v>
      </c>
      <c r="DY27">
        <v>1</v>
      </c>
      <c r="DZ27">
        <v>1</v>
      </c>
      <c r="EA27">
        <v>4</v>
      </c>
      <c r="EB27">
        <v>3</v>
      </c>
    </row>
    <row r="28" spans="2:133" x14ac:dyDescent="0.25">
      <c r="AI28" s="35">
        <v>22</v>
      </c>
      <c r="AJ28">
        <v>413000</v>
      </c>
      <c r="AK28">
        <v>15.99</v>
      </c>
      <c r="AX28" s="35">
        <v>18</v>
      </c>
      <c r="AY28">
        <v>3.5</v>
      </c>
      <c r="AZ28">
        <v>145000</v>
      </c>
      <c r="BB28" s="35">
        <v>18</v>
      </c>
      <c r="BC28">
        <v>3.5</v>
      </c>
      <c r="BD28">
        <v>145000</v>
      </c>
      <c r="BE28">
        <f t="shared" si="0"/>
        <v>286080</v>
      </c>
      <c r="CR28" s="35">
        <v>4</v>
      </c>
      <c r="CS28" s="75">
        <v>155600</v>
      </c>
      <c r="CT28" s="75">
        <v>1079800</v>
      </c>
      <c r="CU28" s="75">
        <v>1235400</v>
      </c>
      <c r="DM28" s="35">
        <v>47</v>
      </c>
      <c r="DN28" s="75"/>
      <c r="DO28" s="75">
        <v>1</v>
      </c>
      <c r="DP28" s="75">
        <v>4</v>
      </c>
      <c r="DQ28" s="75">
        <v>3</v>
      </c>
      <c r="DR28" s="75">
        <v>2</v>
      </c>
      <c r="DS28" s="75">
        <v>1</v>
      </c>
      <c r="DT28" s="75"/>
      <c r="DV28">
        <v>47</v>
      </c>
      <c r="DX28">
        <v>1</v>
      </c>
      <c r="DY28">
        <v>4</v>
      </c>
      <c r="DZ28">
        <v>3</v>
      </c>
      <c r="EA28">
        <v>2</v>
      </c>
      <c r="EB28">
        <v>1</v>
      </c>
    </row>
    <row r="29" spans="2:133" x14ac:dyDescent="0.25">
      <c r="AI29" s="35">
        <v>23</v>
      </c>
      <c r="AJ29">
        <v>101000</v>
      </c>
      <c r="AK29">
        <v>6.62</v>
      </c>
      <c r="AX29" s="35">
        <v>19</v>
      </c>
      <c r="AY29">
        <v>3.37</v>
      </c>
      <c r="AZ29">
        <v>475000</v>
      </c>
      <c r="BB29" s="35">
        <v>19</v>
      </c>
      <c r="BC29">
        <v>3.37</v>
      </c>
      <c r="BD29">
        <v>475000</v>
      </c>
      <c r="BE29">
        <f t="shared" si="0"/>
        <v>286080</v>
      </c>
      <c r="CR29" s="35">
        <v>18</v>
      </c>
      <c r="CS29" s="75">
        <v>160200</v>
      </c>
      <c r="CT29" s="75">
        <v>913600</v>
      </c>
      <c r="CU29" s="75">
        <v>1073800</v>
      </c>
      <c r="DM29" s="35">
        <v>48</v>
      </c>
      <c r="DN29" s="75">
        <v>2</v>
      </c>
      <c r="DO29" s="75">
        <v>2</v>
      </c>
      <c r="DP29" s="75"/>
      <c r="DQ29" s="75"/>
      <c r="DR29" s="75">
        <v>2</v>
      </c>
      <c r="DS29" s="75">
        <v>2</v>
      </c>
      <c r="DT29" s="75">
        <v>1</v>
      </c>
      <c r="DV29">
        <v>48</v>
      </c>
      <c r="DW29">
        <v>2</v>
      </c>
      <c r="DX29">
        <v>2</v>
      </c>
      <c r="EA29">
        <v>2</v>
      </c>
      <c r="EB29">
        <v>2</v>
      </c>
      <c r="EC29">
        <v>1</v>
      </c>
    </row>
    <row r="30" spans="2:133" x14ac:dyDescent="0.25">
      <c r="AI30" s="35">
        <v>24</v>
      </c>
      <c r="AJ30">
        <v>1722000</v>
      </c>
      <c r="AK30">
        <v>41.690000000000005</v>
      </c>
      <c r="AX30" s="35">
        <v>20</v>
      </c>
      <c r="AY30">
        <v>4.12</v>
      </c>
      <c r="AZ30">
        <v>505000</v>
      </c>
      <c r="BB30" s="35">
        <v>20</v>
      </c>
      <c r="BC30">
        <v>4.12</v>
      </c>
      <c r="BD30">
        <v>505000</v>
      </c>
      <c r="BE30">
        <f t="shared" si="0"/>
        <v>286080</v>
      </c>
      <c r="CR30" s="35">
        <v>41</v>
      </c>
      <c r="CS30" s="75">
        <v>92100</v>
      </c>
      <c r="CT30" s="75">
        <v>832700</v>
      </c>
      <c r="CU30" s="75">
        <v>924800</v>
      </c>
      <c r="DM30" s="35">
        <v>49</v>
      </c>
      <c r="DN30" s="75"/>
      <c r="DO30" s="75"/>
      <c r="DP30" s="75">
        <v>3</v>
      </c>
      <c r="DQ30" s="75">
        <v>5</v>
      </c>
      <c r="DR30" s="75">
        <v>1</v>
      </c>
      <c r="DS30" s="75"/>
      <c r="DT30" s="75"/>
      <c r="DV30">
        <v>49</v>
      </c>
      <c r="DY30">
        <v>3</v>
      </c>
      <c r="DZ30">
        <v>5</v>
      </c>
      <c r="EA30">
        <v>1</v>
      </c>
    </row>
    <row r="31" spans="2:133" x14ac:dyDescent="0.25">
      <c r="AI31" s="35">
        <v>25</v>
      </c>
      <c r="AJ31">
        <v>1243000</v>
      </c>
      <c r="AK31">
        <v>42.97</v>
      </c>
      <c r="AX31" s="35">
        <v>21</v>
      </c>
      <c r="AY31">
        <v>3.62</v>
      </c>
      <c r="AZ31">
        <v>155000</v>
      </c>
      <c r="BB31" s="35">
        <v>21</v>
      </c>
      <c r="BC31">
        <v>3.62</v>
      </c>
      <c r="BD31">
        <v>155000</v>
      </c>
      <c r="BE31">
        <f t="shared" si="0"/>
        <v>286080</v>
      </c>
      <c r="CR31" s="35">
        <v>47</v>
      </c>
      <c r="CS31" s="75">
        <v>147600</v>
      </c>
      <c r="CT31" s="75">
        <v>656900</v>
      </c>
      <c r="CU31" s="75">
        <v>804500</v>
      </c>
      <c r="DM31" s="35">
        <v>50</v>
      </c>
      <c r="DN31" s="75"/>
      <c r="DO31" s="75"/>
      <c r="DP31" s="75">
        <v>3</v>
      </c>
      <c r="DQ31" s="75">
        <v>1</v>
      </c>
      <c r="DR31" s="75"/>
      <c r="DS31" s="75">
        <v>1</v>
      </c>
      <c r="DT31" s="75"/>
      <c r="DV31">
        <v>50</v>
      </c>
      <c r="DY31">
        <v>3</v>
      </c>
      <c r="DZ31">
        <v>1</v>
      </c>
      <c r="EB31">
        <v>1</v>
      </c>
    </row>
    <row r="32" spans="2:133" x14ac:dyDescent="0.25">
      <c r="AI32" s="35">
        <v>26</v>
      </c>
      <c r="AJ32">
        <v>1943000</v>
      </c>
      <c r="AK32">
        <v>57.949999999999989</v>
      </c>
      <c r="AX32" s="35">
        <v>22</v>
      </c>
      <c r="AY32">
        <v>3.37</v>
      </c>
      <c r="AZ32">
        <v>235000</v>
      </c>
      <c r="BB32" s="35">
        <v>22</v>
      </c>
      <c r="BC32">
        <v>3.37</v>
      </c>
      <c r="BD32">
        <v>235000</v>
      </c>
      <c r="BE32">
        <f t="shared" si="0"/>
        <v>286080</v>
      </c>
      <c r="CR32" s="35">
        <v>42</v>
      </c>
      <c r="CS32" s="75">
        <v>164600</v>
      </c>
      <c r="CT32" s="75">
        <v>560300</v>
      </c>
      <c r="CU32" s="75">
        <v>724900</v>
      </c>
    </row>
    <row r="33" spans="35:99" x14ac:dyDescent="0.25">
      <c r="AI33" s="35">
        <v>27</v>
      </c>
      <c r="AJ33">
        <v>2196000</v>
      </c>
      <c r="AK33">
        <v>48.709999999999994</v>
      </c>
      <c r="AX33" s="35">
        <v>23</v>
      </c>
      <c r="AY33">
        <v>3.75</v>
      </c>
      <c r="AZ33">
        <v>445000</v>
      </c>
      <c r="BB33" s="35">
        <v>23</v>
      </c>
      <c r="BC33">
        <v>3.75</v>
      </c>
      <c r="BD33">
        <v>445000</v>
      </c>
      <c r="BE33">
        <f t="shared" si="0"/>
        <v>286080</v>
      </c>
      <c r="CR33" s="35">
        <v>37</v>
      </c>
      <c r="CS33" s="75">
        <v>183000</v>
      </c>
      <c r="CT33" s="75">
        <v>506700</v>
      </c>
      <c r="CU33" s="75">
        <v>689700</v>
      </c>
    </row>
    <row r="34" spans="35:99" x14ac:dyDescent="0.25">
      <c r="AI34" s="35">
        <v>28</v>
      </c>
      <c r="AJ34">
        <v>266000</v>
      </c>
      <c r="AK34">
        <v>6.87</v>
      </c>
      <c r="AX34" s="35">
        <v>24</v>
      </c>
      <c r="AY34">
        <v>3.5</v>
      </c>
      <c r="AZ34">
        <v>495000</v>
      </c>
      <c r="BB34" s="35">
        <v>24</v>
      </c>
      <c r="BC34">
        <v>3.5</v>
      </c>
      <c r="BD34">
        <v>495000</v>
      </c>
      <c r="BE34">
        <f t="shared" si="0"/>
        <v>286080</v>
      </c>
      <c r="CR34" s="35">
        <v>29</v>
      </c>
      <c r="CS34" s="75">
        <v>138700</v>
      </c>
      <c r="CT34" s="75">
        <v>476300</v>
      </c>
      <c r="CU34" s="75">
        <v>615000</v>
      </c>
    </row>
    <row r="35" spans="35:99" x14ac:dyDescent="0.25">
      <c r="AI35" s="35">
        <v>29</v>
      </c>
      <c r="AJ35">
        <v>915000</v>
      </c>
      <c r="AK35">
        <v>27.340000000000003</v>
      </c>
      <c r="AX35" s="35">
        <v>25</v>
      </c>
      <c r="AY35">
        <v>3.62</v>
      </c>
      <c r="AZ35">
        <v>435000</v>
      </c>
      <c r="BB35" s="35">
        <v>25</v>
      </c>
      <c r="BC35">
        <v>3.62</v>
      </c>
      <c r="BD35">
        <v>435000</v>
      </c>
      <c r="BE35">
        <f t="shared" si="0"/>
        <v>286080</v>
      </c>
      <c r="CR35" s="35">
        <v>1</v>
      </c>
      <c r="CS35" s="75"/>
      <c r="CT35" s="75">
        <v>452100</v>
      </c>
      <c r="CU35" s="75">
        <v>452100</v>
      </c>
    </row>
    <row r="36" spans="35:99" x14ac:dyDescent="0.25">
      <c r="AI36" s="35">
        <v>30</v>
      </c>
      <c r="AJ36">
        <v>166000</v>
      </c>
      <c r="AK36">
        <v>6.86</v>
      </c>
      <c r="AX36" s="35">
        <v>26</v>
      </c>
      <c r="AY36">
        <v>3.25</v>
      </c>
      <c r="AZ36">
        <v>235000</v>
      </c>
      <c r="BB36" s="35">
        <v>26</v>
      </c>
      <c r="BC36">
        <v>3.25</v>
      </c>
      <c r="BD36">
        <v>235000</v>
      </c>
      <c r="BE36">
        <f t="shared" si="0"/>
        <v>286080</v>
      </c>
      <c r="CR36" s="35">
        <v>55</v>
      </c>
      <c r="CS36" s="75"/>
      <c r="CT36" s="75">
        <v>442900</v>
      </c>
      <c r="CU36" s="75">
        <v>442900</v>
      </c>
    </row>
    <row r="37" spans="35:99" x14ac:dyDescent="0.25">
      <c r="AI37" s="35">
        <v>31</v>
      </c>
      <c r="AJ37">
        <v>576000</v>
      </c>
      <c r="AK37">
        <v>12.61</v>
      </c>
      <c r="AX37" s="35">
        <v>27</v>
      </c>
      <c r="AY37">
        <v>3.87</v>
      </c>
      <c r="AZ37">
        <v>35000</v>
      </c>
      <c r="BB37" s="35">
        <v>27</v>
      </c>
      <c r="BC37">
        <v>3.87</v>
      </c>
      <c r="BD37">
        <v>35000</v>
      </c>
      <c r="BE37">
        <f t="shared" si="0"/>
        <v>286080</v>
      </c>
      <c r="CR37" s="35">
        <v>5</v>
      </c>
      <c r="CS37" s="75">
        <v>72300</v>
      </c>
      <c r="CT37" s="75">
        <v>429300</v>
      </c>
      <c r="CU37" s="75">
        <v>501600</v>
      </c>
    </row>
    <row r="38" spans="35:99" x14ac:dyDescent="0.25">
      <c r="AI38" s="35">
        <v>32</v>
      </c>
      <c r="AJ38">
        <v>413000</v>
      </c>
      <c r="AK38">
        <v>17.990000000000002</v>
      </c>
      <c r="AX38" s="35">
        <v>28</v>
      </c>
      <c r="AY38">
        <v>3.87</v>
      </c>
      <c r="AZ38">
        <v>375000</v>
      </c>
      <c r="BB38" s="35">
        <v>28</v>
      </c>
      <c r="BC38">
        <v>3.87</v>
      </c>
      <c r="BD38">
        <v>375000</v>
      </c>
      <c r="BE38">
        <f t="shared" si="0"/>
        <v>286080</v>
      </c>
      <c r="CR38" s="35">
        <v>49</v>
      </c>
      <c r="CS38" s="75">
        <v>70700</v>
      </c>
      <c r="CT38" s="75">
        <v>416600</v>
      </c>
      <c r="CU38" s="75">
        <v>487300</v>
      </c>
    </row>
    <row r="39" spans="35:99" x14ac:dyDescent="0.25">
      <c r="AI39" s="35">
        <v>34</v>
      </c>
      <c r="AJ39">
        <v>2089000</v>
      </c>
      <c r="AK39">
        <v>41.09</v>
      </c>
      <c r="AX39" s="35">
        <v>29</v>
      </c>
      <c r="AY39">
        <v>3</v>
      </c>
      <c r="AZ39">
        <v>215000</v>
      </c>
      <c r="BB39" s="35">
        <v>29</v>
      </c>
      <c r="BC39">
        <v>3</v>
      </c>
      <c r="BD39">
        <v>215000</v>
      </c>
      <c r="BE39">
        <f t="shared" si="0"/>
        <v>286080</v>
      </c>
      <c r="CR39" s="35">
        <v>19</v>
      </c>
      <c r="CS39" s="75"/>
      <c r="CT39" s="75">
        <v>373200</v>
      </c>
      <c r="CU39" s="75">
        <v>373200</v>
      </c>
    </row>
    <row r="40" spans="35:99" x14ac:dyDescent="0.25">
      <c r="AI40" s="35">
        <v>35</v>
      </c>
      <c r="AJ40">
        <v>279000</v>
      </c>
      <c r="AK40">
        <v>10.219999999999999</v>
      </c>
      <c r="AX40" s="35">
        <v>30</v>
      </c>
      <c r="AY40">
        <v>2.87</v>
      </c>
      <c r="AZ40">
        <v>515000</v>
      </c>
      <c r="BB40" s="35">
        <v>30</v>
      </c>
      <c r="BC40">
        <v>2.87</v>
      </c>
      <c r="BD40">
        <v>515000</v>
      </c>
      <c r="BE40">
        <f t="shared" si="0"/>
        <v>286080</v>
      </c>
      <c r="CR40" s="35">
        <v>31</v>
      </c>
      <c r="CS40" s="75"/>
      <c r="CT40" s="75">
        <v>343400</v>
      </c>
      <c r="CU40" s="75">
        <v>343400</v>
      </c>
    </row>
    <row r="41" spans="35:99" x14ac:dyDescent="0.25">
      <c r="AI41" s="35">
        <v>36</v>
      </c>
      <c r="AJ41">
        <v>2617000</v>
      </c>
      <c r="AK41">
        <v>56.04999999999999</v>
      </c>
      <c r="AX41" s="35">
        <v>31</v>
      </c>
      <c r="AY41">
        <v>3.75</v>
      </c>
      <c r="AZ41">
        <v>285000</v>
      </c>
      <c r="BB41" s="35">
        <v>31</v>
      </c>
      <c r="BC41">
        <v>3.75</v>
      </c>
      <c r="BD41">
        <v>285000</v>
      </c>
      <c r="BE41">
        <f t="shared" si="0"/>
        <v>286080</v>
      </c>
      <c r="CR41" s="35">
        <v>20</v>
      </c>
      <c r="CS41" s="75"/>
      <c r="CT41" s="75">
        <v>325200</v>
      </c>
      <c r="CU41" s="75">
        <v>325200</v>
      </c>
    </row>
    <row r="42" spans="35:99" x14ac:dyDescent="0.25">
      <c r="AI42" s="35">
        <v>37</v>
      </c>
      <c r="AJ42">
        <v>1265000</v>
      </c>
      <c r="AK42">
        <v>23.470000000000002</v>
      </c>
      <c r="AX42" s="35">
        <v>32</v>
      </c>
      <c r="AY42">
        <v>3.87</v>
      </c>
      <c r="AZ42">
        <v>345000</v>
      </c>
      <c r="BB42" s="35">
        <v>32</v>
      </c>
      <c r="BC42">
        <v>3.87</v>
      </c>
      <c r="BD42">
        <v>345000</v>
      </c>
      <c r="BE42">
        <f t="shared" si="0"/>
        <v>286080</v>
      </c>
      <c r="CR42" s="35">
        <v>21</v>
      </c>
      <c r="CS42" s="75">
        <v>79400</v>
      </c>
      <c r="CT42" s="75">
        <v>324200</v>
      </c>
      <c r="CU42" s="75">
        <v>403600</v>
      </c>
    </row>
    <row r="43" spans="35:99" x14ac:dyDescent="0.25">
      <c r="AI43" s="35">
        <v>38</v>
      </c>
      <c r="AJ43">
        <v>183000</v>
      </c>
      <c r="AK43">
        <v>2.75</v>
      </c>
      <c r="AX43" s="35">
        <v>33</v>
      </c>
      <c r="AY43">
        <v>3.49</v>
      </c>
      <c r="AZ43">
        <v>245000</v>
      </c>
      <c r="BB43" s="35">
        <v>33</v>
      </c>
      <c r="BC43">
        <v>3.49</v>
      </c>
      <c r="BD43">
        <v>245000</v>
      </c>
      <c r="BE43">
        <f t="shared" si="0"/>
        <v>286080</v>
      </c>
      <c r="CR43" s="35">
        <v>45</v>
      </c>
      <c r="CS43" s="75"/>
      <c r="CT43" s="75">
        <v>304800</v>
      </c>
      <c r="CU43" s="75">
        <v>304800</v>
      </c>
    </row>
    <row r="44" spans="35:99" x14ac:dyDescent="0.25">
      <c r="AI44" s="35">
        <v>39</v>
      </c>
      <c r="AJ44">
        <v>1920000</v>
      </c>
      <c r="AK44">
        <v>59.449999999999996</v>
      </c>
      <c r="AX44" s="35">
        <v>34</v>
      </c>
      <c r="AY44">
        <v>2.75</v>
      </c>
      <c r="AZ44">
        <v>245000</v>
      </c>
      <c r="BB44" s="35">
        <v>34</v>
      </c>
      <c r="BC44">
        <v>2.75</v>
      </c>
      <c r="BD44">
        <v>245000</v>
      </c>
      <c r="BE44">
        <f t="shared" si="0"/>
        <v>286080</v>
      </c>
      <c r="CR44" s="35">
        <v>9</v>
      </c>
      <c r="CS44" s="75">
        <v>189600</v>
      </c>
      <c r="CT44" s="75">
        <v>303100</v>
      </c>
      <c r="CU44" s="75">
        <v>492700</v>
      </c>
    </row>
    <row r="45" spans="35:99" x14ac:dyDescent="0.25">
      <c r="AI45" s="35">
        <v>40</v>
      </c>
      <c r="AJ45">
        <v>473000</v>
      </c>
      <c r="AK45">
        <v>12.73</v>
      </c>
      <c r="AX45" s="35">
        <v>35</v>
      </c>
      <c r="AY45">
        <v>3.6</v>
      </c>
      <c r="AZ45">
        <v>455000</v>
      </c>
      <c r="BB45" s="35">
        <v>35</v>
      </c>
      <c r="BC45">
        <v>3.6</v>
      </c>
      <c r="BD45">
        <v>455000</v>
      </c>
      <c r="BE45">
        <f t="shared" si="0"/>
        <v>286080</v>
      </c>
      <c r="CR45" s="35">
        <v>32</v>
      </c>
      <c r="CS45" s="75">
        <v>70800</v>
      </c>
      <c r="CT45" s="75">
        <v>283200</v>
      </c>
      <c r="CU45" s="75">
        <v>354000</v>
      </c>
    </row>
    <row r="46" spans="35:99" x14ac:dyDescent="0.25">
      <c r="AI46" s="35">
        <v>41</v>
      </c>
      <c r="AJ46">
        <v>1189000</v>
      </c>
      <c r="AK46">
        <v>33.96</v>
      </c>
      <c r="AX46" s="35">
        <v>36</v>
      </c>
      <c r="AY46">
        <v>3.99</v>
      </c>
      <c r="AZ46">
        <v>155000</v>
      </c>
      <c r="BB46" s="35">
        <v>36</v>
      </c>
      <c r="BC46">
        <v>3.99</v>
      </c>
      <c r="BD46">
        <v>155000</v>
      </c>
      <c r="BE46">
        <f t="shared" si="0"/>
        <v>286080</v>
      </c>
      <c r="CR46" s="35">
        <v>46</v>
      </c>
      <c r="CS46" s="75"/>
      <c r="CT46" s="75">
        <v>245500</v>
      </c>
      <c r="CU46" s="75">
        <v>245500</v>
      </c>
    </row>
    <row r="47" spans="35:99" x14ac:dyDescent="0.25">
      <c r="AI47" s="35">
        <v>42</v>
      </c>
      <c r="AJ47">
        <v>1100000</v>
      </c>
      <c r="AK47">
        <v>29.530000000000005</v>
      </c>
      <c r="AX47" s="35">
        <v>37</v>
      </c>
      <c r="AY47">
        <v>2.75</v>
      </c>
      <c r="AZ47">
        <v>345000</v>
      </c>
      <c r="BB47" s="35">
        <v>37</v>
      </c>
      <c r="BC47">
        <v>2.75</v>
      </c>
      <c r="BD47">
        <v>345000</v>
      </c>
      <c r="BE47">
        <f t="shared" si="0"/>
        <v>286080</v>
      </c>
      <c r="CR47" s="35">
        <v>22</v>
      </c>
      <c r="CS47" s="75">
        <v>62800</v>
      </c>
      <c r="CT47" s="75">
        <v>225500</v>
      </c>
      <c r="CU47" s="75">
        <v>288300</v>
      </c>
    </row>
    <row r="48" spans="35:99" x14ac:dyDescent="0.25">
      <c r="AI48" s="35">
        <v>44</v>
      </c>
      <c r="AJ48">
        <v>183000</v>
      </c>
      <c r="AK48">
        <v>6.75</v>
      </c>
      <c r="AX48" s="35">
        <v>38</v>
      </c>
      <c r="AY48">
        <v>3.62</v>
      </c>
      <c r="AZ48">
        <v>255000</v>
      </c>
      <c r="BB48" s="35">
        <v>38</v>
      </c>
      <c r="BC48">
        <v>3.62</v>
      </c>
      <c r="BD48">
        <v>255000</v>
      </c>
      <c r="BE48">
        <f t="shared" si="0"/>
        <v>286080</v>
      </c>
      <c r="CR48" s="35">
        <v>40</v>
      </c>
      <c r="CS48" s="75">
        <v>74000</v>
      </c>
      <c r="CT48" s="75">
        <v>222000</v>
      </c>
      <c r="CU48" s="75">
        <v>296000</v>
      </c>
    </row>
    <row r="49" spans="35:99" x14ac:dyDescent="0.25">
      <c r="AI49" s="35">
        <v>45</v>
      </c>
      <c r="AJ49">
        <v>608000</v>
      </c>
      <c r="AK49">
        <v>12.24</v>
      </c>
      <c r="AX49" s="35">
        <v>39</v>
      </c>
      <c r="AY49">
        <v>2.75</v>
      </c>
      <c r="AZ49">
        <v>245000</v>
      </c>
      <c r="BB49" s="35">
        <v>39</v>
      </c>
      <c r="BC49">
        <v>2.75</v>
      </c>
      <c r="BD49">
        <v>245000</v>
      </c>
      <c r="BE49">
        <f t="shared" si="0"/>
        <v>286080</v>
      </c>
      <c r="CR49" s="35">
        <v>16</v>
      </c>
      <c r="CS49" s="75"/>
      <c r="CT49" s="75">
        <v>216200</v>
      </c>
      <c r="CU49" s="75">
        <v>216200</v>
      </c>
    </row>
    <row r="50" spans="35:99" x14ac:dyDescent="0.25">
      <c r="AI50" s="35">
        <v>46</v>
      </c>
      <c r="AJ50">
        <v>308000</v>
      </c>
      <c r="AK50">
        <v>8</v>
      </c>
      <c r="AX50" s="35">
        <v>40</v>
      </c>
      <c r="AY50">
        <v>2.37</v>
      </c>
      <c r="AZ50">
        <v>475000</v>
      </c>
      <c r="BB50" s="35">
        <v>40</v>
      </c>
      <c r="BC50">
        <v>2.37</v>
      </c>
      <c r="BD50">
        <v>475000</v>
      </c>
      <c r="BE50">
        <f t="shared" si="0"/>
        <v>286080</v>
      </c>
      <c r="CR50" s="35">
        <v>10</v>
      </c>
      <c r="CS50" s="75">
        <v>96600</v>
      </c>
      <c r="CT50" s="75">
        <v>193200</v>
      </c>
      <c r="CU50" s="75">
        <v>289800</v>
      </c>
    </row>
    <row r="51" spans="35:99" x14ac:dyDescent="0.25">
      <c r="AI51" s="35">
        <v>47</v>
      </c>
      <c r="AJ51">
        <v>978000</v>
      </c>
      <c r="AK51">
        <v>37.97</v>
      </c>
      <c r="AX51" s="35">
        <v>41</v>
      </c>
      <c r="AY51">
        <v>2.5</v>
      </c>
      <c r="AZ51">
        <v>195000</v>
      </c>
      <c r="BB51" s="35">
        <v>41</v>
      </c>
      <c r="BC51">
        <v>2.5</v>
      </c>
      <c r="BD51">
        <v>195000</v>
      </c>
      <c r="BE51">
        <f t="shared" si="0"/>
        <v>286080</v>
      </c>
      <c r="CR51" s="35">
        <v>35</v>
      </c>
      <c r="CS51" s="75"/>
      <c r="CT51" s="75">
        <v>192900</v>
      </c>
      <c r="CU51" s="75">
        <v>192900</v>
      </c>
    </row>
    <row r="52" spans="35:99" x14ac:dyDescent="0.25">
      <c r="AI52" s="35">
        <v>48</v>
      </c>
      <c r="AJ52">
        <v>4954000</v>
      </c>
      <c r="AK52">
        <v>102.24</v>
      </c>
      <c r="AX52" s="35">
        <v>42</v>
      </c>
      <c r="AY52">
        <v>3.37</v>
      </c>
      <c r="AZ52">
        <v>475000</v>
      </c>
      <c r="BB52" s="35">
        <v>42</v>
      </c>
      <c r="BC52">
        <v>3.37</v>
      </c>
      <c r="BD52">
        <v>475000</v>
      </c>
      <c r="BE52">
        <f t="shared" si="0"/>
        <v>286080</v>
      </c>
      <c r="CR52" s="35">
        <v>50</v>
      </c>
      <c r="CS52" s="75">
        <v>79300</v>
      </c>
      <c r="CT52" s="75">
        <v>164300</v>
      </c>
      <c r="CU52" s="75">
        <v>243600</v>
      </c>
    </row>
    <row r="53" spans="35:99" x14ac:dyDescent="0.25">
      <c r="AI53" s="35">
        <v>49</v>
      </c>
      <c r="AJ53">
        <v>453000</v>
      </c>
      <c r="AK53">
        <v>18.98</v>
      </c>
      <c r="AX53" s="35">
        <v>43</v>
      </c>
      <c r="AY53">
        <v>2.5</v>
      </c>
      <c r="AZ53">
        <v>475000</v>
      </c>
      <c r="BB53" s="35">
        <v>43</v>
      </c>
      <c r="BC53">
        <v>2.5</v>
      </c>
      <c r="BD53">
        <v>475000</v>
      </c>
      <c r="BE53">
        <f t="shared" si="0"/>
        <v>286080</v>
      </c>
      <c r="CR53" s="35">
        <v>30</v>
      </c>
      <c r="CS53" s="75"/>
      <c r="CT53" s="75">
        <v>160800</v>
      </c>
      <c r="CU53" s="75">
        <v>160800</v>
      </c>
    </row>
    <row r="54" spans="35:99" x14ac:dyDescent="0.25">
      <c r="AI54" s="35">
        <v>50</v>
      </c>
      <c r="AJ54">
        <v>388000</v>
      </c>
      <c r="AK54">
        <v>9.11</v>
      </c>
      <c r="AX54" s="35">
        <v>44</v>
      </c>
      <c r="AY54">
        <v>3.12</v>
      </c>
      <c r="AZ54">
        <v>195000</v>
      </c>
      <c r="BB54" s="35">
        <v>44</v>
      </c>
      <c r="BC54">
        <v>3.12</v>
      </c>
      <c r="BD54">
        <v>195000</v>
      </c>
      <c r="BE54">
        <f t="shared" si="0"/>
        <v>286080</v>
      </c>
      <c r="CR54" s="35">
        <v>28</v>
      </c>
      <c r="CS54" s="75"/>
      <c r="CT54" s="75">
        <v>105400</v>
      </c>
      <c r="CU54" s="75">
        <v>105400</v>
      </c>
    </row>
    <row r="55" spans="35:99" x14ac:dyDescent="0.25">
      <c r="AI55" s="35">
        <v>51</v>
      </c>
      <c r="AJ55">
        <v>1549000</v>
      </c>
      <c r="AK55">
        <v>46.20000000000001</v>
      </c>
      <c r="AX55" s="35">
        <v>45</v>
      </c>
      <c r="AY55">
        <v>3.99</v>
      </c>
      <c r="AZ55">
        <v>145000</v>
      </c>
      <c r="BB55" s="35">
        <v>45</v>
      </c>
      <c r="BC55">
        <v>3.99</v>
      </c>
      <c r="BD55">
        <v>145000</v>
      </c>
      <c r="BE55">
        <f t="shared" si="0"/>
        <v>286080</v>
      </c>
      <c r="CR55" s="35">
        <v>15</v>
      </c>
      <c r="CS55" s="75"/>
      <c r="CT55" s="75">
        <v>97500</v>
      </c>
      <c r="CU55" s="75">
        <v>97500</v>
      </c>
    </row>
    <row r="56" spans="35:99" x14ac:dyDescent="0.25">
      <c r="AI56" s="35">
        <v>53</v>
      </c>
      <c r="AJ56">
        <v>3005000</v>
      </c>
      <c r="AK56">
        <v>70.8</v>
      </c>
      <c r="AX56" s="35">
        <v>46</v>
      </c>
      <c r="AY56">
        <v>3</v>
      </c>
      <c r="AZ56">
        <v>225000</v>
      </c>
      <c r="BB56" s="35">
        <v>46</v>
      </c>
      <c r="BC56">
        <v>3</v>
      </c>
      <c r="BD56">
        <v>225000</v>
      </c>
      <c r="BE56">
        <f t="shared" si="0"/>
        <v>286080</v>
      </c>
      <c r="CR56" s="35">
        <v>2</v>
      </c>
      <c r="CS56" s="75"/>
      <c r="CT56" s="75">
        <v>93100</v>
      </c>
      <c r="CU56" s="75">
        <v>93100</v>
      </c>
    </row>
    <row r="57" spans="35:99" x14ac:dyDescent="0.25">
      <c r="AI57" s="35">
        <v>55</v>
      </c>
      <c r="AJ57">
        <v>548000</v>
      </c>
      <c r="AK57">
        <v>16.990000000000002</v>
      </c>
      <c r="AX57" s="35">
        <v>47</v>
      </c>
      <c r="AY57">
        <v>3.37</v>
      </c>
      <c r="AZ57">
        <v>315000</v>
      </c>
      <c r="BB57" s="35">
        <v>47</v>
      </c>
      <c r="BC57">
        <v>3.37</v>
      </c>
      <c r="BD57">
        <v>315000</v>
      </c>
      <c r="BE57">
        <f t="shared" si="0"/>
        <v>286080</v>
      </c>
      <c r="CR57" s="35">
        <v>23</v>
      </c>
      <c r="CS57" s="75">
        <v>77700</v>
      </c>
      <c r="CT57" s="75">
        <v>92300</v>
      </c>
      <c r="CU57" s="75">
        <v>170000</v>
      </c>
    </row>
    <row r="58" spans="35:99" x14ac:dyDescent="0.25">
      <c r="AI58" s="35" t="s">
        <v>49</v>
      </c>
      <c r="AJ58">
        <v>63813000</v>
      </c>
      <c r="AK58">
        <v>1617.5700000000004</v>
      </c>
      <c r="AX58" s="35">
        <v>48</v>
      </c>
      <c r="AY58">
        <v>2.87</v>
      </c>
      <c r="AZ58">
        <v>205000</v>
      </c>
      <c r="BB58" s="35">
        <v>48</v>
      </c>
      <c r="BC58">
        <v>2.87</v>
      </c>
      <c r="BD58">
        <v>205000</v>
      </c>
      <c r="BE58">
        <f t="shared" si="0"/>
        <v>286080</v>
      </c>
      <c r="CR58" s="35">
        <v>38</v>
      </c>
      <c r="CS58" s="75"/>
      <c r="CT58" s="75">
        <v>89200</v>
      </c>
      <c r="CU58" s="75">
        <v>89200</v>
      </c>
    </row>
    <row r="59" spans="35:99" x14ac:dyDescent="0.25">
      <c r="AX59" s="35">
        <v>49</v>
      </c>
      <c r="AY59">
        <v>2.87</v>
      </c>
      <c r="AZ59">
        <v>175000</v>
      </c>
      <c r="BB59" s="35">
        <v>49</v>
      </c>
      <c r="BC59">
        <v>2.87</v>
      </c>
      <c r="BD59">
        <v>175000</v>
      </c>
      <c r="BE59">
        <f t="shared" si="0"/>
        <v>286080</v>
      </c>
      <c r="CR59" s="35">
        <v>44</v>
      </c>
      <c r="CS59" s="75">
        <v>89000</v>
      </c>
      <c r="CT59" s="75">
        <v>89000</v>
      </c>
      <c r="CU59" s="75">
        <v>178000</v>
      </c>
    </row>
    <row r="60" spans="35:99" x14ac:dyDescent="0.25">
      <c r="AX60" s="35">
        <v>50</v>
      </c>
      <c r="AY60">
        <v>2.87</v>
      </c>
      <c r="AZ60">
        <v>315000</v>
      </c>
      <c r="BB60" s="35">
        <v>50</v>
      </c>
      <c r="BC60">
        <v>2.87</v>
      </c>
      <c r="BD60">
        <v>315000</v>
      </c>
      <c r="BE60">
        <f t="shared" si="0"/>
        <v>286080</v>
      </c>
      <c r="CR60" s="35" t="s">
        <v>49</v>
      </c>
      <c r="CS60" s="75">
        <v>4650100</v>
      </c>
      <c r="CT60" s="75">
        <v>38000000</v>
      </c>
      <c r="CU60" s="75">
        <v>42650100</v>
      </c>
    </row>
    <row r="61" spans="35:99" x14ac:dyDescent="0.25">
      <c r="AX61" s="35">
        <v>51</v>
      </c>
      <c r="AY61">
        <v>2.99</v>
      </c>
      <c r="AZ61">
        <v>285000</v>
      </c>
      <c r="BB61" s="35">
        <v>51</v>
      </c>
      <c r="BC61">
        <v>2.99</v>
      </c>
      <c r="BD61">
        <v>285000</v>
      </c>
      <c r="BE61">
        <f t="shared" si="0"/>
        <v>286080</v>
      </c>
    </row>
    <row r="62" spans="35:99" x14ac:dyDescent="0.25">
      <c r="AX62" s="35">
        <v>52</v>
      </c>
      <c r="AY62">
        <v>2.99</v>
      </c>
      <c r="AZ62">
        <v>335000</v>
      </c>
      <c r="BB62" s="35">
        <v>52</v>
      </c>
      <c r="BC62">
        <v>2.99</v>
      </c>
      <c r="BD62">
        <v>335000</v>
      </c>
      <c r="BE62">
        <f t="shared" si="0"/>
        <v>286080</v>
      </c>
    </row>
    <row r="63" spans="35:99" x14ac:dyDescent="0.25">
      <c r="AX63" s="35">
        <v>53</v>
      </c>
      <c r="AY63">
        <v>3.5</v>
      </c>
      <c r="AZ63">
        <v>305000</v>
      </c>
      <c r="BB63" s="35">
        <v>53</v>
      </c>
      <c r="BC63">
        <v>3.5</v>
      </c>
      <c r="BD63">
        <v>305000</v>
      </c>
      <c r="BE63">
        <f t="shared" si="0"/>
        <v>286080</v>
      </c>
    </row>
    <row r="64" spans="35:99" x14ac:dyDescent="0.25">
      <c r="AX64" s="35">
        <v>54</v>
      </c>
      <c r="AY64">
        <v>3.75</v>
      </c>
      <c r="AZ64">
        <v>105000</v>
      </c>
      <c r="BB64" s="35">
        <v>54</v>
      </c>
      <c r="BC64">
        <v>3.75</v>
      </c>
      <c r="BD64">
        <v>105000</v>
      </c>
      <c r="BE64">
        <f t="shared" si="0"/>
        <v>286080</v>
      </c>
    </row>
    <row r="65" spans="50:57" x14ac:dyDescent="0.25">
      <c r="AX65" s="35">
        <v>55</v>
      </c>
      <c r="AY65">
        <v>3.25</v>
      </c>
      <c r="AZ65">
        <v>285000</v>
      </c>
      <c r="BB65" s="35">
        <v>55</v>
      </c>
      <c r="BC65">
        <v>3.25</v>
      </c>
      <c r="BD65">
        <v>285000</v>
      </c>
      <c r="BE65">
        <f t="shared" si="0"/>
        <v>286080</v>
      </c>
    </row>
    <row r="66" spans="50:57" x14ac:dyDescent="0.25">
      <c r="AX66" s="35">
        <v>56</v>
      </c>
      <c r="AY66">
        <v>2.87</v>
      </c>
      <c r="AZ66">
        <v>365000</v>
      </c>
      <c r="BB66" s="35">
        <v>56</v>
      </c>
      <c r="BC66">
        <v>2.87</v>
      </c>
      <c r="BD66">
        <v>365000</v>
      </c>
      <c r="BE66">
        <f t="shared" si="0"/>
        <v>286080</v>
      </c>
    </row>
    <row r="67" spans="50:57" x14ac:dyDescent="0.25">
      <c r="AX67" s="35">
        <v>57</v>
      </c>
      <c r="AY67">
        <v>3.37</v>
      </c>
      <c r="AZ67">
        <v>265000</v>
      </c>
      <c r="BB67" s="35">
        <v>57</v>
      </c>
      <c r="BC67">
        <v>3.37</v>
      </c>
      <c r="BD67">
        <v>265000</v>
      </c>
      <c r="BE67">
        <f t="shared" si="0"/>
        <v>286080</v>
      </c>
    </row>
    <row r="68" spans="50:57" x14ac:dyDescent="0.25">
      <c r="AX68" s="35">
        <v>58</v>
      </c>
      <c r="AY68">
        <v>2.87</v>
      </c>
      <c r="AZ68">
        <v>285000</v>
      </c>
      <c r="BB68" s="35">
        <v>58</v>
      </c>
      <c r="BC68">
        <v>2.87</v>
      </c>
      <c r="BD68">
        <v>285000</v>
      </c>
      <c r="BE68">
        <f t="shared" si="0"/>
        <v>286080</v>
      </c>
    </row>
    <row r="69" spans="50:57" x14ac:dyDescent="0.25">
      <c r="AX69" s="35">
        <v>59</v>
      </c>
      <c r="AY69">
        <v>3.25</v>
      </c>
      <c r="AZ69">
        <v>185000</v>
      </c>
      <c r="BB69" s="35">
        <v>59</v>
      </c>
      <c r="BC69">
        <v>3.25</v>
      </c>
      <c r="BD69">
        <v>185000</v>
      </c>
      <c r="BE69">
        <f t="shared" si="0"/>
        <v>286080</v>
      </c>
    </row>
    <row r="70" spans="50:57" x14ac:dyDescent="0.25">
      <c r="AX70" s="35">
        <v>60</v>
      </c>
      <c r="AY70">
        <v>3.99</v>
      </c>
      <c r="AZ70">
        <v>125000</v>
      </c>
      <c r="BB70" s="35">
        <v>60</v>
      </c>
      <c r="BC70">
        <v>3.99</v>
      </c>
      <c r="BD70">
        <v>125000</v>
      </c>
      <c r="BE70">
        <f t="shared" si="0"/>
        <v>286080</v>
      </c>
    </row>
    <row r="71" spans="50:57" x14ac:dyDescent="0.25">
      <c r="AX71" s="35">
        <v>61</v>
      </c>
      <c r="AY71">
        <v>2.62</v>
      </c>
      <c r="AZ71">
        <v>175000</v>
      </c>
      <c r="BB71" s="35">
        <v>61</v>
      </c>
      <c r="BC71">
        <v>2.62</v>
      </c>
      <c r="BD71">
        <v>175000</v>
      </c>
      <c r="BE71">
        <f t="shared" si="0"/>
        <v>286080</v>
      </c>
    </row>
    <row r="72" spans="50:57" x14ac:dyDescent="0.25">
      <c r="AX72" s="35">
        <v>62</v>
      </c>
      <c r="AY72">
        <v>3.25</v>
      </c>
      <c r="AZ72">
        <v>245000</v>
      </c>
      <c r="BB72" s="35">
        <v>62</v>
      </c>
      <c r="BC72">
        <v>3.25</v>
      </c>
      <c r="BD72">
        <v>245000</v>
      </c>
      <c r="BE72">
        <f t="shared" si="0"/>
        <v>286080</v>
      </c>
    </row>
    <row r="73" spans="50:57" x14ac:dyDescent="0.25">
      <c r="AX73" s="35">
        <v>63</v>
      </c>
      <c r="AY73">
        <v>3.37</v>
      </c>
      <c r="AZ73">
        <v>585000</v>
      </c>
      <c r="BB73" s="35">
        <v>63</v>
      </c>
      <c r="BC73">
        <v>3.37</v>
      </c>
      <c r="BD73">
        <v>585000</v>
      </c>
      <c r="BE73">
        <f t="shared" si="0"/>
        <v>286080</v>
      </c>
    </row>
    <row r="74" spans="50:57" x14ac:dyDescent="0.25">
      <c r="AX74" s="35">
        <v>64</v>
      </c>
      <c r="AY74">
        <v>3.25</v>
      </c>
      <c r="AZ74">
        <v>385000</v>
      </c>
      <c r="BB74" s="35">
        <v>64</v>
      </c>
      <c r="BC74">
        <v>3.25</v>
      </c>
      <c r="BD74">
        <v>385000</v>
      </c>
      <c r="BE74">
        <f t="shared" si="0"/>
        <v>286080</v>
      </c>
    </row>
    <row r="75" spans="50:57" x14ac:dyDescent="0.25">
      <c r="AX75" s="35">
        <v>65</v>
      </c>
      <c r="AY75">
        <v>3.25</v>
      </c>
      <c r="AZ75">
        <v>195000</v>
      </c>
      <c r="BB75" s="35">
        <v>65</v>
      </c>
      <c r="BC75">
        <v>3.25</v>
      </c>
      <c r="BD75">
        <v>195000</v>
      </c>
      <c r="BE75">
        <f t="shared" si="0"/>
        <v>286080</v>
      </c>
    </row>
    <row r="76" spans="50:57" x14ac:dyDescent="0.25">
      <c r="AX76" s="35">
        <v>66</v>
      </c>
      <c r="AY76">
        <v>2.75</v>
      </c>
      <c r="AZ76">
        <v>295000</v>
      </c>
      <c r="BB76" s="35">
        <v>66</v>
      </c>
      <c r="BC76">
        <v>2.75</v>
      </c>
      <c r="BD76">
        <v>295000</v>
      </c>
      <c r="BE76">
        <f t="shared" ref="BE76:BE139" si="1">AVERAGE($BD$11:$BD$510)</f>
        <v>286080</v>
      </c>
    </row>
    <row r="77" spans="50:57" x14ac:dyDescent="0.25">
      <c r="AX77" s="35">
        <v>67</v>
      </c>
      <c r="AY77">
        <v>3.12</v>
      </c>
      <c r="AZ77">
        <v>245000</v>
      </c>
      <c r="BB77" s="35">
        <v>67</v>
      </c>
      <c r="BC77">
        <v>3.12</v>
      </c>
      <c r="BD77">
        <v>245000</v>
      </c>
      <c r="BE77">
        <f t="shared" si="1"/>
        <v>286080</v>
      </c>
    </row>
    <row r="78" spans="50:57" x14ac:dyDescent="0.25">
      <c r="AX78" s="35">
        <v>68</v>
      </c>
      <c r="AY78">
        <v>3.12</v>
      </c>
      <c r="AZ78">
        <v>475000</v>
      </c>
      <c r="BB78" s="35">
        <v>68</v>
      </c>
      <c r="BC78">
        <v>3.12</v>
      </c>
      <c r="BD78">
        <v>475000</v>
      </c>
      <c r="BE78">
        <f t="shared" si="1"/>
        <v>286080</v>
      </c>
    </row>
    <row r="79" spans="50:57" x14ac:dyDescent="0.25">
      <c r="AX79" s="35">
        <v>69</v>
      </c>
      <c r="AY79">
        <v>3.12</v>
      </c>
      <c r="AZ79">
        <v>285000</v>
      </c>
      <c r="BB79" s="35">
        <v>69</v>
      </c>
      <c r="BC79">
        <v>3.12</v>
      </c>
      <c r="BD79">
        <v>285000</v>
      </c>
      <c r="BE79">
        <f t="shared" si="1"/>
        <v>286080</v>
      </c>
    </row>
    <row r="80" spans="50:57" x14ac:dyDescent="0.25">
      <c r="AX80" s="35">
        <v>70</v>
      </c>
      <c r="AY80">
        <v>3.75</v>
      </c>
      <c r="AZ80">
        <v>245000</v>
      </c>
      <c r="BB80" s="35">
        <v>70</v>
      </c>
      <c r="BC80">
        <v>3.75</v>
      </c>
      <c r="BD80">
        <v>245000</v>
      </c>
      <c r="BE80">
        <f t="shared" si="1"/>
        <v>286080</v>
      </c>
    </row>
    <row r="81" spans="50:57" x14ac:dyDescent="0.25">
      <c r="AX81" s="35">
        <v>71</v>
      </c>
      <c r="AY81">
        <v>3.25</v>
      </c>
      <c r="AZ81">
        <v>535000</v>
      </c>
      <c r="BB81" s="35">
        <v>71</v>
      </c>
      <c r="BC81">
        <v>3.25</v>
      </c>
      <c r="BD81">
        <v>535000</v>
      </c>
      <c r="BE81">
        <f t="shared" si="1"/>
        <v>286080</v>
      </c>
    </row>
    <row r="82" spans="50:57" x14ac:dyDescent="0.25">
      <c r="AX82" s="35">
        <v>72</v>
      </c>
      <c r="AY82">
        <v>3.5</v>
      </c>
      <c r="AZ82">
        <v>195000</v>
      </c>
      <c r="BB82" s="35">
        <v>72</v>
      </c>
      <c r="BC82">
        <v>3.5</v>
      </c>
      <c r="BD82">
        <v>195000</v>
      </c>
      <c r="BE82">
        <f t="shared" si="1"/>
        <v>286080</v>
      </c>
    </row>
    <row r="83" spans="50:57" x14ac:dyDescent="0.25">
      <c r="AX83" s="35">
        <v>73</v>
      </c>
      <c r="AY83">
        <v>3.5</v>
      </c>
      <c r="AZ83">
        <v>495000</v>
      </c>
      <c r="BB83" s="35">
        <v>73</v>
      </c>
      <c r="BC83">
        <v>3.5</v>
      </c>
      <c r="BD83">
        <v>495000</v>
      </c>
      <c r="BE83">
        <f t="shared" si="1"/>
        <v>286080</v>
      </c>
    </row>
    <row r="84" spans="50:57" x14ac:dyDescent="0.25">
      <c r="AX84" s="35">
        <v>74</v>
      </c>
      <c r="AY84">
        <v>3.25</v>
      </c>
      <c r="AZ84">
        <v>415000</v>
      </c>
      <c r="BB84" s="35">
        <v>74</v>
      </c>
      <c r="BC84">
        <v>3.25</v>
      </c>
      <c r="BD84">
        <v>415000</v>
      </c>
      <c r="BE84">
        <f t="shared" si="1"/>
        <v>286080</v>
      </c>
    </row>
    <row r="85" spans="50:57" x14ac:dyDescent="0.25">
      <c r="AX85" s="35">
        <v>75</v>
      </c>
      <c r="AY85">
        <v>2.62</v>
      </c>
      <c r="AZ85">
        <v>425000</v>
      </c>
      <c r="BB85" s="35">
        <v>75</v>
      </c>
      <c r="BC85">
        <v>2.62</v>
      </c>
      <c r="BD85">
        <v>425000</v>
      </c>
      <c r="BE85">
        <f t="shared" si="1"/>
        <v>286080</v>
      </c>
    </row>
    <row r="86" spans="50:57" x14ac:dyDescent="0.25">
      <c r="AX86" s="35">
        <v>76</v>
      </c>
      <c r="AY86">
        <v>3.99</v>
      </c>
      <c r="AZ86">
        <v>285000</v>
      </c>
      <c r="BB86" s="35">
        <v>76</v>
      </c>
      <c r="BC86">
        <v>3.99</v>
      </c>
      <c r="BD86">
        <v>285000</v>
      </c>
      <c r="BE86">
        <f t="shared" si="1"/>
        <v>286080</v>
      </c>
    </row>
    <row r="87" spans="50:57" x14ac:dyDescent="0.25">
      <c r="AX87" s="35">
        <v>77</v>
      </c>
      <c r="AY87">
        <v>3.5</v>
      </c>
      <c r="AZ87">
        <v>545000</v>
      </c>
      <c r="BB87" s="35">
        <v>77</v>
      </c>
      <c r="BC87">
        <v>3.5</v>
      </c>
      <c r="BD87">
        <v>545000</v>
      </c>
      <c r="BE87">
        <f t="shared" si="1"/>
        <v>286080</v>
      </c>
    </row>
    <row r="88" spans="50:57" x14ac:dyDescent="0.25">
      <c r="AX88" s="35">
        <v>78</v>
      </c>
      <c r="AY88">
        <v>3.37</v>
      </c>
      <c r="AZ88">
        <v>265000</v>
      </c>
      <c r="BB88" s="35">
        <v>78</v>
      </c>
      <c r="BC88">
        <v>3.37</v>
      </c>
      <c r="BD88">
        <v>265000</v>
      </c>
      <c r="BE88">
        <f t="shared" si="1"/>
        <v>286080</v>
      </c>
    </row>
    <row r="89" spans="50:57" x14ac:dyDescent="0.25">
      <c r="AX89" s="35">
        <v>79</v>
      </c>
      <c r="AY89">
        <v>3.37</v>
      </c>
      <c r="AZ89">
        <v>485000</v>
      </c>
      <c r="BB89" s="35">
        <v>79</v>
      </c>
      <c r="BC89">
        <v>3.37</v>
      </c>
      <c r="BD89">
        <v>485000</v>
      </c>
      <c r="BE89">
        <f t="shared" si="1"/>
        <v>286080</v>
      </c>
    </row>
    <row r="90" spans="50:57" x14ac:dyDescent="0.25">
      <c r="AX90" s="35">
        <v>80</v>
      </c>
      <c r="AY90">
        <v>2.75</v>
      </c>
      <c r="AZ90">
        <v>185000</v>
      </c>
      <c r="BB90" s="35">
        <v>80</v>
      </c>
      <c r="BC90">
        <v>2.75</v>
      </c>
      <c r="BD90">
        <v>185000</v>
      </c>
      <c r="BE90">
        <f t="shared" si="1"/>
        <v>286080</v>
      </c>
    </row>
    <row r="91" spans="50:57" x14ac:dyDescent="0.25">
      <c r="AX91" s="35">
        <v>81</v>
      </c>
      <c r="AY91">
        <v>4.25</v>
      </c>
      <c r="AZ91">
        <v>195000</v>
      </c>
      <c r="BB91" s="35">
        <v>81</v>
      </c>
      <c r="BC91">
        <v>4.25</v>
      </c>
      <c r="BD91">
        <v>195000</v>
      </c>
      <c r="BE91">
        <f t="shared" si="1"/>
        <v>286080</v>
      </c>
    </row>
    <row r="92" spans="50:57" x14ac:dyDescent="0.25">
      <c r="AX92" s="35">
        <v>82</v>
      </c>
      <c r="AY92">
        <v>3.37</v>
      </c>
      <c r="AZ92">
        <v>215000</v>
      </c>
      <c r="BB92" s="35">
        <v>82</v>
      </c>
      <c r="BC92">
        <v>3.37</v>
      </c>
      <c r="BD92">
        <v>215000</v>
      </c>
      <c r="BE92">
        <f t="shared" si="1"/>
        <v>286080</v>
      </c>
    </row>
    <row r="93" spans="50:57" x14ac:dyDescent="0.25">
      <c r="AX93" s="35">
        <v>83</v>
      </c>
      <c r="AY93">
        <v>3.62</v>
      </c>
      <c r="AZ93">
        <v>235000</v>
      </c>
      <c r="BB93" s="35">
        <v>83</v>
      </c>
      <c r="BC93">
        <v>3.62</v>
      </c>
      <c r="BD93">
        <v>235000</v>
      </c>
      <c r="BE93">
        <f t="shared" si="1"/>
        <v>286080</v>
      </c>
    </row>
    <row r="94" spans="50:57" x14ac:dyDescent="0.25">
      <c r="AX94" s="35">
        <v>84</v>
      </c>
      <c r="AY94">
        <v>3.37</v>
      </c>
      <c r="AZ94">
        <v>245000</v>
      </c>
      <c r="BB94" s="35">
        <v>84</v>
      </c>
      <c r="BC94">
        <v>3.37</v>
      </c>
      <c r="BD94">
        <v>245000</v>
      </c>
      <c r="BE94">
        <f t="shared" si="1"/>
        <v>286080</v>
      </c>
    </row>
    <row r="95" spans="50:57" x14ac:dyDescent="0.25">
      <c r="AX95" s="35">
        <v>85</v>
      </c>
      <c r="AY95">
        <v>2.5</v>
      </c>
      <c r="AZ95">
        <v>505000</v>
      </c>
      <c r="BB95" s="35">
        <v>85</v>
      </c>
      <c r="BC95">
        <v>2.5</v>
      </c>
      <c r="BD95">
        <v>505000</v>
      </c>
      <c r="BE95">
        <f t="shared" si="1"/>
        <v>286080</v>
      </c>
    </row>
    <row r="96" spans="50:57" x14ac:dyDescent="0.25">
      <c r="AX96" s="35">
        <v>86</v>
      </c>
      <c r="AY96">
        <v>3.25</v>
      </c>
      <c r="AZ96">
        <v>245000</v>
      </c>
      <c r="BB96" s="35">
        <v>86</v>
      </c>
      <c r="BC96">
        <v>3.25</v>
      </c>
      <c r="BD96">
        <v>245000</v>
      </c>
      <c r="BE96">
        <f t="shared" si="1"/>
        <v>286080</v>
      </c>
    </row>
    <row r="97" spans="50:57" x14ac:dyDescent="0.25">
      <c r="AX97" s="35">
        <v>87</v>
      </c>
      <c r="AY97">
        <v>3.25</v>
      </c>
      <c r="AZ97">
        <v>185000</v>
      </c>
      <c r="BB97" s="35">
        <v>87</v>
      </c>
      <c r="BC97">
        <v>3.25</v>
      </c>
      <c r="BD97">
        <v>185000</v>
      </c>
      <c r="BE97">
        <f t="shared" si="1"/>
        <v>286080</v>
      </c>
    </row>
    <row r="98" spans="50:57" x14ac:dyDescent="0.25">
      <c r="AX98" s="35">
        <v>88</v>
      </c>
      <c r="AY98">
        <v>3.75</v>
      </c>
      <c r="AZ98">
        <v>305000</v>
      </c>
      <c r="BB98" s="35">
        <v>88</v>
      </c>
      <c r="BC98">
        <v>3.75</v>
      </c>
      <c r="BD98">
        <v>305000</v>
      </c>
      <c r="BE98">
        <f t="shared" si="1"/>
        <v>286080</v>
      </c>
    </row>
    <row r="99" spans="50:57" x14ac:dyDescent="0.25">
      <c r="AX99" s="35">
        <v>89</v>
      </c>
      <c r="AY99">
        <v>2.84</v>
      </c>
      <c r="AZ99">
        <v>325000</v>
      </c>
      <c r="BB99" s="35">
        <v>89</v>
      </c>
      <c r="BC99">
        <v>2.84</v>
      </c>
      <c r="BD99">
        <v>325000</v>
      </c>
      <c r="BE99">
        <f t="shared" si="1"/>
        <v>286080</v>
      </c>
    </row>
    <row r="100" spans="50:57" x14ac:dyDescent="0.25">
      <c r="AX100" s="35">
        <v>90</v>
      </c>
      <c r="AY100">
        <v>3</v>
      </c>
      <c r="AZ100">
        <v>405000</v>
      </c>
      <c r="BB100" s="35">
        <v>90</v>
      </c>
      <c r="BC100">
        <v>3</v>
      </c>
      <c r="BD100">
        <v>405000</v>
      </c>
      <c r="BE100">
        <f t="shared" si="1"/>
        <v>286080</v>
      </c>
    </row>
    <row r="101" spans="50:57" x14ac:dyDescent="0.25">
      <c r="AX101" s="35">
        <v>91</v>
      </c>
      <c r="AY101">
        <v>3.25</v>
      </c>
      <c r="AZ101">
        <v>395000</v>
      </c>
      <c r="BB101" s="35">
        <v>91</v>
      </c>
      <c r="BC101">
        <v>3.25</v>
      </c>
      <c r="BD101">
        <v>395000</v>
      </c>
      <c r="BE101">
        <f t="shared" si="1"/>
        <v>286080</v>
      </c>
    </row>
    <row r="102" spans="50:57" x14ac:dyDescent="0.25">
      <c r="AX102" s="35">
        <v>92</v>
      </c>
      <c r="AY102">
        <v>3.12</v>
      </c>
      <c r="AZ102">
        <v>305000</v>
      </c>
      <c r="BB102" s="35">
        <v>92</v>
      </c>
      <c r="BC102">
        <v>3.12</v>
      </c>
      <c r="BD102">
        <v>305000</v>
      </c>
      <c r="BE102">
        <f t="shared" si="1"/>
        <v>286080</v>
      </c>
    </row>
    <row r="103" spans="50:57" x14ac:dyDescent="0.25">
      <c r="AX103" s="35">
        <v>93</v>
      </c>
      <c r="AY103">
        <v>1.87</v>
      </c>
      <c r="AZ103">
        <v>285000</v>
      </c>
      <c r="BB103" s="35">
        <v>93</v>
      </c>
      <c r="BC103">
        <v>1.87</v>
      </c>
      <c r="BD103">
        <v>285000</v>
      </c>
      <c r="BE103">
        <f t="shared" si="1"/>
        <v>286080</v>
      </c>
    </row>
    <row r="104" spans="50:57" x14ac:dyDescent="0.25">
      <c r="AX104" s="35">
        <v>94</v>
      </c>
      <c r="AY104">
        <v>3</v>
      </c>
      <c r="AZ104">
        <v>395000</v>
      </c>
      <c r="BB104" s="35">
        <v>94</v>
      </c>
      <c r="BC104">
        <v>3</v>
      </c>
      <c r="BD104">
        <v>395000</v>
      </c>
      <c r="BE104">
        <f t="shared" si="1"/>
        <v>286080</v>
      </c>
    </row>
    <row r="105" spans="50:57" x14ac:dyDescent="0.25">
      <c r="AX105" s="35">
        <v>95</v>
      </c>
      <c r="AY105">
        <v>3.62</v>
      </c>
      <c r="AZ105">
        <v>95000</v>
      </c>
      <c r="BB105" s="35">
        <v>95</v>
      </c>
      <c r="BC105">
        <v>3.62</v>
      </c>
      <c r="BD105">
        <v>95000</v>
      </c>
      <c r="BE105">
        <f t="shared" si="1"/>
        <v>286080</v>
      </c>
    </row>
    <row r="106" spans="50:57" x14ac:dyDescent="0.25">
      <c r="AX106" s="35">
        <v>96</v>
      </c>
      <c r="AY106">
        <v>2.99</v>
      </c>
      <c r="AZ106">
        <v>375000</v>
      </c>
      <c r="BB106" s="35">
        <v>96</v>
      </c>
      <c r="BC106">
        <v>2.99</v>
      </c>
      <c r="BD106">
        <v>375000</v>
      </c>
      <c r="BE106">
        <f t="shared" si="1"/>
        <v>286080</v>
      </c>
    </row>
    <row r="107" spans="50:57" x14ac:dyDescent="0.25">
      <c r="AX107" s="35">
        <v>97</v>
      </c>
      <c r="AY107">
        <v>2.62</v>
      </c>
      <c r="AZ107">
        <v>125000</v>
      </c>
      <c r="BB107" s="35">
        <v>97</v>
      </c>
      <c r="BC107">
        <v>2.62</v>
      </c>
      <c r="BD107">
        <v>125000</v>
      </c>
      <c r="BE107">
        <f t="shared" si="1"/>
        <v>286080</v>
      </c>
    </row>
    <row r="108" spans="50:57" x14ac:dyDescent="0.25">
      <c r="AX108" s="35">
        <v>98</v>
      </c>
      <c r="AY108">
        <v>2.75</v>
      </c>
      <c r="AZ108">
        <v>185000</v>
      </c>
      <c r="BB108" s="35">
        <v>98</v>
      </c>
      <c r="BC108">
        <v>2.75</v>
      </c>
      <c r="BD108">
        <v>185000</v>
      </c>
      <c r="BE108">
        <f t="shared" si="1"/>
        <v>286080</v>
      </c>
    </row>
    <row r="109" spans="50:57" x14ac:dyDescent="0.25">
      <c r="AX109" s="35">
        <v>99</v>
      </c>
      <c r="AY109">
        <v>3</v>
      </c>
      <c r="AZ109">
        <v>245000</v>
      </c>
      <c r="BB109" s="35">
        <v>99</v>
      </c>
      <c r="BC109">
        <v>3</v>
      </c>
      <c r="BD109">
        <v>245000</v>
      </c>
      <c r="BE109">
        <f t="shared" si="1"/>
        <v>286080</v>
      </c>
    </row>
    <row r="110" spans="50:57" x14ac:dyDescent="0.25">
      <c r="AX110" s="35">
        <v>100</v>
      </c>
      <c r="AY110">
        <v>3.12</v>
      </c>
      <c r="AZ110">
        <v>95000</v>
      </c>
      <c r="BB110" s="35">
        <v>100</v>
      </c>
      <c r="BC110">
        <v>3.12</v>
      </c>
      <c r="BD110">
        <v>95000</v>
      </c>
      <c r="BE110">
        <f t="shared" si="1"/>
        <v>286080</v>
      </c>
    </row>
    <row r="111" spans="50:57" x14ac:dyDescent="0.25">
      <c r="AX111" s="35">
        <v>101</v>
      </c>
      <c r="AY111">
        <v>2.5</v>
      </c>
      <c r="AZ111">
        <v>105000</v>
      </c>
      <c r="BB111" s="35">
        <v>101</v>
      </c>
      <c r="BC111">
        <v>2.5</v>
      </c>
      <c r="BD111">
        <v>105000</v>
      </c>
      <c r="BE111">
        <f t="shared" si="1"/>
        <v>286080</v>
      </c>
    </row>
    <row r="112" spans="50:57" x14ac:dyDescent="0.25">
      <c r="AX112" s="35">
        <v>102</v>
      </c>
      <c r="AY112">
        <v>2.75</v>
      </c>
      <c r="AZ112">
        <v>255000</v>
      </c>
      <c r="BB112" s="35">
        <v>102</v>
      </c>
      <c r="BC112">
        <v>2.75</v>
      </c>
      <c r="BD112">
        <v>255000</v>
      </c>
      <c r="BE112">
        <f t="shared" si="1"/>
        <v>286080</v>
      </c>
    </row>
    <row r="113" spans="50:57" x14ac:dyDescent="0.25">
      <c r="AX113" s="35">
        <v>103</v>
      </c>
      <c r="AY113">
        <v>2.37</v>
      </c>
      <c r="AZ113">
        <v>445000</v>
      </c>
      <c r="BB113" s="35">
        <v>103</v>
      </c>
      <c r="BC113">
        <v>2.37</v>
      </c>
      <c r="BD113">
        <v>445000</v>
      </c>
      <c r="BE113">
        <f t="shared" si="1"/>
        <v>286080</v>
      </c>
    </row>
    <row r="114" spans="50:57" x14ac:dyDescent="0.25">
      <c r="AX114" s="35">
        <v>104</v>
      </c>
      <c r="AY114">
        <v>3.75</v>
      </c>
      <c r="AZ114">
        <v>365000</v>
      </c>
      <c r="BB114" s="35">
        <v>104</v>
      </c>
      <c r="BC114">
        <v>3.75</v>
      </c>
      <c r="BD114">
        <v>365000</v>
      </c>
      <c r="BE114">
        <f t="shared" si="1"/>
        <v>286080</v>
      </c>
    </row>
    <row r="115" spans="50:57" x14ac:dyDescent="0.25">
      <c r="AX115" s="35">
        <v>105</v>
      </c>
      <c r="AY115">
        <v>3.75</v>
      </c>
      <c r="AZ115">
        <v>75000</v>
      </c>
      <c r="BB115" s="35">
        <v>105</v>
      </c>
      <c r="BC115">
        <v>3.75</v>
      </c>
      <c r="BD115">
        <v>75000</v>
      </c>
      <c r="BE115">
        <f t="shared" si="1"/>
        <v>286080</v>
      </c>
    </row>
    <row r="116" spans="50:57" x14ac:dyDescent="0.25">
      <c r="AX116" s="35">
        <v>106</v>
      </c>
      <c r="AY116">
        <v>2.62</v>
      </c>
      <c r="AZ116">
        <v>185000</v>
      </c>
      <c r="BB116" s="35">
        <v>106</v>
      </c>
      <c r="BC116">
        <v>2.62</v>
      </c>
      <c r="BD116">
        <v>185000</v>
      </c>
      <c r="BE116">
        <f t="shared" si="1"/>
        <v>286080</v>
      </c>
    </row>
    <row r="117" spans="50:57" x14ac:dyDescent="0.25">
      <c r="AX117" s="35">
        <v>107</v>
      </c>
      <c r="AY117">
        <v>2.87</v>
      </c>
      <c r="AZ117">
        <v>235000</v>
      </c>
      <c r="BB117" s="35">
        <v>107</v>
      </c>
      <c r="BC117">
        <v>2.87</v>
      </c>
      <c r="BD117">
        <v>235000</v>
      </c>
      <c r="BE117">
        <f t="shared" si="1"/>
        <v>286080</v>
      </c>
    </row>
    <row r="118" spans="50:57" x14ac:dyDescent="0.25">
      <c r="AX118" s="35">
        <v>108</v>
      </c>
      <c r="AY118">
        <v>3.25</v>
      </c>
      <c r="AZ118">
        <v>365000</v>
      </c>
      <c r="BB118" s="35">
        <v>108</v>
      </c>
      <c r="BC118">
        <v>3.25</v>
      </c>
      <c r="BD118">
        <v>365000</v>
      </c>
      <c r="BE118">
        <f t="shared" si="1"/>
        <v>286080</v>
      </c>
    </row>
    <row r="119" spans="50:57" x14ac:dyDescent="0.25">
      <c r="AX119" s="35">
        <v>109</v>
      </c>
      <c r="AY119">
        <v>2.62</v>
      </c>
      <c r="AZ119">
        <v>325000</v>
      </c>
      <c r="BB119" s="35">
        <v>109</v>
      </c>
      <c r="BC119">
        <v>2.62</v>
      </c>
      <c r="BD119">
        <v>325000</v>
      </c>
      <c r="BE119">
        <f t="shared" si="1"/>
        <v>286080</v>
      </c>
    </row>
    <row r="120" spans="50:57" x14ac:dyDescent="0.25">
      <c r="AX120" s="35">
        <v>110</v>
      </c>
      <c r="AY120">
        <v>3</v>
      </c>
      <c r="AZ120">
        <v>295000</v>
      </c>
      <c r="BB120" s="35">
        <v>110</v>
      </c>
      <c r="BC120">
        <v>3</v>
      </c>
      <c r="BD120">
        <v>295000</v>
      </c>
      <c r="BE120">
        <f t="shared" si="1"/>
        <v>286080</v>
      </c>
    </row>
    <row r="121" spans="50:57" x14ac:dyDescent="0.25">
      <c r="AX121" s="35">
        <v>111</v>
      </c>
      <c r="AY121">
        <v>2.87</v>
      </c>
      <c r="AZ121">
        <v>235000</v>
      </c>
      <c r="BB121" s="35">
        <v>111</v>
      </c>
      <c r="BC121">
        <v>2.87</v>
      </c>
      <c r="BD121">
        <v>235000</v>
      </c>
      <c r="BE121">
        <f t="shared" si="1"/>
        <v>286080</v>
      </c>
    </row>
    <row r="122" spans="50:57" x14ac:dyDescent="0.25">
      <c r="AX122" s="35">
        <v>112</v>
      </c>
      <c r="AY122">
        <v>2.87</v>
      </c>
      <c r="AZ122">
        <v>275000</v>
      </c>
      <c r="BB122" s="35">
        <v>112</v>
      </c>
      <c r="BC122">
        <v>2.87</v>
      </c>
      <c r="BD122">
        <v>275000</v>
      </c>
      <c r="BE122">
        <f t="shared" si="1"/>
        <v>286080</v>
      </c>
    </row>
    <row r="123" spans="50:57" x14ac:dyDescent="0.25">
      <c r="AX123" s="35">
        <v>113</v>
      </c>
      <c r="AY123">
        <v>2.87</v>
      </c>
      <c r="AZ123">
        <v>195000</v>
      </c>
      <c r="BB123" s="35">
        <v>113</v>
      </c>
      <c r="BC123">
        <v>2.87</v>
      </c>
      <c r="BD123">
        <v>195000</v>
      </c>
      <c r="BE123">
        <f t="shared" si="1"/>
        <v>286080</v>
      </c>
    </row>
    <row r="124" spans="50:57" x14ac:dyDescent="0.25">
      <c r="AX124" s="35">
        <v>114</v>
      </c>
      <c r="AY124">
        <v>3.12</v>
      </c>
      <c r="AZ124">
        <v>495000</v>
      </c>
      <c r="BB124" s="35">
        <v>114</v>
      </c>
      <c r="BC124">
        <v>3.12</v>
      </c>
      <c r="BD124">
        <v>495000</v>
      </c>
      <c r="BE124">
        <f t="shared" si="1"/>
        <v>286080</v>
      </c>
    </row>
    <row r="125" spans="50:57" x14ac:dyDescent="0.25">
      <c r="AX125" s="35">
        <v>115</v>
      </c>
      <c r="AY125">
        <v>2.99</v>
      </c>
      <c r="AZ125">
        <v>505000</v>
      </c>
      <c r="BB125" s="35">
        <v>115</v>
      </c>
      <c r="BC125">
        <v>2.99</v>
      </c>
      <c r="BD125">
        <v>505000</v>
      </c>
      <c r="BE125">
        <f t="shared" si="1"/>
        <v>286080</v>
      </c>
    </row>
    <row r="126" spans="50:57" x14ac:dyDescent="0.25">
      <c r="AX126" s="35">
        <v>116</v>
      </c>
      <c r="AY126">
        <v>2.99</v>
      </c>
      <c r="AZ126">
        <v>305000</v>
      </c>
      <c r="BB126" s="35">
        <v>116</v>
      </c>
      <c r="BC126">
        <v>2.99</v>
      </c>
      <c r="BD126">
        <v>305000</v>
      </c>
      <c r="BE126">
        <f t="shared" si="1"/>
        <v>286080</v>
      </c>
    </row>
    <row r="127" spans="50:57" x14ac:dyDescent="0.25">
      <c r="AX127" s="35">
        <v>117</v>
      </c>
      <c r="AY127">
        <v>2.75</v>
      </c>
      <c r="AZ127">
        <v>425000</v>
      </c>
      <c r="BB127" s="35">
        <v>117</v>
      </c>
      <c r="BC127">
        <v>2.75</v>
      </c>
      <c r="BD127">
        <v>425000</v>
      </c>
      <c r="BE127">
        <f t="shared" si="1"/>
        <v>286080</v>
      </c>
    </row>
    <row r="128" spans="50:57" x14ac:dyDescent="0.25">
      <c r="AX128" s="35">
        <v>118</v>
      </c>
      <c r="AY128">
        <v>3.25</v>
      </c>
      <c r="AZ128">
        <v>465000</v>
      </c>
      <c r="BB128" s="35">
        <v>118</v>
      </c>
      <c r="BC128">
        <v>3.25</v>
      </c>
      <c r="BD128">
        <v>465000</v>
      </c>
      <c r="BE128">
        <f t="shared" si="1"/>
        <v>286080</v>
      </c>
    </row>
    <row r="129" spans="50:57" x14ac:dyDescent="0.25">
      <c r="AX129" s="35">
        <v>119</v>
      </c>
      <c r="AY129">
        <v>3.37</v>
      </c>
      <c r="AZ129">
        <v>145000</v>
      </c>
      <c r="BB129" s="35">
        <v>119</v>
      </c>
      <c r="BC129">
        <v>3.37</v>
      </c>
      <c r="BD129">
        <v>145000</v>
      </c>
      <c r="BE129">
        <f t="shared" si="1"/>
        <v>286080</v>
      </c>
    </row>
    <row r="130" spans="50:57" x14ac:dyDescent="0.25">
      <c r="AX130" s="35">
        <v>120</v>
      </c>
      <c r="AY130">
        <v>3.99</v>
      </c>
      <c r="AZ130">
        <v>215000</v>
      </c>
      <c r="BB130" s="35">
        <v>120</v>
      </c>
      <c r="BC130">
        <v>3.99</v>
      </c>
      <c r="BD130">
        <v>215000</v>
      </c>
      <c r="BE130">
        <f t="shared" si="1"/>
        <v>286080</v>
      </c>
    </row>
    <row r="131" spans="50:57" x14ac:dyDescent="0.25">
      <c r="AX131" s="35">
        <v>121</v>
      </c>
      <c r="AY131">
        <v>2.37</v>
      </c>
      <c r="AZ131">
        <v>445000</v>
      </c>
      <c r="BB131" s="35">
        <v>121</v>
      </c>
      <c r="BC131">
        <v>2.37</v>
      </c>
      <c r="BD131">
        <v>445000</v>
      </c>
      <c r="BE131">
        <f t="shared" si="1"/>
        <v>286080</v>
      </c>
    </row>
    <row r="132" spans="50:57" x14ac:dyDescent="0.25">
      <c r="AX132" s="35">
        <v>122</v>
      </c>
      <c r="AY132">
        <v>2.87</v>
      </c>
      <c r="AZ132">
        <v>285000</v>
      </c>
      <c r="BB132" s="35">
        <v>122</v>
      </c>
      <c r="BC132">
        <v>2.87</v>
      </c>
      <c r="BD132">
        <v>285000</v>
      </c>
      <c r="BE132">
        <f t="shared" si="1"/>
        <v>286080</v>
      </c>
    </row>
    <row r="133" spans="50:57" x14ac:dyDescent="0.25">
      <c r="AX133" s="35">
        <v>123</v>
      </c>
      <c r="AY133">
        <v>2.75</v>
      </c>
      <c r="AZ133">
        <v>225000</v>
      </c>
      <c r="BB133" s="35">
        <v>123</v>
      </c>
      <c r="BC133">
        <v>2.75</v>
      </c>
      <c r="BD133">
        <v>225000</v>
      </c>
      <c r="BE133">
        <f t="shared" si="1"/>
        <v>286080</v>
      </c>
    </row>
    <row r="134" spans="50:57" x14ac:dyDescent="0.25">
      <c r="AX134" s="35">
        <v>124</v>
      </c>
      <c r="AY134">
        <v>3</v>
      </c>
      <c r="AZ134">
        <v>235000</v>
      </c>
      <c r="BB134" s="35">
        <v>124</v>
      </c>
      <c r="BC134">
        <v>3</v>
      </c>
      <c r="BD134">
        <v>235000</v>
      </c>
      <c r="BE134">
        <f t="shared" si="1"/>
        <v>286080</v>
      </c>
    </row>
    <row r="135" spans="50:57" x14ac:dyDescent="0.25">
      <c r="AX135" s="35">
        <v>125</v>
      </c>
      <c r="AY135">
        <v>3.87</v>
      </c>
      <c r="AZ135">
        <v>165000</v>
      </c>
      <c r="BB135" s="35">
        <v>125</v>
      </c>
      <c r="BC135">
        <v>3.87</v>
      </c>
      <c r="BD135">
        <v>165000</v>
      </c>
      <c r="BE135">
        <f t="shared" si="1"/>
        <v>286080</v>
      </c>
    </row>
    <row r="136" spans="50:57" x14ac:dyDescent="0.25">
      <c r="AX136" s="35">
        <v>126</v>
      </c>
      <c r="AY136">
        <v>2.75</v>
      </c>
      <c r="AZ136">
        <v>275000</v>
      </c>
      <c r="BB136" s="35">
        <v>126</v>
      </c>
      <c r="BC136">
        <v>2.75</v>
      </c>
      <c r="BD136">
        <v>275000</v>
      </c>
      <c r="BE136">
        <f t="shared" si="1"/>
        <v>286080</v>
      </c>
    </row>
    <row r="137" spans="50:57" x14ac:dyDescent="0.25">
      <c r="AX137" s="35">
        <v>127</v>
      </c>
      <c r="AY137">
        <v>2.99</v>
      </c>
      <c r="AZ137">
        <v>235000</v>
      </c>
      <c r="BB137" s="35">
        <v>127</v>
      </c>
      <c r="BC137">
        <v>2.99</v>
      </c>
      <c r="BD137">
        <v>235000</v>
      </c>
      <c r="BE137">
        <f t="shared" si="1"/>
        <v>286080</v>
      </c>
    </row>
    <row r="138" spans="50:57" x14ac:dyDescent="0.25">
      <c r="AX138" s="35">
        <v>128</v>
      </c>
      <c r="AY138">
        <v>4.37</v>
      </c>
      <c r="AZ138">
        <v>335000</v>
      </c>
      <c r="BB138" s="35">
        <v>128</v>
      </c>
      <c r="BC138">
        <v>4.37</v>
      </c>
      <c r="BD138">
        <v>335000</v>
      </c>
      <c r="BE138">
        <f t="shared" si="1"/>
        <v>286080</v>
      </c>
    </row>
    <row r="139" spans="50:57" x14ac:dyDescent="0.25">
      <c r="AX139" s="35">
        <v>129</v>
      </c>
      <c r="AY139">
        <v>3.37</v>
      </c>
      <c r="AZ139">
        <v>325000</v>
      </c>
      <c r="BB139" s="35">
        <v>129</v>
      </c>
      <c r="BC139">
        <v>3.37</v>
      </c>
      <c r="BD139">
        <v>325000</v>
      </c>
      <c r="BE139">
        <f t="shared" si="1"/>
        <v>286080</v>
      </c>
    </row>
    <row r="140" spans="50:57" x14ac:dyDescent="0.25">
      <c r="AX140" s="35">
        <v>130</v>
      </c>
      <c r="AY140">
        <v>4.25</v>
      </c>
      <c r="AZ140">
        <v>95000</v>
      </c>
      <c r="BB140" s="35">
        <v>130</v>
      </c>
      <c r="BC140">
        <v>4.25</v>
      </c>
      <c r="BD140">
        <v>95000</v>
      </c>
      <c r="BE140">
        <f t="shared" ref="BE140:BE203" si="2">AVERAGE($BD$11:$BD$510)</f>
        <v>286080</v>
      </c>
    </row>
    <row r="141" spans="50:57" x14ac:dyDescent="0.25">
      <c r="AX141" s="35">
        <v>131</v>
      </c>
      <c r="AY141">
        <v>3.5</v>
      </c>
      <c r="AZ141">
        <v>355000</v>
      </c>
      <c r="BB141" s="35">
        <v>131</v>
      </c>
      <c r="BC141">
        <v>3.5</v>
      </c>
      <c r="BD141">
        <v>355000</v>
      </c>
      <c r="BE141">
        <f t="shared" si="2"/>
        <v>286080</v>
      </c>
    </row>
    <row r="142" spans="50:57" x14ac:dyDescent="0.25">
      <c r="AX142" s="35">
        <v>132</v>
      </c>
      <c r="AY142">
        <v>3</v>
      </c>
      <c r="AZ142">
        <v>715000</v>
      </c>
      <c r="BB142" s="35">
        <v>132</v>
      </c>
      <c r="BC142">
        <v>3</v>
      </c>
      <c r="BD142">
        <v>715000</v>
      </c>
      <c r="BE142">
        <f t="shared" si="2"/>
        <v>286080</v>
      </c>
    </row>
    <row r="143" spans="50:57" x14ac:dyDescent="0.25">
      <c r="AX143" s="35">
        <v>133</v>
      </c>
      <c r="AY143">
        <v>3.37</v>
      </c>
      <c r="AZ143">
        <v>395000</v>
      </c>
      <c r="BB143" s="35">
        <v>133</v>
      </c>
      <c r="BC143">
        <v>3.37</v>
      </c>
      <c r="BD143">
        <v>395000</v>
      </c>
      <c r="BE143">
        <f t="shared" si="2"/>
        <v>286080</v>
      </c>
    </row>
    <row r="144" spans="50:57" x14ac:dyDescent="0.25">
      <c r="AX144" s="35">
        <v>134</v>
      </c>
      <c r="AY144">
        <v>3.62</v>
      </c>
      <c r="AZ144">
        <v>125000</v>
      </c>
      <c r="BB144" s="35">
        <v>134</v>
      </c>
      <c r="BC144">
        <v>3.62</v>
      </c>
      <c r="BD144">
        <v>125000</v>
      </c>
      <c r="BE144">
        <f t="shared" si="2"/>
        <v>286080</v>
      </c>
    </row>
    <row r="145" spans="50:57" x14ac:dyDescent="0.25">
      <c r="AX145" s="35">
        <v>135</v>
      </c>
      <c r="AY145">
        <v>5.12</v>
      </c>
      <c r="AZ145">
        <v>115000</v>
      </c>
      <c r="BB145" s="35">
        <v>135</v>
      </c>
      <c r="BC145">
        <v>5.12</v>
      </c>
      <c r="BD145">
        <v>115000</v>
      </c>
      <c r="BE145">
        <f t="shared" si="2"/>
        <v>286080</v>
      </c>
    </row>
    <row r="146" spans="50:57" x14ac:dyDescent="0.25">
      <c r="AX146" s="35">
        <v>136</v>
      </c>
      <c r="AY146">
        <v>3.37</v>
      </c>
      <c r="AZ146">
        <v>385000</v>
      </c>
      <c r="BB146" s="35">
        <v>136</v>
      </c>
      <c r="BC146">
        <v>3.37</v>
      </c>
      <c r="BD146">
        <v>385000</v>
      </c>
      <c r="BE146">
        <f t="shared" si="2"/>
        <v>286080</v>
      </c>
    </row>
    <row r="147" spans="50:57" x14ac:dyDescent="0.25">
      <c r="AX147" s="35">
        <v>137</v>
      </c>
      <c r="AY147">
        <v>3.75</v>
      </c>
      <c r="AZ147">
        <v>125000</v>
      </c>
      <c r="BB147" s="35">
        <v>137</v>
      </c>
      <c r="BC147">
        <v>3.75</v>
      </c>
      <c r="BD147">
        <v>125000</v>
      </c>
      <c r="BE147">
        <f t="shared" si="2"/>
        <v>286080</v>
      </c>
    </row>
    <row r="148" spans="50:57" x14ac:dyDescent="0.25">
      <c r="AX148" s="35">
        <v>138</v>
      </c>
      <c r="AY148">
        <v>2.87</v>
      </c>
      <c r="AZ148">
        <v>355000</v>
      </c>
      <c r="BB148" s="35">
        <v>138</v>
      </c>
      <c r="BC148">
        <v>2.87</v>
      </c>
      <c r="BD148">
        <v>355000</v>
      </c>
      <c r="BE148">
        <f t="shared" si="2"/>
        <v>286080</v>
      </c>
    </row>
    <row r="149" spans="50:57" x14ac:dyDescent="0.25">
      <c r="AX149" s="35">
        <v>139</v>
      </c>
      <c r="AY149">
        <v>3.62</v>
      </c>
      <c r="AZ149">
        <v>85000</v>
      </c>
      <c r="BB149" s="35">
        <v>139</v>
      </c>
      <c r="BC149">
        <v>3.62</v>
      </c>
      <c r="BD149">
        <v>85000</v>
      </c>
      <c r="BE149">
        <f t="shared" si="2"/>
        <v>286080</v>
      </c>
    </row>
    <row r="150" spans="50:57" x14ac:dyDescent="0.25">
      <c r="AX150" s="35">
        <v>140</v>
      </c>
      <c r="AY150">
        <v>4.5</v>
      </c>
      <c r="AZ150">
        <v>275000</v>
      </c>
      <c r="BB150" s="35">
        <v>140</v>
      </c>
      <c r="BC150">
        <v>4.5</v>
      </c>
      <c r="BD150">
        <v>275000</v>
      </c>
      <c r="BE150">
        <f t="shared" si="2"/>
        <v>286080</v>
      </c>
    </row>
    <row r="151" spans="50:57" x14ac:dyDescent="0.25">
      <c r="AX151" s="35">
        <v>141</v>
      </c>
      <c r="AY151">
        <v>3.87</v>
      </c>
      <c r="AZ151">
        <v>485000</v>
      </c>
      <c r="BB151" s="35">
        <v>141</v>
      </c>
      <c r="BC151">
        <v>3.87</v>
      </c>
      <c r="BD151">
        <v>485000</v>
      </c>
      <c r="BE151">
        <f t="shared" si="2"/>
        <v>286080</v>
      </c>
    </row>
    <row r="152" spans="50:57" x14ac:dyDescent="0.25">
      <c r="AX152" s="35">
        <v>142</v>
      </c>
      <c r="AY152">
        <v>3.62</v>
      </c>
      <c r="AZ152">
        <v>555000</v>
      </c>
      <c r="BB152" s="35">
        <v>142</v>
      </c>
      <c r="BC152">
        <v>3.62</v>
      </c>
      <c r="BD152">
        <v>555000</v>
      </c>
      <c r="BE152">
        <f t="shared" si="2"/>
        <v>286080</v>
      </c>
    </row>
    <row r="153" spans="50:57" x14ac:dyDescent="0.25">
      <c r="AX153" s="35">
        <v>143</v>
      </c>
      <c r="AY153">
        <v>3</v>
      </c>
      <c r="AZ153">
        <v>335000</v>
      </c>
      <c r="BB153" s="35">
        <v>143</v>
      </c>
      <c r="BC153">
        <v>3</v>
      </c>
      <c r="BD153">
        <v>335000</v>
      </c>
      <c r="BE153">
        <f t="shared" si="2"/>
        <v>286080</v>
      </c>
    </row>
    <row r="154" spans="50:57" x14ac:dyDescent="0.25">
      <c r="AX154" s="35">
        <v>144</v>
      </c>
      <c r="AY154">
        <v>2.87</v>
      </c>
      <c r="AZ154">
        <v>285000</v>
      </c>
      <c r="BB154" s="35">
        <v>144</v>
      </c>
      <c r="BC154">
        <v>2.87</v>
      </c>
      <c r="BD154">
        <v>285000</v>
      </c>
      <c r="BE154">
        <f t="shared" si="2"/>
        <v>286080</v>
      </c>
    </row>
    <row r="155" spans="50:57" x14ac:dyDescent="0.25">
      <c r="AX155" s="35">
        <v>145</v>
      </c>
      <c r="AY155">
        <v>2.5</v>
      </c>
      <c r="AZ155">
        <v>75000</v>
      </c>
      <c r="BB155" s="35">
        <v>145</v>
      </c>
      <c r="BC155">
        <v>2.5</v>
      </c>
      <c r="BD155">
        <v>75000</v>
      </c>
      <c r="BE155">
        <f t="shared" si="2"/>
        <v>286080</v>
      </c>
    </row>
    <row r="156" spans="50:57" x14ac:dyDescent="0.25">
      <c r="AX156" s="35">
        <v>146</v>
      </c>
      <c r="AY156">
        <v>3.12</v>
      </c>
      <c r="AZ156">
        <v>155000</v>
      </c>
      <c r="BB156" s="35">
        <v>146</v>
      </c>
      <c r="BC156">
        <v>3.12</v>
      </c>
      <c r="BD156">
        <v>155000</v>
      </c>
      <c r="BE156">
        <f t="shared" si="2"/>
        <v>286080</v>
      </c>
    </row>
    <row r="157" spans="50:57" x14ac:dyDescent="0.25">
      <c r="AX157" s="35">
        <v>147</v>
      </c>
      <c r="AY157">
        <v>3.12</v>
      </c>
      <c r="AZ157">
        <v>375000</v>
      </c>
      <c r="BB157" s="35">
        <v>147</v>
      </c>
      <c r="BC157">
        <v>3.12</v>
      </c>
      <c r="BD157">
        <v>375000</v>
      </c>
      <c r="BE157">
        <f t="shared" si="2"/>
        <v>286080</v>
      </c>
    </row>
    <row r="158" spans="50:57" x14ac:dyDescent="0.25">
      <c r="AX158" s="35">
        <v>148</v>
      </c>
      <c r="AY158">
        <v>2.87</v>
      </c>
      <c r="AZ158">
        <v>385000</v>
      </c>
      <c r="BB158" s="35">
        <v>148</v>
      </c>
      <c r="BC158">
        <v>2.87</v>
      </c>
      <c r="BD158">
        <v>385000</v>
      </c>
      <c r="BE158">
        <f t="shared" si="2"/>
        <v>286080</v>
      </c>
    </row>
    <row r="159" spans="50:57" x14ac:dyDescent="0.25">
      <c r="AX159" s="35">
        <v>149</v>
      </c>
      <c r="AY159">
        <v>3.87</v>
      </c>
      <c r="AZ159">
        <v>495000</v>
      </c>
      <c r="BB159" s="35">
        <v>149</v>
      </c>
      <c r="BC159">
        <v>3.87</v>
      </c>
      <c r="BD159">
        <v>495000</v>
      </c>
      <c r="BE159">
        <f t="shared" si="2"/>
        <v>286080</v>
      </c>
    </row>
    <row r="160" spans="50:57" x14ac:dyDescent="0.25">
      <c r="AX160" s="35">
        <v>150</v>
      </c>
      <c r="AY160">
        <v>2.37</v>
      </c>
      <c r="AZ160">
        <v>155000</v>
      </c>
      <c r="BB160" s="35">
        <v>150</v>
      </c>
      <c r="BC160">
        <v>2.37</v>
      </c>
      <c r="BD160">
        <v>155000</v>
      </c>
      <c r="BE160">
        <f t="shared" si="2"/>
        <v>286080</v>
      </c>
    </row>
    <row r="161" spans="50:57" x14ac:dyDescent="0.25">
      <c r="AX161" s="35">
        <v>151</v>
      </c>
      <c r="AY161">
        <v>3.25</v>
      </c>
      <c r="AZ161">
        <v>145000</v>
      </c>
      <c r="BB161" s="35">
        <v>151</v>
      </c>
      <c r="BC161">
        <v>3.25</v>
      </c>
      <c r="BD161">
        <v>145000</v>
      </c>
      <c r="BE161">
        <f t="shared" si="2"/>
        <v>286080</v>
      </c>
    </row>
    <row r="162" spans="50:57" x14ac:dyDescent="0.25">
      <c r="AX162" s="35">
        <v>152</v>
      </c>
      <c r="AY162">
        <v>4.25</v>
      </c>
      <c r="AZ162">
        <v>525000</v>
      </c>
      <c r="BB162" s="35">
        <v>152</v>
      </c>
      <c r="BC162">
        <v>4.25</v>
      </c>
      <c r="BD162">
        <v>525000</v>
      </c>
      <c r="BE162">
        <f t="shared" si="2"/>
        <v>286080</v>
      </c>
    </row>
    <row r="163" spans="50:57" x14ac:dyDescent="0.25">
      <c r="AX163" s="35">
        <v>153</v>
      </c>
      <c r="AY163">
        <v>2.37</v>
      </c>
      <c r="AZ163">
        <v>125000</v>
      </c>
      <c r="BB163" s="35">
        <v>153</v>
      </c>
      <c r="BC163">
        <v>2.37</v>
      </c>
      <c r="BD163">
        <v>125000</v>
      </c>
      <c r="BE163">
        <f t="shared" si="2"/>
        <v>286080</v>
      </c>
    </row>
    <row r="164" spans="50:57" x14ac:dyDescent="0.25">
      <c r="AX164" s="35">
        <v>154</v>
      </c>
      <c r="AY164">
        <v>2.87</v>
      </c>
      <c r="AZ164">
        <v>235000</v>
      </c>
      <c r="BB164" s="35">
        <v>154</v>
      </c>
      <c r="BC164">
        <v>2.87</v>
      </c>
      <c r="BD164">
        <v>235000</v>
      </c>
      <c r="BE164">
        <f t="shared" si="2"/>
        <v>286080</v>
      </c>
    </row>
    <row r="165" spans="50:57" x14ac:dyDescent="0.25">
      <c r="AX165" s="35">
        <v>155</v>
      </c>
      <c r="AY165">
        <v>2.75</v>
      </c>
      <c r="AZ165">
        <v>185000</v>
      </c>
      <c r="BB165" s="35">
        <v>155</v>
      </c>
      <c r="BC165">
        <v>2.75</v>
      </c>
      <c r="BD165">
        <v>185000</v>
      </c>
      <c r="BE165">
        <f t="shared" si="2"/>
        <v>286080</v>
      </c>
    </row>
    <row r="166" spans="50:57" x14ac:dyDescent="0.25">
      <c r="AX166" s="35">
        <v>156</v>
      </c>
      <c r="AY166">
        <v>3.5</v>
      </c>
      <c r="AZ166">
        <v>235000</v>
      </c>
      <c r="BB166" s="35">
        <v>156</v>
      </c>
      <c r="BC166">
        <v>3.5</v>
      </c>
      <c r="BD166">
        <v>235000</v>
      </c>
      <c r="BE166">
        <f t="shared" si="2"/>
        <v>286080</v>
      </c>
    </row>
    <row r="167" spans="50:57" x14ac:dyDescent="0.25">
      <c r="AX167" s="35">
        <v>157</v>
      </c>
      <c r="AY167">
        <v>3.87</v>
      </c>
      <c r="AZ167">
        <v>165000</v>
      </c>
      <c r="BB167" s="35">
        <v>157</v>
      </c>
      <c r="BC167">
        <v>3.87</v>
      </c>
      <c r="BD167">
        <v>165000</v>
      </c>
      <c r="BE167">
        <f t="shared" si="2"/>
        <v>286080</v>
      </c>
    </row>
    <row r="168" spans="50:57" x14ac:dyDescent="0.25">
      <c r="AX168" s="35">
        <v>158</v>
      </c>
      <c r="AY168">
        <v>3.12</v>
      </c>
      <c r="AZ168">
        <v>385000</v>
      </c>
      <c r="BB168" s="35">
        <v>158</v>
      </c>
      <c r="BC168">
        <v>3.12</v>
      </c>
      <c r="BD168">
        <v>385000</v>
      </c>
      <c r="BE168">
        <f t="shared" si="2"/>
        <v>286080</v>
      </c>
    </row>
    <row r="169" spans="50:57" x14ac:dyDescent="0.25">
      <c r="AX169" s="35">
        <v>159</v>
      </c>
      <c r="AY169">
        <v>3.62</v>
      </c>
      <c r="AZ169">
        <v>305000</v>
      </c>
      <c r="BB169" s="35">
        <v>159</v>
      </c>
      <c r="BC169">
        <v>3.62</v>
      </c>
      <c r="BD169">
        <v>305000</v>
      </c>
      <c r="BE169">
        <f t="shared" si="2"/>
        <v>286080</v>
      </c>
    </row>
    <row r="170" spans="50:57" x14ac:dyDescent="0.25">
      <c r="AX170" s="35">
        <v>160</v>
      </c>
      <c r="AY170">
        <v>3.5</v>
      </c>
      <c r="AZ170">
        <v>435000</v>
      </c>
      <c r="BB170" s="35">
        <v>160</v>
      </c>
      <c r="BC170">
        <v>3.5</v>
      </c>
      <c r="BD170">
        <v>435000</v>
      </c>
      <c r="BE170">
        <f t="shared" si="2"/>
        <v>286080</v>
      </c>
    </row>
    <row r="171" spans="50:57" x14ac:dyDescent="0.25">
      <c r="AX171" s="35">
        <v>161</v>
      </c>
      <c r="AY171">
        <v>2.75</v>
      </c>
      <c r="AZ171">
        <v>165000</v>
      </c>
      <c r="BB171" s="35">
        <v>161</v>
      </c>
      <c r="BC171">
        <v>2.75</v>
      </c>
      <c r="BD171">
        <v>165000</v>
      </c>
      <c r="BE171">
        <f t="shared" si="2"/>
        <v>286080</v>
      </c>
    </row>
    <row r="172" spans="50:57" x14ac:dyDescent="0.25">
      <c r="AX172" s="35">
        <v>162</v>
      </c>
      <c r="AY172">
        <v>3.25</v>
      </c>
      <c r="AZ172">
        <v>205000</v>
      </c>
      <c r="BB172" s="35">
        <v>162</v>
      </c>
      <c r="BC172">
        <v>3.25</v>
      </c>
      <c r="BD172">
        <v>205000</v>
      </c>
      <c r="BE172">
        <f t="shared" si="2"/>
        <v>286080</v>
      </c>
    </row>
    <row r="173" spans="50:57" x14ac:dyDescent="0.25">
      <c r="AX173" s="35">
        <v>163</v>
      </c>
      <c r="AY173">
        <v>2.87</v>
      </c>
      <c r="AZ173">
        <v>305000</v>
      </c>
      <c r="BB173" s="35">
        <v>163</v>
      </c>
      <c r="BC173">
        <v>2.87</v>
      </c>
      <c r="BD173">
        <v>305000</v>
      </c>
      <c r="BE173">
        <f t="shared" si="2"/>
        <v>286080</v>
      </c>
    </row>
    <row r="174" spans="50:57" x14ac:dyDescent="0.25">
      <c r="AX174" s="35">
        <v>164</v>
      </c>
      <c r="AY174">
        <v>2.5</v>
      </c>
      <c r="AZ174">
        <v>575000</v>
      </c>
      <c r="BB174" s="35">
        <v>164</v>
      </c>
      <c r="BC174">
        <v>2.5</v>
      </c>
      <c r="BD174">
        <v>575000</v>
      </c>
      <c r="BE174">
        <f t="shared" si="2"/>
        <v>286080</v>
      </c>
    </row>
    <row r="175" spans="50:57" x14ac:dyDescent="0.25">
      <c r="AX175" s="35">
        <v>165</v>
      </c>
      <c r="AY175">
        <v>2.87</v>
      </c>
      <c r="AZ175">
        <v>225000</v>
      </c>
      <c r="BB175" s="35">
        <v>165</v>
      </c>
      <c r="BC175">
        <v>2.87</v>
      </c>
      <c r="BD175">
        <v>225000</v>
      </c>
      <c r="BE175">
        <f t="shared" si="2"/>
        <v>286080</v>
      </c>
    </row>
    <row r="176" spans="50:57" x14ac:dyDescent="0.25">
      <c r="AX176" s="35">
        <v>166</v>
      </c>
      <c r="AY176">
        <v>3.87</v>
      </c>
      <c r="AZ176">
        <v>275000</v>
      </c>
      <c r="BB176" s="35">
        <v>166</v>
      </c>
      <c r="BC176">
        <v>3.87</v>
      </c>
      <c r="BD176">
        <v>275000</v>
      </c>
      <c r="BE176">
        <f t="shared" si="2"/>
        <v>286080</v>
      </c>
    </row>
    <row r="177" spans="50:57" x14ac:dyDescent="0.25">
      <c r="AX177" s="35">
        <v>167</v>
      </c>
      <c r="AY177">
        <v>4.12</v>
      </c>
      <c r="AZ177">
        <v>115000</v>
      </c>
      <c r="BB177" s="35">
        <v>167</v>
      </c>
      <c r="BC177">
        <v>4.12</v>
      </c>
      <c r="BD177">
        <v>115000</v>
      </c>
      <c r="BE177">
        <f t="shared" si="2"/>
        <v>286080</v>
      </c>
    </row>
    <row r="178" spans="50:57" x14ac:dyDescent="0.25">
      <c r="AX178" s="35">
        <v>168</v>
      </c>
      <c r="AY178">
        <v>3.25</v>
      </c>
      <c r="AZ178">
        <v>375000</v>
      </c>
      <c r="BB178" s="35">
        <v>168</v>
      </c>
      <c r="BC178">
        <v>3.25</v>
      </c>
      <c r="BD178">
        <v>375000</v>
      </c>
      <c r="BE178">
        <f t="shared" si="2"/>
        <v>286080</v>
      </c>
    </row>
    <row r="179" spans="50:57" x14ac:dyDescent="0.25">
      <c r="AX179" s="35">
        <v>169</v>
      </c>
      <c r="AY179">
        <v>2.75</v>
      </c>
      <c r="AZ179">
        <v>135000</v>
      </c>
      <c r="BB179" s="35">
        <v>169</v>
      </c>
      <c r="BC179">
        <v>2.75</v>
      </c>
      <c r="BD179">
        <v>135000</v>
      </c>
      <c r="BE179">
        <f t="shared" si="2"/>
        <v>286080</v>
      </c>
    </row>
    <row r="180" spans="50:57" x14ac:dyDescent="0.25">
      <c r="AX180" s="35">
        <v>170</v>
      </c>
      <c r="AY180">
        <v>3.37</v>
      </c>
      <c r="AZ180">
        <v>145000</v>
      </c>
      <c r="BB180" s="35">
        <v>170</v>
      </c>
      <c r="BC180">
        <v>3.37</v>
      </c>
      <c r="BD180">
        <v>145000</v>
      </c>
      <c r="BE180">
        <f t="shared" si="2"/>
        <v>286080</v>
      </c>
    </row>
    <row r="181" spans="50:57" x14ac:dyDescent="0.25">
      <c r="AX181" s="35">
        <v>171</v>
      </c>
      <c r="AY181">
        <v>3.5</v>
      </c>
      <c r="AZ181">
        <v>395000</v>
      </c>
      <c r="BB181" s="35">
        <v>171</v>
      </c>
      <c r="BC181">
        <v>3.5</v>
      </c>
      <c r="BD181">
        <v>395000</v>
      </c>
      <c r="BE181">
        <f t="shared" si="2"/>
        <v>286080</v>
      </c>
    </row>
    <row r="182" spans="50:57" x14ac:dyDescent="0.25">
      <c r="AX182" s="35">
        <v>172</v>
      </c>
      <c r="AY182">
        <v>3.25</v>
      </c>
      <c r="AZ182">
        <v>265000</v>
      </c>
      <c r="BB182" s="35">
        <v>172</v>
      </c>
      <c r="BC182">
        <v>3.25</v>
      </c>
      <c r="BD182">
        <v>265000</v>
      </c>
      <c r="BE182">
        <f t="shared" si="2"/>
        <v>286080</v>
      </c>
    </row>
    <row r="183" spans="50:57" x14ac:dyDescent="0.25">
      <c r="AX183" s="35">
        <v>173</v>
      </c>
      <c r="AY183">
        <v>2.87</v>
      </c>
      <c r="AZ183">
        <v>355000</v>
      </c>
      <c r="BB183" s="35">
        <v>173</v>
      </c>
      <c r="BC183">
        <v>2.87</v>
      </c>
      <c r="BD183">
        <v>355000</v>
      </c>
      <c r="BE183">
        <f t="shared" si="2"/>
        <v>286080</v>
      </c>
    </row>
    <row r="184" spans="50:57" x14ac:dyDescent="0.25">
      <c r="AX184" s="35">
        <v>174</v>
      </c>
      <c r="AY184">
        <v>3.12</v>
      </c>
      <c r="AZ184">
        <v>165000</v>
      </c>
      <c r="BB184" s="35">
        <v>174</v>
      </c>
      <c r="BC184">
        <v>3.12</v>
      </c>
      <c r="BD184">
        <v>165000</v>
      </c>
      <c r="BE184">
        <f t="shared" si="2"/>
        <v>286080</v>
      </c>
    </row>
    <row r="185" spans="50:57" x14ac:dyDescent="0.25">
      <c r="AX185" s="35">
        <v>175</v>
      </c>
      <c r="AY185">
        <v>3.12</v>
      </c>
      <c r="AZ185">
        <v>445000</v>
      </c>
      <c r="BB185" s="35">
        <v>175</v>
      </c>
      <c r="BC185">
        <v>3.12</v>
      </c>
      <c r="BD185">
        <v>445000</v>
      </c>
      <c r="BE185">
        <f t="shared" si="2"/>
        <v>286080</v>
      </c>
    </row>
    <row r="186" spans="50:57" x14ac:dyDescent="0.25">
      <c r="AX186" s="35">
        <v>176</v>
      </c>
      <c r="AY186">
        <v>2.5</v>
      </c>
      <c r="AZ186">
        <v>335000</v>
      </c>
      <c r="BB186" s="35">
        <v>176</v>
      </c>
      <c r="BC186">
        <v>2.5</v>
      </c>
      <c r="BD186">
        <v>335000</v>
      </c>
      <c r="BE186">
        <f t="shared" si="2"/>
        <v>286080</v>
      </c>
    </row>
    <row r="187" spans="50:57" x14ac:dyDescent="0.25">
      <c r="AX187" s="35">
        <v>177</v>
      </c>
      <c r="AY187">
        <v>3.87</v>
      </c>
      <c r="AZ187">
        <v>235000</v>
      </c>
      <c r="BB187" s="35">
        <v>177</v>
      </c>
      <c r="BC187">
        <v>3.87</v>
      </c>
      <c r="BD187">
        <v>235000</v>
      </c>
      <c r="BE187">
        <f t="shared" si="2"/>
        <v>286080</v>
      </c>
    </row>
    <row r="188" spans="50:57" x14ac:dyDescent="0.25">
      <c r="AX188" s="35">
        <v>178</v>
      </c>
      <c r="AY188">
        <v>3.25</v>
      </c>
      <c r="AZ188">
        <v>515000</v>
      </c>
      <c r="BB188" s="35">
        <v>178</v>
      </c>
      <c r="BC188">
        <v>3.25</v>
      </c>
      <c r="BD188">
        <v>515000</v>
      </c>
      <c r="BE188">
        <f t="shared" si="2"/>
        <v>286080</v>
      </c>
    </row>
    <row r="189" spans="50:57" x14ac:dyDescent="0.25">
      <c r="AX189" s="35">
        <v>179</v>
      </c>
      <c r="AY189">
        <v>3.87</v>
      </c>
      <c r="AZ189">
        <v>355000</v>
      </c>
      <c r="BB189" s="35">
        <v>179</v>
      </c>
      <c r="BC189">
        <v>3.87</v>
      </c>
      <c r="BD189">
        <v>355000</v>
      </c>
      <c r="BE189">
        <f t="shared" si="2"/>
        <v>286080</v>
      </c>
    </row>
    <row r="190" spans="50:57" x14ac:dyDescent="0.25">
      <c r="AX190" s="35">
        <v>180</v>
      </c>
      <c r="AY190">
        <v>3.62</v>
      </c>
      <c r="AZ190">
        <v>265000</v>
      </c>
      <c r="BB190" s="35">
        <v>180</v>
      </c>
      <c r="BC190">
        <v>3.62</v>
      </c>
      <c r="BD190">
        <v>265000</v>
      </c>
      <c r="BE190">
        <f t="shared" si="2"/>
        <v>286080</v>
      </c>
    </row>
    <row r="191" spans="50:57" x14ac:dyDescent="0.25">
      <c r="AX191" s="35">
        <v>181</v>
      </c>
      <c r="AY191">
        <v>3</v>
      </c>
      <c r="AZ191">
        <v>345000</v>
      </c>
      <c r="BB191" s="35">
        <v>181</v>
      </c>
      <c r="BC191">
        <v>3</v>
      </c>
      <c r="BD191">
        <v>345000</v>
      </c>
      <c r="BE191">
        <f t="shared" si="2"/>
        <v>286080</v>
      </c>
    </row>
    <row r="192" spans="50:57" x14ac:dyDescent="0.25">
      <c r="AX192" s="35">
        <v>182</v>
      </c>
      <c r="AY192">
        <v>2.5</v>
      </c>
      <c r="AZ192">
        <v>265000</v>
      </c>
      <c r="BB192" s="35">
        <v>182</v>
      </c>
      <c r="BC192">
        <v>2.5</v>
      </c>
      <c r="BD192">
        <v>265000</v>
      </c>
      <c r="BE192">
        <f t="shared" si="2"/>
        <v>286080</v>
      </c>
    </row>
    <row r="193" spans="50:57" x14ac:dyDescent="0.25">
      <c r="AX193" s="35">
        <v>183</v>
      </c>
      <c r="AY193">
        <v>3.12</v>
      </c>
      <c r="AZ193">
        <v>155000</v>
      </c>
      <c r="BB193" s="35">
        <v>183</v>
      </c>
      <c r="BC193">
        <v>3.12</v>
      </c>
      <c r="BD193">
        <v>155000</v>
      </c>
      <c r="BE193">
        <f t="shared" si="2"/>
        <v>286080</v>
      </c>
    </row>
    <row r="194" spans="50:57" x14ac:dyDescent="0.25">
      <c r="AX194" s="35">
        <v>184</v>
      </c>
      <c r="AY194">
        <v>4.37</v>
      </c>
      <c r="AZ194">
        <v>185000</v>
      </c>
      <c r="BB194" s="35">
        <v>184</v>
      </c>
      <c r="BC194">
        <v>4.37</v>
      </c>
      <c r="BD194">
        <v>185000</v>
      </c>
      <c r="BE194">
        <f t="shared" si="2"/>
        <v>286080</v>
      </c>
    </row>
    <row r="195" spans="50:57" x14ac:dyDescent="0.25">
      <c r="AX195" s="35">
        <v>185</v>
      </c>
      <c r="AY195">
        <v>2.99</v>
      </c>
      <c r="AZ195">
        <v>245000</v>
      </c>
      <c r="BB195" s="35">
        <v>185</v>
      </c>
      <c r="BC195">
        <v>2.99</v>
      </c>
      <c r="BD195">
        <v>245000</v>
      </c>
      <c r="BE195">
        <f t="shared" si="2"/>
        <v>286080</v>
      </c>
    </row>
    <row r="196" spans="50:57" x14ac:dyDescent="0.25">
      <c r="AX196" s="35">
        <v>186</v>
      </c>
      <c r="AY196">
        <v>2.99</v>
      </c>
      <c r="AZ196">
        <v>285000</v>
      </c>
      <c r="BB196" s="35">
        <v>186</v>
      </c>
      <c r="BC196">
        <v>2.99</v>
      </c>
      <c r="BD196">
        <v>285000</v>
      </c>
      <c r="BE196">
        <f t="shared" si="2"/>
        <v>286080</v>
      </c>
    </row>
    <row r="197" spans="50:57" x14ac:dyDescent="0.25">
      <c r="AX197" s="35">
        <v>187</v>
      </c>
      <c r="AY197">
        <v>3.99</v>
      </c>
      <c r="AZ197">
        <v>145000</v>
      </c>
      <c r="BB197" s="35">
        <v>187</v>
      </c>
      <c r="BC197">
        <v>3.99</v>
      </c>
      <c r="BD197">
        <v>145000</v>
      </c>
      <c r="BE197">
        <f t="shared" si="2"/>
        <v>286080</v>
      </c>
    </row>
    <row r="198" spans="50:57" x14ac:dyDescent="0.25">
      <c r="AX198" s="35">
        <v>188</v>
      </c>
      <c r="AY198">
        <v>2.99</v>
      </c>
      <c r="AZ198">
        <v>285000</v>
      </c>
      <c r="BB198" s="35">
        <v>188</v>
      </c>
      <c r="BC198">
        <v>2.99</v>
      </c>
      <c r="BD198">
        <v>285000</v>
      </c>
      <c r="BE198">
        <f t="shared" si="2"/>
        <v>286080</v>
      </c>
    </row>
    <row r="199" spans="50:57" x14ac:dyDescent="0.25">
      <c r="AX199" s="35">
        <v>189</v>
      </c>
      <c r="AY199">
        <v>2.5</v>
      </c>
      <c r="AZ199">
        <v>295000</v>
      </c>
      <c r="BB199" s="35">
        <v>189</v>
      </c>
      <c r="BC199">
        <v>2.5</v>
      </c>
      <c r="BD199">
        <v>295000</v>
      </c>
      <c r="BE199">
        <f t="shared" si="2"/>
        <v>286080</v>
      </c>
    </row>
    <row r="200" spans="50:57" x14ac:dyDescent="0.25">
      <c r="AX200" s="35">
        <v>190</v>
      </c>
      <c r="AY200">
        <v>3.12</v>
      </c>
      <c r="AZ200">
        <v>215000</v>
      </c>
      <c r="BB200" s="35">
        <v>190</v>
      </c>
      <c r="BC200">
        <v>3.12</v>
      </c>
      <c r="BD200">
        <v>215000</v>
      </c>
      <c r="BE200">
        <f t="shared" si="2"/>
        <v>286080</v>
      </c>
    </row>
    <row r="201" spans="50:57" x14ac:dyDescent="0.25">
      <c r="AX201" s="35">
        <v>191</v>
      </c>
      <c r="AY201">
        <v>3.37</v>
      </c>
      <c r="AZ201">
        <v>265000</v>
      </c>
      <c r="BB201" s="35">
        <v>191</v>
      </c>
      <c r="BC201">
        <v>3.37</v>
      </c>
      <c r="BD201">
        <v>265000</v>
      </c>
      <c r="BE201">
        <f t="shared" si="2"/>
        <v>286080</v>
      </c>
    </row>
    <row r="202" spans="50:57" x14ac:dyDescent="0.25">
      <c r="AX202" s="35">
        <v>192</v>
      </c>
      <c r="AY202">
        <v>2.87</v>
      </c>
      <c r="AZ202">
        <v>125000</v>
      </c>
      <c r="BB202" s="35">
        <v>192</v>
      </c>
      <c r="BC202">
        <v>2.87</v>
      </c>
      <c r="BD202">
        <v>125000</v>
      </c>
      <c r="BE202">
        <f t="shared" si="2"/>
        <v>286080</v>
      </c>
    </row>
    <row r="203" spans="50:57" x14ac:dyDescent="0.25">
      <c r="AX203" s="35">
        <v>193</v>
      </c>
      <c r="AY203">
        <v>3.75</v>
      </c>
      <c r="AZ203">
        <v>435000</v>
      </c>
      <c r="BB203" s="35">
        <v>193</v>
      </c>
      <c r="BC203">
        <v>3.75</v>
      </c>
      <c r="BD203">
        <v>435000</v>
      </c>
      <c r="BE203">
        <f t="shared" si="2"/>
        <v>286080</v>
      </c>
    </row>
    <row r="204" spans="50:57" x14ac:dyDescent="0.25">
      <c r="AX204" s="35">
        <v>194</v>
      </c>
      <c r="AY204">
        <v>3.48</v>
      </c>
      <c r="AZ204">
        <v>255000</v>
      </c>
      <c r="BB204" s="35">
        <v>194</v>
      </c>
      <c r="BC204">
        <v>3.48</v>
      </c>
      <c r="BD204">
        <v>255000</v>
      </c>
      <c r="BE204">
        <f t="shared" ref="BE204:BE267" si="3">AVERAGE($BD$11:$BD$510)</f>
        <v>286080</v>
      </c>
    </row>
    <row r="205" spans="50:57" x14ac:dyDescent="0.25">
      <c r="AX205" s="35">
        <v>195</v>
      </c>
      <c r="AY205">
        <v>2.62</v>
      </c>
      <c r="AZ205">
        <v>285000</v>
      </c>
      <c r="BB205" s="35">
        <v>195</v>
      </c>
      <c r="BC205">
        <v>2.62</v>
      </c>
      <c r="BD205">
        <v>285000</v>
      </c>
      <c r="BE205">
        <f t="shared" si="3"/>
        <v>286080</v>
      </c>
    </row>
    <row r="206" spans="50:57" x14ac:dyDescent="0.25">
      <c r="AX206" s="35">
        <v>196</v>
      </c>
      <c r="AY206">
        <v>3.87</v>
      </c>
      <c r="AZ206">
        <v>115000</v>
      </c>
      <c r="BB206" s="35">
        <v>196</v>
      </c>
      <c r="BC206">
        <v>3.87</v>
      </c>
      <c r="BD206">
        <v>115000</v>
      </c>
      <c r="BE206">
        <f t="shared" si="3"/>
        <v>286080</v>
      </c>
    </row>
    <row r="207" spans="50:57" x14ac:dyDescent="0.25">
      <c r="AX207" s="35">
        <v>197</v>
      </c>
      <c r="AY207">
        <v>2.75</v>
      </c>
      <c r="AZ207">
        <v>275000</v>
      </c>
      <c r="BB207" s="35">
        <v>197</v>
      </c>
      <c r="BC207">
        <v>2.75</v>
      </c>
      <c r="BD207">
        <v>275000</v>
      </c>
      <c r="BE207">
        <f t="shared" si="3"/>
        <v>286080</v>
      </c>
    </row>
    <row r="208" spans="50:57" x14ac:dyDescent="0.25">
      <c r="AX208" s="35">
        <v>198</v>
      </c>
      <c r="AY208">
        <v>3.62</v>
      </c>
      <c r="AZ208">
        <v>345000</v>
      </c>
      <c r="BB208" s="35">
        <v>198</v>
      </c>
      <c r="BC208">
        <v>3.62</v>
      </c>
      <c r="BD208">
        <v>345000</v>
      </c>
      <c r="BE208">
        <f t="shared" si="3"/>
        <v>286080</v>
      </c>
    </row>
    <row r="209" spans="50:57" x14ac:dyDescent="0.25">
      <c r="AX209" s="35">
        <v>199</v>
      </c>
      <c r="AY209">
        <v>3</v>
      </c>
      <c r="AZ209">
        <v>365000</v>
      </c>
      <c r="BB209" s="35">
        <v>199</v>
      </c>
      <c r="BC209">
        <v>3</v>
      </c>
      <c r="BD209">
        <v>365000</v>
      </c>
      <c r="BE209">
        <f t="shared" si="3"/>
        <v>286080</v>
      </c>
    </row>
    <row r="210" spans="50:57" x14ac:dyDescent="0.25">
      <c r="AX210" s="35">
        <v>200</v>
      </c>
      <c r="AY210">
        <v>3.12</v>
      </c>
      <c r="AZ210">
        <v>145000</v>
      </c>
      <c r="BB210" s="35">
        <v>200</v>
      </c>
      <c r="BC210">
        <v>3.12</v>
      </c>
      <c r="BD210">
        <v>145000</v>
      </c>
      <c r="BE210">
        <f t="shared" si="3"/>
        <v>286080</v>
      </c>
    </row>
    <row r="211" spans="50:57" x14ac:dyDescent="0.25">
      <c r="AX211" s="35">
        <v>201</v>
      </c>
      <c r="AY211">
        <v>2.99</v>
      </c>
      <c r="AZ211">
        <v>345000</v>
      </c>
      <c r="BB211" s="35">
        <v>201</v>
      </c>
      <c r="BC211">
        <v>2.99</v>
      </c>
      <c r="BD211">
        <v>345000</v>
      </c>
      <c r="BE211">
        <f t="shared" si="3"/>
        <v>286080</v>
      </c>
    </row>
    <row r="212" spans="50:57" x14ac:dyDescent="0.25">
      <c r="AX212" s="35">
        <v>202</v>
      </c>
      <c r="AY212">
        <v>5</v>
      </c>
      <c r="AZ212">
        <v>145000</v>
      </c>
      <c r="BB212" s="35">
        <v>202</v>
      </c>
      <c r="BC212">
        <v>5</v>
      </c>
      <c r="BD212">
        <v>145000</v>
      </c>
      <c r="BE212">
        <f t="shared" si="3"/>
        <v>286080</v>
      </c>
    </row>
    <row r="213" spans="50:57" x14ac:dyDescent="0.25">
      <c r="AX213" s="35">
        <v>203</v>
      </c>
      <c r="AY213">
        <v>2.5</v>
      </c>
      <c r="AZ213">
        <v>145000</v>
      </c>
      <c r="BB213" s="35">
        <v>203</v>
      </c>
      <c r="BC213">
        <v>2.5</v>
      </c>
      <c r="BD213">
        <v>145000</v>
      </c>
      <c r="BE213">
        <f t="shared" si="3"/>
        <v>286080</v>
      </c>
    </row>
    <row r="214" spans="50:57" x14ac:dyDescent="0.25">
      <c r="AX214" s="35">
        <v>204</v>
      </c>
      <c r="AY214">
        <v>3</v>
      </c>
      <c r="AZ214">
        <v>185000</v>
      </c>
      <c r="BB214" s="35">
        <v>204</v>
      </c>
      <c r="BC214">
        <v>3</v>
      </c>
      <c r="BD214">
        <v>185000</v>
      </c>
      <c r="BE214">
        <f t="shared" si="3"/>
        <v>286080</v>
      </c>
    </row>
    <row r="215" spans="50:57" x14ac:dyDescent="0.25">
      <c r="AX215" s="35">
        <v>205</v>
      </c>
      <c r="AY215">
        <v>2.75</v>
      </c>
      <c r="AZ215">
        <v>135000</v>
      </c>
      <c r="BB215" s="35">
        <v>205</v>
      </c>
      <c r="BC215">
        <v>2.75</v>
      </c>
      <c r="BD215">
        <v>135000</v>
      </c>
      <c r="BE215">
        <f t="shared" si="3"/>
        <v>286080</v>
      </c>
    </row>
    <row r="216" spans="50:57" x14ac:dyDescent="0.25">
      <c r="AX216" s="35">
        <v>206</v>
      </c>
      <c r="AY216">
        <v>3</v>
      </c>
      <c r="AZ216">
        <v>75000</v>
      </c>
      <c r="BB216" s="35">
        <v>206</v>
      </c>
      <c r="BC216">
        <v>3</v>
      </c>
      <c r="BD216">
        <v>75000</v>
      </c>
      <c r="BE216">
        <f t="shared" si="3"/>
        <v>286080</v>
      </c>
    </row>
    <row r="217" spans="50:57" x14ac:dyDescent="0.25">
      <c r="AX217" s="35">
        <v>207</v>
      </c>
      <c r="AY217">
        <v>2.99</v>
      </c>
      <c r="AZ217">
        <v>335000</v>
      </c>
      <c r="BB217" s="35">
        <v>207</v>
      </c>
      <c r="BC217">
        <v>2.99</v>
      </c>
      <c r="BD217">
        <v>335000</v>
      </c>
      <c r="BE217">
        <f t="shared" si="3"/>
        <v>286080</v>
      </c>
    </row>
    <row r="218" spans="50:57" x14ac:dyDescent="0.25">
      <c r="AX218" s="35">
        <v>208</v>
      </c>
      <c r="AY218">
        <v>3.12</v>
      </c>
      <c r="AZ218">
        <v>365000</v>
      </c>
      <c r="BB218" s="35">
        <v>208</v>
      </c>
      <c r="BC218">
        <v>3.12</v>
      </c>
      <c r="BD218">
        <v>365000</v>
      </c>
      <c r="BE218">
        <f t="shared" si="3"/>
        <v>286080</v>
      </c>
    </row>
    <row r="219" spans="50:57" x14ac:dyDescent="0.25">
      <c r="AX219" s="35">
        <v>209</v>
      </c>
      <c r="AY219">
        <v>2.87</v>
      </c>
      <c r="AZ219">
        <v>195000</v>
      </c>
      <c r="BB219" s="35">
        <v>209</v>
      </c>
      <c r="BC219">
        <v>2.87</v>
      </c>
      <c r="BD219">
        <v>195000</v>
      </c>
      <c r="BE219">
        <f t="shared" si="3"/>
        <v>286080</v>
      </c>
    </row>
    <row r="220" spans="50:57" x14ac:dyDescent="0.25">
      <c r="AX220" s="35">
        <v>210</v>
      </c>
      <c r="AY220">
        <v>2.87</v>
      </c>
      <c r="AZ220">
        <v>315000</v>
      </c>
      <c r="BB220" s="35">
        <v>210</v>
      </c>
      <c r="BC220">
        <v>2.87</v>
      </c>
      <c r="BD220">
        <v>315000</v>
      </c>
      <c r="BE220">
        <f t="shared" si="3"/>
        <v>286080</v>
      </c>
    </row>
    <row r="221" spans="50:57" x14ac:dyDescent="0.25">
      <c r="AX221" s="35">
        <v>211</v>
      </c>
      <c r="AY221">
        <v>3.12</v>
      </c>
      <c r="AZ221">
        <v>255000</v>
      </c>
      <c r="BB221" s="35">
        <v>211</v>
      </c>
      <c r="BC221">
        <v>3.12</v>
      </c>
      <c r="BD221">
        <v>255000</v>
      </c>
      <c r="BE221">
        <f t="shared" si="3"/>
        <v>286080</v>
      </c>
    </row>
    <row r="222" spans="50:57" x14ac:dyDescent="0.25">
      <c r="AX222" s="35">
        <v>212</v>
      </c>
      <c r="AY222">
        <v>2.75</v>
      </c>
      <c r="AZ222">
        <v>475000</v>
      </c>
      <c r="BB222" s="35">
        <v>212</v>
      </c>
      <c r="BC222">
        <v>2.75</v>
      </c>
      <c r="BD222">
        <v>475000</v>
      </c>
      <c r="BE222">
        <f t="shared" si="3"/>
        <v>286080</v>
      </c>
    </row>
    <row r="223" spans="50:57" x14ac:dyDescent="0.25">
      <c r="AX223" s="35">
        <v>213</v>
      </c>
      <c r="AY223">
        <v>3.12</v>
      </c>
      <c r="AZ223">
        <v>285000</v>
      </c>
      <c r="BB223" s="35">
        <v>213</v>
      </c>
      <c r="BC223">
        <v>3.12</v>
      </c>
      <c r="BD223">
        <v>285000</v>
      </c>
      <c r="BE223">
        <f t="shared" si="3"/>
        <v>286080</v>
      </c>
    </row>
    <row r="224" spans="50:57" x14ac:dyDescent="0.25">
      <c r="AX224" s="35">
        <v>214</v>
      </c>
      <c r="AY224">
        <v>3</v>
      </c>
      <c r="AZ224">
        <v>325000</v>
      </c>
      <c r="BB224" s="35">
        <v>214</v>
      </c>
      <c r="BC224">
        <v>3</v>
      </c>
      <c r="BD224">
        <v>325000</v>
      </c>
      <c r="BE224">
        <f t="shared" si="3"/>
        <v>286080</v>
      </c>
    </row>
    <row r="225" spans="50:57" x14ac:dyDescent="0.25">
      <c r="AX225" s="35">
        <v>215</v>
      </c>
      <c r="AY225">
        <v>2.5</v>
      </c>
      <c r="AZ225">
        <v>375000</v>
      </c>
      <c r="BB225" s="35">
        <v>215</v>
      </c>
      <c r="BC225">
        <v>2.5</v>
      </c>
      <c r="BD225">
        <v>375000</v>
      </c>
      <c r="BE225">
        <f t="shared" si="3"/>
        <v>286080</v>
      </c>
    </row>
    <row r="226" spans="50:57" x14ac:dyDescent="0.25">
      <c r="AX226" s="35">
        <v>216</v>
      </c>
      <c r="AY226">
        <v>2.87</v>
      </c>
      <c r="AZ226">
        <v>215000</v>
      </c>
      <c r="BB226" s="35">
        <v>216</v>
      </c>
      <c r="BC226">
        <v>2.87</v>
      </c>
      <c r="BD226">
        <v>215000</v>
      </c>
      <c r="BE226">
        <f t="shared" si="3"/>
        <v>286080</v>
      </c>
    </row>
    <row r="227" spans="50:57" x14ac:dyDescent="0.25">
      <c r="AX227" s="35">
        <v>217</v>
      </c>
      <c r="AY227">
        <v>3.87</v>
      </c>
      <c r="AZ227">
        <v>625000</v>
      </c>
      <c r="BB227" s="35">
        <v>217</v>
      </c>
      <c r="BC227">
        <v>3.87</v>
      </c>
      <c r="BD227">
        <v>625000</v>
      </c>
      <c r="BE227">
        <f t="shared" si="3"/>
        <v>286080</v>
      </c>
    </row>
    <row r="228" spans="50:57" x14ac:dyDescent="0.25">
      <c r="AX228" s="35">
        <v>218</v>
      </c>
      <c r="AY228">
        <v>2.87</v>
      </c>
      <c r="AZ228">
        <v>375000</v>
      </c>
      <c r="BB228" s="35">
        <v>218</v>
      </c>
      <c r="BC228">
        <v>2.87</v>
      </c>
      <c r="BD228">
        <v>375000</v>
      </c>
      <c r="BE228">
        <f t="shared" si="3"/>
        <v>286080</v>
      </c>
    </row>
    <row r="229" spans="50:57" x14ac:dyDescent="0.25">
      <c r="AX229" s="35">
        <v>219</v>
      </c>
      <c r="AY229">
        <v>2.99</v>
      </c>
      <c r="AZ229">
        <v>445000</v>
      </c>
      <c r="BB229" s="35">
        <v>219</v>
      </c>
      <c r="BC229">
        <v>2.99</v>
      </c>
      <c r="BD229">
        <v>445000</v>
      </c>
      <c r="BE229">
        <f t="shared" si="3"/>
        <v>286080</v>
      </c>
    </row>
    <row r="230" spans="50:57" x14ac:dyDescent="0.25">
      <c r="AX230" s="35">
        <v>220</v>
      </c>
      <c r="AY230">
        <v>2.87</v>
      </c>
      <c r="AZ230">
        <v>435000</v>
      </c>
      <c r="BB230" s="35">
        <v>220</v>
      </c>
      <c r="BC230">
        <v>2.87</v>
      </c>
      <c r="BD230">
        <v>435000</v>
      </c>
      <c r="BE230">
        <f t="shared" si="3"/>
        <v>286080</v>
      </c>
    </row>
    <row r="231" spans="50:57" x14ac:dyDescent="0.25">
      <c r="AX231" s="35">
        <v>221</v>
      </c>
      <c r="AY231">
        <v>2.99</v>
      </c>
      <c r="AZ231">
        <v>205000</v>
      </c>
      <c r="BB231" s="35">
        <v>221</v>
      </c>
      <c r="BC231">
        <v>2.99</v>
      </c>
      <c r="BD231">
        <v>205000</v>
      </c>
      <c r="BE231">
        <f t="shared" si="3"/>
        <v>286080</v>
      </c>
    </row>
    <row r="232" spans="50:57" x14ac:dyDescent="0.25">
      <c r="AX232" s="35">
        <v>222</v>
      </c>
      <c r="AY232">
        <v>2.5</v>
      </c>
      <c r="AZ232">
        <v>195000</v>
      </c>
      <c r="BB232" s="35">
        <v>222</v>
      </c>
      <c r="BC232">
        <v>2.5</v>
      </c>
      <c r="BD232">
        <v>195000</v>
      </c>
      <c r="BE232">
        <f t="shared" si="3"/>
        <v>286080</v>
      </c>
    </row>
    <row r="233" spans="50:57" x14ac:dyDescent="0.25">
      <c r="AX233" s="35">
        <v>223</v>
      </c>
      <c r="AY233">
        <v>2.87</v>
      </c>
      <c r="AZ233">
        <v>445000</v>
      </c>
      <c r="BB233" s="35">
        <v>223</v>
      </c>
      <c r="BC233">
        <v>2.87</v>
      </c>
      <c r="BD233">
        <v>445000</v>
      </c>
      <c r="BE233">
        <f t="shared" si="3"/>
        <v>286080</v>
      </c>
    </row>
    <row r="234" spans="50:57" x14ac:dyDescent="0.25">
      <c r="AX234" s="35">
        <v>224</v>
      </c>
      <c r="AY234">
        <v>3.22</v>
      </c>
      <c r="AZ234">
        <v>115000</v>
      </c>
      <c r="BB234" s="35">
        <v>224</v>
      </c>
      <c r="BC234">
        <v>3.22</v>
      </c>
      <c r="BD234">
        <v>115000</v>
      </c>
      <c r="BE234">
        <f t="shared" si="3"/>
        <v>286080</v>
      </c>
    </row>
    <row r="235" spans="50:57" x14ac:dyDescent="0.25">
      <c r="AX235" s="35">
        <v>225</v>
      </c>
      <c r="AY235">
        <v>2.85</v>
      </c>
      <c r="AZ235">
        <v>165000</v>
      </c>
      <c r="BB235" s="35">
        <v>225</v>
      </c>
      <c r="BC235">
        <v>2.85</v>
      </c>
      <c r="BD235">
        <v>165000</v>
      </c>
      <c r="BE235">
        <f t="shared" si="3"/>
        <v>286080</v>
      </c>
    </row>
    <row r="236" spans="50:57" x14ac:dyDescent="0.25">
      <c r="AX236" s="35">
        <v>226</v>
      </c>
      <c r="AY236">
        <v>2.62</v>
      </c>
      <c r="AZ236">
        <v>395000</v>
      </c>
      <c r="BB236" s="35">
        <v>226</v>
      </c>
      <c r="BC236">
        <v>2.62</v>
      </c>
      <c r="BD236">
        <v>395000</v>
      </c>
      <c r="BE236">
        <f t="shared" si="3"/>
        <v>286080</v>
      </c>
    </row>
    <row r="237" spans="50:57" x14ac:dyDescent="0.25">
      <c r="AX237" s="35">
        <v>227</v>
      </c>
      <c r="AY237">
        <v>3.37</v>
      </c>
      <c r="AZ237">
        <v>555000</v>
      </c>
      <c r="BB237" s="35">
        <v>227</v>
      </c>
      <c r="BC237">
        <v>3.37</v>
      </c>
      <c r="BD237">
        <v>555000</v>
      </c>
      <c r="BE237">
        <f t="shared" si="3"/>
        <v>286080</v>
      </c>
    </row>
    <row r="238" spans="50:57" x14ac:dyDescent="0.25">
      <c r="AX238" s="35">
        <v>228</v>
      </c>
      <c r="AY238">
        <v>3.62</v>
      </c>
      <c r="AZ238">
        <v>325000</v>
      </c>
      <c r="BB238" s="35">
        <v>228</v>
      </c>
      <c r="BC238">
        <v>3.62</v>
      </c>
      <c r="BD238">
        <v>325000</v>
      </c>
      <c r="BE238">
        <f t="shared" si="3"/>
        <v>286080</v>
      </c>
    </row>
    <row r="239" spans="50:57" x14ac:dyDescent="0.25">
      <c r="AX239" s="35">
        <v>229</v>
      </c>
      <c r="AY239">
        <v>3.5</v>
      </c>
      <c r="AZ239">
        <v>505000</v>
      </c>
      <c r="BB239" s="35">
        <v>229</v>
      </c>
      <c r="BC239">
        <v>3.5</v>
      </c>
      <c r="BD239">
        <v>505000</v>
      </c>
      <c r="BE239">
        <f t="shared" si="3"/>
        <v>286080</v>
      </c>
    </row>
    <row r="240" spans="50:57" x14ac:dyDescent="0.25">
      <c r="AX240" s="35">
        <v>230</v>
      </c>
      <c r="AY240">
        <v>3.62</v>
      </c>
      <c r="AZ240">
        <v>515000</v>
      </c>
      <c r="BB240" s="35">
        <v>230</v>
      </c>
      <c r="BC240">
        <v>3.62</v>
      </c>
      <c r="BD240">
        <v>515000</v>
      </c>
      <c r="BE240">
        <f t="shared" si="3"/>
        <v>286080</v>
      </c>
    </row>
    <row r="241" spans="50:57" x14ac:dyDescent="0.25">
      <c r="AX241" s="35">
        <v>231</v>
      </c>
      <c r="AY241">
        <v>2.75</v>
      </c>
      <c r="AZ241">
        <v>395000</v>
      </c>
      <c r="BB241" s="35">
        <v>231</v>
      </c>
      <c r="BC241">
        <v>2.75</v>
      </c>
      <c r="BD241">
        <v>395000</v>
      </c>
      <c r="BE241">
        <f t="shared" si="3"/>
        <v>286080</v>
      </c>
    </row>
    <row r="242" spans="50:57" x14ac:dyDescent="0.25">
      <c r="AX242" s="35">
        <v>232</v>
      </c>
      <c r="AY242">
        <v>2.5</v>
      </c>
      <c r="AZ242">
        <v>715000</v>
      </c>
      <c r="BB242" s="35">
        <v>232</v>
      </c>
      <c r="BC242">
        <v>2.5</v>
      </c>
      <c r="BD242">
        <v>715000</v>
      </c>
      <c r="BE242">
        <f t="shared" si="3"/>
        <v>286080</v>
      </c>
    </row>
    <row r="243" spans="50:57" x14ac:dyDescent="0.25">
      <c r="AX243" s="35">
        <v>233</v>
      </c>
      <c r="AY243">
        <v>2.5</v>
      </c>
      <c r="AZ243">
        <v>195000</v>
      </c>
      <c r="BB243" s="35">
        <v>233</v>
      </c>
      <c r="BC243">
        <v>2.5</v>
      </c>
      <c r="BD243">
        <v>195000</v>
      </c>
      <c r="BE243">
        <f t="shared" si="3"/>
        <v>286080</v>
      </c>
    </row>
    <row r="244" spans="50:57" x14ac:dyDescent="0.25">
      <c r="AX244" s="35">
        <v>234</v>
      </c>
      <c r="AY244">
        <v>3.75</v>
      </c>
      <c r="AZ244">
        <v>215000</v>
      </c>
      <c r="BB244" s="35">
        <v>234</v>
      </c>
      <c r="BC244">
        <v>3.75</v>
      </c>
      <c r="BD244">
        <v>215000</v>
      </c>
      <c r="BE244">
        <f t="shared" si="3"/>
        <v>286080</v>
      </c>
    </row>
    <row r="245" spans="50:57" x14ac:dyDescent="0.25">
      <c r="AX245" s="35">
        <v>235</v>
      </c>
      <c r="AY245">
        <v>2.75</v>
      </c>
      <c r="AZ245">
        <v>275000</v>
      </c>
      <c r="BB245" s="35">
        <v>235</v>
      </c>
      <c r="BC245">
        <v>2.75</v>
      </c>
      <c r="BD245">
        <v>275000</v>
      </c>
      <c r="BE245">
        <f t="shared" si="3"/>
        <v>286080</v>
      </c>
    </row>
    <row r="246" spans="50:57" x14ac:dyDescent="0.25">
      <c r="AX246" s="35">
        <v>236</v>
      </c>
      <c r="AY246">
        <v>2.62</v>
      </c>
      <c r="AZ246">
        <v>405000</v>
      </c>
      <c r="BB246" s="35">
        <v>236</v>
      </c>
      <c r="BC246">
        <v>2.62</v>
      </c>
      <c r="BD246">
        <v>405000</v>
      </c>
      <c r="BE246">
        <f t="shared" si="3"/>
        <v>286080</v>
      </c>
    </row>
    <row r="247" spans="50:57" x14ac:dyDescent="0.25">
      <c r="AX247" s="35">
        <v>237</v>
      </c>
      <c r="AY247">
        <v>2.87</v>
      </c>
      <c r="AZ247">
        <v>315000</v>
      </c>
      <c r="BB247" s="35">
        <v>237</v>
      </c>
      <c r="BC247">
        <v>2.87</v>
      </c>
      <c r="BD247">
        <v>315000</v>
      </c>
      <c r="BE247">
        <f t="shared" si="3"/>
        <v>286080</v>
      </c>
    </row>
    <row r="248" spans="50:57" x14ac:dyDescent="0.25">
      <c r="AX248" s="35">
        <v>238</v>
      </c>
      <c r="AY248">
        <v>2.62</v>
      </c>
      <c r="AZ248">
        <v>315000</v>
      </c>
      <c r="BB248" s="35">
        <v>238</v>
      </c>
      <c r="BC248">
        <v>2.62</v>
      </c>
      <c r="BD248">
        <v>315000</v>
      </c>
      <c r="BE248">
        <f t="shared" si="3"/>
        <v>286080</v>
      </c>
    </row>
    <row r="249" spans="50:57" x14ac:dyDescent="0.25">
      <c r="AX249" s="35">
        <v>239</v>
      </c>
      <c r="AY249">
        <v>2.99</v>
      </c>
      <c r="AZ249">
        <v>595000</v>
      </c>
      <c r="BB249" s="35">
        <v>239</v>
      </c>
      <c r="BC249">
        <v>2.99</v>
      </c>
      <c r="BD249">
        <v>595000</v>
      </c>
      <c r="BE249">
        <f t="shared" si="3"/>
        <v>286080</v>
      </c>
    </row>
    <row r="250" spans="50:57" x14ac:dyDescent="0.25">
      <c r="AX250" s="35">
        <v>240</v>
      </c>
      <c r="AY250">
        <v>3.99</v>
      </c>
      <c r="AZ250">
        <v>495000</v>
      </c>
      <c r="BB250" s="35">
        <v>240</v>
      </c>
      <c r="BC250">
        <v>3.99</v>
      </c>
      <c r="BD250">
        <v>495000</v>
      </c>
      <c r="BE250">
        <f t="shared" si="3"/>
        <v>286080</v>
      </c>
    </row>
    <row r="251" spans="50:57" x14ac:dyDescent="0.25">
      <c r="AX251" s="35">
        <v>241</v>
      </c>
      <c r="AY251">
        <v>3.62</v>
      </c>
      <c r="AZ251">
        <v>195000</v>
      </c>
      <c r="BB251" s="35">
        <v>241</v>
      </c>
      <c r="BC251">
        <v>3.62</v>
      </c>
      <c r="BD251">
        <v>195000</v>
      </c>
      <c r="BE251">
        <f t="shared" si="3"/>
        <v>286080</v>
      </c>
    </row>
    <row r="252" spans="50:57" x14ac:dyDescent="0.25">
      <c r="AX252" s="35">
        <v>242</v>
      </c>
      <c r="AY252">
        <v>2.99</v>
      </c>
      <c r="AZ252">
        <v>525000</v>
      </c>
      <c r="BB252" s="35">
        <v>242</v>
      </c>
      <c r="BC252">
        <v>2.99</v>
      </c>
      <c r="BD252">
        <v>525000</v>
      </c>
      <c r="BE252">
        <f t="shared" si="3"/>
        <v>286080</v>
      </c>
    </row>
    <row r="253" spans="50:57" x14ac:dyDescent="0.25">
      <c r="AX253" s="35">
        <v>243</v>
      </c>
      <c r="AY253">
        <v>2.62</v>
      </c>
      <c r="AZ253">
        <v>605000</v>
      </c>
      <c r="BB253" s="35">
        <v>243</v>
      </c>
      <c r="BC253">
        <v>2.62</v>
      </c>
      <c r="BD253">
        <v>605000</v>
      </c>
      <c r="BE253">
        <f t="shared" si="3"/>
        <v>286080</v>
      </c>
    </row>
    <row r="254" spans="50:57" x14ac:dyDescent="0.25">
      <c r="AX254" s="35">
        <v>244</v>
      </c>
      <c r="AY254">
        <v>3</v>
      </c>
      <c r="AZ254">
        <v>215000</v>
      </c>
      <c r="BB254" s="35">
        <v>244</v>
      </c>
      <c r="BC254">
        <v>3</v>
      </c>
      <c r="BD254">
        <v>215000</v>
      </c>
      <c r="BE254">
        <f t="shared" si="3"/>
        <v>286080</v>
      </c>
    </row>
    <row r="255" spans="50:57" x14ac:dyDescent="0.25">
      <c r="AX255" s="35">
        <v>245</v>
      </c>
      <c r="AY255">
        <v>2.87</v>
      </c>
      <c r="AZ255">
        <v>245000</v>
      </c>
      <c r="BB255" s="35">
        <v>245</v>
      </c>
      <c r="BC255">
        <v>2.87</v>
      </c>
      <c r="BD255">
        <v>245000</v>
      </c>
      <c r="BE255">
        <f t="shared" si="3"/>
        <v>286080</v>
      </c>
    </row>
    <row r="256" spans="50:57" x14ac:dyDescent="0.25">
      <c r="AX256" s="35">
        <v>246</v>
      </c>
      <c r="AY256">
        <v>2.99</v>
      </c>
      <c r="AZ256">
        <v>385000</v>
      </c>
      <c r="BB256" s="35">
        <v>246</v>
      </c>
      <c r="BC256">
        <v>2.99</v>
      </c>
      <c r="BD256">
        <v>385000</v>
      </c>
      <c r="BE256">
        <f t="shared" si="3"/>
        <v>286080</v>
      </c>
    </row>
    <row r="257" spans="50:57" x14ac:dyDescent="0.25">
      <c r="AX257" s="35">
        <v>247</v>
      </c>
      <c r="AY257">
        <v>3.12</v>
      </c>
      <c r="AZ257">
        <v>175000</v>
      </c>
      <c r="BB257" s="35">
        <v>247</v>
      </c>
      <c r="BC257">
        <v>3.12</v>
      </c>
      <c r="BD257">
        <v>175000</v>
      </c>
      <c r="BE257">
        <f t="shared" si="3"/>
        <v>286080</v>
      </c>
    </row>
    <row r="258" spans="50:57" x14ac:dyDescent="0.25">
      <c r="AX258" s="35">
        <v>248</v>
      </c>
      <c r="AY258">
        <v>2.62</v>
      </c>
      <c r="AZ258">
        <v>345000</v>
      </c>
      <c r="BB258" s="35">
        <v>248</v>
      </c>
      <c r="BC258">
        <v>2.62</v>
      </c>
      <c r="BD258">
        <v>345000</v>
      </c>
      <c r="BE258">
        <f t="shared" si="3"/>
        <v>286080</v>
      </c>
    </row>
    <row r="259" spans="50:57" x14ac:dyDescent="0.25">
      <c r="AX259" s="35">
        <v>249</v>
      </c>
      <c r="AY259">
        <v>2.62</v>
      </c>
      <c r="AZ259">
        <v>245000</v>
      </c>
      <c r="BB259" s="35">
        <v>249</v>
      </c>
      <c r="BC259">
        <v>2.62</v>
      </c>
      <c r="BD259">
        <v>245000</v>
      </c>
      <c r="BE259">
        <f t="shared" si="3"/>
        <v>286080</v>
      </c>
    </row>
    <row r="260" spans="50:57" x14ac:dyDescent="0.25">
      <c r="AX260" s="35">
        <v>250</v>
      </c>
      <c r="AY260">
        <v>2.75</v>
      </c>
      <c r="AZ260">
        <v>195000</v>
      </c>
      <c r="BB260" s="35">
        <v>250</v>
      </c>
      <c r="BC260">
        <v>2.75</v>
      </c>
      <c r="BD260">
        <v>195000</v>
      </c>
      <c r="BE260">
        <f t="shared" si="3"/>
        <v>286080</v>
      </c>
    </row>
    <row r="261" spans="50:57" x14ac:dyDescent="0.25">
      <c r="AX261" s="35">
        <v>251</v>
      </c>
      <c r="AY261">
        <v>3.37</v>
      </c>
      <c r="AZ261">
        <v>165000</v>
      </c>
      <c r="BB261" s="35">
        <v>251</v>
      </c>
      <c r="BC261">
        <v>3.37</v>
      </c>
      <c r="BD261">
        <v>165000</v>
      </c>
      <c r="BE261">
        <f t="shared" si="3"/>
        <v>286080</v>
      </c>
    </row>
    <row r="262" spans="50:57" x14ac:dyDescent="0.25">
      <c r="AX262" s="35">
        <v>252</v>
      </c>
      <c r="AY262">
        <v>3.56</v>
      </c>
      <c r="AZ262">
        <v>255000</v>
      </c>
      <c r="BB262" s="35">
        <v>252</v>
      </c>
      <c r="BC262">
        <v>3.56</v>
      </c>
      <c r="BD262">
        <v>255000</v>
      </c>
      <c r="BE262">
        <f t="shared" si="3"/>
        <v>286080</v>
      </c>
    </row>
    <row r="263" spans="50:57" x14ac:dyDescent="0.25">
      <c r="AX263" s="35">
        <v>253</v>
      </c>
      <c r="AY263">
        <v>3.62</v>
      </c>
      <c r="AZ263">
        <v>425000</v>
      </c>
      <c r="BB263" s="35">
        <v>253</v>
      </c>
      <c r="BC263">
        <v>3.62</v>
      </c>
      <c r="BD263">
        <v>425000</v>
      </c>
      <c r="BE263">
        <f t="shared" si="3"/>
        <v>286080</v>
      </c>
    </row>
    <row r="264" spans="50:57" x14ac:dyDescent="0.25">
      <c r="AX264" s="35">
        <v>254</v>
      </c>
      <c r="AY264">
        <v>3.12</v>
      </c>
      <c r="AZ264">
        <v>395000</v>
      </c>
      <c r="BB264" s="35">
        <v>254</v>
      </c>
      <c r="BC264">
        <v>3.12</v>
      </c>
      <c r="BD264">
        <v>395000</v>
      </c>
      <c r="BE264">
        <f t="shared" si="3"/>
        <v>286080</v>
      </c>
    </row>
    <row r="265" spans="50:57" x14ac:dyDescent="0.25">
      <c r="AX265" s="35">
        <v>255</v>
      </c>
      <c r="AY265">
        <v>3</v>
      </c>
      <c r="AZ265">
        <v>325000</v>
      </c>
      <c r="BB265" s="35">
        <v>255</v>
      </c>
      <c r="BC265">
        <v>3</v>
      </c>
      <c r="BD265">
        <v>325000</v>
      </c>
      <c r="BE265">
        <f t="shared" si="3"/>
        <v>286080</v>
      </c>
    </row>
    <row r="266" spans="50:57" x14ac:dyDescent="0.25">
      <c r="AX266" s="35">
        <v>256</v>
      </c>
      <c r="AY266">
        <v>2.5</v>
      </c>
      <c r="AZ266">
        <v>225000</v>
      </c>
      <c r="BB266" s="35">
        <v>256</v>
      </c>
      <c r="BC266">
        <v>2.5</v>
      </c>
      <c r="BD266">
        <v>225000</v>
      </c>
      <c r="BE266">
        <f t="shared" si="3"/>
        <v>286080</v>
      </c>
    </row>
    <row r="267" spans="50:57" x14ac:dyDescent="0.25">
      <c r="AX267" s="35">
        <v>257</v>
      </c>
      <c r="AY267">
        <v>2.87</v>
      </c>
      <c r="AZ267">
        <v>485000</v>
      </c>
      <c r="BB267" s="35">
        <v>257</v>
      </c>
      <c r="BC267">
        <v>2.87</v>
      </c>
      <c r="BD267">
        <v>485000</v>
      </c>
      <c r="BE267">
        <f t="shared" si="3"/>
        <v>286080</v>
      </c>
    </row>
    <row r="268" spans="50:57" x14ac:dyDescent="0.25">
      <c r="AX268" s="35">
        <v>258</v>
      </c>
      <c r="AY268">
        <v>3.37</v>
      </c>
      <c r="AZ268">
        <v>135000</v>
      </c>
      <c r="BB268" s="35">
        <v>258</v>
      </c>
      <c r="BC268">
        <v>3.37</v>
      </c>
      <c r="BD268">
        <v>135000</v>
      </c>
      <c r="BE268">
        <f t="shared" ref="BE268:BE331" si="4">AVERAGE($BD$11:$BD$510)</f>
        <v>286080</v>
      </c>
    </row>
    <row r="269" spans="50:57" x14ac:dyDescent="0.25">
      <c r="AX269" s="35">
        <v>259</v>
      </c>
      <c r="AY269">
        <v>3</v>
      </c>
      <c r="AZ269">
        <v>45000</v>
      </c>
      <c r="BB269" s="35">
        <v>259</v>
      </c>
      <c r="BC269">
        <v>3</v>
      </c>
      <c r="BD269">
        <v>45000</v>
      </c>
      <c r="BE269">
        <f t="shared" si="4"/>
        <v>286080</v>
      </c>
    </row>
    <row r="270" spans="50:57" x14ac:dyDescent="0.25">
      <c r="AX270" s="35">
        <v>260</v>
      </c>
      <c r="AY270">
        <v>3.37</v>
      </c>
      <c r="AZ270">
        <v>205000</v>
      </c>
      <c r="BB270" s="35">
        <v>260</v>
      </c>
      <c r="BC270">
        <v>3.37</v>
      </c>
      <c r="BD270">
        <v>205000</v>
      </c>
      <c r="BE270">
        <f t="shared" si="4"/>
        <v>286080</v>
      </c>
    </row>
    <row r="271" spans="50:57" x14ac:dyDescent="0.25">
      <c r="AX271" s="35">
        <v>261</v>
      </c>
      <c r="AY271">
        <v>4.87</v>
      </c>
      <c r="AZ271">
        <v>225000</v>
      </c>
      <c r="BB271" s="35">
        <v>261</v>
      </c>
      <c r="BC271">
        <v>4.87</v>
      </c>
      <c r="BD271">
        <v>225000</v>
      </c>
      <c r="BE271">
        <f t="shared" si="4"/>
        <v>286080</v>
      </c>
    </row>
    <row r="272" spans="50:57" x14ac:dyDescent="0.25">
      <c r="AX272" s="35">
        <v>262</v>
      </c>
      <c r="AY272">
        <v>3</v>
      </c>
      <c r="AZ272">
        <v>515000</v>
      </c>
      <c r="BB272" s="35">
        <v>262</v>
      </c>
      <c r="BC272">
        <v>3</v>
      </c>
      <c r="BD272">
        <v>515000</v>
      </c>
      <c r="BE272">
        <f t="shared" si="4"/>
        <v>286080</v>
      </c>
    </row>
    <row r="273" spans="50:57" x14ac:dyDescent="0.25">
      <c r="AX273" s="35">
        <v>263</v>
      </c>
      <c r="AY273">
        <v>3.12</v>
      </c>
      <c r="AZ273">
        <v>205000</v>
      </c>
      <c r="BB273" s="35">
        <v>263</v>
      </c>
      <c r="BC273">
        <v>3.12</v>
      </c>
      <c r="BD273">
        <v>205000</v>
      </c>
      <c r="BE273">
        <f t="shared" si="4"/>
        <v>286080</v>
      </c>
    </row>
    <row r="274" spans="50:57" x14ac:dyDescent="0.25">
      <c r="AX274" s="35">
        <v>264</v>
      </c>
      <c r="AY274">
        <v>4.12</v>
      </c>
      <c r="AZ274">
        <v>265000</v>
      </c>
      <c r="BB274" s="35">
        <v>264</v>
      </c>
      <c r="BC274">
        <v>4.12</v>
      </c>
      <c r="BD274">
        <v>265000</v>
      </c>
      <c r="BE274">
        <f t="shared" si="4"/>
        <v>286080</v>
      </c>
    </row>
    <row r="275" spans="50:57" x14ac:dyDescent="0.25">
      <c r="AX275" s="35">
        <v>265</v>
      </c>
      <c r="AY275">
        <v>3</v>
      </c>
      <c r="AZ275">
        <v>335000</v>
      </c>
      <c r="BB275" s="35">
        <v>265</v>
      </c>
      <c r="BC275">
        <v>3</v>
      </c>
      <c r="BD275">
        <v>335000</v>
      </c>
      <c r="BE275">
        <f t="shared" si="4"/>
        <v>286080</v>
      </c>
    </row>
    <row r="276" spans="50:57" x14ac:dyDescent="0.25">
      <c r="AX276" s="35">
        <v>266</v>
      </c>
      <c r="AY276">
        <v>3.12</v>
      </c>
      <c r="AZ276">
        <v>605000</v>
      </c>
      <c r="BB276" s="35">
        <v>266</v>
      </c>
      <c r="BC276">
        <v>3.12</v>
      </c>
      <c r="BD276">
        <v>605000</v>
      </c>
      <c r="BE276">
        <f t="shared" si="4"/>
        <v>286080</v>
      </c>
    </row>
    <row r="277" spans="50:57" x14ac:dyDescent="0.25">
      <c r="AX277" s="35">
        <v>267</v>
      </c>
      <c r="AY277">
        <v>4.37</v>
      </c>
      <c r="AZ277">
        <v>75000</v>
      </c>
      <c r="BB277" s="35">
        <v>267</v>
      </c>
      <c r="BC277">
        <v>4.37</v>
      </c>
      <c r="BD277">
        <v>75000</v>
      </c>
      <c r="BE277">
        <f t="shared" si="4"/>
        <v>286080</v>
      </c>
    </row>
    <row r="278" spans="50:57" x14ac:dyDescent="0.25">
      <c r="AX278" s="35">
        <v>268</v>
      </c>
      <c r="AY278">
        <v>2.87</v>
      </c>
      <c r="AZ278">
        <v>255000</v>
      </c>
      <c r="BB278" s="35">
        <v>268</v>
      </c>
      <c r="BC278">
        <v>2.87</v>
      </c>
      <c r="BD278">
        <v>255000</v>
      </c>
      <c r="BE278">
        <f t="shared" si="4"/>
        <v>286080</v>
      </c>
    </row>
    <row r="279" spans="50:57" x14ac:dyDescent="0.25">
      <c r="AX279" s="35">
        <v>269</v>
      </c>
      <c r="AY279">
        <v>3.37</v>
      </c>
      <c r="AZ279">
        <v>245000</v>
      </c>
      <c r="BB279" s="35">
        <v>269</v>
      </c>
      <c r="BC279">
        <v>3.37</v>
      </c>
      <c r="BD279">
        <v>245000</v>
      </c>
      <c r="BE279">
        <f t="shared" si="4"/>
        <v>286080</v>
      </c>
    </row>
    <row r="280" spans="50:57" x14ac:dyDescent="0.25">
      <c r="AX280" s="35">
        <v>270</v>
      </c>
      <c r="AY280">
        <v>3.37</v>
      </c>
      <c r="AZ280">
        <v>245000</v>
      </c>
      <c r="BB280" s="35">
        <v>270</v>
      </c>
      <c r="BC280">
        <v>3.37</v>
      </c>
      <c r="BD280">
        <v>245000</v>
      </c>
      <c r="BE280">
        <f t="shared" si="4"/>
        <v>286080</v>
      </c>
    </row>
    <row r="281" spans="50:57" x14ac:dyDescent="0.25">
      <c r="AX281" s="35">
        <v>271</v>
      </c>
      <c r="AY281">
        <v>1.99</v>
      </c>
      <c r="AZ281">
        <v>375000</v>
      </c>
      <c r="BB281" s="35">
        <v>271</v>
      </c>
      <c r="BC281">
        <v>1.99</v>
      </c>
      <c r="BD281">
        <v>375000</v>
      </c>
      <c r="BE281">
        <f t="shared" si="4"/>
        <v>286080</v>
      </c>
    </row>
    <row r="282" spans="50:57" x14ac:dyDescent="0.25">
      <c r="AX282" s="35">
        <v>272</v>
      </c>
      <c r="AY282">
        <v>3.12</v>
      </c>
      <c r="AZ282">
        <v>415000</v>
      </c>
      <c r="BB282" s="35">
        <v>272</v>
      </c>
      <c r="BC282">
        <v>3.12</v>
      </c>
      <c r="BD282">
        <v>415000</v>
      </c>
      <c r="BE282">
        <f t="shared" si="4"/>
        <v>286080</v>
      </c>
    </row>
    <row r="283" spans="50:57" x14ac:dyDescent="0.25">
      <c r="AX283" s="35">
        <v>273</v>
      </c>
      <c r="AY283">
        <v>3.87</v>
      </c>
      <c r="AZ283">
        <v>245000</v>
      </c>
      <c r="BB283" s="35">
        <v>273</v>
      </c>
      <c r="BC283">
        <v>3.87</v>
      </c>
      <c r="BD283">
        <v>245000</v>
      </c>
      <c r="BE283">
        <f t="shared" si="4"/>
        <v>286080</v>
      </c>
    </row>
    <row r="284" spans="50:57" x14ac:dyDescent="0.25">
      <c r="AX284" s="35">
        <v>274</v>
      </c>
      <c r="AY284">
        <v>2.75</v>
      </c>
      <c r="AZ284">
        <v>165000</v>
      </c>
      <c r="BB284" s="35">
        <v>274</v>
      </c>
      <c r="BC284">
        <v>2.75</v>
      </c>
      <c r="BD284">
        <v>165000</v>
      </c>
      <c r="BE284">
        <f t="shared" si="4"/>
        <v>286080</v>
      </c>
    </row>
    <row r="285" spans="50:57" x14ac:dyDescent="0.25">
      <c r="AX285" s="35">
        <v>275</v>
      </c>
      <c r="AY285">
        <v>3.12</v>
      </c>
      <c r="AZ285">
        <v>425000</v>
      </c>
      <c r="BB285" s="35">
        <v>275</v>
      </c>
      <c r="BC285">
        <v>3.12</v>
      </c>
      <c r="BD285">
        <v>425000</v>
      </c>
      <c r="BE285">
        <f t="shared" si="4"/>
        <v>286080</v>
      </c>
    </row>
    <row r="286" spans="50:57" x14ac:dyDescent="0.25">
      <c r="AX286" s="35">
        <v>276</v>
      </c>
      <c r="AY286">
        <v>3.62</v>
      </c>
      <c r="AZ286">
        <v>225000</v>
      </c>
      <c r="BB286" s="35">
        <v>276</v>
      </c>
      <c r="BC286">
        <v>3.62</v>
      </c>
      <c r="BD286">
        <v>225000</v>
      </c>
      <c r="BE286">
        <f t="shared" si="4"/>
        <v>286080</v>
      </c>
    </row>
    <row r="287" spans="50:57" x14ac:dyDescent="0.25">
      <c r="AX287" s="35">
        <v>277</v>
      </c>
      <c r="AY287">
        <v>2.75</v>
      </c>
      <c r="AZ287">
        <v>495000</v>
      </c>
      <c r="BB287" s="35">
        <v>277</v>
      </c>
      <c r="BC287">
        <v>2.75</v>
      </c>
      <c r="BD287">
        <v>495000</v>
      </c>
      <c r="BE287">
        <f t="shared" si="4"/>
        <v>286080</v>
      </c>
    </row>
    <row r="288" spans="50:57" x14ac:dyDescent="0.25">
      <c r="AX288" s="35">
        <v>278</v>
      </c>
      <c r="AY288">
        <v>2.87</v>
      </c>
      <c r="AZ288">
        <v>235000</v>
      </c>
      <c r="BB288" s="35">
        <v>278</v>
      </c>
      <c r="BC288">
        <v>2.87</v>
      </c>
      <c r="BD288">
        <v>235000</v>
      </c>
      <c r="BE288">
        <f t="shared" si="4"/>
        <v>286080</v>
      </c>
    </row>
    <row r="289" spans="50:57" x14ac:dyDescent="0.25">
      <c r="AX289" s="35">
        <v>279</v>
      </c>
      <c r="AY289">
        <v>4.37</v>
      </c>
      <c r="AZ289">
        <v>235000</v>
      </c>
      <c r="BB289" s="35">
        <v>279</v>
      </c>
      <c r="BC289">
        <v>4.37</v>
      </c>
      <c r="BD289">
        <v>235000</v>
      </c>
      <c r="BE289">
        <f t="shared" si="4"/>
        <v>286080</v>
      </c>
    </row>
    <row r="290" spans="50:57" x14ac:dyDescent="0.25">
      <c r="AX290" s="35">
        <v>280</v>
      </c>
      <c r="AY290">
        <v>2.87</v>
      </c>
      <c r="AZ290">
        <v>205000</v>
      </c>
      <c r="BB290" s="35">
        <v>280</v>
      </c>
      <c r="BC290">
        <v>2.87</v>
      </c>
      <c r="BD290">
        <v>205000</v>
      </c>
      <c r="BE290">
        <f t="shared" si="4"/>
        <v>286080</v>
      </c>
    </row>
    <row r="291" spans="50:57" x14ac:dyDescent="0.25">
      <c r="AX291" s="35">
        <v>281</v>
      </c>
      <c r="AY291">
        <v>3.87</v>
      </c>
      <c r="AZ291">
        <v>105000</v>
      </c>
      <c r="BB291" s="35">
        <v>281</v>
      </c>
      <c r="BC291">
        <v>3.87</v>
      </c>
      <c r="BD291">
        <v>105000</v>
      </c>
      <c r="BE291">
        <f t="shared" si="4"/>
        <v>286080</v>
      </c>
    </row>
    <row r="292" spans="50:57" x14ac:dyDescent="0.25">
      <c r="AX292" s="35">
        <v>282</v>
      </c>
      <c r="AY292">
        <v>3.37</v>
      </c>
      <c r="AZ292">
        <v>155000</v>
      </c>
      <c r="BB292" s="35">
        <v>282</v>
      </c>
      <c r="BC292">
        <v>3.37</v>
      </c>
      <c r="BD292">
        <v>155000</v>
      </c>
      <c r="BE292">
        <f t="shared" si="4"/>
        <v>286080</v>
      </c>
    </row>
    <row r="293" spans="50:57" x14ac:dyDescent="0.25">
      <c r="AX293" s="35">
        <v>283</v>
      </c>
      <c r="AY293">
        <v>3.62</v>
      </c>
      <c r="AZ293">
        <v>185000</v>
      </c>
      <c r="BB293" s="35">
        <v>283</v>
      </c>
      <c r="BC293">
        <v>3.62</v>
      </c>
      <c r="BD293">
        <v>185000</v>
      </c>
      <c r="BE293">
        <f t="shared" si="4"/>
        <v>286080</v>
      </c>
    </row>
    <row r="294" spans="50:57" x14ac:dyDescent="0.25">
      <c r="AX294" s="35">
        <v>284</v>
      </c>
      <c r="AY294">
        <v>3.12</v>
      </c>
      <c r="AZ294">
        <v>225000</v>
      </c>
      <c r="BB294" s="35">
        <v>284</v>
      </c>
      <c r="BC294">
        <v>3.12</v>
      </c>
      <c r="BD294">
        <v>225000</v>
      </c>
      <c r="BE294">
        <f t="shared" si="4"/>
        <v>286080</v>
      </c>
    </row>
    <row r="295" spans="50:57" x14ac:dyDescent="0.25">
      <c r="AX295" s="35">
        <v>285</v>
      </c>
      <c r="AY295">
        <v>3.87</v>
      </c>
      <c r="AZ295">
        <v>145000</v>
      </c>
      <c r="BB295" s="35">
        <v>285</v>
      </c>
      <c r="BC295">
        <v>3.87</v>
      </c>
      <c r="BD295">
        <v>145000</v>
      </c>
      <c r="BE295">
        <f t="shared" si="4"/>
        <v>286080</v>
      </c>
    </row>
    <row r="296" spans="50:57" x14ac:dyDescent="0.25">
      <c r="AX296" s="35">
        <v>286</v>
      </c>
      <c r="AY296">
        <v>2.87</v>
      </c>
      <c r="AZ296">
        <v>205000</v>
      </c>
      <c r="BB296" s="35">
        <v>286</v>
      </c>
      <c r="BC296">
        <v>2.87</v>
      </c>
      <c r="BD296">
        <v>205000</v>
      </c>
      <c r="BE296">
        <f t="shared" si="4"/>
        <v>286080</v>
      </c>
    </row>
    <row r="297" spans="50:57" x14ac:dyDescent="0.25">
      <c r="AX297" s="35">
        <v>287</v>
      </c>
      <c r="AY297">
        <v>2.87</v>
      </c>
      <c r="AZ297">
        <v>395000</v>
      </c>
      <c r="BB297" s="35">
        <v>287</v>
      </c>
      <c r="BC297">
        <v>2.87</v>
      </c>
      <c r="BD297">
        <v>395000</v>
      </c>
      <c r="BE297">
        <f t="shared" si="4"/>
        <v>286080</v>
      </c>
    </row>
    <row r="298" spans="50:57" x14ac:dyDescent="0.25">
      <c r="AX298" s="35">
        <v>288</v>
      </c>
      <c r="AY298">
        <v>3.37</v>
      </c>
      <c r="AZ298">
        <v>145000</v>
      </c>
      <c r="BB298" s="35">
        <v>288</v>
      </c>
      <c r="BC298">
        <v>3.37</v>
      </c>
      <c r="BD298">
        <v>145000</v>
      </c>
      <c r="BE298">
        <f t="shared" si="4"/>
        <v>286080</v>
      </c>
    </row>
    <row r="299" spans="50:57" x14ac:dyDescent="0.25">
      <c r="AX299" s="35">
        <v>289</v>
      </c>
      <c r="AY299">
        <v>3.62</v>
      </c>
      <c r="AZ299">
        <v>225000</v>
      </c>
      <c r="BB299" s="35">
        <v>289</v>
      </c>
      <c r="BC299">
        <v>3.62</v>
      </c>
      <c r="BD299">
        <v>225000</v>
      </c>
      <c r="BE299">
        <f t="shared" si="4"/>
        <v>286080</v>
      </c>
    </row>
    <row r="300" spans="50:57" x14ac:dyDescent="0.25">
      <c r="AX300" s="35">
        <v>290</v>
      </c>
      <c r="AY300">
        <v>3.25</v>
      </c>
      <c r="AZ300">
        <v>295000</v>
      </c>
      <c r="BB300" s="35">
        <v>290</v>
      </c>
      <c r="BC300">
        <v>3.25</v>
      </c>
      <c r="BD300">
        <v>295000</v>
      </c>
      <c r="BE300">
        <f t="shared" si="4"/>
        <v>286080</v>
      </c>
    </row>
    <row r="301" spans="50:57" x14ac:dyDescent="0.25">
      <c r="AX301" s="35">
        <v>291</v>
      </c>
      <c r="AY301">
        <v>2.75</v>
      </c>
      <c r="AZ301">
        <v>385000</v>
      </c>
      <c r="BB301" s="35">
        <v>291</v>
      </c>
      <c r="BC301">
        <v>2.75</v>
      </c>
      <c r="BD301">
        <v>385000</v>
      </c>
      <c r="BE301">
        <f t="shared" si="4"/>
        <v>286080</v>
      </c>
    </row>
    <row r="302" spans="50:57" x14ac:dyDescent="0.25">
      <c r="AX302" s="35">
        <v>292</v>
      </c>
      <c r="AY302">
        <v>3.25</v>
      </c>
      <c r="AZ302">
        <v>135000</v>
      </c>
      <c r="BB302" s="35">
        <v>292</v>
      </c>
      <c r="BC302">
        <v>3.25</v>
      </c>
      <c r="BD302">
        <v>135000</v>
      </c>
      <c r="BE302">
        <f t="shared" si="4"/>
        <v>286080</v>
      </c>
    </row>
    <row r="303" spans="50:57" x14ac:dyDescent="0.25">
      <c r="AX303" s="35">
        <v>293</v>
      </c>
      <c r="AY303">
        <v>3.25</v>
      </c>
      <c r="AZ303">
        <v>245000</v>
      </c>
      <c r="BB303" s="35">
        <v>293</v>
      </c>
      <c r="BC303">
        <v>3.25</v>
      </c>
      <c r="BD303">
        <v>245000</v>
      </c>
      <c r="BE303">
        <f t="shared" si="4"/>
        <v>286080</v>
      </c>
    </row>
    <row r="304" spans="50:57" x14ac:dyDescent="0.25">
      <c r="AX304" s="35">
        <v>294</v>
      </c>
      <c r="AY304">
        <v>4.62</v>
      </c>
      <c r="AZ304">
        <v>135000</v>
      </c>
      <c r="BB304" s="35">
        <v>294</v>
      </c>
      <c r="BC304">
        <v>4.62</v>
      </c>
      <c r="BD304">
        <v>135000</v>
      </c>
      <c r="BE304">
        <f t="shared" si="4"/>
        <v>286080</v>
      </c>
    </row>
    <row r="305" spans="50:57" x14ac:dyDescent="0.25">
      <c r="AX305" s="35">
        <v>295</v>
      </c>
      <c r="AY305">
        <v>2.99</v>
      </c>
      <c r="AZ305">
        <v>475000</v>
      </c>
      <c r="BB305" s="35">
        <v>295</v>
      </c>
      <c r="BC305">
        <v>2.99</v>
      </c>
      <c r="BD305">
        <v>475000</v>
      </c>
      <c r="BE305">
        <f t="shared" si="4"/>
        <v>286080</v>
      </c>
    </row>
    <row r="306" spans="50:57" x14ac:dyDescent="0.25">
      <c r="AX306" s="35">
        <v>296</v>
      </c>
      <c r="AY306">
        <v>3.5</v>
      </c>
      <c r="AZ306">
        <v>245000</v>
      </c>
      <c r="BB306" s="35">
        <v>296</v>
      </c>
      <c r="BC306">
        <v>3.5</v>
      </c>
      <c r="BD306">
        <v>245000</v>
      </c>
      <c r="BE306">
        <f t="shared" si="4"/>
        <v>286080</v>
      </c>
    </row>
    <row r="307" spans="50:57" x14ac:dyDescent="0.25">
      <c r="AX307" s="35">
        <v>297</v>
      </c>
      <c r="AY307">
        <v>3.75</v>
      </c>
      <c r="AZ307">
        <v>435000</v>
      </c>
      <c r="BB307" s="35">
        <v>297</v>
      </c>
      <c r="BC307">
        <v>3.75</v>
      </c>
      <c r="BD307">
        <v>435000</v>
      </c>
      <c r="BE307">
        <f t="shared" si="4"/>
        <v>286080</v>
      </c>
    </row>
    <row r="308" spans="50:57" x14ac:dyDescent="0.25">
      <c r="AX308" s="35">
        <v>298</v>
      </c>
      <c r="AY308">
        <v>3.37</v>
      </c>
      <c r="AZ308">
        <v>165000</v>
      </c>
      <c r="BB308" s="35">
        <v>298</v>
      </c>
      <c r="BC308">
        <v>3.37</v>
      </c>
      <c r="BD308">
        <v>165000</v>
      </c>
      <c r="BE308">
        <f t="shared" si="4"/>
        <v>286080</v>
      </c>
    </row>
    <row r="309" spans="50:57" x14ac:dyDescent="0.25">
      <c r="AX309" s="35">
        <v>299</v>
      </c>
      <c r="AY309">
        <v>2.62</v>
      </c>
      <c r="AZ309">
        <v>325000</v>
      </c>
      <c r="BB309" s="35">
        <v>299</v>
      </c>
      <c r="BC309">
        <v>2.62</v>
      </c>
      <c r="BD309">
        <v>325000</v>
      </c>
      <c r="BE309">
        <f t="shared" si="4"/>
        <v>286080</v>
      </c>
    </row>
    <row r="310" spans="50:57" x14ac:dyDescent="0.25">
      <c r="AX310" s="35">
        <v>300</v>
      </c>
      <c r="AY310">
        <v>2.87</v>
      </c>
      <c r="AZ310">
        <v>225000</v>
      </c>
      <c r="BB310" s="35">
        <v>300</v>
      </c>
      <c r="BC310">
        <v>2.87</v>
      </c>
      <c r="BD310">
        <v>225000</v>
      </c>
      <c r="BE310">
        <f t="shared" si="4"/>
        <v>286080</v>
      </c>
    </row>
    <row r="311" spans="50:57" x14ac:dyDescent="0.25">
      <c r="AX311" s="35">
        <v>301</v>
      </c>
      <c r="AY311">
        <v>3.25</v>
      </c>
      <c r="AZ311">
        <v>275000</v>
      </c>
      <c r="BB311" s="35">
        <v>301</v>
      </c>
      <c r="BC311">
        <v>3.25</v>
      </c>
      <c r="BD311">
        <v>275000</v>
      </c>
      <c r="BE311">
        <f t="shared" si="4"/>
        <v>286080</v>
      </c>
    </row>
    <row r="312" spans="50:57" x14ac:dyDescent="0.25">
      <c r="AX312" s="35">
        <v>302</v>
      </c>
      <c r="AY312">
        <v>3.5</v>
      </c>
      <c r="AZ312">
        <v>225000</v>
      </c>
      <c r="BB312" s="35">
        <v>302</v>
      </c>
      <c r="BC312">
        <v>3.5</v>
      </c>
      <c r="BD312">
        <v>225000</v>
      </c>
      <c r="BE312">
        <f t="shared" si="4"/>
        <v>286080</v>
      </c>
    </row>
    <row r="313" spans="50:57" x14ac:dyDescent="0.25">
      <c r="AX313" s="35">
        <v>303</v>
      </c>
      <c r="AY313">
        <v>2.75</v>
      </c>
      <c r="AZ313">
        <v>275000</v>
      </c>
      <c r="BB313" s="35">
        <v>303</v>
      </c>
      <c r="BC313">
        <v>2.75</v>
      </c>
      <c r="BD313">
        <v>275000</v>
      </c>
      <c r="BE313">
        <f t="shared" si="4"/>
        <v>286080</v>
      </c>
    </row>
    <row r="314" spans="50:57" x14ac:dyDescent="0.25">
      <c r="AX314" s="35">
        <v>304</v>
      </c>
      <c r="AY314">
        <v>2.75</v>
      </c>
      <c r="AZ314">
        <v>155000</v>
      </c>
      <c r="BB314" s="35">
        <v>304</v>
      </c>
      <c r="BC314">
        <v>2.75</v>
      </c>
      <c r="BD314">
        <v>155000</v>
      </c>
      <c r="BE314">
        <f t="shared" si="4"/>
        <v>286080</v>
      </c>
    </row>
    <row r="315" spans="50:57" x14ac:dyDescent="0.25">
      <c r="AX315" s="35">
        <v>305</v>
      </c>
      <c r="AY315">
        <v>2.62</v>
      </c>
      <c r="AZ315">
        <v>295000</v>
      </c>
      <c r="BB315" s="35">
        <v>305</v>
      </c>
      <c r="BC315">
        <v>2.62</v>
      </c>
      <c r="BD315">
        <v>295000</v>
      </c>
      <c r="BE315">
        <f t="shared" si="4"/>
        <v>286080</v>
      </c>
    </row>
    <row r="316" spans="50:57" x14ac:dyDescent="0.25">
      <c r="AX316" s="35">
        <v>306</v>
      </c>
      <c r="AY316">
        <v>3.75</v>
      </c>
      <c r="AZ316">
        <v>265000</v>
      </c>
      <c r="BB316" s="35">
        <v>306</v>
      </c>
      <c r="BC316">
        <v>3.75</v>
      </c>
      <c r="BD316">
        <v>265000</v>
      </c>
      <c r="BE316">
        <f t="shared" si="4"/>
        <v>286080</v>
      </c>
    </row>
    <row r="317" spans="50:57" x14ac:dyDescent="0.25">
      <c r="AX317" s="35">
        <v>307</v>
      </c>
      <c r="AY317">
        <v>3</v>
      </c>
      <c r="AZ317">
        <v>255000</v>
      </c>
      <c r="BB317" s="35">
        <v>307</v>
      </c>
      <c r="BC317">
        <v>3</v>
      </c>
      <c r="BD317">
        <v>255000</v>
      </c>
      <c r="BE317">
        <f t="shared" si="4"/>
        <v>286080</v>
      </c>
    </row>
    <row r="318" spans="50:57" x14ac:dyDescent="0.25">
      <c r="AX318" s="35">
        <v>308</v>
      </c>
      <c r="AY318">
        <v>3.99</v>
      </c>
      <c r="AZ318">
        <v>465000</v>
      </c>
      <c r="BB318" s="35">
        <v>308</v>
      </c>
      <c r="BC318">
        <v>3.99</v>
      </c>
      <c r="BD318">
        <v>465000</v>
      </c>
      <c r="BE318">
        <f t="shared" si="4"/>
        <v>286080</v>
      </c>
    </row>
    <row r="319" spans="50:57" x14ac:dyDescent="0.25">
      <c r="AX319" s="35">
        <v>309</v>
      </c>
      <c r="AY319">
        <v>3.25</v>
      </c>
      <c r="AZ319">
        <v>205000</v>
      </c>
      <c r="BB319" s="35">
        <v>309</v>
      </c>
      <c r="BC319">
        <v>3.25</v>
      </c>
      <c r="BD319">
        <v>205000</v>
      </c>
      <c r="BE319">
        <f t="shared" si="4"/>
        <v>286080</v>
      </c>
    </row>
    <row r="320" spans="50:57" x14ac:dyDescent="0.25">
      <c r="AX320" s="35">
        <v>310</v>
      </c>
      <c r="AY320">
        <v>4.12</v>
      </c>
      <c r="AZ320">
        <v>35000</v>
      </c>
      <c r="BB320" s="35">
        <v>310</v>
      </c>
      <c r="BC320">
        <v>4.12</v>
      </c>
      <c r="BD320">
        <v>35000</v>
      </c>
      <c r="BE320">
        <f t="shared" si="4"/>
        <v>286080</v>
      </c>
    </row>
    <row r="321" spans="50:57" x14ac:dyDescent="0.25">
      <c r="AX321" s="35">
        <v>311</v>
      </c>
      <c r="AY321">
        <v>3.87</v>
      </c>
      <c r="AZ321">
        <v>135000</v>
      </c>
      <c r="BB321" s="35">
        <v>311</v>
      </c>
      <c r="BC321">
        <v>3.87</v>
      </c>
      <c r="BD321">
        <v>135000</v>
      </c>
      <c r="BE321">
        <f t="shared" si="4"/>
        <v>286080</v>
      </c>
    </row>
    <row r="322" spans="50:57" x14ac:dyDescent="0.25">
      <c r="AX322" s="35">
        <v>312</v>
      </c>
      <c r="AY322">
        <v>3.62</v>
      </c>
      <c r="AZ322">
        <v>765000</v>
      </c>
      <c r="BB322" s="35">
        <v>312</v>
      </c>
      <c r="BC322">
        <v>3.62</v>
      </c>
      <c r="BD322">
        <v>765000</v>
      </c>
      <c r="BE322">
        <f t="shared" si="4"/>
        <v>286080</v>
      </c>
    </row>
    <row r="323" spans="50:57" x14ac:dyDescent="0.25">
      <c r="AX323" s="35">
        <v>313</v>
      </c>
      <c r="AY323">
        <v>2.87</v>
      </c>
      <c r="AZ323">
        <v>355000</v>
      </c>
      <c r="BB323" s="35">
        <v>313</v>
      </c>
      <c r="BC323">
        <v>2.87</v>
      </c>
      <c r="BD323">
        <v>355000</v>
      </c>
      <c r="BE323">
        <f t="shared" si="4"/>
        <v>286080</v>
      </c>
    </row>
    <row r="324" spans="50:57" x14ac:dyDescent="0.25">
      <c r="AX324" s="35">
        <v>314</v>
      </c>
      <c r="AY324">
        <v>4.25</v>
      </c>
      <c r="AZ324">
        <v>105000</v>
      </c>
      <c r="BB324" s="35">
        <v>314</v>
      </c>
      <c r="BC324">
        <v>4.25</v>
      </c>
      <c r="BD324">
        <v>105000</v>
      </c>
      <c r="BE324">
        <f t="shared" si="4"/>
        <v>286080</v>
      </c>
    </row>
    <row r="325" spans="50:57" x14ac:dyDescent="0.25">
      <c r="AX325" s="35">
        <v>315</v>
      </c>
      <c r="AY325">
        <v>2.75</v>
      </c>
      <c r="AZ325">
        <v>275000</v>
      </c>
      <c r="BB325" s="35">
        <v>315</v>
      </c>
      <c r="BC325">
        <v>2.75</v>
      </c>
      <c r="BD325">
        <v>275000</v>
      </c>
      <c r="BE325">
        <f t="shared" si="4"/>
        <v>286080</v>
      </c>
    </row>
    <row r="326" spans="50:57" x14ac:dyDescent="0.25">
      <c r="AX326" s="35">
        <v>316</v>
      </c>
      <c r="AY326">
        <v>2.99</v>
      </c>
      <c r="AZ326">
        <v>165000</v>
      </c>
      <c r="BB326" s="35">
        <v>316</v>
      </c>
      <c r="BC326">
        <v>2.99</v>
      </c>
      <c r="BD326">
        <v>165000</v>
      </c>
      <c r="BE326">
        <f t="shared" si="4"/>
        <v>286080</v>
      </c>
    </row>
    <row r="327" spans="50:57" x14ac:dyDescent="0.25">
      <c r="AX327" s="35">
        <v>317</v>
      </c>
      <c r="AY327">
        <v>6</v>
      </c>
      <c r="AZ327">
        <v>205000</v>
      </c>
      <c r="BB327" s="35">
        <v>317</v>
      </c>
      <c r="BC327">
        <v>6</v>
      </c>
      <c r="BD327">
        <v>205000</v>
      </c>
      <c r="BE327">
        <f t="shared" si="4"/>
        <v>286080</v>
      </c>
    </row>
    <row r="328" spans="50:57" x14ac:dyDescent="0.25">
      <c r="AX328" s="35">
        <v>318</v>
      </c>
      <c r="AY328">
        <v>3.5</v>
      </c>
      <c r="AZ328">
        <v>315000</v>
      </c>
      <c r="BB328" s="35">
        <v>318</v>
      </c>
      <c r="BC328">
        <v>3.5</v>
      </c>
      <c r="BD328">
        <v>315000</v>
      </c>
      <c r="BE328">
        <f t="shared" si="4"/>
        <v>286080</v>
      </c>
    </row>
    <row r="329" spans="50:57" x14ac:dyDescent="0.25">
      <c r="AX329" s="35">
        <v>319</v>
      </c>
      <c r="AY329">
        <v>2.87</v>
      </c>
      <c r="AZ329">
        <v>145000</v>
      </c>
      <c r="BB329" s="35">
        <v>319</v>
      </c>
      <c r="BC329">
        <v>2.87</v>
      </c>
      <c r="BD329">
        <v>145000</v>
      </c>
      <c r="BE329">
        <f t="shared" si="4"/>
        <v>286080</v>
      </c>
    </row>
    <row r="330" spans="50:57" x14ac:dyDescent="0.25">
      <c r="AX330" s="35">
        <v>320</v>
      </c>
      <c r="AY330">
        <v>3.75</v>
      </c>
      <c r="AZ330">
        <v>215000</v>
      </c>
      <c r="BB330" s="35">
        <v>320</v>
      </c>
      <c r="BC330">
        <v>3.75</v>
      </c>
      <c r="BD330">
        <v>215000</v>
      </c>
      <c r="BE330">
        <f t="shared" si="4"/>
        <v>286080</v>
      </c>
    </row>
    <row r="331" spans="50:57" x14ac:dyDescent="0.25">
      <c r="AX331" s="35">
        <v>321</v>
      </c>
      <c r="AY331">
        <v>2.37</v>
      </c>
      <c r="AZ331">
        <v>115000</v>
      </c>
      <c r="BB331" s="35">
        <v>321</v>
      </c>
      <c r="BC331">
        <v>2.37</v>
      </c>
      <c r="BD331">
        <v>115000</v>
      </c>
      <c r="BE331">
        <f t="shared" si="4"/>
        <v>286080</v>
      </c>
    </row>
    <row r="332" spans="50:57" x14ac:dyDescent="0.25">
      <c r="AX332" s="35">
        <v>322</v>
      </c>
      <c r="AY332">
        <v>2.75</v>
      </c>
      <c r="AZ332">
        <v>105000</v>
      </c>
      <c r="BB332" s="35">
        <v>322</v>
      </c>
      <c r="BC332">
        <v>2.75</v>
      </c>
      <c r="BD332">
        <v>105000</v>
      </c>
      <c r="BE332">
        <f t="shared" ref="BE332:BE395" si="5">AVERAGE($BD$11:$BD$510)</f>
        <v>286080</v>
      </c>
    </row>
    <row r="333" spans="50:57" x14ac:dyDescent="0.25">
      <c r="AX333" s="35">
        <v>323</v>
      </c>
      <c r="AY333">
        <v>3.25</v>
      </c>
      <c r="AZ333">
        <v>285000</v>
      </c>
      <c r="BB333" s="35">
        <v>323</v>
      </c>
      <c r="BC333">
        <v>3.25</v>
      </c>
      <c r="BD333">
        <v>285000</v>
      </c>
      <c r="BE333">
        <f t="shared" si="5"/>
        <v>286080</v>
      </c>
    </row>
    <row r="334" spans="50:57" x14ac:dyDescent="0.25">
      <c r="AX334" s="35">
        <v>324</v>
      </c>
      <c r="AY334">
        <v>2.62</v>
      </c>
      <c r="AZ334">
        <v>85000</v>
      </c>
      <c r="BB334" s="35">
        <v>324</v>
      </c>
      <c r="BC334">
        <v>2.62</v>
      </c>
      <c r="BD334">
        <v>85000</v>
      </c>
      <c r="BE334">
        <f t="shared" si="5"/>
        <v>286080</v>
      </c>
    </row>
    <row r="335" spans="50:57" x14ac:dyDescent="0.25">
      <c r="AX335" s="35">
        <v>325</v>
      </c>
      <c r="AY335">
        <v>3.5</v>
      </c>
      <c r="AZ335">
        <v>275000</v>
      </c>
      <c r="BB335" s="35">
        <v>325</v>
      </c>
      <c r="BC335">
        <v>3.5</v>
      </c>
      <c r="BD335">
        <v>275000</v>
      </c>
      <c r="BE335">
        <f t="shared" si="5"/>
        <v>286080</v>
      </c>
    </row>
    <row r="336" spans="50:57" x14ac:dyDescent="0.25">
      <c r="AX336" s="35">
        <v>326</v>
      </c>
      <c r="AY336">
        <v>3.5</v>
      </c>
      <c r="AZ336">
        <v>165000</v>
      </c>
      <c r="BB336" s="35">
        <v>326</v>
      </c>
      <c r="BC336">
        <v>3.5</v>
      </c>
      <c r="BD336">
        <v>165000</v>
      </c>
      <c r="BE336">
        <f t="shared" si="5"/>
        <v>286080</v>
      </c>
    </row>
    <row r="337" spans="50:57" x14ac:dyDescent="0.25">
      <c r="AX337" s="35">
        <v>327</v>
      </c>
      <c r="AY337">
        <v>2.87</v>
      </c>
      <c r="AZ337">
        <v>335000</v>
      </c>
      <c r="BB337" s="35">
        <v>327</v>
      </c>
      <c r="BC337">
        <v>2.87</v>
      </c>
      <c r="BD337">
        <v>335000</v>
      </c>
      <c r="BE337">
        <f t="shared" si="5"/>
        <v>286080</v>
      </c>
    </row>
    <row r="338" spans="50:57" x14ac:dyDescent="0.25">
      <c r="AX338" s="35">
        <v>328</v>
      </c>
      <c r="AY338">
        <v>2.62</v>
      </c>
      <c r="AZ338">
        <v>275000</v>
      </c>
      <c r="BB338" s="35">
        <v>328</v>
      </c>
      <c r="BC338">
        <v>2.62</v>
      </c>
      <c r="BD338">
        <v>275000</v>
      </c>
      <c r="BE338">
        <f t="shared" si="5"/>
        <v>286080</v>
      </c>
    </row>
    <row r="339" spans="50:57" x14ac:dyDescent="0.25">
      <c r="AX339" s="35">
        <v>329</v>
      </c>
      <c r="AY339">
        <v>3.87</v>
      </c>
      <c r="AZ339">
        <v>575000</v>
      </c>
      <c r="BB339" s="35">
        <v>329</v>
      </c>
      <c r="BC339">
        <v>3.87</v>
      </c>
      <c r="BD339">
        <v>575000</v>
      </c>
      <c r="BE339">
        <f t="shared" si="5"/>
        <v>286080</v>
      </c>
    </row>
    <row r="340" spans="50:57" x14ac:dyDescent="0.25">
      <c r="AX340" s="35">
        <v>330</v>
      </c>
      <c r="AY340">
        <v>3.12</v>
      </c>
      <c r="AZ340">
        <v>205000</v>
      </c>
      <c r="BB340" s="35">
        <v>330</v>
      </c>
      <c r="BC340">
        <v>3.12</v>
      </c>
      <c r="BD340">
        <v>205000</v>
      </c>
      <c r="BE340">
        <f t="shared" si="5"/>
        <v>286080</v>
      </c>
    </row>
    <row r="341" spans="50:57" x14ac:dyDescent="0.25">
      <c r="AX341" s="35">
        <v>331</v>
      </c>
      <c r="AY341">
        <v>2.62</v>
      </c>
      <c r="AZ341">
        <v>245000</v>
      </c>
      <c r="BB341" s="35">
        <v>331</v>
      </c>
      <c r="BC341">
        <v>2.62</v>
      </c>
      <c r="BD341">
        <v>245000</v>
      </c>
      <c r="BE341">
        <f t="shared" si="5"/>
        <v>286080</v>
      </c>
    </row>
    <row r="342" spans="50:57" x14ac:dyDescent="0.25">
      <c r="AX342" s="35">
        <v>332</v>
      </c>
      <c r="AY342">
        <v>3.37</v>
      </c>
      <c r="AZ342">
        <v>275000</v>
      </c>
      <c r="BB342" s="35">
        <v>332</v>
      </c>
      <c r="BC342">
        <v>3.37</v>
      </c>
      <c r="BD342">
        <v>275000</v>
      </c>
      <c r="BE342">
        <f t="shared" si="5"/>
        <v>286080</v>
      </c>
    </row>
    <row r="343" spans="50:57" x14ac:dyDescent="0.25">
      <c r="AX343" s="35">
        <v>333</v>
      </c>
      <c r="AY343">
        <v>3.5</v>
      </c>
      <c r="AZ343">
        <v>135000</v>
      </c>
      <c r="BB343" s="35">
        <v>333</v>
      </c>
      <c r="BC343">
        <v>3.5</v>
      </c>
      <c r="BD343">
        <v>135000</v>
      </c>
      <c r="BE343">
        <f t="shared" si="5"/>
        <v>286080</v>
      </c>
    </row>
    <row r="344" spans="50:57" x14ac:dyDescent="0.25">
      <c r="AX344" s="35">
        <v>334</v>
      </c>
      <c r="AY344">
        <v>3.25</v>
      </c>
      <c r="AZ344">
        <v>255000</v>
      </c>
      <c r="BB344" s="35">
        <v>334</v>
      </c>
      <c r="BC344">
        <v>3.25</v>
      </c>
      <c r="BD344">
        <v>255000</v>
      </c>
      <c r="BE344">
        <f t="shared" si="5"/>
        <v>286080</v>
      </c>
    </row>
    <row r="345" spans="50:57" x14ac:dyDescent="0.25">
      <c r="AX345" s="35">
        <v>335</v>
      </c>
      <c r="AY345">
        <v>2.5</v>
      </c>
      <c r="AZ345">
        <v>515000</v>
      </c>
      <c r="BB345" s="35">
        <v>335</v>
      </c>
      <c r="BC345">
        <v>2.5</v>
      </c>
      <c r="BD345">
        <v>515000</v>
      </c>
      <c r="BE345">
        <f t="shared" si="5"/>
        <v>286080</v>
      </c>
    </row>
    <row r="346" spans="50:57" x14ac:dyDescent="0.25">
      <c r="AX346" s="35">
        <v>336</v>
      </c>
      <c r="AY346">
        <v>2.75</v>
      </c>
      <c r="AZ346">
        <v>245000</v>
      </c>
      <c r="BB346" s="35">
        <v>336</v>
      </c>
      <c r="BC346">
        <v>2.75</v>
      </c>
      <c r="BD346">
        <v>245000</v>
      </c>
      <c r="BE346">
        <f t="shared" si="5"/>
        <v>286080</v>
      </c>
    </row>
    <row r="347" spans="50:57" x14ac:dyDescent="0.25">
      <c r="AX347" s="35">
        <v>337</v>
      </c>
      <c r="AY347">
        <v>2.87</v>
      </c>
      <c r="AZ347">
        <v>495000</v>
      </c>
      <c r="BB347" s="35">
        <v>337</v>
      </c>
      <c r="BC347">
        <v>2.87</v>
      </c>
      <c r="BD347">
        <v>495000</v>
      </c>
      <c r="BE347">
        <f t="shared" si="5"/>
        <v>286080</v>
      </c>
    </row>
    <row r="348" spans="50:57" x14ac:dyDescent="0.25">
      <c r="AX348" s="35">
        <v>338</v>
      </c>
      <c r="AY348">
        <v>3.25</v>
      </c>
      <c r="AZ348">
        <v>235000</v>
      </c>
      <c r="BB348" s="35">
        <v>338</v>
      </c>
      <c r="BC348">
        <v>3.25</v>
      </c>
      <c r="BD348">
        <v>235000</v>
      </c>
      <c r="BE348">
        <f t="shared" si="5"/>
        <v>286080</v>
      </c>
    </row>
    <row r="349" spans="50:57" x14ac:dyDescent="0.25">
      <c r="AX349" s="35">
        <v>339</v>
      </c>
      <c r="AY349">
        <v>3.25</v>
      </c>
      <c r="AZ349">
        <v>315000</v>
      </c>
      <c r="BB349" s="35">
        <v>339</v>
      </c>
      <c r="BC349">
        <v>3.25</v>
      </c>
      <c r="BD349">
        <v>315000</v>
      </c>
      <c r="BE349">
        <f t="shared" si="5"/>
        <v>286080</v>
      </c>
    </row>
    <row r="350" spans="50:57" x14ac:dyDescent="0.25">
      <c r="AX350" s="35">
        <v>340</v>
      </c>
      <c r="AY350">
        <v>3.25</v>
      </c>
      <c r="AZ350">
        <v>115000</v>
      </c>
      <c r="BB350" s="35">
        <v>340</v>
      </c>
      <c r="BC350">
        <v>3.25</v>
      </c>
      <c r="BD350">
        <v>115000</v>
      </c>
      <c r="BE350">
        <f t="shared" si="5"/>
        <v>286080</v>
      </c>
    </row>
    <row r="351" spans="50:57" x14ac:dyDescent="0.25">
      <c r="AX351" s="35">
        <v>341</v>
      </c>
      <c r="AY351">
        <v>3.37</v>
      </c>
      <c r="AZ351">
        <v>505000</v>
      </c>
      <c r="BB351" s="35">
        <v>341</v>
      </c>
      <c r="BC351">
        <v>3.37</v>
      </c>
      <c r="BD351">
        <v>505000</v>
      </c>
      <c r="BE351">
        <f t="shared" si="5"/>
        <v>286080</v>
      </c>
    </row>
    <row r="352" spans="50:57" x14ac:dyDescent="0.25">
      <c r="AX352" s="35">
        <v>342</v>
      </c>
      <c r="AY352">
        <v>3.25</v>
      </c>
      <c r="AZ352">
        <v>215000</v>
      </c>
      <c r="BB352" s="35">
        <v>342</v>
      </c>
      <c r="BC352">
        <v>3.25</v>
      </c>
      <c r="BD352">
        <v>215000</v>
      </c>
      <c r="BE352">
        <f t="shared" si="5"/>
        <v>286080</v>
      </c>
    </row>
    <row r="353" spans="50:57" x14ac:dyDescent="0.25">
      <c r="AX353" s="35">
        <v>343</v>
      </c>
      <c r="AY353">
        <v>3.25</v>
      </c>
      <c r="AZ353">
        <v>195000</v>
      </c>
      <c r="BB353" s="35">
        <v>343</v>
      </c>
      <c r="BC353">
        <v>3.25</v>
      </c>
      <c r="BD353">
        <v>195000</v>
      </c>
      <c r="BE353">
        <f t="shared" si="5"/>
        <v>286080</v>
      </c>
    </row>
    <row r="354" spans="50:57" x14ac:dyDescent="0.25">
      <c r="AX354" s="35">
        <v>344</v>
      </c>
      <c r="AY354">
        <v>3.37</v>
      </c>
      <c r="AZ354">
        <v>405000</v>
      </c>
      <c r="BB354" s="35">
        <v>344</v>
      </c>
      <c r="BC354">
        <v>3.37</v>
      </c>
      <c r="BD354">
        <v>405000</v>
      </c>
      <c r="BE354">
        <f t="shared" si="5"/>
        <v>286080</v>
      </c>
    </row>
    <row r="355" spans="50:57" x14ac:dyDescent="0.25">
      <c r="AX355" s="35">
        <v>345</v>
      </c>
      <c r="AY355">
        <v>3.99</v>
      </c>
      <c r="AZ355">
        <v>225000</v>
      </c>
      <c r="BB355" s="35">
        <v>345</v>
      </c>
      <c r="BC355">
        <v>3.99</v>
      </c>
      <c r="BD355">
        <v>225000</v>
      </c>
      <c r="BE355">
        <f t="shared" si="5"/>
        <v>286080</v>
      </c>
    </row>
    <row r="356" spans="50:57" x14ac:dyDescent="0.25">
      <c r="AX356" s="35">
        <v>346</v>
      </c>
      <c r="AY356">
        <v>3.27</v>
      </c>
      <c r="AZ356">
        <v>215000</v>
      </c>
      <c r="BB356" s="35">
        <v>346</v>
      </c>
      <c r="BC356">
        <v>3.27</v>
      </c>
      <c r="BD356">
        <v>215000</v>
      </c>
      <c r="BE356">
        <f t="shared" si="5"/>
        <v>286080</v>
      </c>
    </row>
    <row r="357" spans="50:57" x14ac:dyDescent="0.25">
      <c r="AX357" s="35">
        <v>347</v>
      </c>
      <c r="AY357">
        <v>2.87</v>
      </c>
      <c r="AZ357">
        <v>135000</v>
      </c>
      <c r="BB357" s="35">
        <v>347</v>
      </c>
      <c r="BC357">
        <v>2.87</v>
      </c>
      <c r="BD357">
        <v>135000</v>
      </c>
      <c r="BE357">
        <f t="shared" si="5"/>
        <v>286080</v>
      </c>
    </row>
    <row r="358" spans="50:57" x14ac:dyDescent="0.25">
      <c r="AX358" s="35">
        <v>348</v>
      </c>
      <c r="AY358">
        <v>3.37</v>
      </c>
      <c r="AZ358">
        <v>95000</v>
      </c>
      <c r="BB358" s="35">
        <v>348</v>
      </c>
      <c r="BC358">
        <v>3.37</v>
      </c>
      <c r="BD358">
        <v>95000</v>
      </c>
      <c r="BE358">
        <f t="shared" si="5"/>
        <v>286080</v>
      </c>
    </row>
    <row r="359" spans="50:57" x14ac:dyDescent="0.25">
      <c r="AX359" s="35">
        <v>349</v>
      </c>
      <c r="AY359">
        <v>4.87</v>
      </c>
      <c r="AZ359">
        <v>335000</v>
      </c>
      <c r="BB359" s="35">
        <v>349</v>
      </c>
      <c r="BC359">
        <v>4.87</v>
      </c>
      <c r="BD359">
        <v>335000</v>
      </c>
      <c r="BE359">
        <f t="shared" si="5"/>
        <v>286080</v>
      </c>
    </row>
    <row r="360" spans="50:57" x14ac:dyDescent="0.25">
      <c r="AX360" s="35">
        <v>350</v>
      </c>
      <c r="AY360">
        <v>2.87</v>
      </c>
      <c r="AZ360">
        <v>195000</v>
      </c>
      <c r="BB360" s="35">
        <v>350</v>
      </c>
      <c r="BC360">
        <v>2.87</v>
      </c>
      <c r="BD360">
        <v>195000</v>
      </c>
      <c r="BE360">
        <f t="shared" si="5"/>
        <v>286080</v>
      </c>
    </row>
    <row r="361" spans="50:57" x14ac:dyDescent="0.25">
      <c r="AX361" s="35">
        <v>351</v>
      </c>
      <c r="AY361">
        <v>3.25</v>
      </c>
      <c r="AZ361">
        <v>185000</v>
      </c>
      <c r="BB361" s="35">
        <v>351</v>
      </c>
      <c r="BC361">
        <v>3.25</v>
      </c>
      <c r="BD361">
        <v>185000</v>
      </c>
      <c r="BE361">
        <f t="shared" si="5"/>
        <v>286080</v>
      </c>
    </row>
    <row r="362" spans="50:57" x14ac:dyDescent="0.25">
      <c r="AX362" s="35">
        <v>352</v>
      </c>
      <c r="AY362">
        <v>3.37</v>
      </c>
      <c r="AZ362">
        <v>395000</v>
      </c>
      <c r="BB362" s="35">
        <v>352</v>
      </c>
      <c r="BC362">
        <v>3.37</v>
      </c>
      <c r="BD362">
        <v>395000</v>
      </c>
      <c r="BE362">
        <f t="shared" si="5"/>
        <v>286080</v>
      </c>
    </row>
    <row r="363" spans="50:57" x14ac:dyDescent="0.25">
      <c r="AX363" s="35">
        <v>353</v>
      </c>
      <c r="AY363">
        <v>3</v>
      </c>
      <c r="AZ363">
        <v>125000</v>
      </c>
      <c r="BB363" s="35">
        <v>353</v>
      </c>
      <c r="BC363">
        <v>3</v>
      </c>
      <c r="BD363">
        <v>125000</v>
      </c>
      <c r="BE363">
        <f t="shared" si="5"/>
        <v>286080</v>
      </c>
    </row>
    <row r="364" spans="50:57" x14ac:dyDescent="0.25">
      <c r="AX364" s="35">
        <v>354</v>
      </c>
      <c r="AY364">
        <v>2.87</v>
      </c>
      <c r="AZ364">
        <v>275000</v>
      </c>
      <c r="BB364" s="35">
        <v>354</v>
      </c>
      <c r="BC364">
        <v>2.87</v>
      </c>
      <c r="BD364">
        <v>275000</v>
      </c>
      <c r="BE364">
        <f t="shared" si="5"/>
        <v>286080</v>
      </c>
    </row>
    <row r="365" spans="50:57" x14ac:dyDescent="0.25">
      <c r="AX365" s="35">
        <v>355</v>
      </c>
      <c r="AY365">
        <v>2.62</v>
      </c>
      <c r="AZ365">
        <v>305000</v>
      </c>
      <c r="BB365" s="35">
        <v>355</v>
      </c>
      <c r="BC365">
        <v>2.62</v>
      </c>
      <c r="BD365">
        <v>305000</v>
      </c>
      <c r="BE365">
        <f t="shared" si="5"/>
        <v>286080</v>
      </c>
    </row>
    <row r="366" spans="50:57" x14ac:dyDescent="0.25">
      <c r="AX366" s="35">
        <v>356</v>
      </c>
      <c r="AY366">
        <v>3.62</v>
      </c>
      <c r="AZ366">
        <v>445000</v>
      </c>
      <c r="BB366" s="35">
        <v>356</v>
      </c>
      <c r="BC366">
        <v>3.62</v>
      </c>
      <c r="BD366">
        <v>445000</v>
      </c>
      <c r="BE366">
        <f t="shared" si="5"/>
        <v>286080</v>
      </c>
    </row>
    <row r="367" spans="50:57" x14ac:dyDescent="0.25">
      <c r="AX367" s="35">
        <v>357</v>
      </c>
      <c r="AY367">
        <v>4.12</v>
      </c>
      <c r="AZ367">
        <v>165000</v>
      </c>
      <c r="BB367" s="35">
        <v>357</v>
      </c>
      <c r="BC367">
        <v>4.12</v>
      </c>
      <c r="BD367">
        <v>165000</v>
      </c>
      <c r="BE367">
        <f t="shared" si="5"/>
        <v>286080</v>
      </c>
    </row>
    <row r="368" spans="50:57" x14ac:dyDescent="0.25">
      <c r="AX368" s="35">
        <v>358</v>
      </c>
      <c r="AY368">
        <v>3.25</v>
      </c>
      <c r="AZ368">
        <v>195000</v>
      </c>
      <c r="BB368" s="35">
        <v>358</v>
      </c>
      <c r="BC368">
        <v>3.25</v>
      </c>
      <c r="BD368">
        <v>195000</v>
      </c>
      <c r="BE368">
        <f t="shared" si="5"/>
        <v>286080</v>
      </c>
    </row>
    <row r="369" spans="50:57" x14ac:dyDescent="0.25">
      <c r="AX369" s="35">
        <v>359</v>
      </c>
      <c r="AY369">
        <v>2.99</v>
      </c>
      <c r="AZ369">
        <v>475000</v>
      </c>
      <c r="BB369" s="35">
        <v>359</v>
      </c>
      <c r="BC369">
        <v>2.99</v>
      </c>
      <c r="BD369">
        <v>475000</v>
      </c>
      <c r="BE369">
        <f t="shared" si="5"/>
        <v>286080</v>
      </c>
    </row>
    <row r="370" spans="50:57" x14ac:dyDescent="0.25">
      <c r="AX370" s="35">
        <v>360</v>
      </c>
      <c r="AY370">
        <v>3.37</v>
      </c>
      <c r="AZ370">
        <v>145000</v>
      </c>
      <c r="BB370" s="35">
        <v>360</v>
      </c>
      <c r="BC370">
        <v>3.37</v>
      </c>
      <c r="BD370">
        <v>145000</v>
      </c>
      <c r="BE370">
        <f t="shared" si="5"/>
        <v>286080</v>
      </c>
    </row>
    <row r="371" spans="50:57" x14ac:dyDescent="0.25">
      <c r="AX371" s="35">
        <v>361</v>
      </c>
      <c r="AY371">
        <v>3.37</v>
      </c>
      <c r="AZ371">
        <v>155000</v>
      </c>
      <c r="BB371" s="35">
        <v>361</v>
      </c>
      <c r="BC371">
        <v>3.37</v>
      </c>
      <c r="BD371">
        <v>155000</v>
      </c>
      <c r="BE371">
        <f t="shared" si="5"/>
        <v>286080</v>
      </c>
    </row>
    <row r="372" spans="50:57" x14ac:dyDescent="0.25">
      <c r="AX372" s="35">
        <v>362</v>
      </c>
      <c r="AY372">
        <v>4.25</v>
      </c>
      <c r="AZ372">
        <v>175000</v>
      </c>
      <c r="BB372" s="35">
        <v>362</v>
      </c>
      <c r="BC372">
        <v>4.25</v>
      </c>
      <c r="BD372">
        <v>175000</v>
      </c>
      <c r="BE372">
        <f t="shared" si="5"/>
        <v>286080</v>
      </c>
    </row>
    <row r="373" spans="50:57" x14ac:dyDescent="0.25">
      <c r="AX373" s="35">
        <v>363</v>
      </c>
      <c r="AY373">
        <v>4.5</v>
      </c>
      <c r="AZ373">
        <v>95000</v>
      </c>
      <c r="BB373" s="35">
        <v>363</v>
      </c>
      <c r="BC373">
        <v>4.5</v>
      </c>
      <c r="BD373">
        <v>95000</v>
      </c>
      <c r="BE373">
        <f t="shared" si="5"/>
        <v>286080</v>
      </c>
    </row>
    <row r="374" spans="50:57" x14ac:dyDescent="0.25">
      <c r="AX374" s="35">
        <v>364</v>
      </c>
      <c r="AY374">
        <v>2.75</v>
      </c>
      <c r="AZ374">
        <v>515000</v>
      </c>
      <c r="BB374" s="35">
        <v>364</v>
      </c>
      <c r="BC374">
        <v>2.75</v>
      </c>
      <c r="BD374">
        <v>515000</v>
      </c>
      <c r="BE374">
        <f t="shared" si="5"/>
        <v>286080</v>
      </c>
    </row>
    <row r="375" spans="50:57" x14ac:dyDescent="0.25">
      <c r="AX375" s="35">
        <v>365</v>
      </c>
      <c r="AY375">
        <v>2.99</v>
      </c>
      <c r="AZ375">
        <v>135000</v>
      </c>
      <c r="BB375" s="35">
        <v>365</v>
      </c>
      <c r="BC375">
        <v>2.99</v>
      </c>
      <c r="BD375">
        <v>135000</v>
      </c>
      <c r="BE375">
        <f t="shared" si="5"/>
        <v>286080</v>
      </c>
    </row>
    <row r="376" spans="50:57" x14ac:dyDescent="0.25">
      <c r="AX376" s="35">
        <v>366</v>
      </c>
      <c r="AY376">
        <v>3.37</v>
      </c>
      <c r="AZ376">
        <v>485000</v>
      </c>
      <c r="BB376" s="35">
        <v>366</v>
      </c>
      <c r="BC376">
        <v>3.37</v>
      </c>
      <c r="BD376">
        <v>485000</v>
      </c>
      <c r="BE376">
        <f t="shared" si="5"/>
        <v>286080</v>
      </c>
    </row>
    <row r="377" spans="50:57" x14ac:dyDescent="0.25">
      <c r="AX377" s="35">
        <v>367</v>
      </c>
      <c r="AY377">
        <v>3.37</v>
      </c>
      <c r="AZ377">
        <v>375000</v>
      </c>
      <c r="BB377" s="35">
        <v>367</v>
      </c>
      <c r="BC377">
        <v>3.37</v>
      </c>
      <c r="BD377">
        <v>375000</v>
      </c>
      <c r="BE377">
        <f t="shared" si="5"/>
        <v>286080</v>
      </c>
    </row>
    <row r="378" spans="50:57" x14ac:dyDescent="0.25">
      <c r="AX378" s="35">
        <v>368</v>
      </c>
      <c r="AY378">
        <v>3.25</v>
      </c>
      <c r="AZ378">
        <v>135000</v>
      </c>
      <c r="BB378" s="35">
        <v>368</v>
      </c>
      <c r="BC378">
        <v>3.25</v>
      </c>
      <c r="BD378">
        <v>135000</v>
      </c>
      <c r="BE378">
        <f t="shared" si="5"/>
        <v>286080</v>
      </c>
    </row>
    <row r="379" spans="50:57" x14ac:dyDescent="0.25">
      <c r="AX379" s="35">
        <v>369</v>
      </c>
      <c r="AY379">
        <v>3</v>
      </c>
      <c r="AZ379">
        <v>175000</v>
      </c>
      <c r="BB379" s="35">
        <v>369</v>
      </c>
      <c r="BC379">
        <v>3</v>
      </c>
      <c r="BD379">
        <v>175000</v>
      </c>
      <c r="BE379">
        <f t="shared" si="5"/>
        <v>286080</v>
      </c>
    </row>
    <row r="380" spans="50:57" x14ac:dyDescent="0.25">
      <c r="AX380" s="35">
        <v>370</v>
      </c>
      <c r="AY380">
        <v>3</v>
      </c>
      <c r="AZ380">
        <v>395000</v>
      </c>
      <c r="BB380" s="35">
        <v>370</v>
      </c>
      <c r="BC380">
        <v>3</v>
      </c>
      <c r="BD380">
        <v>395000</v>
      </c>
      <c r="BE380">
        <f t="shared" si="5"/>
        <v>286080</v>
      </c>
    </row>
    <row r="381" spans="50:57" x14ac:dyDescent="0.25">
      <c r="AX381" s="35">
        <v>371</v>
      </c>
      <c r="AY381">
        <v>3</v>
      </c>
      <c r="AZ381">
        <v>125000</v>
      </c>
      <c r="BB381" s="35">
        <v>371</v>
      </c>
      <c r="BC381">
        <v>3</v>
      </c>
      <c r="BD381">
        <v>125000</v>
      </c>
      <c r="BE381">
        <f t="shared" si="5"/>
        <v>286080</v>
      </c>
    </row>
    <row r="382" spans="50:57" x14ac:dyDescent="0.25">
      <c r="AX382" s="35">
        <v>372</v>
      </c>
      <c r="AY382">
        <v>3.25</v>
      </c>
      <c r="AZ382">
        <v>515000</v>
      </c>
      <c r="BB382" s="35">
        <v>372</v>
      </c>
      <c r="BC382">
        <v>3.25</v>
      </c>
      <c r="BD382">
        <v>515000</v>
      </c>
      <c r="BE382">
        <f t="shared" si="5"/>
        <v>286080</v>
      </c>
    </row>
    <row r="383" spans="50:57" x14ac:dyDescent="0.25">
      <c r="AX383" s="35">
        <v>373</v>
      </c>
      <c r="AY383">
        <v>3.58</v>
      </c>
      <c r="AZ383">
        <v>325000</v>
      </c>
      <c r="BB383" s="35">
        <v>373</v>
      </c>
      <c r="BC383">
        <v>3.58</v>
      </c>
      <c r="BD383">
        <v>325000</v>
      </c>
      <c r="BE383">
        <f t="shared" si="5"/>
        <v>286080</v>
      </c>
    </row>
    <row r="384" spans="50:57" x14ac:dyDescent="0.25">
      <c r="AX384" s="35">
        <v>374</v>
      </c>
      <c r="AY384">
        <v>2.5</v>
      </c>
      <c r="AZ384">
        <v>505000</v>
      </c>
      <c r="BB384" s="35">
        <v>374</v>
      </c>
      <c r="BC384">
        <v>2.5</v>
      </c>
      <c r="BD384">
        <v>505000</v>
      </c>
      <c r="BE384">
        <f t="shared" si="5"/>
        <v>286080</v>
      </c>
    </row>
    <row r="385" spans="50:57" x14ac:dyDescent="0.25">
      <c r="AX385" s="35">
        <v>375</v>
      </c>
      <c r="AY385">
        <v>4.25</v>
      </c>
      <c r="AZ385">
        <v>165000</v>
      </c>
      <c r="BB385" s="35">
        <v>375</v>
      </c>
      <c r="BC385">
        <v>4.25</v>
      </c>
      <c r="BD385">
        <v>165000</v>
      </c>
      <c r="BE385">
        <f t="shared" si="5"/>
        <v>286080</v>
      </c>
    </row>
    <row r="386" spans="50:57" x14ac:dyDescent="0.25">
      <c r="AX386" s="35">
        <v>376</v>
      </c>
      <c r="AY386">
        <v>3.37</v>
      </c>
      <c r="AZ386">
        <v>415000</v>
      </c>
      <c r="BB386" s="35">
        <v>376</v>
      </c>
      <c r="BC386">
        <v>3.37</v>
      </c>
      <c r="BD386">
        <v>415000</v>
      </c>
      <c r="BE386">
        <f t="shared" si="5"/>
        <v>286080</v>
      </c>
    </row>
    <row r="387" spans="50:57" x14ac:dyDescent="0.25">
      <c r="AX387" s="35">
        <v>377</v>
      </c>
      <c r="AY387">
        <v>2.62</v>
      </c>
      <c r="AZ387">
        <v>115000</v>
      </c>
      <c r="BB387" s="35">
        <v>377</v>
      </c>
      <c r="BC387">
        <v>2.62</v>
      </c>
      <c r="BD387">
        <v>115000</v>
      </c>
      <c r="BE387">
        <f t="shared" si="5"/>
        <v>286080</v>
      </c>
    </row>
    <row r="388" spans="50:57" x14ac:dyDescent="0.25">
      <c r="AX388" s="35">
        <v>378</v>
      </c>
      <c r="AY388">
        <v>3.25</v>
      </c>
      <c r="AZ388">
        <v>245000</v>
      </c>
      <c r="BB388" s="35">
        <v>378</v>
      </c>
      <c r="BC388">
        <v>3.25</v>
      </c>
      <c r="BD388">
        <v>245000</v>
      </c>
      <c r="BE388">
        <f t="shared" si="5"/>
        <v>286080</v>
      </c>
    </row>
    <row r="389" spans="50:57" x14ac:dyDescent="0.25">
      <c r="AX389" s="35">
        <v>379</v>
      </c>
      <c r="AY389">
        <v>2.99</v>
      </c>
      <c r="AZ389">
        <v>455000</v>
      </c>
      <c r="BB389" s="35">
        <v>379</v>
      </c>
      <c r="BC389">
        <v>2.99</v>
      </c>
      <c r="BD389">
        <v>455000</v>
      </c>
      <c r="BE389">
        <f t="shared" si="5"/>
        <v>286080</v>
      </c>
    </row>
    <row r="390" spans="50:57" x14ac:dyDescent="0.25">
      <c r="AX390" s="35">
        <v>380</v>
      </c>
      <c r="AY390">
        <v>2.5</v>
      </c>
      <c r="AZ390">
        <v>275000</v>
      </c>
      <c r="BB390" s="35">
        <v>380</v>
      </c>
      <c r="BC390">
        <v>2.5</v>
      </c>
      <c r="BD390">
        <v>275000</v>
      </c>
      <c r="BE390">
        <f t="shared" si="5"/>
        <v>286080</v>
      </c>
    </row>
    <row r="391" spans="50:57" x14ac:dyDescent="0.25">
      <c r="AX391" s="35">
        <v>381</v>
      </c>
      <c r="AY391">
        <v>3.37</v>
      </c>
      <c r="AZ391">
        <v>265000</v>
      </c>
      <c r="BB391" s="35">
        <v>381</v>
      </c>
      <c r="BC391">
        <v>3.37</v>
      </c>
      <c r="BD391">
        <v>265000</v>
      </c>
      <c r="BE391">
        <f t="shared" si="5"/>
        <v>286080</v>
      </c>
    </row>
    <row r="392" spans="50:57" x14ac:dyDescent="0.25">
      <c r="AX392" s="35">
        <v>382</v>
      </c>
      <c r="AY392">
        <v>3.5</v>
      </c>
      <c r="AZ392">
        <v>515000</v>
      </c>
      <c r="BB392" s="35">
        <v>382</v>
      </c>
      <c r="BC392">
        <v>3.5</v>
      </c>
      <c r="BD392">
        <v>515000</v>
      </c>
      <c r="BE392">
        <f t="shared" si="5"/>
        <v>286080</v>
      </c>
    </row>
    <row r="393" spans="50:57" x14ac:dyDescent="0.25">
      <c r="AX393" s="35">
        <v>383</v>
      </c>
      <c r="AY393">
        <v>3</v>
      </c>
      <c r="AZ393">
        <v>165000</v>
      </c>
      <c r="BB393" s="35">
        <v>383</v>
      </c>
      <c r="BC393">
        <v>3</v>
      </c>
      <c r="BD393">
        <v>165000</v>
      </c>
      <c r="BE393">
        <f t="shared" si="5"/>
        <v>286080</v>
      </c>
    </row>
    <row r="394" spans="50:57" x14ac:dyDescent="0.25">
      <c r="AX394" s="35">
        <v>384</v>
      </c>
      <c r="AY394">
        <v>3.12</v>
      </c>
      <c r="AZ394">
        <v>255000</v>
      </c>
      <c r="BB394" s="35">
        <v>384</v>
      </c>
      <c r="BC394">
        <v>3.12</v>
      </c>
      <c r="BD394">
        <v>255000</v>
      </c>
      <c r="BE394">
        <f t="shared" si="5"/>
        <v>286080</v>
      </c>
    </row>
    <row r="395" spans="50:57" x14ac:dyDescent="0.25">
      <c r="AX395" s="35">
        <v>385</v>
      </c>
      <c r="AY395">
        <v>3.62</v>
      </c>
      <c r="AZ395">
        <v>275000</v>
      </c>
      <c r="BB395" s="35">
        <v>385</v>
      </c>
      <c r="BC395">
        <v>3.62</v>
      </c>
      <c r="BD395">
        <v>275000</v>
      </c>
      <c r="BE395">
        <f t="shared" si="5"/>
        <v>286080</v>
      </c>
    </row>
    <row r="396" spans="50:57" x14ac:dyDescent="0.25">
      <c r="AX396" s="35">
        <v>386</v>
      </c>
      <c r="AY396">
        <v>2.87</v>
      </c>
      <c r="AZ396">
        <v>135000</v>
      </c>
      <c r="BB396" s="35">
        <v>386</v>
      </c>
      <c r="BC396">
        <v>2.87</v>
      </c>
      <c r="BD396">
        <v>135000</v>
      </c>
      <c r="BE396">
        <f t="shared" ref="BE396:BE459" si="6">AVERAGE($BD$11:$BD$510)</f>
        <v>286080</v>
      </c>
    </row>
    <row r="397" spans="50:57" x14ac:dyDescent="0.25">
      <c r="AX397" s="35">
        <v>387</v>
      </c>
      <c r="AY397">
        <v>3.25</v>
      </c>
      <c r="AZ397">
        <v>255000</v>
      </c>
      <c r="BB397" s="35">
        <v>387</v>
      </c>
      <c r="BC397">
        <v>3.25</v>
      </c>
      <c r="BD397">
        <v>255000</v>
      </c>
      <c r="BE397">
        <f t="shared" si="6"/>
        <v>286080</v>
      </c>
    </row>
    <row r="398" spans="50:57" x14ac:dyDescent="0.25">
      <c r="AX398" s="35">
        <v>388</v>
      </c>
      <c r="AY398">
        <v>3.5</v>
      </c>
      <c r="AZ398">
        <v>125000</v>
      </c>
      <c r="BB398" s="35">
        <v>388</v>
      </c>
      <c r="BC398">
        <v>3.5</v>
      </c>
      <c r="BD398">
        <v>125000</v>
      </c>
      <c r="BE398">
        <f t="shared" si="6"/>
        <v>286080</v>
      </c>
    </row>
    <row r="399" spans="50:57" x14ac:dyDescent="0.25">
      <c r="AX399" s="35">
        <v>389</v>
      </c>
      <c r="AY399">
        <v>2.62</v>
      </c>
      <c r="AZ399">
        <v>245000</v>
      </c>
      <c r="BB399" s="35">
        <v>389</v>
      </c>
      <c r="BC399">
        <v>2.62</v>
      </c>
      <c r="BD399">
        <v>245000</v>
      </c>
      <c r="BE399">
        <f t="shared" si="6"/>
        <v>286080</v>
      </c>
    </row>
    <row r="400" spans="50:57" x14ac:dyDescent="0.25">
      <c r="AX400" s="35">
        <v>390</v>
      </c>
      <c r="AY400">
        <v>3.5</v>
      </c>
      <c r="AZ400">
        <v>245000</v>
      </c>
      <c r="BB400" s="35">
        <v>390</v>
      </c>
      <c r="BC400">
        <v>3.5</v>
      </c>
      <c r="BD400">
        <v>245000</v>
      </c>
      <c r="BE400">
        <f t="shared" si="6"/>
        <v>286080</v>
      </c>
    </row>
    <row r="401" spans="50:57" x14ac:dyDescent="0.25">
      <c r="AX401" s="35">
        <v>391</v>
      </c>
      <c r="AY401">
        <v>3</v>
      </c>
      <c r="AZ401">
        <v>565000</v>
      </c>
      <c r="BB401" s="35">
        <v>391</v>
      </c>
      <c r="BC401">
        <v>3</v>
      </c>
      <c r="BD401">
        <v>565000</v>
      </c>
      <c r="BE401">
        <f t="shared" si="6"/>
        <v>286080</v>
      </c>
    </row>
    <row r="402" spans="50:57" x14ac:dyDescent="0.25">
      <c r="AX402" s="35">
        <v>392</v>
      </c>
      <c r="AY402">
        <v>3.37</v>
      </c>
      <c r="AZ402">
        <v>115000</v>
      </c>
      <c r="BB402" s="35">
        <v>392</v>
      </c>
      <c r="BC402">
        <v>3.37</v>
      </c>
      <c r="BD402">
        <v>115000</v>
      </c>
      <c r="BE402">
        <f t="shared" si="6"/>
        <v>286080</v>
      </c>
    </row>
    <row r="403" spans="50:57" x14ac:dyDescent="0.25">
      <c r="AX403" s="35">
        <v>393</v>
      </c>
      <c r="AY403">
        <v>3.87</v>
      </c>
      <c r="AZ403">
        <v>155000</v>
      </c>
      <c r="BB403" s="35">
        <v>393</v>
      </c>
      <c r="BC403">
        <v>3.87</v>
      </c>
      <c r="BD403">
        <v>155000</v>
      </c>
      <c r="BE403">
        <f t="shared" si="6"/>
        <v>286080</v>
      </c>
    </row>
    <row r="404" spans="50:57" x14ac:dyDescent="0.25">
      <c r="AX404" s="35">
        <v>394</v>
      </c>
      <c r="AY404">
        <v>3.12</v>
      </c>
      <c r="AZ404">
        <v>185000</v>
      </c>
      <c r="BB404" s="35">
        <v>394</v>
      </c>
      <c r="BC404">
        <v>3.12</v>
      </c>
      <c r="BD404">
        <v>185000</v>
      </c>
      <c r="BE404">
        <f t="shared" si="6"/>
        <v>286080</v>
      </c>
    </row>
    <row r="405" spans="50:57" x14ac:dyDescent="0.25">
      <c r="AX405" s="35">
        <v>395</v>
      </c>
      <c r="AY405">
        <v>2.75</v>
      </c>
      <c r="AZ405">
        <v>285000</v>
      </c>
      <c r="BB405" s="35">
        <v>395</v>
      </c>
      <c r="BC405">
        <v>2.75</v>
      </c>
      <c r="BD405">
        <v>285000</v>
      </c>
      <c r="BE405">
        <f t="shared" si="6"/>
        <v>286080</v>
      </c>
    </row>
    <row r="406" spans="50:57" x14ac:dyDescent="0.25">
      <c r="AX406" s="35">
        <v>396</v>
      </c>
      <c r="AY406">
        <v>3.5</v>
      </c>
      <c r="AZ406">
        <v>295000</v>
      </c>
      <c r="BB406" s="35">
        <v>396</v>
      </c>
      <c r="BC406">
        <v>3.5</v>
      </c>
      <c r="BD406">
        <v>295000</v>
      </c>
      <c r="BE406">
        <f t="shared" si="6"/>
        <v>286080</v>
      </c>
    </row>
    <row r="407" spans="50:57" x14ac:dyDescent="0.25">
      <c r="AX407" s="35">
        <v>397</v>
      </c>
      <c r="AY407">
        <v>3.25</v>
      </c>
      <c r="AZ407">
        <v>305000</v>
      </c>
      <c r="BB407" s="35">
        <v>397</v>
      </c>
      <c r="BC407">
        <v>3.25</v>
      </c>
      <c r="BD407">
        <v>305000</v>
      </c>
      <c r="BE407">
        <f t="shared" si="6"/>
        <v>286080</v>
      </c>
    </row>
    <row r="408" spans="50:57" x14ac:dyDescent="0.25">
      <c r="AX408" s="35">
        <v>398</v>
      </c>
      <c r="AY408">
        <v>2.4900000000000002</v>
      </c>
      <c r="AZ408">
        <v>475000</v>
      </c>
      <c r="BB408" s="35">
        <v>398</v>
      </c>
      <c r="BC408">
        <v>2.4900000000000002</v>
      </c>
      <c r="BD408">
        <v>475000</v>
      </c>
      <c r="BE408">
        <f t="shared" si="6"/>
        <v>286080</v>
      </c>
    </row>
    <row r="409" spans="50:57" x14ac:dyDescent="0.25">
      <c r="AX409" s="35">
        <v>399</v>
      </c>
      <c r="AY409">
        <v>4</v>
      </c>
      <c r="AZ409">
        <v>225000</v>
      </c>
      <c r="BB409" s="35">
        <v>399</v>
      </c>
      <c r="BC409">
        <v>4</v>
      </c>
      <c r="BD409">
        <v>225000</v>
      </c>
      <c r="BE409">
        <f t="shared" si="6"/>
        <v>286080</v>
      </c>
    </row>
    <row r="410" spans="50:57" x14ac:dyDescent="0.25">
      <c r="AX410" s="35">
        <v>400</v>
      </c>
      <c r="AY410">
        <v>2.75</v>
      </c>
      <c r="AZ410">
        <v>165000</v>
      </c>
      <c r="BB410" s="35">
        <v>400</v>
      </c>
      <c r="BC410">
        <v>2.75</v>
      </c>
      <c r="BD410">
        <v>165000</v>
      </c>
      <c r="BE410">
        <f t="shared" si="6"/>
        <v>286080</v>
      </c>
    </row>
    <row r="411" spans="50:57" x14ac:dyDescent="0.25">
      <c r="AX411" s="35">
        <v>401</v>
      </c>
      <c r="AY411">
        <v>2.99</v>
      </c>
      <c r="AZ411">
        <v>265000</v>
      </c>
      <c r="BB411" s="35">
        <v>401</v>
      </c>
      <c r="BC411">
        <v>2.99</v>
      </c>
      <c r="BD411">
        <v>265000</v>
      </c>
      <c r="BE411">
        <f t="shared" si="6"/>
        <v>286080</v>
      </c>
    </row>
    <row r="412" spans="50:57" x14ac:dyDescent="0.25">
      <c r="AX412" s="35">
        <v>402</v>
      </c>
      <c r="AY412">
        <v>2.75</v>
      </c>
      <c r="AZ412">
        <v>405000</v>
      </c>
      <c r="BB412" s="35">
        <v>402</v>
      </c>
      <c r="BC412">
        <v>2.75</v>
      </c>
      <c r="BD412">
        <v>405000</v>
      </c>
      <c r="BE412">
        <f t="shared" si="6"/>
        <v>286080</v>
      </c>
    </row>
    <row r="413" spans="50:57" x14ac:dyDescent="0.25">
      <c r="AX413" s="35">
        <v>403</v>
      </c>
      <c r="AY413">
        <v>3.37</v>
      </c>
      <c r="AZ413">
        <v>305000</v>
      </c>
      <c r="BB413" s="35">
        <v>403</v>
      </c>
      <c r="BC413">
        <v>3.37</v>
      </c>
      <c r="BD413">
        <v>305000</v>
      </c>
      <c r="BE413">
        <f t="shared" si="6"/>
        <v>286080</v>
      </c>
    </row>
    <row r="414" spans="50:57" x14ac:dyDescent="0.25">
      <c r="AX414" s="35">
        <v>404</v>
      </c>
      <c r="AY414">
        <v>3.5</v>
      </c>
      <c r="AZ414">
        <v>235000</v>
      </c>
      <c r="BB414" s="35">
        <v>404</v>
      </c>
      <c r="BC414">
        <v>3.5</v>
      </c>
      <c r="BD414">
        <v>235000</v>
      </c>
      <c r="BE414">
        <f t="shared" si="6"/>
        <v>286080</v>
      </c>
    </row>
    <row r="415" spans="50:57" x14ac:dyDescent="0.25">
      <c r="AX415" s="35">
        <v>405</v>
      </c>
      <c r="AY415">
        <v>3.87</v>
      </c>
      <c r="AZ415">
        <v>185000</v>
      </c>
      <c r="BB415" s="35">
        <v>405</v>
      </c>
      <c r="BC415">
        <v>3.87</v>
      </c>
      <c r="BD415">
        <v>185000</v>
      </c>
      <c r="BE415">
        <f t="shared" si="6"/>
        <v>286080</v>
      </c>
    </row>
    <row r="416" spans="50:57" x14ac:dyDescent="0.25">
      <c r="AX416" s="35">
        <v>406</v>
      </c>
      <c r="AY416">
        <v>3.25</v>
      </c>
      <c r="AZ416">
        <v>265000</v>
      </c>
      <c r="BB416" s="35">
        <v>406</v>
      </c>
      <c r="BC416">
        <v>3.25</v>
      </c>
      <c r="BD416">
        <v>265000</v>
      </c>
      <c r="BE416">
        <f t="shared" si="6"/>
        <v>286080</v>
      </c>
    </row>
    <row r="417" spans="50:57" x14ac:dyDescent="0.25">
      <c r="AX417" s="35">
        <v>407</v>
      </c>
      <c r="AY417">
        <v>2.87</v>
      </c>
      <c r="AZ417">
        <v>255000</v>
      </c>
      <c r="BB417" s="35">
        <v>407</v>
      </c>
      <c r="BC417">
        <v>2.87</v>
      </c>
      <c r="BD417">
        <v>255000</v>
      </c>
      <c r="BE417">
        <f t="shared" si="6"/>
        <v>286080</v>
      </c>
    </row>
    <row r="418" spans="50:57" x14ac:dyDescent="0.25">
      <c r="AX418" s="35">
        <v>408</v>
      </c>
      <c r="AY418">
        <v>3.37</v>
      </c>
      <c r="AZ418">
        <v>275000</v>
      </c>
      <c r="BB418" s="35">
        <v>408</v>
      </c>
      <c r="BC418">
        <v>3.37</v>
      </c>
      <c r="BD418">
        <v>275000</v>
      </c>
      <c r="BE418">
        <f t="shared" si="6"/>
        <v>286080</v>
      </c>
    </row>
    <row r="419" spans="50:57" x14ac:dyDescent="0.25">
      <c r="AX419" s="35">
        <v>409</v>
      </c>
      <c r="AY419">
        <v>4.12</v>
      </c>
      <c r="AZ419">
        <v>155000</v>
      </c>
      <c r="BB419" s="35">
        <v>409</v>
      </c>
      <c r="BC419">
        <v>4.12</v>
      </c>
      <c r="BD419">
        <v>155000</v>
      </c>
      <c r="BE419">
        <f t="shared" si="6"/>
        <v>286080</v>
      </c>
    </row>
    <row r="420" spans="50:57" x14ac:dyDescent="0.25">
      <c r="AX420" s="35">
        <v>410</v>
      </c>
      <c r="AY420">
        <v>3.25</v>
      </c>
      <c r="AZ420">
        <v>435000</v>
      </c>
      <c r="BB420" s="35">
        <v>410</v>
      </c>
      <c r="BC420">
        <v>3.25</v>
      </c>
      <c r="BD420">
        <v>435000</v>
      </c>
      <c r="BE420">
        <f t="shared" si="6"/>
        <v>286080</v>
      </c>
    </row>
    <row r="421" spans="50:57" x14ac:dyDescent="0.25">
      <c r="AX421" s="35">
        <v>411</v>
      </c>
      <c r="AY421">
        <v>2.99</v>
      </c>
      <c r="AZ421">
        <v>655000</v>
      </c>
      <c r="BB421" s="35">
        <v>411</v>
      </c>
      <c r="BC421">
        <v>2.99</v>
      </c>
      <c r="BD421">
        <v>655000</v>
      </c>
      <c r="BE421">
        <f t="shared" si="6"/>
        <v>286080</v>
      </c>
    </row>
    <row r="422" spans="50:57" x14ac:dyDescent="0.25">
      <c r="AX422" s="35">
        <v>412</v>
      </c>
      <c r="AY422">
        <v>3.87</v>
      </c>
      <c r="AZ422">
        <v>225000</v>
      </c>
      <c r="BB422" s="35">
        <v>412</v>
      </c>
      <c r="BC422">
        <v>3.87</v>
      </c>
      <c r="BD422">
        <v>225000</v>
      </c>
      <c r="BE422">
        <f t="shared" si="6"/>
        <v>286080</v>
      </c>
    </row>
    <row r="423" spans="50:57" x14ac:dyDescent="0.25">
      <c r="AX423" s="35">
        <v>413</v>
      </c>
      <c r="AY423">
        <v>3</v>
      </c>
      <c r="AZ423">
        <v>275000</v>
      </c>
      <c r="BB423" s="35">
        <v>413</v>
      </c>
      <c r="BC423">
        <v>3</v>
      </c>
      <c r="BD423">
        <v>275000</v>
      </c>
      <c r="BE423">
        <f t="shared" si="6"/>
        <v>286080</v>
      </c>
    </row>
    <row r="424" spans="50:57" x14ac:dyDescent="0.25">
      <c r="AX424" s="35">
        <v>414</v>
      </c>
      <c r="AY424">
        <v>3.75</v>
      </c>
      <c r="AZ424">
        <v>195000</v>
      </c>
      <c r="BB424" s="35">
        <v>414</v>
      </c>
      <c r="BC424">
        <v>3.75</v>
      </c>
      <c r="BD424">
        <v>195000</v>
      </c>
      <c r="BE424">
        <f t="shared" si="6"/>
        <v>286080</v>
      </c>
    </row>
    <row r="425" spans="50:57" x14ac:dyDescent="0.25">
      <c r="AX425" s="35">
        <v>415</v>
      </c>
      <c r="AY425">
        <v>3.5</v>
      </c>
      <c r="AZ425">
        <v>105000</v>
      </c>
      <c r="BB425" s="35">
        <v>415</v>
      </c>
      <c r="BC425">
        <v>3.5</v>
      </c>
      <c r="BD425">
        <v>105000</v>
      </c>
      <c r="BE425">
        <f t="shared" si="6"/>
        <v>286080</v>
      </c>
    </row>
    <row r="426" spans="50:57" x14ac:dyDescent="0.25">
      <c r="AX426" s="35">
        <v>416</v>
      </c>
      <c r="AY426">
        <v>3.37</v>
      </c>
      <c r="AZ426">
        <v>575000</v>
      </c>
      <c r="BB426" s="35">
        <v>416</v>
      </c>
      <c r="BC426">
        <v>3.37</v>
      </c>
      <c r="BD426">
        <v>575000</v>
      </c>
      <c r="BE426">
        <f t="shared" si="6"/>
        <v>286080</v>
      </c>
    </row>
    <row r="427" spans="50:57" x14ac:dyDescent="0.25">
      <c r="AX427" s="35">
        <v>417</v>
      </c>
      <c r="AY427">
        <v>3.25</v>
      </c>
      <c r="AZ427">
        <v>405000</v>
      </c>
      <c r="BB427" s="35">
        <v>417</v>
      </c>
      <c r="BC427">
        <v>3.25</v>
      </c>
      <c r="BD427">
        <v>405000</v>
      </c>
      <c r="BE427">
        <f t="shared" si="6"/>
        <v>286080</v>
      </c>
    </row>
    <row r="428" spans="50:57" x14ac:dyDescent="0.25">
      <c r="AX428" s="35">
        <v>418</v>
      </c>
      <c r="AY428">
        <v>4.5</v>
      </c>
      <c r="AZ428">
        <v>95000</v>
      </c>
      <c r="BB428" s="35">
        <v>418</v>
      </c>
      <c r="BC428">
        <v>4.5</v>
      </c>
      <c r="BD428">
        <v>95000</v>
      </c>
      <c r="BE428">
        <f t="shared" si="6"/>
        <v>286080</v>
      </c>
    </row>
    <row r="429" spans="50:57" x14ac:dyDescent="0.25">
      <c r="AX429" s="35">
        <v>419</v>
      </c>
      <c r="AY429">
        <v>3.87</v>
      </c>
      <c r="AZ429">
        <v>335000</v>
      </c>
      <c r="BB429" s="35">
        <v>419</v>
      </c>
      <c r="BC429">
        <v>3.87</v>
      </c>
      <c r="BD429">
        <v>335000</v>
      </c>
      <c r="BE429">
        <f t="shared" si="6"/>
        <v>286080</v>
      </c>
    </row>
    <row r="430" spans="50:57" x14ac:dyDescent="0.25">
      <c r="AX430" s="35">
        <v>420</v>
      </c>
      <c r="AY430">
        <v>4</v>
      </c>
      <c r="AZ430">
        <v>105000</v>
      </c>
      <c r="BB430" s="35">
        <v>420</v>
      </c>
      <c r="BC430">
        <v>4</v>
      </c>
      <c r="BD430">
        <v>105000</v>
      </c>
      <c r="BE430">
        <f t="shared" si="6"/>
        <v>286080</v>
      </c>
    </row>
    <row r="431" spans="50:57" x14ac:dyDescent="0.25">
      <c r="AX431" s="35">
        <v>421</v>
      </c>
      <c r="AY431">
        <v>2.75</v>
      </c>
      <c r="AZ431">
        <v>305000</v>
      </c>
      <c r="BB431" s="35">
        <v>421</v>
      </c>
      <c r="BC431">
        <v>2.75</v>
      </c>
      <c r="BD431">
        <v>305000</v>
      </c>
      <c r="BE431">
        <f t="shared" si="6"/>
        <v>286080</v>
      </c>
    </row>
    <row r="432" spans="50:57" x14ac:dyDescent="0.25">
      <c r="AX432" s="35">
        <v>422</v>
      </c>
      <c r="AY432">
        <v>4</v>
      </c>
      <c r="AZ432">
        <v>205000</v>
      </c>
      <c r="BB432" s="35">
        <v>422</v>
      </c>
      <c r="BC432">
        <v>4</v>
      </c>
      <c r="BD432">
        <v>205000</v>
      </c>
      <c r="BE432">
        <f t="shared" si="6"/>
        <v>286080</v>
      </c>
    </row>
    <row r="433" spans="50:57" x14ac:dyDescent="0.25">
      <c r="AX433" s="35">
        <v>423</v>
      </c>
      <c r="AY433">
        <v>2.75</v>
      </c>
      <c r="AZ433">
        <v>265000</v>
      </c>
      <c r="BB433" s="35">
        <v>423</v>
      </c>
      <c r="BC433">
        <v>2.75</v>
      </c>
      <c r="BD433">
        <v>265000</v>
      </c>
      <c r="BE433">
        <f t="shared" si="6"/>
        <v>286080</v>
      </c>
    </row>
    <row r="434" spans="50:57" x14ac:dyDescent="0.25">
      <c r="AX434" s="35">
        <v>424</v>
      </c>
      <c r="AY434">
        <v>2.37</v>
      </c>
      <c r="AZ434">
        <v>135000</v>
      </c>
      <c r="BB434" s="35">
        <v>424</v>
      </c>
      <c r="BC434">
        <v>2.37</v>
      </c>
      <c r="BD434">
        <v>135000</v>
      </c>
      <c r="BE434">
        <f t="shared" si="6"/>
        <v>286080</v>
      </c>
    </row>
    <row r="435" spans="50:57" x14ac:dyDescent="0.25">
      <c r="AX435" s="35">
        <v>425</v>
      </c>
      <c r="AY435">
        <v>3.25</v>
      </c>
      <c r="AZ435">
        <v>65000</v>
      </c>
      <c r="BB435" s="35">
        <v>425</v>
      </c>
      <c r="BC435">
        <v>3.25</v>
      </c>
      <c r="BD435">
        <v>65000</v>
      </c>
      <c r="BE435">
        <f t="shared" si="6"/>
        <v>286080</v>
      </c>
    </row>
    <row r="436" spans="50:57" x14ac:dyDescent="0.25">
      <c r="AX436" s="35">
        <v>426</v>
      </c>
      <c r="AY436">
        <v>2.87</v>
      </c>
      <c r="AZ436">
        <v>495000</v>
      </c>
      <c r="BB436" s="35">
        <v>426</v>
      </c>
      <c r="BC436">
        <v>2.87</v>
      </c>
      <c r="BD436">
        <v>495000</v>
      </c>
      <c r="BE436">
        <f t="shared" si="6"/>
        <v>286080</v>
      </c>
    </row>
    <row r="437" spans="50:57" x14ac:dyDescent="0.25">
      <c r="AX437" s="35">
        <v>427</v>
      </c>
      <c r="AY437">
        <v>3.12</v>
      </c>
      <c r="AZ437">
        <v>255000</v>
      </c>
      <c r="BB437" s="35">
        <v>427</v>
      </c>
      <c r="BC437">
        <v>3.12</v>
      </c>
      <c r="BD437">
        <v>255000</v>
      </c>
      <c r="BE437">
        <f t="shared" si="6"/>
        <v>286080</v>
      </c>
    </row>
    <row r="438" spans="50:57" x14ac:dyDescent="0.25">
      <c r="AX438" s="35">
        <v>428</v>
      </c>
      <c r="AY438">
        <v>3.87</v>
      </c>
      <c r="AZ438">
        <v>245000</v>
      </c>
      <c r="BB438" s="35">
        <v>428</v>
      </c>
      <c r="BC438">
        <v>3.87</v>
      </c>
      <c r="BD438">
        <v>245000</v>
      </c>
      <c r="BE438">
        <f t="shared" si="6"/>
        <v>286080</v>
      </c>
    </row>
    <row r="439" spans="50:57" x14ac:dyDescent="0.25">
      <c r="AX439" s="35">
        <v>429</v>
      </c>
      <c r="AY439">
        <v>2.87</v>
      </c>
      <c r="AZ439">
        <v>155000</v>
      </c>
      <c r="BB439" s="35">
        <v>429</v>
      </c>
      <c r="BC439">
        <v>2.87</v>
      </c>
      <c r="BD439">
        <v>155000</v>
      </c>
      <c r="BE439">
        <f t="shared" si="6"/>
        <v>286080</v>
      </c>
    </row>
    <row r="440" spans="50:57" x14ac:dyDescent="0.25">
      <c r="AX440" s="35">
        <v>430</v>
      </c>
      <c r="AY440">
        <v>4.37</v>
      </c>
      <c r="AZ440">
        <v>245000</v>
      </c>
      <c r="BB440" s="35">
        <v>430</v>
      </c>
      <c r="BC440">
        <v>4.37</v>
      </c>
      <c r="BD440">
        <v>245000</v>
      </c>
      <c r="BE440">
        <f t="shared" si="6"/>
        <v>286080</v>
      </c>
    </row>
    <row r="441" spans="50:57" x14ac:dyDescent="0.25">
      <c r="AX441" s="35">
        <v>431</v>
      </c>
      <c r="AY441">
        <v>2.99</v>
      </c>
      <c r="AZ441">
        <v>225000</v>
      </c>
      <c r="BB441" s="35">
        <v>431</v>
      </c>
      <c r="BC441">
        <v>2.99</v>
      </c>
      <c r="BD441">
        <v>225000</v>
      </c>
      <c r="BE441">
        <f t="shared" si="6"/>
        <v>286080</v>
      </c>
    </row>
    <row r="442" spans="50:57" x14ac:dyDescent="0.25">
      <c r="AX442" s="35">
        <v>432</v>
      </c>
      <c r="AY442">
        <v>2.75</v>
      </c>
      <c r="AZ442">
        <v>505000</v>
      </c>
      <c r="BB442" s="35">
        <v>432</v>
      </c>
      <c r="BC442">
        <v>2.75</v>
      </c>
      <c r="BD442">
        <v>505000</v>
      </c>
      <c r="BE442">
        <f t="shared" si="6"/>
        <v>286080</v>
      </c>
    </row>
    <row r="443" spans="50:57" x14ac:dyDescent="0.25">
      <c r="AX443" s="35">
        <v>433</v>
      </c>
      <c r="AY443">
        <v>3.99</v>
      </c>
      <c r="AZ443">
        <v>315000</v>
      </c>
      <c r="BB443" s="35">
        <v>433</v>
      </c>
      <c r="BC443">
        <v>3.99</v>
      </c>
      <c r="BD443">
        <v>315000</v>
      </c>
      <c r="BE443">
        <f t="shared" si="6"/>
        <v>286080</v>
      </c>
    </row>
    <row r="444" spans="50:57" x14ac:dyDescent="0.25">
      <c r="AX444" s="35">
        <v>434</v>
      </c>
      <c r="AY444">
        <v>2.99</v>
      </c>
      <c r="AZ444">
        <v>215000</v>
      </c>
      <c r="BB444" s="35">
        <v>434</v>
      </c>
      <c r="BC444">
        <v>2.99</v>
      </c>
      <c r="BD444">
        <v>215000</v>
      </c>
      <c r="BE444">
        <f t="shared" si="6"/>
        <v>286080</v>
      </c>
    </row>
    <row r="445" spans="50:57" x14ac:dyDescent="0.25">
      <c r="AX445" s="35">
        <v>435</v>
      </c>
      <c r="AY445">
        <v>4.12</v>
      </c>
      <c r="AZ445">
        <v>125000</v>
      </c>
      <c r="BB445" s="35">
        <v>435</v>
      </c>
      <c r="BC445">
        <v>4.12</v>
      </c>
      <c r="BD445">
        <v>125000</v>
      </c>
      <c r="BE445">
        <f t="shared" si="6"/>
        <v>286080</v>
      </c>
    </row>
    <row r="446" spans="50:57" x14ac:dyDescent="0.25">
      <c r="AX446" s="35">
        <v>436</v>
      </c>
      <c r="AY446">
        <v>3.25</v>
      </c>
      <c r="AZ446">
        <v>75000</v>
      </c>
      <c r="BB446" s="35">
        <v>436</v>
      </c>
      <c r="BC446">
        <v>3.25</v>
      </c>
      <c r="BD446">
        <v>75000</v>
      </c>
      <c r="BE446">
        <f t="shared" si="6"/>
        <v>286080</v>
      </c>
    </row>
    <row r="447" spans="50:57" x14ac:dyDescent="0.25">
      <c r="AX447" s="35">
        <v>437</v>
      </c>
      <c r="AY447">
        <v>3</v>
      </c>
      <c r="AZ447">
        <v>315000</v>
      </c>
      <c r="BB447" s="35">
        <v>437</v>
      </c>
      <c r="BC447">
        <v>3</v>
      </c>
      <c r="BD447">
        <v>315000</v>
      </c>
      <c r="BE447">
        <f t="shared" si="6"/>
        <v>286080</v>
      </c>
    </row>
    <row r="448" spans="50:57" x14ac:dyDescent="0.25">
      <c r="AX448" s="35">
        <v>438</v>
      </c>
      <c r="AY448">
        <v>3</v>
      </c>
      <c r="AZ448">
        <v>125000</v>
      </c>
      <c r="BB448" s="35">
        <v>438</v>
      </c>
      <c r="BC448">
        <v>3</v>
      </c>
      <c r="BD448">
        <v>125000</v>
      </c>
      <c r="BE448">
        <f t="shared" si="6"/>
        <v>286080</v>
      </c>
    </row>
    <row r="449" spans="50:57" x14ac:dyDescent="0.25">
      <c r="AX449" s="35">
        <v>439</v>
      </c>
      <c r="AY449">
        <v>2.62</v>
      </c>
      <c r="AZ449">
        <v>195000</v>
      </c>
      <c r="BB449" s="35">
        <v>439</v>
      </c>
      <c r="BC449">
        <v>2.62</v>
      </c>
      <c r="BD449">
        <v>195000</v>
      </c>
      <c r="BE449">
        <f t="shared" si="6"/>
        <v>286080</v>
      </c>
    </row>
    <row r="450" spans="50:57" x14ac:dyDescent="0.25">
      <c r="AX450" s="35">
        <v>440</v>
      </c>
      <c r="AY450">
        <v>3.62</v>
      </c>
      <c r="AZ450">
        <v>225000</v>
      </c>
      <c r="BB450" s="35">
        <v>440</v>
      </c>
      <c r="BC450">
        <v>3.62</v>
      </c>
      <c r="BD450">
        <v>225000</v>
      </c>
      <c r="BE450">
        <f t="shared" si="6"/>
        <v>286080</v>
      </c>
    </row>
    <row r="451" spans="50:57" x14ac:dyDescent="0.25">
      <c r="AX451" s="35">
        <v>441</v>
      </c>
      <c r="AY451">
        <v>2.75</v>
      </c>
      <c r="AZ451">
        <v>105000</v>
      </c>
      <c r="BB451" s="35">
        <v>441</v>
      </c>
      <c r="BC451">
        <v>2.75</v>
      </c>
      <c r="BD451">
        <v>105000</v>
      </c>
      <c r="BE451">
        <f t="shared" si="6"/>
        <v>286080</v>
      </c>
    </row>
    <row r="452" spans="50:57" x14ac:dyDescent="0.25">
      <c r="AX452" s="35">
        <v>442</v>
      </c>
      <c r="AY452">
        <v>5.12</v>
      </c>
      <c r="AZ452">
        <v>305000</v>
      </c>
      <c r="BB452" s="35">
        <v>442</v>
      </c>
      <c r="BC452">
        <v>5.12</v>
      </c>
      <c r="BD452">
        <v>305000</v>
      </c>
      <c r="BE452">
        <f t="shared" si="6"/>
        <v>286080</v>
      </c>
    </row>
    <row r="453" spans="50:57" x14ac:dyDescent="0.25">
      <c r="AX453" s="35">
        <v>443</v>
      </c>
      <c r="AY453">
        <v>2.99</v>
      </c>
      <c r="AZ453">
        <v>235000</v>
      </c>
      <c r="BB453" s="35">
        <v>443</v>
      </c>
      <c r="BC453">
        <v>2.99</v>
      </c>
      <c r="BD453">
        <v>235000</v>
      </c>
      <c r="BE453">
        <f t="shared" si="6"/>
        <v>286080</v>
      </c>
    </row>
    <row r="454" spans="50:57" x14ac:dyDescent="0.25">
      <c r="AX454" s="35">
        <v>444</v>
      </c>
      <c r="AY454">
        <v>3</v>
      </c>
      <c r="AZ454">
        <v>215000</v>
      </c>
      <c r="BB454" s="35">
        <v>444</v>
      </c>
      <c r="BC454">
        <v>3</v>
      </c>
      <c r="BD454">
        <v>215000</v>
      </c>
      <c r="BE454">
        <f t="shared" si="6"/>
        <v>286080</v>
      </c>
    </row>
    <row r="455" spans="50:57" x14ac:dyDescent="0.25">
      <c r="AX455" s="35">
        <v>445</v>
      </c>
      <c r="AY455">
        <v>2.25</v>
      </c>
      <c r="AZ455">
        <v>85000</v>
      </c>
      <c r="BB455" s="35">
        <v>445</v>
      </c>
      <c r="BC455">
        <v>2.25</v>
      </c>
      <c r="BD455">
        <v>85000</v>
      </c>
      <c r="BE455">
        <f t="shared" si="6"/>
        <v>286080</v>
      </c>
    </row>
    <row r="456" spans="50:57" x14ac:dyDescent="0.25">
      <c r="AX456" s="35">
        <v>446</v>
      </c>
      <c r="AY456">
        <v>3.37</v>
      </c>
      <c r="AZ456">
        <v>115000</v>
      </c>
      <c r="BB456" s="35">
        <v>446</v>
      </c>
      <c r="BC456">
        <v>3.37</v>
      </c>
      <c r="BD456">
        <v>115000</v>
      </c>
      <c r="BE456">
        <f t="shared" si="6"/>
        <v>286080</v>
      </c>
    </row>
    <row r="457" spans="50:57" x14ac:dyDescent="0.25">
      <c r="AX457" s="35">
        <v>447</v>
      </c>
      <c r="AY457">
        <v>3.12</v>
      </c>
      <c r="AZ457">
        <v>145000</v>
      </c>
      <c r="BB457" s="35">
        <v>447</v>
      </c>
      <c r="BC457">
        <v>3.12</v>
      </c>
      <c r="BD457">
        <v>145000</v>
      </c>
      <c r="BE457">
        <f t="shared" si="6"/>
        <v>286080</v>
      </c>
    </row>
    <row r="458" spans="50:57" x14ac:dyDescent="0.25">
      <c r="AX458" s="35">
        <v>448</v>
      </c>
      <c r="AY458">
        <v>4.62</v>
      </c>
      <c r="AZ458">
        <v>55000</v>
      </c>
      <c r="BB458" s="35">
        <v>448</v>
      </c>
      <c r="BC458">
        <v>4.62</v>
      </c>
      <c r="BD458">
        <v>55000</v>
      </c>
      <c r="BE458">
        <f t="shared" si="6"/>
        <v>286080</v>
      </c>
    </row>
    <row r="459" spans="50:57" x14ac:dyDescent="0.25">
      <c r="AX459" s="35">
        <v>449</v>
      </c>
      <c r="AY459">
        <v>3.87</v>
      </c>
      <c r="AZ459">
        <v>315000</v>
      </c>
      <c r="BB459" s="35">
        <v>449</v>
      </c>
      <c r="BC459">
        <v>3.87</v>
      </c>
      <c r="BD459">
        <v>315000</v>
      </c>
      <c r="BE459">
        <f t="shared" si="6"/>
        <v>286080</v>
      </c>
    </row>
    <row r="460" spans="50:57" x14ac:dyDescent="0.25">
      <c r="AX460" s="35">
        <v>450</v>
      </c>
      <c r="AY460">
        <v>3.12</v>
      </c>
      <c r="AZ460">
        <v>295000</v>
      </c>
      <c r="BB460" s="35">
        <v>450</v>
      </c>
      <c r="BC460">
        <v>3.12</v>
      </c>
      <c r="BD460">
        <v>295000</v>
      </c>
      <c r="BE460">
        <f t="shared" ref="BE460:BE510" si="7">AVERAGE($BD$11:$BD$510)</f>
        <v>286080</v>
      </c>
    </row>
    <row r="461" spans="50:57" x14ac:dyDescent="0.25">
      <c r="AX461" s="35">
        <v>451</v>
      </c>
      <c r="AY461">
        <v>2.87</v>
      </c>
      <c r="AZ461">
        <v>85000</v>
      </c>
      <c r="BB461" s="35">
        <v>451</v>
      </c>
      <c r="BC461">
        <v>2.87</v>
      </c>
      <c r="BD461">
        <v>85000</v>
      </c>
      <c r="BE461">
        <f t="shared" si="7"/>
        <v>286080</v>
      </c>
    </row>
    <row r="462" spans="50:57" x14ac:dyDescent="0.25">
      <c r="AX462" s="35">
        <v>452</v>
      </c>
      <c r="AY462">
        <v>3.25</v>
      </c>
      <c r="AZ462">
        <v>215000</v>
      </c>
      <c r="BB462" s="35">
        <v>452</v>
      </c>
      <c r="BC462">
        <v>3.25</v>
      </c>
      <c r="BD462">
        <v>215000</v>
      </c>
      <c r="BE462">
        <f t="shared" si="7"/>
        <v>286080</v>
      </c>
    </row>
    <row r="463" spans="50:57" x14ac:dyDescent="0.25">
      <c r="AX463" s="35">
        <v>453</v>
      </c>
      <c r="AY463">
        <v>4.12</v>
      </c>
      <c r="AZ463">
        <v>475000</v>
      </c>
      <c r="BB463" s="35">
        <v>453</v>
      </c>
      <c r="BC463">
        <v>4.12</v>
      </c>
      <c r="BD463">
        <v>475000</v>
      </c>
      <c r="BE463">
        <f t="shared" si="7"/>
        <v>286080</v>
      </c>
    </row>
    <row r="464" spans="50:57" x14ac:dyDescent="0.25">
      <c r="AX464" s="35">
        <v>454</v>
      </c>
      <c r="AY464">
        <v>2.5</v>
      </c>
      <c r="AZ464">
        <v>465000</v>
      </c>
      <c r="BB464" s="35">
        <v>454</v>
      </c>
      <c r="BC464">
        <v>2.5</v>
      </c>
      <c r="BD464">
        <v>465000</v>
      </c>
      <c r="BE464">
        <f t="shared" si="7"/>
        <v>286080</v>
      </c>
    </row>
    <row r="465" spans="50:57" x14ac:dyDescent="0.25">
      <c r="AX465" s="35">
        <v>455</v>
      </c>
      <c r="AY465">
        <v>5</v>
      </c>
      <c r="AZ465">
        <v>25000</v>
      </c>
      <c r="BB465" s="35">
        <v>455</v>
      </c>
      <c r="BC465">
        <v>5</v>
      </c>
      <c r="BD465">
        <v>25000</v>
      </c>
      <c r="BE465">
        <f t="shared" si="7"/>
        <v>286080</v>
      </c>
    </row>
    <row r="466" spans="50:57" x14ac:dyDescent="0.25">
      <c r="AX466" s="35">
        <v>456</v>
      </c>
      <c r="AY466">
        <v>3.37</v>
      </c>
      <c r="AZ466">
        <v>515000</v>
      </c>
      <c r="BB466" s="35">
        <v>456</v>
      </c>
      <c r="BC466">
        <v>3.37</v>
      </c>
      <c r="BD466">
        <v>515000</v>
      </c>
      <c r="BE466">
        <f t="shared" si="7"/>
        <v>286080</v>
      </c>
    </row>
    <row r="467" spans="50:57" x14ac:dyDescent="0.25">
      <c r="AX467" s="35">
        <v>457</v>
      </c>
      <c r="AY467">
        <v>2.87</v>
      </c>
      <c r="AZ467">
        <v>165000</v>
      </c>
      <c r="BB467" s="35">
        <v>457</v>
      </c>
      <c r="BC467">
        <v>2.87</v>
      </c>
      <c r="BD467">
        <v>165000</v>
      </c>
      <c r="BE467">
        <f t="shared" si="7"/>
        <v>286080</v>
      </c>
    </row>
    <row r="468" spans="50:57" x14ac:dyDescent="0.25">
      <c r="AX468" s="35">
        <v>458</v>
      </c>
      <c r="AY468">
        <v>3.87</v>
      </c>
      <c r="AZ468">
        <v>725000</v>
      </c>
      <c r="BB468" s="35">
        <v>458</v>
      </c>
      <c r="BC468">
        <v>3.87</v>
      </c>
      <c r="BD468">
        <v>725000</v>
      </c>
      <c r="BE468">
        <f t="shared" si="7"/>
        <v>286080</v>
      </c>
    </row>
    <row r="469" spans="50:57" x14ac:dyDescent="0.25">
      <c r="AX469" s="35">
        <v>459</v>
      </c>
      <c r="AY469">
        <v>2.75</v>
      </c>
      <c r="AZ469">
        <v>135000</v>
      </c>
      <c r="BB469" s="35">
        <v>459</v>
      </c>
      <c r="BC469">
        <v>2.75</v>
      </c>
      <c r="BD469">
        <v>135000</v>
      </c>
      <c r="BE469">
        <f t="shared" si="7"/>
        <v>286080</v>
      </c>
    </row>
    <row r="470" spans="50:57" x14ac:dyDescent="0.25">
      <c r="AX470" s="35">
        <v>460</v>
      </c>
      <c r="AY470">
        <v>4.75</v>
      </c>
      <c r="AZ470">
        <v>95000</v>
      </c>
      <c r="BB470" s="35">
        <v>460</v>
      </c>
      <c r="BC470">
        <v>4.75</v>
      </c>
      <c r="BD470">
        <v>95000</v>
      </c>
      <c r="BE470">
        <f t="shared" si="7"/>
        <v>286080</v>
      </c>
    </row>
    <row r="471" spans="50:57" x14ac:dyDescent="0.25">
      <c r="AX471" s="35">
        <v>461</v>
      </c>
      <c r="AY471">
        <v>2.87</v>
      </c>
      <c r="AZ471">
        <v>315000</v>
      </c>
      <c r="BB471" s="35">
        <v>461</v>
      </c>
      <c r="BC471">
        <v>2.87</v>
      </c>
      <c r="BD471">
        <v>315000</v>
      </c>
      <c r="BE471">
        <f t="shared" si="7"/>
        <v>286080</v>
      </c>
    </row>
    <row r="472" spans="50:57" x14ac:dyDescent="0.25">
      <c r="AX472" s="35">
        <v>462</v>
      </c>
      <c r="AY472">
        <v>3.37</v>
      </c>
      <c r="AZ472">
        <v>155000</v>
      </c>
      <c r="BB472" s="35">
        <v>462</v>
      </c>
      <c r="BC472">
        <v>3.37</v>
      </c>
      <c r="BD472">
        <v>155000</v>
      </c>
      <c r="BE472">
        <f t="shared" si="7"/>
        <v>286080</v>
      </c>
    </row>
    <row r="473" spans="50:57" x14ac:dyDescent="0.25">
      <c r="AX473" s="35">
        <v>463</v>
      </c>
      <c r="AY473">
        <v>4.5</v>
      </c>
      <c r="AZ473">
        <v>165000</v>
      </c>
      <c r="BB473" s="35">
        <v>463</v>
      </c>
      <c r="BC473">
        <v>4.5</v>
      </c>
      <c r="BD473">
        <v>165000</v>
      </c>
      <c r="BE473">
        <f t="shared" si="7"/>
        <v>286080</v>
      </c>
    </row>
    <row r="474" spans="50:57" x14ac:dyDescent="0.25">
      <c r="AX474" s="35">
        <v>464</v>
      </c>
      <c r="AY474">
        <v>3.12</v>
      </c>
      <c r="AZ474">
        <v>65000</v>
      </c>
      <c r="BB474" s="35">
        <v>464</v>
      </c>
      <c r="BC474">
        <v>3.12</v>
      </c>
      <c r="BD474">
        <v>65000</v>
      </c>
      <c r="BE474">
        <f t="shared" si="7"/>
        <v>286080</v>
      </c>
    </row>
    <row r="475" spans="50:57" x14ac:dyDescent="0.25">
      <c r="AX475" s="35">
        <v>465</v>
      </c>
      <c r="AY475">
        <v>2.62</v>
      </c>
      <c r="AZ475">
        <v>395000</v>
      </c>
      <c r="BB475" s="35">
        <v>465</v>
      </c>
      <c r="BC475">
        <v>2.62</v>
      </c>
      <c r="BD475">
        <v>395000</v>
      </c>
      <c r="BE475">
        <f t="shared" si="7"/>
        <v>286080</v>
      </c>
    </row>
    <row r="476" spans="50:57" x14ac:dyDescent="0.25">
      <c r="AX476" s="35">
        <v>466</v>
      </c>
      <c r="AY476">
        <v>2.4900000000000002</v>
      </c>
      <c r="AZ476">
        <v>265000</v>
      </c>
      <c r="BB476" s="35">
        <v>466</v>
      </c>
      <c r="BC476">
        <v>2.4900000000000002</v>
      </c>
      <c r="BD476">
        <v>265000</v>
      </c>
      <c r="BE476">
        <f t="shared" si="7"/>
        <v>286080</v>
      </c>
    </row>
    <row r="477" spans="50:57" x14ac:dyDescent="0.25">
      <c r="AX477" s="35">
        <v>467</v>
      </c>
      <c r="AY477">
        <v>3.75</v>
      </c>
      <c r="AZ477">
        <v>595000</v>
      </c>
      <c r="BB477" s="35">
        <v>467</v>
      </c>
      <c r="BC477">
        <v>3.75</v>
      </c>
      <c r="BD477">
        <v>595000</v>
      </c>
      <c r="BE477">
        <f t="shared" si="7"/>
        <v>286080</v>
      </c>
    </row>
    <row r="478" spans="50:57" x14ac:dyDescent="0.25">
      <c r="AX478" s="35">
        <v>468</v>
      </c>
      <c r="AY478">
        <v>3.37</v>
      </c>
      <c r="AZ478">
        <v>495000</v>
      </c>
      <c r="BB478" s="35">
        <v>468</v>
      </c>
      <c r="BC478">
        <v>3.37</v>
      </c>
      <c r="BD478">
        <v>495000</v>
      </c>
      <c r="BE478">
        <f t="shared" si="7"/>
        <v>286080</v>
      </c>
    </row>
    <row r="479" spans="50:57" x14ac:dyDescent="0.25">
      <c r="AX479" s="35">
        <v>469</v>
      </c>
      <c r="AY479">
        <v>3.12</v>
      </c>
      <c r="AZ479">
        <v>165000</v>
      </c>
      <c r="BB479" s="35">
        <v>469</v>
      </c>
      <c r="BC479">
        <v>3.12</v>
      </c>
      <c r="BD479">
        <v>165000</v>
      </c>
      <c r="BE479">
        <f t="shared" si="7"/>
        <v>286080</v>
      </c>
    </row>
    <row r="480" spans="50:57" x14ac:dyDescent="0.25">
      <c r="AX480" s="35">
        <v>470</v>
      </c>
      <c r="AY480">
        <v>3.25</v>
      </c>
      <c r="AZ480">
        <v>225000</v>
      </c>
      <c r="BB480" s="35">
        <v>470</v>
      </c>
      <c r="BC480">
        <v>3.25</v>
      </c>
      <c r="BD480">
        <v>225000</v>
      </c>
      <c r="BE480">
        <f t="shared" si="7"/>
        <v>286080</v>
      </c>
    </row>
    <row r="481" spans="50:57" x14ac:dyDescent="0.25">
      <c r="AX481" s="35">
        <v>471</v>
      </c>
      <c r="AY481">
        <v>3.37</v>
      </c>
      <c r="AZ481">
        <v>275000</v>
      </c>
      <c r="BB481" s="35">
        <v>471</v>
      </c>
      <c r="BC481">
        <v>3.37</v>
      </c>
      <c r="BD481">
        <v>275000</v>
      </c>
      <c r="BE481">
        <f t="shared" si="7"/>
        <v>286080</v>
      </c>
    </row>
    <row r="482" spans="50:57" x14ac:dyDescent="0.25">
      <c r="AX482" s="35">
        <v>472</v>
      </c>
      <c r="AY482">
        <v>2.87</v>
      </c>
      <c r="AZ482">
        <v>205000</v>
      </c>
      <c r="BB482" s="35">
        <v>472</v>
      </c>
      <c r="BC482">
        <v>2.87</v>
      </c>
      <c r="BD482">
        <v>205000</v>
      </c>
      <c r="BE482">
        <f t="shared" si="7"/>
        <v>286080</v>
      </c>
    </row>
    <row r="483" spans="50:57" x14ac:dyDescent="0.25">
      <c r="AX483" s="35">
        <v>473</v>
      </c>
      <c r="AY483">
        <v>3.99</v>
      </c>
      <c r="AZ483">
        <v>185000</v>
      </c>
      <c r="BB483" s="35">
        <v>473</v>
      </c>
      <c r="BC483">
        <v>3.99</v>
      </c>
      <c r="BD483">
        <v>185000</v>
      </c>
      <c r="BE483">
        <f t="shared" si="7"/>
        <v>286080</v>
      </c>
    </row>
    <row r="484" spans="50:57" x14ac:dyDescent="0.25">
      <c r="AX484" s="35">
        <v>474</v>
      </c>
      <c r="AY484">
        <v>3.37</v>
      </c>
      <c r="AZ484">
        <v>155000</v>
      </c>
      <c r="BB484" s="35">
        <v>474</v>
      </c>
      <c r="BC484">
        <v>3.37</v>
      </c>
      <c r="BD484">
        <v>155000</v>
      </c>
      <c r="BE484">
        <f t="shared" si="7"/>
        <v>286080</v>
      </c>
    </row>
    <row r="485" spans="50:57" x14ac:dyDescent="0.25">
      <c r="AX485" s="35">
        <v>475</v>
      </c>
      <c r="AY485">
        <v>3.25</v>
      </c>
      <c r="AZ485">
        <v>175000</v>
      </c>
      <c r="BB485" s="35">
        <v>475</v>
      </c>
      <c r="BC485">
        <v>3.25</v>
      </c>
      <c r="BD485">
        <v>175000</v>
      </c>
      <c r="BE485">
        <f t="shared" si="7"/>
        <v>286080</v>
      </c>
    </row>
    <row r="486" spans="50:57" x14ac:dyDescent="0.25">
      <c r="AX486" s="35">
        <v>476</v>
      </c>
      <c r="AY486">
        <v>3.37</v>
      </c>
      <c r="AZ486">
        <v>365000</v>
      </c>
      <c r="BB486" s="35">
        <v>476</v>
      </c>
      <c r="BC486">
        <v>3.37</v>
      </c>
      <c r="BD486">
        <v>365000</v>
      </c>
      <c r="BE486">
        <f t="shared" si="7"/>
        <v>286080</v>
      </c>
    </row>
    <row r="487" spans="50:57" x14ac:dyDescent="0.25">
      <c r="AX487" s="35">
        <v>477</v>
      </c>
      <c r="AY487">
        <v>2.62</v>
      </c>
      <c r="AZ487">
        <v>315000</v>
      </c>
      <c r="BB487" s="35">
        <v>477</v>
      </c>
      <c r="BC487">
        <v>2.62</v>
      </c>
      <c r="BD487">
        <v>315000</v>
      </c>
      <c r="BE487">
        <f t="shared" si="7"/>
        <v>286080</v>
      </c>
    </row>
    <row r="488" spans="50:57" x14ac:dyDescent="0.25">
      <c r="AX488" s="35">
        <v>478</v>
      </c>
      <c r="AY488">
        <v>2.75</v>
      </c>
      <c r="AZ488">
        <v>555000</v>
      </c>
      <c r="BB488" s="35">
        <v>478</v>
      </c>
      <c r="BC488">
        <v>2.75</v>
      </c>
      <c r="BD488">
        <v>555000</v>
      </c>
      <c r="BE488">
        <f t="shared" si="7"/>
        <v>286080</v>
      </c>
    </row>
    <row r="489" spans="50:57" x14ac:dyDescent="0.25">
      <c r="AX489" s="35">
        <v>479</v>
      </c>
      <c r="AY489">
        <v>3</v>
      </c>
      <c r="AZ489">
        <v>665000</v>
      </c>
      <c r="BB489" s="35">
        <v>479</v>
      </c>
      <c r="BC489">
        <v>3</v>
      </c>
      <c r="BD489">
        <v>665000</v>
      </c>
      <c r="BE489">
        <f t="shared" si="7"/>
        <v>286080</v>
      </c>
    </row>
    <row r="490" spans="50:57" x14ac:dyDescent="0.25">
      <c r="AX490" s="35">
        <v>480</v>
      </c>
      <c r="AY490">
        <v>3.99</v>
      </c>
      <c r="AZ490">
        <v>115000</v>
      </c>
      <c r="BB490" s="35">
        <v>480</v>
      </c>
      <c r="BC490">
        <v>3.99</v>
      </c>
      <c r="BD490">
        <v>115000</v>
      </c>
      <c r="BE490">
        <f t="shared" si="7"/>
        <v>286080</v>
      </c>
    </row>
    <row r="491" spans="50:57" x14ac:dyDescent="0.25">
      <c r="AX491" s="35">
        <v>481</v>
      </c>
      <c r="AY491">
        <v>4.75</v>
      </c>
      <c r="AZ491">
        <v>425000</v>
      </c>
      <c r="BB491" s="35">
        <v>481</v>
      </c>
      <c r="BC491">
        <v>4.75</v>
      </c>
      <c r="BD491">
        <v>425000</v>
      </c>
      <c r="BE491">
        <f t="shared" si="7"/>
        <v>286080</v>
      </c>
    </row>
    <row r="492" spans="50:57" x14ac:dyDescent="0.25">
      <c r="AX492" s="35">
        <v>482</v>
      </c>
      <c r="AY492">
        <v>2.75</v>
      </c>
      <c r="AZ492">
        <v>125000</v>
      </c>
      <c r="BB492" s="35">
        <v>482</v>
      </c>
      <c r="BC492">
        <v>2.75</v>
      </c>
      <c r="BD492">
        <v>125000</v>
      </c>
      <c r="BE492">
        <f t="shared" si="7"/>
        <v>286080</v>
      </c>
    </row>
    <row r="493" spans="50:57" x14ac:dyDescent="0.25">
      <c r="AX493" s="35">
        <v>483</v>
      </c>
      <c r="AY493">
        <v>3.25</v>
      </c>
      <c r="AZ493">
        <v>215000</v>
      </c>
      <c r="BB493" s="35">
        <v>483</v>
      </c>
      <c r="BC493">
        <v>3.25</v>
      </c>
      <c r="BD493">
        <v>215000</v>
      </c>
      <c r="BE493">
        <f t="shared" si="7"/>
        <v>286080</v>
      </c>
    </row>
    <row r="494" spans="50:57" x14ac:dyDescent="0.25">
      <c r="AX494" s="35">
        <v>484</v>
      </c>
      <c r="AY494">
        <v>2.62</v>
      </c>
      <c r="AZ494">
        <v>325000</v>
      </c>
      <c r="BB494" s="35">
        <v>484</v>
      </c>
      <c r="BC494">
        <v>2.62</v>
      </c>
      <c r="BD494">
        <v>325000</v>
      </c>
      <c r="BE494">
        <f t="shared" si="7"/>
        <v>286080</v>
      </c>
    </row>
    <row r="495" spans="50:57" x14ac:dyDescent="0.25">
      <c r="AX495" s="35">
        <v>485</v>
      </c>
      <c r="AY495">
        <v>2.87</v>
      </c>
      <c r="AZ495">
        <v>265000</v>
      </c>
      <c r="BB495" s="35">
        <v>485</v>
      </c>
      <c r="BC495">
        <v>2.87</v>
      </c>
      <c r="BD495">
        <v>265000</v>
      </c>
      <c r="BE495">
        <f t="shared" si="7"/>
        <v>286080</v>
      </c>
    </row>
    <row r="496" spans="50:57" x14ac:dyDescent="0.25">
      <c r="AX496" s="35">
        <v>486</v>
      </c>
      <c r="AY496">
        <v>4.37</v>
      </c>
      <c r="AZ496">
        <v>265000</v>
      </c>
      <c r="BB496" s="35">
        <v>486</v>
      </c>
      <c r="BC496">
        <v>4.37</v>
      </c>
      <c r="BD496">
        <v>265000</v>
      </c>
      <c r="BE496">
        <f t="shared" si="7"/>
        <v>286080</v>
      </c>
    </row>
    <row r="497" spans="50:57" x14ac:dyDescent="0.25">
      <c r="AX497" s="35">
        <v>487</v>
      </c>
      <c r="AY497">
        <v>2.75</v>
      </c>
      <c r="AZ497">
        <v>285000</v>
      </c>
      <c r="BB497" s="35">
        <v>487</v>
      </c>
      <c r="BC497">
        <v>2.75</v>
      </c>
      <c r="BD497">
        <v>285000</v>
      </c>
      <c r="BE497">
        <f t="shared" si="7"/>
        <v>286080</v>
      </c>
    </row>
    <row r="498" spans="50:57" x14ac:dyDescent="0.25">
      <c r="AX498" s="35">
        <v>488</v>
      </c>
      <c r="AY498">
        <v>3</v>
      </c>
      <c r="AZ498">
        <v>165000</v>
      </c>
      <c r="BB498" s="35">
        <v>488</v>
      </c>
      <c r="BC498">
        <v>3</v>
      </c>
      <c r="BD498">
        <v>165000</v>
      </c>
      <c r="BE498">
        <f t="shared" si="7"/>
        <v>286080</v>
      </c>
    </row>
    <row r="499" spans="50:57" x14ac:dyDescent="0.25">
      <c r="AX499" s="35">
        <v>489</v>
      </c>
      <c r="AY499">
        <v>3.25</v>
      </c>
      <c r="AZ499">
        <v>365000</v>
      </c>
      <c r="BB499" s="35">
        <v>489</v>
      </c>
      <c r="BC499">
        <v>3.25</v>
      </c>
      <c r="BD499">
        <v>365000</v>
      </c>
      <c r="BE499">
        <f t="shared" si="7"/>
        <v>286080</v>
      </c>
    </row>
    <row r="500" spans="50:57" x14ac:dyDescent="0.25">
      <c r="AX500" s="35">
        <v>490</v>
      </c>
      <c r="AY500">
        <v>3.37</v>
      </c>
      <c r="AZ500">
        <v>245000</v>
      </c>
      <c r="BB500" s="35">
        <v>490</v>
      </c>
      <c r="BC500">
        <v>3.37</v>
      </c>
      <c r="BD500">
        <v>245000</v>
      </c>
      <c r="BE500">
        <f t="shared" si="7"/>
        <v>286080</v>
      </c>
    </row>
    <row r="501" spans="50:57" x14ac:dyDescent="0.25">
      <c r="AX501" s="35">
        <v>491</v>
      </c>
      <c r="AY501">
        <v>2.69</v>
      </c>
      <c r="AZ501">
        <v>605000</v>
      </c>
      <c r="BB501" s="35">
        <v>491</v>
      </c>
      <c r="BC501">
        <v>2.69</v>
      </c>
      <c r="BD501">
        <v>605000</v>
      </c>
      <c r="BE501">
        <f t="shared" si="7"/>
        <v>286080</v>
      </c>
    </row>
    <row r="502" spans="50:57" x14ac:dyDescent="0.25">
      <c r="AX502" s="35">
        <v>492</v>
      </c>
      <c r="AY502">
        <v>2.62</v>
      </c>
      <c r="AZ502">
        <v>345000</v>
      </c>
      <c r="BB502" s="35">
        <v>492</v>
      </c>
      <c r="BC502">
        <v>2.62</v>
      </c>
      <c r="BD502">
        <v>345000</v>
      </c>
      <c r="BE502">
        <f t="shared" si="7"/>
        <v>286080</v>
      </c>
    </row>
    <row r="503" spans="50:57" x14ac:dyDescent="0.25">
      <c r="AX503" s="35">
        <v>493</v>
      </c>
      <c r="AY503">
        <v>2.5</v>
      </c>
      <c r="AZ503">
        <v>145000</v>
      </c>
      <c r="BB503" s="35">
        <v>493</v>
      </c>
      <c r="BC503">
        <v>2.5</v>
      </c>
      <c r="BD503">
        <v>145000</v>
      </c>
      <c r="BE503">
        <f t="shared" si="7"/>
        <v>286080</v>
      </c>
    </row>
    <row r="504" spans="50:57" x14ac:dyDescent="0.25">
      <c r="AX504" s="35">
        <v>494</v>
      </c>
      <c r="AY504">
        <v>2.75</v>
      </c>
      <c r="AZ504">
        <v>205000</v>
      </c>
      <c r="BB504" s="35">
        <v>494</v>
      </c>
      <c r="BC504">
        <v>2.75</v>
      </c>
      <c r="BD504">
        <v>205000</v>
      </c>
      <c r="BE504">
        <f t="shared" si="7"/>
        <v>286080</v>
      </c>
    </row>
    <row r="505" spans="50:57" x14ac:dyDescent="0.25">
      <c r="AX505" s="35">
        <v>495</v>
      </c>
      <c r="AY505">
        <v>3.5</v>
      </c>
      <c r="AZ505">
        <v>375000</v>
      </c>
      <c r="BB505" s="35">
        <v>495</v>
      </c>
      <c r="BC505">
        <v>3.5</v>
      </c>
      <c r="BD505">
        <v>375000</v>
      </c>
      <c r="BE505">
        <f t="shared" si="7"/>
        <v>286080</v>
      </c>
    </row>
    <row r="506" spans="50:57" x14ac:dyDescent="0.25">
      <c r="AX506" s="35">
        <v>496</v>
      </c>
      <c r="AY506">
        <v>2.62</v>
      </c>
      <c r="AZ506">
        <v>505000</v>
      </c>
      <c r="BB506" s="35">
        <v>496</v>
      </c>
      <c r="BC506">
        <v>2.62</v>
      </c>
      <c r="BD506">
        <v>505000</v>
      </c>
      <c r="BE506">
        <f t="shared" si="7"/>
        <v>286080</v>
      </c>
    </row>
    <row r="507" spans="50:57" x14ac:dyDescent="0.25">
      <c r="AX507" s="35">
        <v>497</v>
      </c>
      <c r="AY507">
        <v>3</v>
      </c>
      <c r="AZ507">
        <v>315000</v>
      </c>
      <c r="BB507" s="35">
        <v>497</v>
      </c>
      <c r="BC507">
        <v>3</v>
      </c>
      <c r="BD507">
        <v>315000</v>
      </c>
      <c r="BE507">
        <f t="shared" si="7"/>
        <v>286080</v>
      </c>
    </row>
    <row r="508" spans="50:57" x14ac:dyDescent="0.25">
      <c r="AX508" s="35">
        <v>498</v>
      </c>
      <c r="AY508">
        <v>2.87</v>
      </c>
      <c r="AZ508">
        <v>145000</v>
      </c>
      <c r="BB508" s="35">
        <v>498</v>
      </c>
      <c r="BC508">
        <v>2.87</v>
      </c>
      <c r="BD508">
        <v>145000</v>
      </c>
      <c r="BE508">
        <f t="shared" si="7"/>
        <v>286080</v>
      </c>
    </row>
    <row r="509" spans="50:57" x14ac:dyDescent="0.25">
      <c r="AX509" s="35">
        <v>499</v>
      </c>
      <c r="AY509">
        <v>3.62</v>
      </c>
      <c r="AZ509">
        <v>385000</v>
      </c>
      <c r="BB509" s="35">
        <v>499</v>
      </c>
      <c r="BC509">
        <v>3.62</v>
      </c>
      <c r="BD509">
        <v>385000</v>
      </c>
      <c r="BE509">
        <f t="shared" si="7"/>
        <v>286080</v>
      </c>
    </row>
    <row r="510" spans="50:57" x14ac:dyDescent="0.25">
      <c r="AX510" s="35">
        <v>500</v>
      </c>
      <c r="AY510">
        <v>3.5</v>
      </c>
      <c r="AZ510">
        <v>305000</v>
      </c>
      <c r="BB510" s="35">
        <v>500</v>
      </c>
      <c r="BC510">
        <v>3.5</v>
      </c>
      <c r="BD510">
        <v>305000</v>
      </c>
      <c r="BE510">
        <f t="shared" si="7"/>
        <v>286080</v>
      </c>
    </row>
    <row r="511" spans="50:57" x14ac:dyDescent="0.25">
      <c r="AX511" s="35" t="s">
        <v>49</v>
      </c>
      <c r="AY511">
        <v>1617.5699999999922</v>
      </c>
      <c r="AZ511">
        <v>143040000</v>
      </c>
    </row>
  </sheetData>
  <mergeCells count="1">
    <mergeCell ref="B2:J5"/>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U F A A B Q S w M E F A A C A A g A x w t D V W / 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x w t D 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c L Q 1 X n b 8 u N b w I A A F M M A A A T A B w A R m 9 y b X V s Y X M v U 2 V j d G l v b j E u b S C i G A A o o B Q A A A A A A A A A A A A A A A A A A A A A A A A A A A D d l V 1 r 4 k A U h u 8 F / 8 M h y 4 J C E L o s e 1 N k s d q y 7 l Z h t 9 J S S i m j O Y 1 D k x k 5 m b C K + N 9 3 k m z U m M k k t N C L e q N k 3 v M x 5 7 w + i X C h u B R w k 3 2 f n b d b 7 V a 0 Z I Q e + C i f P K Y Y 9 C F A 1 W 6 B / t z I m B a o n 1 y u F x j 0 h j E R C n U n 6 W U u 5 U u n u 3 2 Y s h D 7 T h 7 r P O 4 e h l I o L X p 0 s x S f n O G S C V 8 X m G 1 W 6 O h c M z Y P s D c j J q J n S e F Q B n E o k s O o k 9 V z t 1 v n Q h L J v 0 g w H s E 0 D u d I j g t j o b 5 9 7 S X S n Q t b 5 4 5 7 C A N C B t d y w d K L D a W H Z e F n m H A h i a s N c J G K g z R O K 5 X W g E g L W K U g Y x V w w j w k k D 7 X Z 2 n M B D 3 O B F y x k A c b X X s h Q y w V O m m p P q a q 4 q 7 b b n F h H O 7 x O u f / B / j q n R Y S v O 9 i 9 5 q B E L E e R z a e p j r b q g 7 V M + m f x D Y G G x h 1 t s R X n C I F M 6 6 1 F / E G 6 T t 0 z v r 3 G L n w p T + V 3 X L v A 1 8 3 + g x 5 o T y n w r U q d j D C u Q I l T z u u G o V J / k Y r h Z I U 8 / H V T j q O f 1 8 j D V Y r Y j z S q W 9 Z E K c D / 2 F 0 U o X Q t v F B K G O h 8 g V 6 h p x F g S 3 X 9 e w W q M K K + z N r A h S + W i Z t T / S w f T 3 t B C Y T P e h l V O 7 M r L 5 H R g b x X q K f I 6 F 2 u f Y U n j T a 0 E n 5 z k Z V T s o 2 P 9 V V 0 P s p u e j k b 5 b i n 3 K / c d 1 h g V P V s h O e u Z C k / 8 W F 1 x s L g d T d m / F y v W L C O y X o w Z b Z e f o 7 M 2 b u y X I J C 8 n q 2 V X J q l o 4 N Y C R A T + 1 x G n I G D v B P / C 9 D x a a I C X 2 / x 0 j c Y w c k 6 8 r f V b t 4 G O M W n x e o G 0 D m x f 0 F p e X r l W u Z Q N u A 8 Q a k G q B a A G a R k r W U b G G g 1 X k q 3 m z f K C L F q B u N s z 5 P 1 B L A Q I t A B Q A A g A I A M c L Q 1 V v / H M r p A A A A P Y A A A A S A A A A A A A A A A A A A A A A A A A A A A B D b 2 5 m a W c v U G F j a 2 F n Z S 5 4 b W x Q S w E C L Q A U A A I A C A D H C 0 N V D 8 r p q 6 Q A A A D p A A A A E w A A A A A A A A A A A A A A A A D w A A A A W 0 N v b n R l b n R f V H l w Z X N d L n h t b F B L A Q I t A B Q A A g A I A M c L Q 1 X n b 8 u N b w I A A F M M A A A T A A A A A A A A A A A A A A A A A O E B A A B G b 3 J t d W x h c y 9 T Z W N 0 a W 9 u M S 5 t U E s F B g A A A A A D A A M A w g A A A J 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p A A A A A A A A A m E 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d l b 1 9 k 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U w M C I g L z 4 8 R W 5 0 c n k g V H l w Z T 0 i R m l s b E V y c m 9 y Q 2 9 k Z S I g V m F s d W U 9 I n N V b m t u b 3 d u I i A v P j x F b n R y e S B U e X B l P S J G a W x s R X J y b 3 J D b 3 V u d C I g V m F s d W U 9 I m w w I i A v P j x F b n R y e S B U e X B l P S J G a W x s T G F z d F V w Z G F 0 Z W Q i I F Z h b H V l P S J k M j A y M i 0 x M C 0 w M l Q y M z o y N D o 1 M C 4 y N T A 5 M T k 4 W i I g L z 4 8 R W 5 0 c n k g V H l w Z T 0 i R m l s b E N v b H V t b l R 5 c G V z I i B W Y W x 1 Z T 0 i c 0 F 3 T U Z B U U 1 C I i A v P j x F b n R y e S B U e X B l P S J G a W x s Q 2 9 s d W 1 u T m F t Z X M i I F Z h b H V l P S J z W y Z x d W 9 0 O 0 J v c n J v d 2 V y I E l E I E 5 1 b W J l c i Z x d W 9 0 O y w m c X V v d D t X a W R l I E F y Z W E g T G 9 j Y X R p b 2 4 g Q 2 9 k Z S Z x d W 9 0 O y w m c X V v d D s l I E 1 p b m 9 y a X R 5 I G l u I E x v Y 2 F s I E F y Z W E m c X V v d D s s J n F 1 b 3 Q 7 J S B N a W 5 v c m l 0 e S B p b i B M b 2 N h b C B B c m V h I G 9 1 d G x p c m U m c X V v d D s s J n F 1 b 3 Q 7 T W V k a W F u I E Z h b W l s e S B J b m N v b W U g a W 4 g T G 9 j Y W w g Q X J l Y S Z x d W 9 0 O y w m c X V v d D t N Z W R p Y W 4 g R m F t a W x 5 I E l u Y 2 9 t Z S B p b i B M b 2 N h b C B B c m V h I G 9 1 d G x p c m 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n Z W 9 f Z G F 0 Y S 9 D a G F u Z 2 V k I F R 5 c G U u e 0 J v c n J v d 2 V y I E l E I E 5 1 b W J l c i w w f S Z x d W 9 0 O y w m c X V v d D t T Z W N 0 a W 9 u M S 9 n Z W 9 f Z G F 0 Y S 9 D a G F u Z 2 V k I F R 5 c G U u e 1 d p Z G U g Q X J l Y S B M b 2 N h d G l v b i B D b 2 R l L D F 9 J n F 1 b 3 Q 7 L C Z x d W 9 0 O 1 N l Y 3 R p b 2 4 x L 2 d l b 1 9 k Y X R h L 0 N o Y W 5 n Z W Q g V H l w Z S 5 7 J S B N a W 5 v c m l 0 e S B p b i B M b 2 N h b C B B c m V h L D J 9 J n F 1 b 3 Q 7 L C Z x d W 9 0 O 1 N l Y 3 R p b 2 4 x L 2 d l b 1 9 k Y X R h L 0 N o Y W 5 n Z W Q g V H l w Z S 5 7 J S B N a W 5 v c m l 0 e S B p b i B M b 2 N h b C B B c m V h I G 9 1 d G x p c m U s M 3 0 m c X V v d D s s J n F 1 b 3 Q 7 U 2 V j d G l v b j E v Z 2 V v X 2 R h d G E v Q 2 h h b m d l Z C B U e X B l L n t N Z W R p Y W 4 g R m F t a W x 5 I E l u Y 2 9 t Z S B p b i B M b 2 N h b C B B c m V h L D R 9 J n F 1 b 3 Q 7 L C Z x d W 9 0 O 1 N l Y 3 R p b 2 4 x L 2 d l b 1 9 k Y X R h L 0 N o Y W 5 n Z W Q g V H l w Z S 5 7 T W V k a W F u I E Z h b W l s e S B J b m N v b W U g a W 4 g T G 9 j Y W w g Q X J l Y S B v d X R s a X J l L D V 9 J n F 1 b 3 Q 7 X S w m c X V v d D t D b 2 x 1 b W 5 D b 3 V u d C Z x d W 9 0 O z o 2 L C Z x d W 9 0 O 0 t l e U N v b H V t b k 5 h b W V z J n F 1 b 3 Q 7 O l t d L C Z x d W 9 0 O 0 N v b H V t b k l k Z W 5 0 a X R p Z X M m c X V v d D s 6 W y Z x d W 9 0 O 1 N l Y 3 R p b 2 4 x L 2 d l b 1 9 k Y X R h L 0 N o Y W 5 n Z W Q g V H l w Z S 5 7 Q m 9 y c m 9 3 Z X I g S U Q g T n V t Y m V y L D B 9 J n F 1 b 3 Q 7 L C Z x d W 9 0 O 1 N l Y 3 R p b 2 4 x L 2 d l b 1 9 k Y X R h L 0 N o Y W 5 n Z W Q g V H l w Z S 5 7 V 2 l k Z S B B c m V h I E x v Y 2 F 0 a W 9 u I E N v Z G U s M X 0 m c X V v d D s s J n F 1 b 3 Q 7 U 2 V j d G l v b j E v Z 2 V v X 2 R h d G E v Q 2 h h b m d l Z C B U e X B l L n s l I E 1 p b m 9 y a X R 5 I G l u I E x v Y 2 F s I E F y Z W E s M n 0 m c X V v d D s s J n F 1 b 3 Q 7 U 2 V j d G l v b j E v Z 2 V v X 2 R h d G E v Q 2 h h b m d l Z C B U e X B l L n s l I E 1 p b m 9 y a X R 5 I G l u I E x v Y 2 F s I E F y Z W E g b 3 V 0 b G l y Z S w z f S Z x d W 9 0 O y w m c X V v d D t T Z W N 0 a W 9 u M S 9 n Z W 9 f Z G F 0 Y S 9 D a G F u Z 2 V k I F R 5 c G U u e 0 1 l Z G l h b i B G Y W 1 p b H k g S W 5 j b 2 1 l I G l u I E x v Y 2 F s I E F y Z W E s N H 0 m c X V v d D s s J n F 1 b 3 Q 7 U 2 V j d G l v b j E v Z 2 V v X 2 R h d G E v Q 2 h h b m d l Z C B U e X B l L n t N Z W R p Y W 4 g R m F t a W x 5 I E l u Y 2 9 t Z S B p b i B M b 2 N h b C B B c m V h I G 9 1 d G x p c m U s N X 0 m c X V v d D t d L C Z x d W 9 0 O 1 J l b G F 0 a W 9 u c 2 h p c E l u Z m 8 m c X V v d D s 6 W 1 1 9 I i A v P j w v U 3 R h Y m x l R W 5 0 c m l l c z 4 8 L 0 l 0 Z W 0 + P E l 0 Z W 0 + P E l 0 Z W 1 M b 2 N h d G l v b j 4 8 S X R l b V R 5 c G U + R m 9 y b X V s Y T w v S X R l b V R 5 c G U + P E l 0 Z W 1 Q Y X R o P l N l Y 3 R p b 2 4 x L 2 d l b 1 9 k Y X R h L 1 N v d X J j Z T w v S X R l b V B h d G g + P C 9 J d G V t T G 9 j Y X R p b 2 4 + P F N 0 Y W J s Z U V u d H J p Z X M g L z 4 8 L 0 l 0 Z W 0 + P E l 0 Z W 0 + P E l 0 Z W 1 M b 2 N h d G l v b j 4 8 S X R l b V R 5 c G U + R m 9 y b X V s Y T w v S X R l b V R 5 c G U + P E l 0 Z W 1 Q Y X R o P l N l Y 3 R p b 2 4 x L 2 d l b 1 9 k Y X R h L 0 N o Y W 5 n Z W Q l M j B U e X B l P C 9 J d G V t U G F 0 a D 4 8 L 0 l 0 Z W 1 M b 2 N h d G l v b j 4 8 U 3 R h Y m x l R W 5 0 c m l l c y A v P j w v S X R l b T 4 8 S X R l b T 4 8 S X R l b U x v Y 2 F 0 a W 9 u P j x J d G V t V H l w Z T 5 G b 3 J t d W x h P C 9 J d G V t V H l w Z T 4 8 S X R l b V B h d G g + U 2 V j d G l v b j E v Y m 9 y c m 9 3 Z X J f Z 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1 M D A i I C 8 + P E V u d H J 5 I F R 5 c G U 9 I k Z p b G x F c n J v c k N v Z G U i I F Z h b H V l P S J z V W 5 r b m 9 3 b i I g L z 4 8 R W 5 0 c n k g V H l w Z T 0 i R m l s b E V y c m 9 y Q 2 9 1 b n Q i I F Z h b H V l P S J s M C I g L z 4 8 R W 5 0 c n k g V H l w Z T 0 i R m l s b E x h c 3 R V c G R h d G V k I i B W Y W x 1 Z T 0 i Z D I w M j I t M T A t M D J U M j M 6 M j U 6 M T Y u M D E 3 M D I x M 1 o i I C 8 + P E V u d H J 5 I F R 5 c G U 9 I k Z p b G x D b 2 x 1 b W 5 U e X B l c y I g V m F s d W U 9 I n N B d 0 1 C Q l F F R E J n T U I i I C 8 + P E V u d H J 5 I F R 5 c G U 9 I k Z p b G x D b 2 x 1 b W 5 O Y W 1 l c y I g V m F s d W U 9 I n N b J n F 1 b 3 Q 7 Q m 9 y c m 9 3 Z X I g S U Q g T n V t Y m V y J n F 1 b 3 Q 7 L C Z x d W 9 0 O 0 J v c n J v d 2 V y I E F u b n V h b C B J b m N v b W U m c X V v d D s s J n F 1 b 3 Q 7 Q m 9 y c m 9 3 Z X I g Q W 5 u d W F s I E l u Y 2 9 t Z S B v d X R s a X J l J n F 1 b 3 Q 7 L C Z x d W 9 0 O 0 J v c n J v d 2 V y I E l u Y 2 9 t Z S B S Y X R p b y Z x d W 9 0 O y w m c X V v d D t C b 3 J y b 3 d l c i B J b m N v b W U g U m F 0 a W 8 g b 3 V 0 b G l y Z S Z x d W 9 0 O y w m c X V v d D t G a X J z d C B U a W 1 l I E J 1 e W V y P y A o M T 1 Z Z X M s I D I 9 T m 8 p J n F 1 b 3 Q 7 L C Z x d W 9 0 O 0 F n Z S B v Z i B C b 3 J y b 3 d l c i Z x d W 9 0 O y w m c X V v d D t C b 3 J y b 3 d l c i B E Z W J 0 I H R v I E l u Y 2 9 t Z S B S Y X R p b y Z x d W 9 0 O y w m c X V v d D t C b 3 J y b 3 d l c i B E Z W J 0 I H R v I E l u Y 2 9 t Z S B S Y X R p b y B v d X R s a X J 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Y m 9 y c m 9 3 Z X J f Z G F 0 Y S 9 D a G F u Z 2 V k I F R 5 c G U u e 0 J v c n J v d 2 V y I E l E I E 5 1 b W J l c i w w f S Z x d W 9 0 O y w m c X V v d D t T Z W N 0 a W 9 u M S 9 i b 3 J y b 3 d l c l 9 k Y X R h L 0 N o Y W 5 n Z W Q g V H l w Z S 5 7 Q m 9 y c m 9 3 Z X I g Q W 5 u d W F s I E l u Y 2 9 t Z S w x f S Z x d W 9 0 O y w m c X V v d D t T Z W N 0 a W 9 u M S 9 i b 3 J y b 3 d l c l 9 k Y X R h L 0 N o Y W 5 n Z W Q g V H l w Z S 5 7 Q m 9 y c m 9 3 Z X I g Q W 5 u d W F s I E l u Y 2 9 t Z S B v d X R s a X J l L D J 9 J n F 1 b 3 Q 7 L C Z x d W 9 0 O 1 N l Y 3 R p b 2 4 x L 2 J v c n J v d 2 V y X 2 R h d G E v Q 2 h h b m d l Z C B U e X B l L n t C b 3 J y b 3 d l c i B J b m N v b W U g U m F 0 a W 8 s M 3 0 m c X V v d D s s J n F 1 b 3 Q 7 U 2 V j d G l v b j E v Y m 9 y c m 9 3 Z X J f Z G F 0 Y S 9 D a G F u Z 2 V k I F R 5 c G U u e 0 J v c n J v d 2 V y I E l u Y 2 9 t Z S B S Y X R p b y B v d X R s a X J l L D R 9 J n F 1 b 3 Q 7 L C Z x d W 9 0 O 1 N l Y 3 R p b 2 4 x L 2 J v c n J v d 2 V y X 2 R h d G E v Q 2 h h b m d l Z C B U e X B l L n t G a X J z d C B U a W 1 l I E J 1 e W V y P y A o M T 1 Z Z X M s I D I 9 T m 8 p L D V 9 J n F 1 b 3 Q 7 L C Z x d W 9 0 O 1 N l Y 3 R p b 2 4 x L 2 J v c n J v d 2 V y X 2 R h d G E v Q 2 h h b m d l Z C B U e X B l L n t B Z 2 U g b 2 Y g Q m 9 y c m 9 3 Z X I s N n 0 m c X V v d D s s J n F 1 b 3 Q 7 U 2 V j d G l v b j E v Y m 9 y c m 9 3 Z X J f Z G F 0 Y S 9 D a G F u Z 2 V k I F R 5 c G U u e 0 J v c n J v d 2 V y I E R l Y n Q g d G 8 g S W 5 j b 2 1 l I F J h d G l v L D d 9 J n F 1 b 3 Q 7 L C Z x d W 9 0 O 1 N l Y 3 R p b 2 4 x L 2 J v c n J v d 2 V y X 2 R h d G E v Q 2 h h b m d l Z C B U e X B l L n t C b 3 J y b 3 d l c i B E Z W J 0 I H R v I E l u Y 2 9 t Z S B S Y X R p b y B v d X R s a X J l L D h 9 J n F 1 b 3 Q 7 X S w m c X V v d D t D b 2 x 1 b W 5 D b 3 V u d C Z x d W 9 0 O z o 5 L C Z x d W 9 0 O 0 t l e U N v b H V t b k 5 h b W V z J n F 1 b 3 Q 7 O l t d L C Z x d W 9 0 O 0 N v b H V t b k l k Z W 5 0 a X R p Z X M m c X V v d D s 6 W y Z x d W 9 0 O 1 N l Y 3 R p b 2 4 x L 2 J v c n J v d 2 V y X 2 R h d G E v Q 2 h h b m d l Z C B U e X B l L n t C b 3 J y b 3 d l c i B J R C B O d W 1 i Z X I s M H 0 m c X V v d D s s J n F 1 b 3 Q 7 U 2 V j d G l v b j E v Y m 9 y c m 9 3 Z X J f Z G F 0 Y S 9 D a G F u Z 2 V k I F R 5 c G U u e 0 J v c n J v d 2 V y I E F u b n V h b C B J b m N v b W U s M X 0 m c X V v d D s s J n F 1 b 3 Q 7 U 2 V j d G l v b j E v Y m 9 y c m 9 3 Z X J f Z G F 0 Y S 9 D a G F u Z 2 V k I F R 5 c G U u e 0 J v c n J v d 2 V y I E F u b n V h b C B J b m N v b W U g b 3 V 0 b G l y Z S w y f S Z x d W 9 0 O y w m c X V v d D t T Z W N 0 a W 9 u M S 9 i b 3 J y b 3 d l c l 9 k Y X R h L 0 N o Y W 5 n Z W Q g V H l w Z S 5 7 Q m 9 y c m 9 3 Z X I g S W 5 j b 2 1 l I F J h d G l v L D N 9 J n F 1 b 3 Q 7 L C Z x d W 9 0 O 1 N l Y 3 R p b 2 4 x L 2 J v c n J v d 2 V y X 2 R h d G E v Q 2 h h b m d l Z C B U e X B l L n t C b 3 J y b 3 d l c i B J b m N v b W U g U m F 0 a W 8 g b 3 V 0 b G l y Z S w 0 f S Z x d W 9 0 O y w m c X V v d D t T Z W N 0 a W 9 u M S 9 i b 3 J y b 3 d l c l 9 k Y X R h L 0 N o Y W 5 n Z W Q g V H l w Z S 5 7 R m l y c 3 Q g V G l t Z S B C d X l l c j 8 g K D E 9 W W V z L C A y P U 5 v K S w 1 f S Z x d W 9 0 O y w m c X V v d D t T Z W N 0 a W 9 u M S 9 i b 3 J y b 3 d l c l 9 k Y X R h L 0 N o Y W 5 n Z W Q g V H l w Z S 5 7 Q W d l I G 9 m I E J v c n J v d 2 V y L D Z 9 J n F 1 b 3 Q 7 L C Z x d W 9 0 O 1 N l Y 3 R p b 2 4 x L 2 J v c n J v d 2 V y X 2 R h d G E v Q 2 h h b m d l Z C B U e X B l L n t C b 3 J y b 3 d l c i B E Z W J 0 I H R v I E l u Y 2 9 t Z S B S Y X R p b y w 3 f S Z x d W 9 0 O y w m c X V v d D t T Z W N 0 a W 9 u M S 9 i b 3 J y b 3 d l c l 9 k Y X R h L 0 N o Y W 5 n Z W Q g V H l w Z S 5 7 Q m 9 y c m 9 3 Z X I g R G V i d C B 0 b y B J b m N v b W U g U m F 0 a W 8 g b 3 V 0 b G l y Z S w 4 f S Z x d W 9 0 O 1 0 s J n F 1 b 3 Q 7 U m V s Y X R p b 2 5 z a G l w S W 5 m b y Z x d W 9 0 O z p b X X 0 i I C 8 + P C 9 T d G F i b G V F b n R y a W V z P j w v S X R l b T 4 8 S X R l b T 4 8 S X R l b U x v Y 2 F 0 a W 9 u P j x J d G V t V H l w Z T 5 G b 3 J t d W x h P C 9 J d G V t V H l w Z T 4 8 S X R l b V B h d G g + U 2 V j d G l v b j E v Y m 9 y c m 9 3 Z X J f Z G F 0 Y S 9 T b 3 V y Y 2 U 8 L 0 l 0 Z W 1 Q Y X R o P j w v S X R l b U x v Y 2 F 0 a W 9 u P j x T d G F i b G V F b n R y a W V z I C 8 + P C 9 J d G V t P j x J d G V t P j x J d G V t T G 9 j Y X R p b 2 4 + P E l 0 Z W 1 U e X B l P k Z v c m 1 1 b G E 8 L 0 l 0 Z W 1 U e X B l P j x J d G V t U G F 0 a D 5 T Z W N 0 a W 9 u M S 9 i b 3 J y b 3 d l c l 9 k Y X R h L 0 N o Y W 5 n Z W Q l M j B U e X B l P C 9 J d G V t U G F 0 a D 4 8 L 0 l 0 Z W 1 M b 2 N h d G l v b j 4 8 U 3 R h Y m x l R W 5 0 c m l l c y A v P j w v S X R l b T 4 8 S X R l b T 4 8 S X R l b U x v Y 2 F 0 a W 9 u P j x J d G V t V H l w Z T 5 G b 3 J t d W x h P C 9 J d G V t V H l w Z T 4 8 S X R l b V B h d G g + U 2 V j d G l v b j E v b W 9 y d G F n Z V 9 k 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U w M C I g L z 4 8 R W 5 0 c n k g V H l w Z T 0 i R m l s b E V y c m 9 y Q 2 9 k Z S I g V m F s d W U 9 I n N V b m t u b 3 d u I i A v P j x F b n R y e S B U e X B l P S J G a W x s R X J y b 3 J D b 3 V u d C I g V m F s d W U 9 I m w w I i A v P j x F b n R y e S B U e X B l P S J G a W x s T G F z d F V w Z G F 0 Z W Q i I F Z h b H V l P S J k M j A y M i 0 x M C 0 w M l Q y M z o y N j o y N S 4 2 M j U w N D g 1 W i I g L z 4 8 R W 5 0 c n k g V H l w Z T 0 i R m l s b E N v b H V t b l R 5 c G V z I i B W Y W x 1 Z T 0 i c 0 F 3 T U J B d 0 V G Q V F N R E J R P T 0 i I C 8 + P E V u d H J 5 I F R 5 c G U 9 I k Z p b G x D b 2 x 1 b W 5 O Y W 1 l c y I g V m F s d W U 9 I n N b J n F 1 b 3 Q 7 Q m 9 y c m 9 3 Z X I g S U Q g T n V t Y m V y J n F 1 b 3 Q 7 L C Z x d W 9 0 O 0 F w c H J h a X N l Z C B W Y W x 1 Z S B v Z i B I b 2 1 l J n F 1 b 3 Q 7 L C Z x d W 9 0 O 0 F w c H J h a X N l Z C B W Y W x 1 Z S B v Z i B I b 2 1 l I G 9 1 d G x p c m U m c X V v d D s s J n F 1 b 3 Q 7 Q W 1 v d W 5 0 I E J v c n J v d 2 V k J n F 1 b 3 Q 7 L C Z x d W 9 0 O 0 F t b 3 V u d C B C b 3 J y b 3 d l Z C B v d X R s a X J l J n F 1 b 3 Q 7 L C Z x d W 9 0 O 0 x U V i B y Y X R p b y Z x d W 9 0 O y w m c X V v d D t M V F Y g c m F 0 a W 8 g b 3 V 0 b G l y Z S Z x d W 9 0 O y w m c X V v d D t M Z W 5 n d G g g b 2 Y g T W 9 y d G d h Z 2 U g a W 4 g T W 9 u d G h z J n F 1 b 3 Q 7 L C Z x d W 9 0 O 0 x l b m d 0 a C B v Z i B N b 3 J 0 Z 2 F n Z S B p b i B Z Z W F y c y Z x d W 9 0 O y w m c X V v d D t N b 3 J 0 Z 2 F n Z S B J b n R l c m V z d C B S Y X R 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2 1 v c n R h Z 2 V f Z G F 0 Y S 9 D a G F u Z 2 V k I F R 5 c G U u e 0 J v c n J v d 2 V y I E l E I E 5 1 b W J l c i w w f S Z x d W 9 0 O y w m c X V v d D t T Z W N 0 a W 9 u M S 9 t b 3 J 0 Y W d l X 2 R h d G E v Q 2 h h b m d l Z C B U e X B l L n t B c H B y Y W l z Z W Q g V m F s d W U g b 2 Y g S G 9 t Z S w x f S Z x d W 9 0 O y w m c X V v d D t T Z W N 0 a W 9 u M S 9 t b 3 J 0 Y W d l X 2 R h d G E v Q 2 h h b m d l Z C B U e X B l L n t B c H B y Y W l z Z W Q g V m F s d W U g b 2 Y g S G 9 t Z S B v d X R s a X J l L D J 9 J n F 1 b 3 Q 7 L C Z x d W 9 0 O 1 N l Y 3 R p b 2 4 x L 2 1 v c n R h Z 2 V f Z G F 0 Y S 9 D a G F u Z 2 V k I F R 5 c G U u e 0 F t b 3 V u d C B C b 3 J y b 3 d l Z C w z f S Z x d W 9 0 O y w m c X V v d D t T Z W N 0 a W 9 u M S 9 t b 3 J 0 Y W d l X 2 R h d G E v Q 2 h h b m d l Z C B U e X B l L n t B b W 9 1 b n Q g Q m 9 y c m 9 3 Z W Q g b 3 V 0 b G l y Z S w 0 f S Z x d W 9 0 O y w m c X V v d D t T Z W N 0 a W 9 u M S 9 t b 3 J 0 Y W d l X 2 R h d G E v Q 2 h h b m d l Z C B U e X B l L n t M V F Y g c m F 0 a W 8 s N X 0 m c X V v d D s s J n F 1 b 3 Q 7 U 2 V j d G l v b j E v b W 9 y d G F n Z V 9 k Y X R h L 0 N o Y W 5 n Z W Q g V H l w Z S 5 7 T F R W I H J h d G l v I G 9 1 d G x p c m U s N n 0 m c X V v d D s s J n F 1 b 3 Q 7 U 2 V j d G l v b j E v b W 9 y d G F n Z V 9 k Y X R h L 0 N o Y W 5 n Z W Q g V H l w Z S 5 7 T G V u Z 3 R o I G 9 m I E 1 v c n R n Y W d l I G l u I E 1 v b n R o c y w 3 f S Z x d W 9 0 O y w m c X V v d D t T Z W N 0 a W 9 u M S 9 t b 3 J 0 Y W d l X 2 R h d G E v Q 2 h h b m d l Z C B U e X B l L n t M Z W 5 n d G g g b 2 Y g T W 9 y d G d h Z 2 U g a W 4 g W W V h c n M s O H 0 m c X V v d D s s J n F 1 b 3 Q 7 U 2 V j d G l v b j E v b W 9 y d G F n Z V 9 k Y X R h L 0 N o Y W 5 n Z W Q g V H l w Z S 5 7 T W 9 y d G d h Z 2 U g S W 5 0 Z X J l c 3 Q g U m F 0 Z S w 5 f S Z x d W 9 0 O 1 0 s J n F 1 b 3 Q 7 Q 2 9 s d W 1 u Q 2 9 1 b n Q m c X V v d D s 6 M T A s J n F 1 b 3 Q 7 S 2 V 5 Q 2 9 s d W 1 u T m F t Z X M m c X V v d D s 6 W 1 0 s J n F 1 b 3 Q 7 Q 2 9 s d W 1 u S W R l b n R p d G l l c y Z x d W 9 0 O z p b J n F 1 b 3 Q 7 U 2 V j d G l v b j E v b W 9 y d G F n Z V 9 k Y X R h L 0 N o Y W 5 n Z W Q g V H l w Z S 5 7 Q m 9 y c m 9 3 Z X I g S U Q g T n V t Y m V y L D B 9 J n F 1 b 3 Q 7 L C Z x d W 9 0 O 1 N l Y 3 R p b 2 4 x L 2 1 v c n R h Z 2 V f Z G F 0 Y S 9 D a G F u Z 2 V k I F R 5 c G U u e 0 F w c H J h a X N l Z C B W Y W x 1 Z S B v Z i B I b 2 1 l L D F 9 J n F 1 b 3 Q 7 L C Z x d W 9 0 O 1 N l Y 3 R p b 2 4 x L 2 1 v c n R h Z 2 V f Z G F 0 Y S 9 D a G F u Z 2 V k I F R 5 c G U u e 0 F w c H J h a X N l Z C B W Y W x 1 Z S B v Z i B I b 2 1 l I G 9 1 d G x p c m U s M n 0 m c X V v d D s s J n F 1 b 3 Q 7 U 2 V j d G l v b j E v b W 9 y d G F n Z V 9 k Y X R h L 0 N o Y W 5 n Z W Q g V H l w Z S 5 7 Q W 1 v d W 5 0 I E J v c n J v d 2 V k L D N 9 J n F 1 b 3 Q 7 L C Z x d W 9 0 O 1 N l Y 3 R p b 2 4 x L 2 1 v c n R h Z 2 V f Z G F 0 Y S 9 D a G F u Z 2 V k I F R 5 c G U u e 0 F t b 3 V u d C B C b 3 J y b 3 d l Z C B v d X R s a X J l L D R 9 J n F 1 b 3 Q 7 L C Z x d W 9 0 O 1 N l Y 3 R p b 2 4 x L 2 1 v c n R h Z 2 V f Z G F 0 Y S 9 D a G F u Z 2 V k I F R 5 c G U u e 0 x U V i B y Y X R p b y w 1 f S Z x d W 9 0 O y w m c X V v d D t T Z W N 0 a W 9 u M S 9 t b 3 J 0 Y W d l X 2 R h d G E v Q 2 h h b m d l Z C B U e X B l L n t M V F Y g c m F 0 a W 8 g b 3 V 0 b G l y Z S w 2 f S Z x d W 9 0 O y w m c X V v d D t T Z W N 0 a W 9 u M S 9 t b 3 J 0 Y W d l X 2 R h d G E v Q 2 h h b m d l Z C B U e X B l L n t M Z W 5 n d G g g b 2 Y g T W 9 y d G d h Z 2 U g a W 4 g T W 9 u d G h z L D d 9 J n F 1 b 3 Q 7 L C Z x d W 9 0 O 1 N l Y 3 R p b 2 4 x L 2 1 v c n R h Z 2 V f Z G F 0 Y S 9 D a G F u Z 2 V k I F R 5 c G U u e 0 x l b m d 0 a C B v Z i B N b 3 J 0 Z 2 F n Z S B p b i B Z Z W F y c y w 4 f S Z x d W 9 0 O y w m c X V v d D t T Z W N 0 a W 9 u M S 9 t b 3 J 0 Y W d l X 2 R h d G E v Q 2 h h b m d l Z C B U e X B l L n t N b 3 J 0 Z 2 F n Z S B J b n R l c m V z d C B S Y X R l L D l 9 J n F 1 b 3 Q 7 X S w m c X V v d D t S Z W x h d G l v b n N o a X B J b m Z v J n F 1 b 3 Q 7 O l t d f S I g L z 4 8 L 1 N 0 Y W J s Z U V u d H J p Z X M + P C 9 J d G V t P j x J d G V t P j x J d G V t T G 9 j Y X R p b 2 4 + P E l 0 Z W 1 U e X B l P k Z v c m 1 1 b G E 8 L 0 l 0 Z W 1 U e X B l P j x J d G V t U G F 0 a D 5 T Z W N 0 a W 9 u M S 9 t b 3 J 0 Y W d l X 2 R h d G E v U 2 9 1 c m N l P C 9 J d G V t U G F 0 a D 4 8 L 0 l 0 Z W 1 M b 2 N h d G l v b j 4 8 U 3 R h Y m x l R W 5 0 c m l l c y A v P j w v S X R l b T 4 8 S X R l b T 4 8 S X R l b U x v Y 2 F 0 a W 9 u P j x J d G V t V H l w Z T 5 G b 3 J t d W x h P C 9 J d G V t V H l w Z T 4 8 S X R l b V B h d G g + U 2 V j d G l v b j E v b W 9 y d G F n Z V 9 k Y X R h L 0 N o Y W 5 n Z W Q l M j B U e X B l P C 9 J d G V t U G F 0 a D 4 8 L 0 l 0 Z W 1 M b 2 N h d G l v b j 4 8 U 3 R h Y m x l R W 5 0 c m l l c y A v P j w v S X R l b T 4 8 S X R l b T 4 8 S X R l b U x v Y 2 F 0 a W 9 u P j x J d G V t V H l w Z T 5 G b 3 J t d W x h P C 9 J d G V t V H l w Z T 4 8 S X R l b V B h d G g + U 2 V j d G l v b j E v Q m 9 y c m 9 3 Z X J E 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S Z W N v d m V y e V R h c m d l d F N o Z W V 0 I i B W Y W x 1 Z T 0 i c 1 N o Z W V 0 N S I g L z 4 8 R W 5 0 c n k g V H l w Z T 0 i U m V j b 3 Z l c n l U Y X J n Z X R D b 2 x 1 b W 4 i I F Z h b H V l P S J s M S I g L z 4 8 R W 5 0 c n k g V H l w Z T 0 i U m V j b 3 Z l c n l U Y X J n Z X R S b 3 c i I F Z h b H V l P S J s M S I g L z 4 8 R W 5 0 c n k g V H l w Z T 0 i R m l s b F R h c m d l d C I g V m F s d W U 9 I n N C b 3 J y b 3 d l c k R h d G E i I C 8 + P E V u d H J 5 I F R 5 c G U 9 I k Z p b G x l Z E N v b X B s Z X R l U m V z d W x 0 V G 9 X b 3 J r c 2 h l Z X Q i I F Z h b H V l P S J s M S I g L z 4 8 R W 5 0 c n k g V H l w Z T 0 i Q W R k Z W R U b 0 R h d G F N b 2 R l b C I g V m F s d W U 9 I m w w I i A v P j x F b n R y e S B U e X B l P S J G a W x s Q 2 9 1 b n Q i I F Z h b H V l P S J s N T A w I i A v P j x F b n R y e S B U e X B l P S J G a W x s R X J y b 3 J D b 2 R l I i B W Y W x 1 Z T 0 i c 1 V u a 2 5 v d 2 4 i I C 8 + P E V u d H J 5 I F R 5 c G U 9 I k Z p b G x F c n J v c k N v d W 5 0 I i B W Y W x 1 Z T 0 i b D A i I C 8 + P E V u d H J 5 I F R 5 c G U 9 I k Z p b G x M Y X N 0 V X B k Y X R l Z C I g V m F s d W U 9 I m Q y M D I y L T E w L T A y V D I z O j M w O j E 0 L j k 3 M D g 5 M T R a I i A v P j x F b n R y e S B U e X B l P S J G a W x s Q 2 9 s d W 1 u V H l w Z X M i I F Z h b H V l P S J z Q X d N R k F R T U J B d 0 V G Q V F N R 0 F 3 R U R B U U 1 C Q l F F R E F 3 V T 0 i I C 8 + P E V u d H J 5 I F R 5 c G U 9 I k Z p b G x D b 2 x 1 b W 5 O Y W 1 l c y I g V m F s d W U 9 I n N b J n F 1 b 3 Q 7 Q m 9 y c m 9 3 Z X I g S U Q g T n V t Y m V y J n F 1 b 3 Q 7 L C Z x d W 9 0 O 1 d p Z G U g Q X J l Y S B M b 2 N h d G l v b i B D b 2 R l J n F 1 b 3 Q 7 L C Z x d W 9 0 O y U g T W l u b 3 J p d H k g a W 4 g T G 9 j Y W w g Q X J l Y S Z x d W 9 0 O y w m c X V v d D s l I E 1 p b m 9 y a X R 5 I G l u I E x v Y 2 F s I E F y Z W E g b 3 V 0 b G l y Z S Z x d W 9 0 O y w m c X V v d D t N Z W R p Y W 4 g R m F t a W x 5 I E l u Y 2 9 t Z S B p b i B M b 2 N h b C B B c m V h J n F 1 b 3 Q 7 L C Z x d W 9 0 O 0 1 l Z G l h b i B G Y W 1 p b H k g S W 5 j b 2 1 l I G l u I E x v Y 2 F s I E F y Z W E g b 3 V 0 b G l y Z S Z x d W 9 0 O y w m c X V v d D t C b 3 J y b 3 d l c i B B b m 5 1 Y W w g S W 5 j b 2 1 l J n F 1 b 3 Q 7 L C Z x d W 9 0 O 0 J v c n J v d 2 V y I E F u b n V h b C B J b m N v b W U g b 3 V 0 b G l y Z S Z x d W 9 0 O y w m c X V v d D t C b 3 J y b 3 d l c i B J b m N v b W U g U m F 0 a W 8 m c X V v d D s s J n F 1 b 3 Q 7 Q m 9 y c m 9 3 Z X I g S W 5 j b 2 1 l I F J h d G l v I G 9 1 d G x p c m U m c X V v d D s s J n F 1 b 3 Q 7 R m l y c 3 Q g V G l t Z S B C d X l l c j 8 g K D E 9 W W V z L C A y P U 5 v K S Z x d W 9 0 O y w m c X V v d D t B Z 2 U g b 2 Y g Q m 9 y c m 9 3 Z X I m c X V v d D s s J n F 1 b 3 Q 7 Q m 9 y c m 9 3 Z X I g R G V i d C B 0 b y B J b m N v b W U g U m F 0 a W 8 m c X V v d D s s J n F 1 b 3 Q 7 Q m 9 y c m 9 3 Z X I g R G V i d C B 0 b y B J b m N v b W U g U m F 0 a W 8 g b 3 V 0 b G l y Z S Z x d W 9 0 O y w m c X V v d D t B c H B y Y W l z Z W Q g V m F s d W U g b 2 Y g S G 9 t Z S Z x d W 9 0 O y w m c X V v d D t B c H B y Y W l z Z W Q g V m F s d W U g b 2 Y g S G 9 t Z S B v d X R s a X J l J n F 1 b 3 Q 7 L C Z x d W 9 0 O 0 F t b 3 V u d C B C b 3 J y b 3 d l Z C Z x d W 9 0 O y w m c X V v d D t B b W 9 1 b n Q g Q m 9 y c m 9 3 Z W Q g b 3 V 0 b G l y Z S Z x d W 9 0 O y w m c X V v d D t M V F Y g c m F 0 a W 8 m c X V v d D s s J n F 1 b 3 Q 7 T F R W I H J h d G l v I G 9 1 d G x p c m U m c X V v d D s s J n F 1 b 3 Q 7 T G V u Z 3 R o I G 9 m I E 1 v c n R n Y W d l I G l u I E 1 v b n R o c y Z x d W 9 0 O y w m c X V v d D t M Z W 5 n d G g g b 2 Y g T W 9 y d G d h Z 2 U g a W 4 g W W V h c n M m c X V v d D s s J n F 1 b 3 Q 7 T W 9 y d G d h Z 2 U g S W 5 0 Z X J l c 3 Q g U m F 0 Z S Z x d W 9 0 O 1 0 i I C 8 + P E V u d H J 5 I F R 5 c G U 9 I k Z p b G x T d G F 0 d X M i I F Z h b H V l P S J z Q 2 9 t c G x l d G U i I C 8 + P E V u d H J 5 I F R 5 c G U 9 I l J l b G F 0 a W 9 u c 2 h p c E l u Z m 9 D b 2 5 0 Y W l u Z X I i I F Z h b H V l P S J z e y Z x d W 9 0 O 2 N v b H V t b k N v d W 5 0 J n F 1 b 3 Q 7 O j I z L C Z x d W 9 0 O 2 t l e U N v b H V t b k 5 h b W V z J n F 1 b 3 Q 7 O l t d L C Z x d W 9 0 O 3 F 1 Z X J 5 U m V s Y X R p b 2 5 z a G l w c y Z x d W 9 0 O z p b X S w m c X V v d D t j b 2 x 1 b W 5 J Z G V u d G l 0 a W V z J n F 1 b 3 Q 7 O l s m c X V v d D t T Z W N 0 a W 9 u M S 9 C b 3 J y b 3 d l c k R h d G E v Q X V 0 b 1 J l b W 9 2 Z W R D b 2 x 1 b W 5 z M S 5 7 Q m 9 y c m 9 3 Z X I g S U Q g T n V t Y m V y L D B 9 J n F 1 b 3 Q 7 L C Z x d W 9 0 O 1 N l Y 3 R p b 2 4 x L 0 J v c n J v d 2 V y R G F 0 Y S 9 B d X R v U m V t b 3 Z l Z E N v b H V t b n M x L n t X a W R l I E F y Z W E g T G 9 j Y X R p b 2 4 g Q 2 9 k Z S w x f S Z x d W 9 0 O y w m c X V v d D t T Z W N 0 a W 9 u M S 9 C b 3 J y b 3 d l c k R h d G E v Q X V 0 b 1 J l b W 9 2 Z W R D b 2 x 1 b W 5 z M S 5 7 J S B N a W 5 v c m l 0 e S B p b i B M b 2 N h b C B B c m V h L D J 9 J n F 1 b 3 Q 7 L C Z x d W 9 0 O 1 N l Y 3 R p b 2 4 x L 0 J v c n J v d 2 V y R G F 0 Y S 9 B d X R v U m V t b 3 Z l Z E N v b H V t b n M x L n s l I E 1 p b m 9 y a X R 5 I G l u I E x v Y 2 F s I E F y Z W E g b 3 V 0 b G l y Z S w z f S Z x d W 9 0 O y w m c X V v d D t T Z W N 0 a W 9 u M S 9 C b 3 J y b 3 d l c k R h d G E v Q X V 0 b 1 J l b W 9 2 Z W R D b 2 x 1 b W 5 z M S 5 7 T W V k a W F u I E Z h b W l s e S B J b m N v b W U g a W 4 g T G 9 j Y W w g Q X J l Y S w 0 f S Z x d W 9 0 O y w m c X V v d D t T Z W N 0 a W 9 u M S 9 C b 3 J y b 3 d l c k R h d G E v Q X V 0 b 1 J l b W 9 2 Z W R D b 2 x 1 b W 5 z M S 5 7 T W V k a W F u I E Z h b W l s e S B J b m N v b W U g a W 4 g T G 9 j Y W w g Q X J l Y S B v d X R s a X J l L D V 9 J n F 1 b 3 Q 7 L C Z x d W 9 0 O 1 N l Y 3 R p b 2 4 x L 0 J v c n J v d 2 V y R G F 0 Y S 9 B d X R v U m V t b 3 Z l Z E N v b H V t b n M x L n t C b 3 J y b 3 d l c i B B b m 5 1 Y W w g S W 5 j b 2 1 l L D Z 9 J n F 1 b 3 Q 7 L C Z x d W 9 0 O 1 N l Y 3 R p b 2 4 x L 0 J v c n J v d 2 V y R G F 0 Y S 9 B d X R v U m V t b 3 Z l Z E N v b H V t b n M x L n t C b 3 J y b 3 d l c i B B b m 5 1 Y W w g S W 5 j b 2 1 l I G 9 1 d G x p c m U s N 3 0 m c X V v d D s s J n F 1 b 3 Q 7 U 2 V j d G l v b j E v Q m 9 y c m 9 3 Z X J E Y X R h L 0 F 1 d G 9 S Z W 1 v d m V k Q 2 9 s d W 1 u c z E u e 0 J v c n J v d 2 V y I E l u Y 2 9 t Z S B S Y X R p b y w 4 f S Z x d W 9 0 O y w m c X V v d D t T Z W N 0 a W 9 u M S 9 C b 3 J y b 3 d l c k R h d G E v Q X V 0 b 1 J l b W 9 2 Z W R D b 2 x 1 b W 5 z M S 5 7 Q m 9 y c m 9 3 Z X I g S W 5 j b 2 1 l I F J h d G l v I G 9 1 d G x p c m U s O X 0 m c X V v d D s s J n F 1 b 3 Q 7 U 2 V j d G l v b j E v Q m 9 y c m 9 3 Z X J E Y X R h L 0 F 1 d G 9 S Z W 1 v d m V k Q 2 9 s d W 1 u c z E u e 0 Z p c n N 0 I F R p b W U g Q n V 5 Z X I / I C g x P V l l c y w g M j 1 O b y k s M T B 9 J n F 1 b 3 Q 7 L C Z x d W 9 0 O 1 N l Y 3 R p b 2 4 x L 0 J v c n J v d 2 V y R G F 0 Y S 9 B d X R v U m V t b 3 Z l Z E N v b H V t b n M x L n t B Z 2 U g b 2 Y g Q m 9 y c m 9 3 Z X I s M T F 9 J n F 1 b 3 Q 7 L C Z x d W 9 0 O 1 N l Y 3 R p b 2 4 x L 0 J v c n J v d 2 V y R G F 0 Y S 9 B d X R v U m V t b 3 Z l Z E N v b H V t b n M x L n t C b 3 J y b 3 d l c i B E Z W J 0 I H R v I E l u Y 2 9 t Z S B S Y X R p b y w x M n 0 m c X V v d D s s J n F 1 b 3 Q 7 U 2 V j d G l v b j E v Q m 9 y c m 9 3 Z X J E Y X R h L 0 F 1 d G 9 S Z W 1 v d m V k Q 2 9 s d W 1 u c z E u e 0 J v c n J v d 2 V y I E R l Y n Q g d G 8 g S W 5 j b 2 1 l I F J h d G l v I G 9 1 d G x p c m U s M T N 9 J n F 1 b 3 Q 7 L C Z x d W 9 0 O 1 N l Y 3 R p b 2 4 x L 0 J v c n J v d 2 V y R G F 0 Y S 9 B d X R v U m V t b 3 Z l Z E N v b H V t b n M x L n t B c H B y Y W l z Z W Q g V m F s d W U g b 2 Y g S G 9 t Z S w x N H 0 m c X V v d D s s J n F 1 b 3 Q 7 U 2 V j d G l v b j E v Q m 9 y c m 9 3 Z X J E Y X R h L 0 F 1 d G 9 S Z W 1 v d m V k Q 2 9 s d W 1 u c z E u e 0 F w c H J h a X N l Z C B W Y W x 1 Z S B v Z i B I b 2 1 l I G 9 1 d G x p c m U s M T V 9 J n F 1 b 3 Q 7 L C Z x d W 9 0 O 1 N l Y 3 R p b 2 4 x L 0 J v c n J v d 2 V y R G F 0 Y S 9 B d X R v U m V t b 3 Z l Z E N v b H V t b n M x L n t B b W 9 1 b n Q g Q m 9 y c m 9 3 Z W Q s M T Z 9 J n F 1 b 3 Q 7 L C Z x d W 9 0 O 1 N l Y 3 R p b 2 4 x L 0 J v c n J v d 2 V y R G F 0 Y S 9 B d X R v U m V t b 3 Z l Z E N v b H V t b n M x L n t B b W 9 1 b n Q g Q m 9 y c m 9 3 Z W Q g b 3 V 0 b G l y Z S w x N 3 0 m c X V v d D s s J n F 1 b 3 Q 7 U 2 V j d G l v b j E v Q m 9 y c m 9 3 Z X J E Y X R h L 0 F 1 d G 9 S Z W 1 v d m V k Q 2 9 s d W 1 u c z E u e 0 x U V i B y Y X R p b y w x O H 0 m c X V v d D s s J n F 1 b 3 Q 7 U 2 V j d G l v b j E v Q m 9 y c m 9 3 Z X J E Y X R h L 0 F 1 d G 9 S Z W 1 v d m V k Q 2 9 s d W 1 u c z E u e 0 x U V i B y Y X R p b y B v d X R s a X J l L D E 5 f S Z x d W 9 0 O y w m c X V v d D t T Z W N 0 a W 9 u M S 9 C b 3 J y b 3 d l c k R h d G E v Q X V 0 b 1 J l b W 9 2 Z W R D b 2 x 1 b W 5 z M S 5 7 T G V u Z 3 R o I G 9 m I E 1 v c n R n Y W d l I G l u I E 1 v b n R o c y w y M H 0 m c X V v d D s s J n F 1 b 3 Q 7 U 2 V j d G l v b j E v Q m 9 y c m 9 3 Z X J E Y X R h L 0 F 1 d G 9 S Z W 1 v d m V k Q 2 9 s d W 1 u c z E u e 0 x l b m d 0 a C B v Z i B N b 3 J 0 Z 2 F n Z S B p b i B Z Z W F y c y w y M X 0 m c X V v d D s s J n F 1 b 3 Q 7 U 2 V j d G l v b j E v Q m 9 y c m 9 3 Z X J E Y X R h L 0 F 1 d G 9 S Z W 1 v d m V k Q 2 9 s d W 1 u c z E u e 0 1 v c n R n Y W d l I E l u d G V y Z X N 0 I F J h d G U s M j J 9 J n F 1 b 3 Q 7 X S w m c X V v d D t D b 2 x 1 b W 5 D b 3 V u d C Z x d W 9 0 O z o y M y w m c X V v d D t L Z X l D b 2 x 1 b W 5 O Y W 1 l c y Z x d W 9 0 O z p b X S w m c X V v d D t D b 2 x 1 b W 5 J Z G V u d G l 0 a W V z J n F 1 b 3 Q 7 O l s m c X V v d D t T Z W N 0 a W 9 u M S 9 C b 3 J y b 3 d l c k R h d G E v Q X V 0 b 1 J l b W 9 2 Z W R D b 2 x 1 b W 5 z M S 5 7 Q m 9 y c m 9 3 Z X I g S U Q g T n V t Y m V y L D B 9 J n F 1 b 3 Q 7 L C Z x d W 9 0 O 1 N l Y 3 R p b 2 4 x L 0 J v c n J v d 2 V y R G F 0 Y S 9 B d X R v U m V t b 3 Z l Z E N v b H V t b n M x L n t X a W R l I E F y Z W E g T G 9 j Y X R p b 2 4 g Q 2 9 k Z S w x f S Z x d W 9 0 O y w m c X V v d D t T Z W N 0 a W 9 u M S 9 C b 3 J y b 3 d l c k R h d G E v Q X V 0 b 1 J l b W 9 2 Z W R D b 2 x 1 b W 5 z M S 5 7 J S B N a W 5 v c m l 0 e S B p b i B M b 2 N h b C B B c m V h L D J 9 J n F 1 b 3 Q 7 L C Z x d W 9 0 O 1 N l Y 3 R p b 2 4 x L 0 J v c n J v d 2 V y R G F 0 Y S 9 B d X R v U m V t b 3 Z l Z E N v b H V t b n M x L n s l I E 1 p b m 9 y a X R 5 I G l u I E x v Y 2 F s I E F y Z W E g b 3 V 0 b G l y Z S w z f S Z x d W 9 0 O y w m c X V v d D t T Z W N 0 a W 9 u M S 9 C b 3 J y b 3 d l c k R h d G E v Q X V 0 b 1 J l b W 9 2 Z W R D b 2 x 1 b W 5 z M S 5 7 T W V k a W F u I E Z h b W l s e S B J b m N v b W U g a W 4 g T G 9 j Y W w g Q X J l Y S w 0 f S Z x d W 9 0 O y w m c X V v d D t T Z W N 0 a W 9 u M S 9 C b 3 J y b 3 d l c k R h d G E v Q X V 0 b 1 J l b W 9 2 Z W R D b 2 x 1 b W 5 z M S 5 7 T W V k a W F u I E Z h b W l s e S B J b m N v b W U g a W 4 g T G 9 j Y W w g Q X J l Y S B v d X R s a X J l L D V 9 J n F 1 b 3 Q 7 L C Z x d W 9 0 O 1 N l Y 3 R p b 2 4 x L 0 J v c n J v d 2 V y R G F 0 Y S 9 B d X R v U m V t b 3 Z l Z E N v b H V t b n M x L n t C b 3 J y b 3 d l c i B B b m 5 1 Y W w g S W 5 j b 2 1 l L D Z 9 J n F 1 b 3 Q 7 L C Z x d W 9 0 O 1 N l Y 3 R p b 2 4 x L 0 J v c n J v d 2 V y R G F 0 Y S 9 B d X R v U m V t b 3 Z l Z E N v b H V t b n M x L n t C b 3 J y b 3 d l c i B B b m 5 1 Y W w g S W 5 j b 2 1 l I G 9 1 d G x p c m U s N 3 0 m c X V v d D s s J n F 1 b 3 Q 7 U 2 V j d G l v b j E v Q m 9 y c m 9 3 Z X J E Y X R h L 0 F 1 d G 9 S Z W 1 v d m V k Q 2 9 s d W 1 u c z E u e 0 J v c n J v d 2 V y I E l u Y 2 9 t Z S B S Y X R p b y w 4 f S Z x d W 9 0 O y w m c X V v d D t T Z W N 0 a W 9 u M S 9 C b 3 J y b 3 d l c k R h d G E v Q X V 0 b 1 J l b W 9 2 Z W R D b 2 x 1 b W 5 z M S 5 7 Q m 9 y c m 9 3 Z X I g S W 5 j b 2 1 l I F J h d G l v I G 9 1 d G x p c m U s O X 0 m c X V v d D s s J n F 1 b 3 Q 7 U 2 V j d G l v b j E v Q m 9 y c m 9 3 Z X J E Y X R h L 0 F 1 d G 9 S Z W 1 v d m V k Q 2 9 s d W 1 u c z E u e 0 Z p c n N 0 I F R p b W U g Q n V 5 Z X I / I C g x P V l l c y w g M j 1 O b y k s M T B 9 J n F 1 b 3 Q 7 L C Z x d W 9 0 O 1 N l Y 3 R p b 2 4 x L 0 J v c n J v d 2 V y R G F 0 Y S 9 B d X R v U m V t b 3 Z l Z E N v b H V t b n M x L n t B Z 2 U g b 2 Y g Q m 9 y c m 9 3 Z X I s M T F 9 J n F 1 b 3 Q 7 L C Z x d W 9 0 O 1 N l Y 3 R p b 2 4 x L 0 J v c n J v d 2 V y R G F 0 Y S 9 B d X R v U m V t b 3 Z l Z E N v b H V t b n M x L n t C b 3 J y b 3 d l c i B E Z W J 0 I H R v I E l u Y 2 9 t Z S B S Y X R p b y w x M n 0 m c X V v d D s s J n F 1 b 3 Q 7 U 2 V j d G l v b j E v Q m 9 y c m 9 3 Z X J E Y X R h L 0 F 1 d G 9 S Z W 1 v d m V k Q 2 9 s d W 1 u c z E u e 0 J v c n J v d 2 V y I E R l Y n Q g d G 8 g S W 5 j b 2 1 l I F J h d G l v I G 9 1 d G x p c m U s M T N 9 J n F 1 b 3 Q 7 L C Z x d W 9 0 O 1 N l Y 3 R p b 2 4 x L 0 J v c n J v d 2 V y R G F 0 Y S 9 B d X R v U m V t b 3 Z l Z E N v b H V t b n M x L n t B c H B y Y W l z Z W Q g V m F s d W U g b 2 Y g S G 9 t Z S w x N H 0 m c X V v d D s s J n F 1 b 3 Q 7 U 2 V j d G l v b j E v Q m 9 y c m 9 3 Z X J E Y X R h L 0 F 1 d G 9 S Z W 1 v d m V k Q 2 9 s d W 1 u c z E u e 0 F w c H J h a X N l Z C B W Y W x 1 Z S B v Z i B I b 2 1 l I G 9 1 d G x p c m U s M T V 9 J n F 1 b 3 Q 7 L C Z x d W 9 0 O 1 N l Y 3 R p b 2 4 x L 0 J v c n J v d 2 V y R G F 0 Y S 9 B d X R v U m V t b 3 Z l Z E N v b H V t b n M x L n t B b W 9 1 b n Q g Q m 9 y c m 9 3 Z W Q s M T Z 9 J n F 1 b 3 Q 7 L C Z x d W 9 0 O 1 N l Y 3 R p b 2 4 x L 0 J v c n J v d 2 V y R G F 0 Y S 9 B d X R v U m V t b 3 Z l Z E N v b H V t b n M x L n t B b W 9 1 b n Q g Q m 9 y c m 9 3 Z W Q g b 3 V 0 b G l y Z S w x N 3 0 m c X V v d D s s J n F 1 b 3 Q 7 U 2 V j d G l v b j E v Q m 9 y c m 9 3 Z X J E Y X R h L 0 F 1 d G 9 S Z W 1 v d m V k Q 2 9 s d W 1 u c z E u e 0 x U V i B y Y X R p b y w x O H 0 m c X V v d D s s J n F 1 b 3 Q 7 U 2 V j d G l v b j E v Q m 9 y c m 9 3 Z X J E Y X R h L 0 F 1 d G 9 S Z W 1 v d m V k Q 2 9 s d W 1 u c z E u e 0 x U V i B y Y X R p b y B v d X R s a X J l L D E 5 f S Z x d W 9 0 O y w m c X V v d D t T Z W N 0 a W 9 u M S 9 C b 3 J y b 3 d l c k R h d G E v Q X V 0 b 1 J l b W 9 2 Z W R D b 2 x 1 b W 5 z M S 5 7 T G V u Z 3 R o I G 9 m I E 1 v c n R n Y W d l I G l u I E 1 v b n R o c y w y M H 0 m c X V v d D s s J n F 1 b 3 Q 7 U 2 V j d G l v b j E v Q m 9 y c m 9 3 Z X J E Y X R h L 0 F 1 d G 9 S Z W 1 v d m V k Q 2 9 s d W 1 u c z E u e 0 x l b m d 0 a C B v Z i B N b 3 J 0 Z 2 F n Z S B p b i B Z Z W F y c y w y M X 0 m c X V v d D s s J n F 1 b 3 Q 7 U 2 V j d G l v b j E v Q m 9 y c m 9 3 Z X J E Y X R h L 0 F 1 d G 9 S Z W 1 v d m V k Q 2 9 s d W 1 u c z E u e 0 1 v c n R n Y W d l I E l u d G V y Z X N 0 I F J h d G U s M j J 9 J n F 1 b 3 Q 7 X S w m c X V v d D t S Z W x h d G l v b n N o a X B J b m Z v J n F 1 b 3 Q 7 O l t d f S I g L z 4 8 L 1 N 0 Y W J s Z U V u d H J p Z X M + P C 9 J d G V t P j x J d G V t P j x J d G V t T G 9 j Y X R p b 2 4 + P E l 0 Z W 1 U e X B l P k Z v c m 1 1 b G E 8 L 0 l 0 Z W 1 U e X B l P j x J d G V t U G F 0 a D 5 T Z W N 0 a W 9 u M S 9 C b 3 J y b 3 d l c k R h d G E v U 2 9 1 c m N l P C 9 J d G V t U G F 0 a D 4 8 L 0 l 0 Z W 1 M b 2 N h d G l v b j 4 8 U 3 R h Y m x l R W 5 0 c m l l c y A v P j w v S X R l b T 4 8 S X R l b T 4 8 S X R l b U x v Y 2 F 0 a W 9 u P j x J d G V t V H l w Z T 5 G b 3 J t d W x h P C 9 J d G V t V H l w Z T 4 8 S X R l b V B h d G g + U 2 V j d G l v b j E v Q m 9 y c m 9 3 Z X J E Y X R h L 0 V 4 c G F u Z G V k J T I w Y m 9 y c m 9 3 Z X J f Z G F 0 Y T w v S X R l b V B h d G g + P C 9 J d G V t T G 9 j Y X R p b 2 4 + P F N 0 Y W J s Z U V u d H J p Z X M g L z 4 8 L 0 l 0 Z W 0 + P E l 0 Z W 0 + P E l 0 Z W 1 M b 2 N h d G l v b j 4 8 S X R l b V R 5 c G U + R m 9 y b X V s Y T w v S X R l b V R 5 c G U + P E l 0 Z W 1 Q Y X R o P l N l Y 3 R p b 2 4 x L 0 J v c n J v d 2 V y R G F 0 Y S 9 N Z X J n Z W Q l M j B R d W V y a W V z P C 9 J d G V t U G F 0 a D 4 8 L 0 l 0 Z W 1 M b 2 N h d G l v b j 4 8 U 3 R h Y m x l R W 5 0 c m l l c y A v P j w v S X R l b T 4 8 S X R l b T 4 8 S X R l b U x v Y 2 F 0 a W 9 u P j x J d G V t V H l w Z T 5 G b 3 J t d W x h P C 9 J d G V t V H l w Z T 4 8 S X R l b V B h d G g + U 2 V j d G l v b j E v Q m 9 y c m 9 3 Z X J E Y X R h L 0 V 4 c G F u Z G V k J T I w b W 9 y d G F n Z V 9 k Y X R h P C 9 J d G V t U G F 0 a D 4 8 L 0 l 0 Z W 1 M b 2 N h d G l v b j 4 8 U 3 R h Y m x l R W 5 0 c m l l c y A v P j w v S X R l b T 4 8 L 0 l 0 Z W 1 z P j w v T G 9 j Y W x Q Y W N r Y W d l T W V 0 Y W R h d G F G a W x l P h Y A A A B Q S w U G A A A A A A A A A A A A A A A A A A A A A A A A J g E A A A E A A A D Q j J 3 f A R X R E Y x 6 A M B P w p f r A Q A A A B X g N B g d O R t K s d P 7 7 n V B q n I A A A A A A g A A A A A A E G Y A A A A B A A A g A A A A N g j x 4 f w 5 7 7 f 9 g 9 A d O 3 y + K a K P c q 5 3 i L 6 t B q c c U Y U Z W L o A A A A A D o A A A A A C A A A g A A A A A U N q 3 1 Q 5 8 u D + i v s T 9 u D I a v + x y 9 c a S U m j 6 M 0 N I t Y k J 4 Z Q A A A A 0 c b G w z B 1 m k 0 U y d w z 4 b s X p U T 1 F 3 u / B 6 N b O K m D x E m L y M 5 4 B k O O Y A U B E j B f j K S D y E + D T + s u s I p X E C J b T 3 E P B T 0 5 O Z + j N u E I h p x f y G 1 x 1 7 8 4 x w x A A A A A W a v i N Q 2 e 3 K u 1 / V j R i U n M o l A A S f N b T U Q m R D A M d k z 4 G j z M a M r 2 I k t f n A q 4 W g f H f e Q B O Y b v 3 f O z 8 E + c T Q u v x b q L j Q = = < / D a t a M a s h u p > 
</file>

<file path=customXml/itemProps1.xml><?xml version="1.0" encoding="utf-8"?>
<ds:datastoreItem xmlns:ds="http://schemas.openxmlformats.org/officeDocument/2006/customXml" ds:itemID="{84C865A8-275B-4C6E-8E66-97BD8618CC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17</vt:i4>
      </vt:variant>
    </vt:vector>
  </HeadingPairs>
  <TitlesOfParts>
    <vt:vector size="26" baseType="lpstr">
      <vt:lpstr>Sheet1</vt:lpstr>
      <vt:lpstr>dataset</vt:lpstr>
      <vt:lpstr>geo data</vt:lpstr>
      <vt:lpstr>Borrower Data</vt:lpstr>
      <vt:lpstr>Mortgage Data</vt:lpstr>
      <vt:lpstr>The_Borrowers_Data</vt:lpstr>
      <vt:lpstr>borrowersAnalysis</vt:lpstr>
      <vt:lpstr>normally distributed !!</vt:lpstr>
      <vt:lpstr>The Formal Analysis</vt:lpstr>
      <vt:lpstr>Age_of_Borrower</vt:lpstr>
      <vt:lpstr>Amount_Borrowed</vt:lpstr>
      <vt:lpstr>Appraised_Value_of_Home</vt:lpstr>
      <vt:lpstr>Borrower_Annual_Income</vt:lpstr>
      <vt:lpstr>Borrower_Debt_to_Income_Ratio</vt:lpstr>
      <vt:lpstr>'Borrower Data'!Borrower_ID_Number</vt:lpstr>
      <vt:lpstr>'Mortgage Data'!Borrower_ID_Number</vt:lpstr>
      <vt:lpstr>Borrower_ID_Number</vt:lpstr>
      <vt:lpstr>Borrower_Income_Ratio</vt:lpstr>
      <vt:lpstr>First_Time_Buyer?__1_Yes__2_No</vt:lpstr>
      <vt:lpstr>Length_of_Mortgage_in_Months</vt:lpstr>
      <vt:lpstr>Length_of_Mortgage_in_Years</vt:lpstr>
      <vt:lpstr>LTV_ratio</vt:lpstr>
      <vt:lpstr>Median_Family_Income_in_Local_Area</vt:lpstr>
      <vt:lpstr>Minority_in_Local_Area</vt:lpstr>
      <vt:lpstr>Mortgage_Interest_Rate</vt:lpstr>
      <vt:lpstr>Wide_Area_Location_Code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Malone</dc:creator>
  <cp:lastModifiedBy>abdo yasser</cp:lastModifiedBy>
  <dcterms:created xsi:type="dcterms:W3CDTF">2022-02-10T22:10:14Z</dcterms:created>
  <dcterms:modified xsi:type="dcterms:W3CDTF">2022-10-09T15:16:12Z</dcterms:modified>
</cp:coreProperties>
</file>