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3"/>
    <sheet state="visible" name="cash crops drugs" sheetId="2" r:id="rId4"/>
    <sheet state="visible" name="cannabis calc" sheetId="3" r:id="rId5"/>
    <sheet state="visible" name="area harvested full list" sheetId="4" r:id="rId6"/>
    <sheet state="visible" name="production-full list" sheetId="5" r:id="rId7"/>
    <sheet state="visible" name="gross production value (full li" sheetId="6" r:id="rId8"/>
    <sheet state="visible" name="Form Responses 1" sheetId="7" r:id="rId9"/>
    <sheet state="visible" name="weed revenue" sheetId="8" r:id="rId10"/>
  </sheets>
  <definedNames/>
  <calcPr/>
</workbook>
</file>

<file path=xl/sharedStrings.xml><?xml version="1.0" encoding="utf-8"?>
<sst xmlns="http://schemas.openxmlformats.org/spreadsheetml/2006/main" count="1459" uniqueCount="393">
  <si>
    <t>text</t>
  </si>
  <si>
    <t>Area harvested (km2)</t>
  </si>
  <si>
    <t>Gross Production (m tonnes)</t>
  </si>
  <si>
    <t>Yield per km2 (tonnes)</t>
  </si>
  <si>
    <t>$ per kilo</t>
  </si>
  <si>
    <t>$ per tonne</t>
  </si>
  <si>
    <t>Gross Production value ($bn) 2014</t>
  </si>
  <si>
    <t>Value per km2 2014</t>
  </si>
  <si>
    <t>Wheat1</t>
  </si>
  <si>
    <t>FAOSTAT</t>
  </si>
  <si>
    <t>http://faostat3.fao.org/</t>
  </si>
  <si>
    <t>Maize</t>
  </si>
  <si>
    <t>Rice</t>
  </si>
  <si>
    <t>Soybeans</t>
  </si>
  <si>
    <t>Beans</t>
  </si>
  <si>
    <t>Barley</t>
  </si>
  <si>
    <t>Rapeseed</t>
  </si>
  <si>
    <t>Sugar Cane</t>
  </si>
  <si>
    <t>Cassava</t>
  </si>
  <si>
    <t>Potatoes</t>
  </si>
  <si>
    <t>Vegetables (minor)</t>
  </si>
  <si>
    <t>Palm</t>
  </si>
  <si>
    <t>Coffee</t>
  </si>
  <si>
    <t>Grapes</t>
  </si>
  <si>
    <t>Sugar Beet</t>
  </si>
  <si>
    <t>Tomatoes</t>
  </si>
  <si>
    <t>Tobacco</t>
  </si>
  <si>
    <t>Tea</t>
  </si>
  <si>
    <t>Cannabis</t>
  </si>
  <si>
    <t>UNODC</t>
  </si>
  <si>
    <t>https://www.unodc.org/documents/wdr2014/World_Drug_Report_2014_web.pdf</t>
  </si>
  <si>
    <t>Opium Poppy</t>
  </si>
  <si>
    <t>Coca (cocaine)</t>
  </si>
  <si>
    <t>Cash crops: drugs</t>
  </si>
  <si>
    <t>notes</t>
  </si>
  <si>
    <t>source</t>
  </si>
  <si>
    <t>link</t>
  </si>
  <si>
    <t>working sheet</t>
  </si>
  <si>
    <t>a. Production</t>
  </si>
  <si>
    <t>Drug</t>
  </si>
  <si>
    <t>Detail</t>
  </si>
  <si>
    <t>Production, tonnes</t>
  </si>
  <si>
    <t>Production, million tonnes</t>
  </si>
  <si>
    <t>Cannabis herb, max. est.</t>
  </si>
  <si>
    <t>2009 estimate. min est. 13300 tonnes. plus 2200 to 9900 tons cannabis resin.</t>
  </si>
  <si>
    <t>UNODC 2009</t>
  </si>
  <si>
    <t>http://www.unodc.org/documents/data-and-analysis/WDR2011/The_cannabis_market.pdf</t>
  </si>
  <si>
    <t>of which seized</t>
  </si>
  <si>
    <t>Cocaine</t>
  </si>
  <si>
    <t>sun-dried coca leaf, Bolivia + Peru</t>
  </si>
  <si>
    <t>in 2012</t>
  </si>
  <si>
    <t>UNODC 2014, Annex 1</t>
  </si>
  <si>
    <t>fresh coca leaf  in oven-dried equivalent, Colombia</t>
  </si>
  <si>
    <t>sum of two dried quantities above</t>
  </si>
  <si>
    <t>100% pure cocaine</t>
  </si>
  <si>
    <t>in 2012. estimate given as range: 714-973 metric tons. 3 producing countries: Bolivia, Colombia, Peru. 219600/844 gives conversion factor of 260, so comparable with mean of estimates.</t>
  </si>
  <si>
    <t>UNODC 2014, Annex 1 p iv</t>
  </si>
  <si>
    <t>Heroin / opium</t>
  </si>
  <si>
    <t>Est. opium production</t>
  </si>
  <si>
    <t>in 2013</t>
  </si>
  <si>
    <t>UNODC 2014</t>
  </si>
  <si>
    <t>http://www.unodc.org/documents/wdr2014/Opiates_2014_web.pdf</t>
  </si>
  <si>
    <t>Est. heroin production (unknown purity)</t>
  </si>
  <si>
    <t>Caffeine</t>
  </si>
  <si>
    <t>Yerba Maté</t>
  </si>
  <si>
    <t>Coffee, green</t>
  </si>
  <si>
    <t xml:space="preserve">Caffeine </t>
  </si>
  <si>
    <t>All caffeinated beverage material: tea + coffee + yerba maté</t>
  </si>
  <si>
    <t>unmanufactured</t>
  </si>
  <si>
    <t>Alcohol</t>
  </si>
  <si>
    <t>wine (from grapes)</t>
  </si>
  <si>
    <t>ignore - calc doesn't work</t>
  </si>
  <si>
    <t>grapes, total</t>
  </si>
  <si>
    <t>b. Harvested area</t>
  </si>
  <si>
    <t>Area harvested, km2</t>
  </si>
  <si>
    <t>Area harvested, ha</t>
  </si>
  <si>
    <t>Cannabis, max. est.</t>
  </si>
  <si>
    <t>2009 estimate. min est 200,000 ha (2000 km2).</t>
  </si>
  <si>
    <t>http://www.unodc.org/documents/wdr/WDR_2010/2.4_Cannabis.pdf</t>
  </si>
  <si>
    <t>Est. area under illicit coca bush cultivation</t>
  </si>
  <si>
    <t>as of 31 Dec 2012</t>
  </si>
  <si>
    <t>http://www.unodc.org/wdr2014/en/cocaine.html</t>
  </si>
  <si>
    <t>Est. area under illicit opium cultivation</t>
  </si>
  <si>
    <t>http://www.unodc.org/wdr2014/en/opiates.html</t>
  </si>
  <si>
    <t>c. Crop value</t>
  </si>
  <si>
    <t>Value, $bn</t>
  </si>
  <si>
    <t>Value, 1000 int. $</t>
  </si>
  <si>
    <t>Gross production or wholesale value</t>
  </si>
  <si>
    <t>Cannabis herb, max. est. retail value, 2009bn intl $</t>
  </si>
  <si>
    <t>herb, retail, global rough average. assuming rough average retail price of 10 international dollars per gram, 2009 (chart, p 194). there's wide variation.</t>
  </si>
  <si>
    <t>Cannabis herb, max. est. wholesale value, 2009bn intl$</t>
  </si>
  <si>
    <t>calculated from retail value using wholesale to retail average markup of 129% - global average, wide variation</t>
  </si>
  <si>
    <t>Cannabis herb, max. est. wholesale value 2009, billion constant 2004-06 $</t>
  </si>
  <si>
    <t>USD GDP deflator 2009: 100.16. 2004: 90.08, 2005: 93.12, 2006: 95.58. mean 92.92666</t>
  </si>
  <si>
    <t>Multpl. com</t>
  </si>
  <si>
    <t>http://www.multpl.com/gdp-deflator/table</t>
  </si>
  <si>
    <t>Est. wholesale value of crop, method 1</t>
  </si>
  <si>
    <t>Assuming production of 844 tonnes pure cocaine powder, wholesale price of $40,000/kg for cut product, purity of 62.5%. Ignoring cost of bulking agents.</t>
  </si>
  <si>
    <t>own calcs based on UNODC figures</t>
  </si>
  <si>
    <t>Est. wholesale value of crop, method 2</t>
  </si>
  <si>
    <t>Assuming production of 219,600 tonnes dried coca leaf, conversion factor of 300, wholesale price of $40,000/kg for cut product, purity of 62.5%. Ignoring cost of bulking agents.</t>
  </si>
  <si>
    <t>Est. wholesale value of crop, average of two calc methods</t>
  </si>
  <si>
    <t>Heroin</t>
  </si>
  <si>
    <t>Est. wholesale value of crop</t>
  </si>
  <si>
    <t>Production 560 tonnes x wholesale price $31,549/kg</t>
  </si>
  <si>
    <t>constant 2004-2006 international $, in 2012</t>
  </si>
  <si>
    <t>grapes total</t>
  </si>
  <si>
    <t>Supplementary figures for calcs</t>
  </si>
  <si>
    <t>Retail price, $ / gram</t>
  </si>
  <si>
    <t>global average retail price by purchasing power parity, 2011-12, rough mean of weighted average by continent: c. 150 international $ per gram (chart Fig. 37 p.38).</t>
  </si>
  <si>
    <t>http://www.unodc.org/documents/wdr2014/Cocaine_2014_web.pdf</t>
  </si>
  <si>
    <t>Wholesale price, global est., $ / kg</t>
  </si>
  <si>
    <t>global average wholesale price within last 5-10 years, rough global average taken to be US$40,000/kg cocaine salts</t>
  </si>
  <si>
    <t>UNODC data</t>
  </si>
  <si>
    <t>https://data.unodc.org/sys/rpt?reportfile=cocaine&amp;REGION=__ALL&amp;REGION__label=All&amp;SUBREGION=__ALL&amp;SUBREGION__label=All&amp;COUNTRY=__ALL&amp;COUNTRY__label=All&amp;DRUG=1&amp;DRUG__label=Cocaine+salts&amp;format=html&amp;fullscreen=true&amp;showtoc=true#state:0</t>
  </si>
  <si>
    <t>kg sun-dried leaves needed to produce 1kg pure cocaine powder, approx</t>
  </si>
  <si>
    <t>conversion factor, cocaine (quantity of sun-dried leaves needed to produce 1kg of 100% pure cocaine HCl): 317.5 kg - average of 6 estimates, p251. calculated from above: 260. used 300 as rough average conversion factor.</t>
  </si>
  <si>
    <t>UNODC 2010</t>
  </si>
  <si>
    <t>http://www.unodc.org/documents/wdr/WDR_2010/World_Drug_Report_2010_lo-res.pdf</t>
  </si>
  <si>
    <t>Average purity, %</t>
  </si>
  <si>
    <t>median of c.30 countries, typical purity values</t>
  </si>
  <si>
    <t>Wholesale price, Europe, $ / kg</t>
  </si>
  <si>
    <t>weighted average of 17 European countries, 2010. not purity adjusted. probably overestimated since likely to be cheaper outside Europe.</t>
  </si>
  <si>
    <t>UNODC 2012</t>
  </si>
  <si>
    <t>http://www.unodc.org/unodc/secured/wdr/Cocaine_Heroin_Prices.pdf</t>
  </si>
  <si>
    <t>Global beer of barley production, million tonnes, 2012</t>
  </si>
  <si>
    <t>crops processed / beer of barley</t>
  </si>
  <si>
    <t>http://faostat3.fao.org/faostat-gateway/go/to/download/Q/QD/E</t>
  </si>
  <si>
    <t>Global wine production, million tonnes, 2012</t>
  </si>
  <si>
    <t>crops processed / wine</t>
  </si>
  <si>
    <t>kg grapes needed to produce 1kg wine, estimate 1</t>
  </si>
  <si>
    <t>2.4lb for 1 bottle (750ml)</t>
  </si>
  <si>
    <t>Eola Hills Winery</t>
  </si>
  <si>
    <t>http://www.eolahillswinery.com/blog/?p=17</t>
  </si>
  <si>
    <t>kg grapes needed to produce 1kg wine, estimate 2</t>
  </si>
  <si>
    <t>140 kg per 100 litres mixture red and white wine</t>
  </si>
  <si>
    <t>Oxford Companion to Wine via Wikipedia</t>
  </si>
  <si>
    <t>http://en.wikipedia.org/wiki/Yield_(wine)#cite_note-OCW-1</t>
  </si>
  <si>
    <t>Grapes needed to grow wine produced in 2012, million tonnes</t>
  </si>
  <si>
    <t>using ratio of 1.4/1 grapes/wine</t>
  </si>
  <si>
    <t>No data</t>
  </si>
  <si>
    <t>Mushrooms</t>
  </si>
  <si>
    <t>no data - surely grown on indoor / small scale anyway, also wild</t>
  </si>
  <si>
    <t>Salvia</t>
  </si>
  <si>
    <t>no data</t>
  </si>
  <si>
    <t>Peyote</t>
  </si>
  <si>
    <t>no data, largely wild harvested</t>
  </si>
  <si>
    <t>Ayahuasca</t>
  </si>
  <si>
    <t>herb, retail, global rough average</t>
  </si>
  <si>
    <t>assuming rough average retail price of 10 international dollars per gram, 2009 (chart, p 194). there's wide variation.</t>
  </si>
  <si>
    <t>resin, wholesale Europe</t>
  </si>
  <si>
    <t>assuming wholesale resin price of $5000 per kg, Europe, 2009 (chart, p48)</t>
  </si>
  <si>
    <t>unprocessed resin, farm gate Afghanistan</t>
  </si>
  <si>
    <t xml:space="preserve">assuming farm gate price for cannabis resion (first garda), Afghanistan, 2011, of $250 per kg. see fig 33 p 46. </t>
  </si>
  <si>
    <t>http://www.unodc.org/documents/data-and-analysis/WDR2012/WDR_2012_web_small.pdf</t>
  </si>
  <si>
    <t>herb, retail Europe</t>
  </si>
  <si>
    <t>assuming unweighted European average retail price of cannabis herb adjusted for inflation for Eurozone countries of 7.5 Eur per gram</t>
  </si>
  <si>
    <t>Crop</t>
  </si>
  <si>
    <t>Area harvested, ha, 2012</t>
  </si>
  <si>
    <t>km2</t>
  </si>
  <si>
    <t>Agave fibres nes</t>
  </si>
  <si>
    <t>Almonds, with shell</t>
  </si>
  <si>
    <t>Anise, badian, fennel, coriander</t>
  </si>
  <si>
    <t>Apples</t>
  </si>
  <si>
    <t>Apricots</t>
  </si>
  <si>
    <t>Areca nuts</t>
  </si>
  <si>
    <t>Artichokes</t>
  </si>
  <si>
    <t>Asparagus</t>
  </si>
  <si>
    <t>Avocados</t>
  </si>
  <si>
    <t>Bambara beans</t>
  </si>
  <si>
    <t>Bananas</t>
  </si>
  <si>
    <t>Bastfibres, other</t>
  </si>
  <si>
    <t>Beans, dry</t>
  </si>
  <si>
    <t>Beans, green</t>
  </si>
  <si>
    <t>Berries nes</t>
  </si>
  <si>
    <t>Blueberries</t>
  </si>
  <si>
    <t>Brazil nuts, with shell</t>
  </si>
  <si>
    <t>Broad beans, horse beans, dry</t>
  </si>
  <si>
    <t>Buckwheat</t>
  </si>
  <si>
    <t>Cabbages and other brassicas</t>
  </si>
  <si>
    <t>Canary seed</t>
  </si>
  <si>
    <t>Carobs</t>
  </si>
  <si>
    <t>Carrots and turnips</t>
  </si>
  <si>
    <t>Cashew nuts, with shell</t>
  </si>
  <si>
    <t>Cashewapple</t>
  </si>
  <si>
    <t>Cassava leaves</t>
  </si>
  <si>
    <t>Castor oil seed</t>
  </si>
  <si>
    <t>Cauliflowers and broccoli</t>
  </si>
  <si>
    <t>Cereals, nes</t>
  </si>
  <si>
    <t>Cherries</t>
  </si>
  <si>
    <t>Cherries, sour</t>
  </si>
  <si>
    <t>Chestnut</t>
  </si>
  <si>
    <t>Chick peas</t>
  </si>
  <si>
    <t>Chicory roots</t>
  </si>
  <si>
    <t>Chillies and peppers, dry</t>
  </si>
  <si>
    <t>Chillies and peppers, green</t>
  </si>
  <si>
    <t>Cinnamon (canella)</t>
  </si>
  <si>
    <t>Cloves</t>
  </si>
  <si>
    <t>Cocoa, beans</t>
  </si>
  <si>
    <t>Coconuts</t>
  </si>
  <si>
    <t>Cow peas, dry</t>
  </si>
  <si>
    <t>Cranberries</t>
  </si>
  <si>
    <t>Cucumbers and gherkins</t>
  </si>
  <si>
    <t>Currants</t>
  </si>
  <si>
    <t>Dates</t>
  </si>
  <si>
    <t>Eggplants (aubergines)</t>
  </si>
  <si>
    <t>Fibre crops nes</t>
  </si>
  <si>
    <t>Figs</t>
  </si>
  <si>
    <t>Flax fibre and tow</t>
  </si>
  <si>
    <t>Fonio</t>
  </si>
  <si>
    <t>Fruit, citrus nes</t>
  </si>
  <si>
    <t>Fruit, fresh nes</t>
  </si>
  <si>
    <t>Fruit, pome nes</t>
  </si>
  <si>
    <t>Fruit, stone nes</t>
  </si>
  <si>
    <t>Fruit, tropical fresh nes</t>
  </si>
  <si>
    <t>Garlic</t>
  </si>
  <si>
    <t>Ginger</t>
  </si>
  <si>
    <t>Gooseberries</t>
  </si>
  <si>
    <t>Grain, mixed</t>
  </si>
  <si>
    <t>Grapefruit (inc. pomelos)</t>
  </si>
  <si>
    <t>Groundnuts, with shell</t>
  </si>
  <si>
    <t>Hazelnuts, with shell</t>
  </si>
  <si>
    <t>Hemp tow waste</t>
  </si>
  <si>
    <t>Hempseed</t>
  </si>
  <si>
    <t>Hops</t>
  </si>
  <si>
    <t>Jojoba seed</t>
  </si>
  <si>
    <t>Jute</t>
  </si>
  <si>
    <t>Kapok fruit</t>
  </si>
  <si>
    <t>Karite nuts (sheanuts)</t>
  </si>
  <si>
    <t>Kiwi fruit</t>
  </si>
  <si>
    <t>Kola nuts</t>
  </si>
  <si>
    <t>Leeks, other alliaceous vegetables</t>
  </si>
  <si>
    <t>Lemons and limes</t>
  </si>
  <si>
    <t>Lentils</t>
  </si>
  <si>
    <t>Lettuce and chicory</t>
  </si>
  <si>
    <t>Linseed</t>
  </si>
  <si>
    <t>Lupins</t>
  </si>
  <si>
    <t>Maize, green</t>
  </si>
  <si>
    <t>Mangoes, mangosteens, guavas</t>
  </si>
  <si>
    <t>Manila fibre (abaca)</t>
  </si>
  <si>
    <t>MatÃ©</t>
  </si>
  <si>
    <t>Melons, other (inc.cantaloupes)</t>
  </si>
  <si>
    <t>Melonseed</t>
  </si>
  <si>
    <t>Millet</t>
  </si>
  <si>
    <t>Mushrooms and truffles</t>
  </si>
  <si>
    <t>Mustard seed</t>
  </si>
  <si>
    <t>Nutmeg, mace and cardamoms</t>
  </si>
  <si>
    <t>Nuts, nes</t>
  </si>
  <si>
    <t>Oats</t>
  </si>
  <si>
    <t>Oil, palm fruit</t>
  </si>
  <si>
    <t>Oilseeds nes</t>
  </si>
  <si>
    <t>Okra</t>
  </si>
  <si>
    <t>Olives</t>
  </si>
  <si>
    <t>Onions, dry</t>
  </si>
  <si>
    <t>Onions, shallots, green</t>
  </si>
  <si>
    <t>Oranges</t>
  </si>
  <si>
    <t>Papayas</t>
  </si>
  <si>
    <t>Peaches and nectarines</t>
  </si>
  <si>
    <t>Pears</t>
  </si>
  <si>
    <t>Peas, dry</t>
  </si>
  <si>
    <t>Peas, green</t>
  </si>
  <si>
    <t>Pepper (piper spp.)</t>
  </si>
  <si>
    <t>Peppermint</t>
  </si>
  <si>
    <t>Persimmons</t>
  </si>
  <si>
    <t>Pigeon peas</t>
  </si>
  <si>
    <t>Pineapples</t>
  </si>
  <si>
    <t>Pistachios</t>
  </si>
  <si>
    <t>Plantains</t>
  </si>
  <si>
    <t>Plums and sloes</t>
  </si>
  <si>
    <t>Popcorn</t>
  </si>
  <si>
    <t>Poppy seed</t>
  </si>
  <si>
    <t>Pulses, nes</t>
  </si>
  <si>
    <t>Pumpkins, squash and gourds</t>
  </si>
  <si>
    <t>Pyrethrum, dried</t>
  </si>
  <si>
    <t>Quinces</t>
  </si>
  <si>
    <t>Quinoa</t>
  </si>
  <si>
    <t>Ramie</t>
  </si>
  <si>
    <t>Raspberries</t>
  </si>
  <si>
    <t>Rice, paddy</t>
  </si>
  <si>
    <t>Roots and tubers, nes</t>
  </si>
  <si>
    <t>Rubber, natural</t>
  </si>
  <si>
    <t>Rye</t>
  </si>
  <si>
    <t>Safflower seed</t>
  </si>
  <si>
    <t>Seed cotton</t>
  </si>
  <si>
    <t>Sesame seed</t>
  </si>
  <si>
    <t>Sisal</t>
  </si>
  <si>
    <t>Sorghum</t>
  </si>
  <si>
    <t>Spices, nes</t>
  </si>
  <si>
    <t>Spinach</t>
  </si>
  <si>
    <t>Strawberries</t>
  </si>
  <si>
    <t>String beans</t>
  </si>
  <si>
    <t>Sugar beet</t>
  </si>
  <si>
    <t>Sugar cane</t>
  </si>
  <si>
    <t>Sugar crops, nes</t>
  </si>
  <si>
    <t>Sunflower seed</t>
  </si>
  <si>
    <t>Sweet potatoes</t>
  </si>
  <si>
    <t>Tallowtree seed</t>
  </si>
  <si>
    <t>Tangerines, mandarins, clementines, satsumas</t>
  </si>
  <si>
    <t>Taro (cocoyam)</t>
  </si>
  <si>
    <t>Tobacco, unmanufactured</t>
  </si>
  <si>
    <t>Triticale</t>
  </si>
  <si>
    <t>Tung nuts</t>
  </si>
  <si>
    <t>Vanilla</t>
  </si>
  <si>
    <t>Vegetables, fresh nes</t>
  </si>
  <si>
    <t>Vegetables, leguminous nes</t>
  </si>
  <si>
    <t>Vetches</t>
  </si>
  <si>
    <t>Walnuts, with shell</t>
  </si>
  <si>
    <t>Watermelons</t>
  </si>
  <si>
    <t>Wheat</t>
  </si>
  <si>
    <t>Yams</t>
  </si>
  <si>
    <t>Yautia (cocoyam)</t>
  </si>
  <si>
    <t>million tonnes</t>
  </si>
  <si>
    <t>Coir</t>
  </si>
  <si>
    <t>Cotton lint</t>
  </si>
  <si>
    <t>Cottonseed</t>
  </si>
  <si>
    <t>Gums, natural</t>
  </si>
  <si>
    <t>Kapok fibre</t>
  </si>
  <si>
    <t>Kapokseed in shell</t>
  </si>
  <si>
    <t>Oil, palm</t>
  </si>
  <si>
    <t>Palm kernels</t>
  </si>
  <si>
    <t>Gross Production Value (constant 2004-2006 1000 I$) (1000 Int. $), 2012</t>
  </si>
  <si>
    <t>billions</t>
  </si>
  <si>
    <t>Wool, greasy</t>
  </si>
  <si>
    <t>Vegetable tallow</t>
  </si>
  <si>
    <t>Tea nes</t>
  </si>
  <si>
    <t>herbal teas</t>
  </si>
  <si>
    <t>Silk-worm cocoons, reelable</t>
  </si>
  <si>
    <t>Oil, stillingia</t>
  </si>
  <si>
    <t>Milk, whole fresh sheep</t>
  </si>
  <si>
    <t>Milk, whole fresh goat</t>
  </si>
  <si>
    <t>Milk, whole fresh cow</t>
  </si>
  <si>
    <t>Milk, whole fresh camel</t>
  </si>
  <si>
    <t>Milk, whole fresh buffalo</t>
  </si>
  <si>
    <t>Meat, nes</t>
  </si>
  <si>
    <t>Meat, game</t>
  </si>
  <si>
    <t>Meat indigenous, turkey</t>
  </si>
  <si>
    <t>Meat indigenous, sheep</t>
  </si>
  <si>
    <t>Meat indigenous, rodents</t>
  </si>
  <si>
    <t>Meat indigenous, rabbit</t>
  </si>
  <si>
    <t>Meat indigenous, pig</t>
  </si>
  <si>
    <t>Meat indigenous, other camelids</t>
  </si>
  <si>
    <t>Meat indigenous, mule</t>
  </si>
  <si>
    <t>Meat indigenous, horse</t>
  </si>
  <si>
    <t>Meat indigenous, goat</t>
  </si>
  <si>
    <t>Meat indigenous, geese</t>
  </si>
  <si>
    <t>Meat indigenous, duck</t>
  </si>
  <si>
    <t>Meat indigenous, chicken</t>
  </si>
  <si>
    <t>Meat indigenous, cattle</t>
  </si>
  <si>
    <t>Meat indigenous, camel</t>
  </si>
  <si>
    <t>Meat indigenous, buffalo</t>
  </si>
  <si>
    <t>Meat indigenous, bird nes</t>
  </si>
  <si>
    <t>Meat indigenous, ass</t>
  </si>
  <si>
    <t>Honey, natural</t>
  </si>
  <si>
    <t>Eggs, other bird, in shell</t>
  </si>
  <si>
    <t>Eggs, hen, in shell</t>
  </si>
  <si>
    <t>Beeswax</t>
  </si>
  <si>
    <t>Timestamp</t>
  </si>
  <si>
    <t>Untitled Question</t>
  </si>
  <si>
    <t>Tax revenue, Colorado</t>
  </si>
  <si>
    <t>Note</t>
  </si>
  <si>
    <t>Source link</t>
  </si>
  <si>
    <t>state and local</t>
  </si>
  <si>
    <t>Revenue source</t>
  </si>
  <si>
    <t>$m revenue per month, June 2014 (except tobacco)</t>
  </si>
  <si>
    <t xml:space="preserve">1. From all taxes, licences and fees </t>
  </si>
  <si>
    <t>Marijuana</t>
  </si>
  <si>
    <t>https://www.colorado.gov/pacific/sites/default/files/0614%20Marijuana%20Tax%2C%20License%2C%20and%20Fees%20Report.pdf</t>
  </si>
  <si>
    <t>Medical</t>
  </si>
  <si>
    <t>Recreational</t>
  </si>
  <si>
    <t>all types - no breakdown available</t>
  </si>
  <si>
    <t>https://www.colorado.gov/pacific/sites/default/files/June%202014.pdf</t>
  </si>
  <si>
    <t>Fuel</t>
  </si>
  <si>
    <t>total receipts</t>
  </si>
  <si>
    <t>https://www.colorado.gov/pacific/sites/default/files/Motor%20Fuel%200614_0.pdf</t>
  </si>
  <si>
    <t>Gasoline</t>
  </si>
  <si>
    <t>Other</t>
  </si>
  <si>
    <t>2013 monthly average</t>
  </si>
  <si>
    <t>2013 annual revenue divided by 12 months, tobacco-specific taxes and fees only, p 10-11 in source</t>
  </si>
  <si>
    <t>https://www.colorado.gov/pacific/sites/default/files/2013%20Annual%20Report_0.pdf</t>
  </si>
  <si>
    <t>2. Just taxes, excl. fees</t>
  </si>
  <si>
    <t xml:space="preserve">Medical </t>
  </si>
  <si>
    <t>Beer</t>
  </si>
  <si>
    <t>Spirits</t>
  </si>
  <si>
    <t>Cider</t>
  </si>
  <si>
    <t>Wine</t>
  </si>
  <si>
    <t xml:space="preserve">Tobacco </t>
  </si>
  <si>
    <t>2013 annual revenue divided by 12 months, p10 in source</t>
  </si>
  <si>
    <t>no data for taxes only</t>
  </si>
  <si>
    <t>Marijuana tax revenue July 2014 and YTD 2014-15 FY</t>
  </si>
  <si>
    <t>http://www.colorado.gov/cs/Satellite?blobcol=urldata&amp;blobheader=application%2Fpdf&amp;blobkey=id&amp;blobtable=MungoBlobs&amp;blobwhere=1252031938054&amp;ssbinary=true</t>
  </si>
  <si>
    <t>Marijuana tax revenue June 2014</t>
  </si>
  <si>
    <t xml:space="preserve">Liquor taxes June 2014 - broken down by type of drink </t>
  </si>
  <si>
    <t>Fuel taxes June 2014 - broken down by type of fuel, and YTD FY 13-14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</si>
</sst>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;(#,##0)"/>
    <numFmt numFmtId="165" formatCode="#,##0.000"/>
    <numFmt numFmtId="166" formatCode="#,##0.0000"/>
    <numFmt numFmtId="167" formatCode="#,##0.0"/>
    <numFmt numFmtId="168" formatCode="#,##0.00000"/>
  </numFmts>
  <fonts count="20">
    <font>
      <sz val="10.0"/>
      <color rgb="FF000000"/>
      <name val="Arial"/>
    </font>
    <font/>
    <font>
      <sz val="10.0"/>
      <color rgb="FF000000"/>
    </font>
    <font>
      <sz val="9.0"/>
    </font>
    <font>
      <sz val="9.0"/>
      <color rgb="FF000000"/>
    </font>
    <font>
      <sz val="10.0"/>
      <color rgb="FFCCCCCC"/>
    </font>
    <font>
      <u/>
      <sz val="10.0"/>
      <color rgb="FF0000FF"/>
    </font>
    <font>
      <u/>
      <sz val="10.0"/>
      <color rgb="FF0000FF"/>
    </font>
    <font>
      <color rgb="FF454545"/>
    </font>
    <font>
      <b/>
      <sz val="10.0"/>
    </font>
    <font>
      <sz val="10.0"/>
      <color rgb="FF6AA84F"/>
    </font>
    <font>
      <b/>
      <sz val="10.0"/>
      <color rgb="FFB7B7B7"/>
    </font>
    <font>
      <sz val="10.0"/>
      <color rgb="FFB7B7B7"/>
    </font>
    <font>
      <u/>
      <sz val="10.0"/>
      <color rgb="FF0000FF"/>
    </font>
    <font>
      <u/>
      <sz val="10.0"/>
      <color rgb="FF0000FF"/>
    </font>
    <font>
      <b/>
      <sz val="10.0"/>
      <color rgb="FFCCCCCC"/>
    </font>
    <font>
      <b/>
      <sz val="10.0"/>
      <color rgb="FF999999"/>
    </font>
    <font>
      <sz val="10.0"/>
      <color rgb="FF999999"/>
    </font>
    <font>
      <b/>
      <sz val="12.0"/>
    </font>
    <font>
      <u/>
      <sz val="10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1" numFmtId="0" xfId="0" applyAlignment="1" applyFont="1">
      <alignment readingOrder="0" shrinkToFit="0" vertical="top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3" fontId="3" numFmtId="0" xfId="0" applyAlignment="1" applyFill="1" applyFont="1">
      <alignment horizontal="left" readingOrder="0" shrinkToFit="0" vertical="top" wrapText="1"/>
    </xf>
    <xf borderId="0" fillId="3" fontId="3" numFmtId="164" xfId="0" applyAlignment="1" applyFont="1" applyNumberFormat="1">
      <alignment horizontal="left" readingOrder="0" shrinkToFit="0" vertical="top" wrapText="1"/>
    </xf>
    <xf borderId="0" fillId="3" fontId="4" numFmtId="3" xfId="0" applyAlignment="1" applyFont="1" applyNumberFormat="1">
      <alignment horizontal="left" shrinkToFit="0" vertical="top" wrapText="1"/>
    </xf>
    <xf borderId="0" fillId="3" fontId="3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7" numFmtId="0" xfId="0" applyAlignment="1" applyFont="1">
      <alignment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3" fontId="4" numFmtId="164" xfId="0" applyAlignment="1" applyFont="1" applyNumberFormat="1">
      <alignment horizontal="left" readingOrder="0" shrinkToFit="0" vertical="top" wrapText="1"/>
    </xf>
    <xf borderId="0" fillId="3" fontId="4" numFmtId="165" xfId="0" applyAlignment="1" applyFont="1" applyNumberFormat="1">
      <alignment horizontal="left" shrinkToFit="0" vertical="top" wrapText="1"/>
    </xf>
    <xf borderId="0" fillId="3" fontId="4" numFmtId="3" xfId="0" applyAlignment="1" applyFont="1" applyNumberFormat="1">
      <alignment horizontal="left" readingOrder="0" shrinkToFit="0" vertical="top" wrapText="1"/>
    </xf>
    <xf borderId="0" fillId="3" fontId="5" numFmtId="0" xfId="0" applyAlignment="1" applyFont="1">
      <alignment readingOrder="0" shrinkToFit="0" vertical="top" wrapText="1"/>
    </xf>
    <xf borderId="0" fillId="3" fontId="4" numFmtId="4" xfId="0" applyAlignment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3" numFmtId="0" xfId="0" applyAlignment="1" applyFill="1" applyFont="1">
      <alignment horizontal="left" shrinkToFit="0" vertical="top" wrapText="1"/>
    </xf>
    <xf borderId="0" fillId="4" fontId="8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1"/>
    </xf>
    <xf borderId="0" fillId="0" fontId="12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0"/>
    </xf>
    <xf borderId="0" fillId="5" fontId="9" numFmtId="0" xfId="0" applyAlignment="1" applyFill="1" applyFont="1">
      <alignment readingOrder="0" shrinkToFit="0" vertical="top" wrapText="1"/>
    </xf>
    <xf borderId="0" fillId="5" fontId="1" numFmtId="0" xfId="0" applyAlignment="1" applyFont="1">
      <alignment shrinkToFit="0" vertical="top" wrapText="1"/>
    </xf>
    <xf borderId="0" fillId="5" fontId="12" numFmtId="0" xfId="0" applyAlignment="1" applyFont="1">
      <alignment shrinkToFit="0" vertical="top" wrapText="1"/>
    </xf>
    <xf borderId="0" fillId="5" fontId="12" numFmtId="0" xfId="0" applyAlignment="1" applyFont="1">
      <alignment shrinkToFit="0" vertical="top" wrapText="0"/>
    </xf>
    <xf borderId="0" fillId="0" fontId="1" numFmtId="3" xfId="0" applyAlignment="1" applyFont="1" applyNumberFormat="1">
      <alignment readingOrder="0" shrinkToFit="0" vertical="top" wrapText="1"/>
    </xf>
    <xf borderId="0" fillId="0" fontId="1" numFmtId="4" xfId="0" applyAlignment="1" applyFont="1" applyNumberFormat="1">
      <alignment shrinkToFit="0" vertical="top" wrapText="1"/>
    </xf>
    <xf borderId="0" fillId="0" fontId="12" numFmtId="0" xfId="0" applyAlignment="1" applyFont="1">
      <alignment readingOrder="0" shrinkToFit="0" vertical="top" wrapText="1"/>
    </xf>
    <xf borderId="0" fillId="0" fontId="13" numFmtId="0" xfId="0" applyAlignment="1" applyFont="1">
      <alignment readingOrder="0" shrinkToFit="0" vertical="top" wrapText="0"/>
    </xf>
    <xf borderId="0" fillId="0" fontId="12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left" readingOrder="0" shrinkToFit="0" vertical="top" wrapText="0"/>
    </xf>
    <xf borderId="0" fillId="0" fontId="5" numFmtId="3" xfId="0" applyAlignment="1" applyFont="1" applyNumberFormat="1">
      <alignment shrinkToFit="0" vertical="top" wrapText="1"/>
    </xf>
    <xf borderId="0" fillId="0" fontId="5" numFmtId="4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3" xfId="0" applyAlignment="1" applyFont="1" applyNumberFormat="1">
      <alignment shrinkToFit="0" vertical="top" wrapText="1"/>
    </xf>
    <xf borderId="0" fillId="0" fontId="2" numFmtId="4" xfId="0" applyAlignment="1" applyFont="1" applyNumberFormat="1">
      <alignment shrinkToFit="0" vertical="top" wrapText="1"/>
    </xf>
    <xf borderId="0" fillId="0" fontId="1" numFmtId="3" xfId="0" applyAlignment="1" applyFont="1" applyNumberFormat="1">
      <alignment shrinkToFit="0" vertical="top" wrapText="1"/>
    </xf>
    <xf borderId="0" fillId="0" fontId="2" numFmtId="166" xfId="0" applyAlignment="1" applyFont="1" applyNumberFormat="1">
      <alignment shrinkToFit="0" vertical="top" wrapText="1"/>
    </xf>
    <xf borderId="0" fillId="0" fontId="1" numFmtId="166" xfId="0" applyAlignment="1" applyFont="1" applyNumberFormat="1">
      <alignment shrinkToFit="0" vertical="top" wrapText="1"/>
    </xf>
    <xf borderId="0" fillId="0" fontId="12" numFmtId="3" xfId="0" applyAlignment="1" applyFont="1" applyNumberFormat="1">
      <alignment shrinkToFit="0" vertical="top" wrapText="1"/>
    </xf>
    <xf borderId="0" fillId="0" fontId="12" numFmtId="4" xfId="0" applyAlignment="1" applyFont="1" applyNumberForma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12" numFmtId="3" xfId="0" applyAlignment="1" applyFont="1" applyNumberFormat="1">
      <alignment readingOrder="0" shrinkToFit="0" vertical="top" wrapText="1"/>
    </xf>
    <xf borderId="0" fillId="0" fontId="15" numFmtId="0" xfId="0" applyAlignment="1" applyFont="1">
      <alignment readingOrder="0" shrinkToFit="0" vertical="top" wrapText="1"/>
    </xf>
    <xf borderId="0" fillId="0" fontId="5" numFmtId="0" xfId="0" applyAlignment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2" fontId="9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0"/>
    </xf>
    <xf borderId="0" fillId="0" fontId="12" numFmtId="167" xfId="0" applyAlignment="1" applyFont="1" applyNumberFormat="1">
      <alignment shrinkToFit="0" vertical="top" wrapText="1"/>
    </xf>
    <xf borderId="0" fillId="0" fontId="1" numFmtId="167" xfId="0" applyAlignment="1" applyFont="1" applyNumberFormat="1">
      <alignment shrinkToFit="0" vertical="top" wrapText="1"/>
    </xf>
    <xf borderId="0" fillId="0" fontId="1" numFmtId="168" xfId="0" applyAlignment="1" applyFont="1" applyNumberFormat="1">
      <alignment shrinkToFit="0" vertical="top" wrapText="1"/>
    </xf>
    <xf borderId="0" fillId="5" fontId="16" numFmtId="0" xfId="0" applyAlignment="1" applyFont="1">
      <alignment readingOrder="0" shrinkToFit="0" vertical="top" wrapText="1"/>
    </xf>
    <xf borderId="0" fillId="5" fontId="17" numFmtId="0" xfId="0" applyAlignment="1" applyFont="1">
      <alignment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17" numFmtId="4" xfId="0" applyAlignment="1" applyFont="1" applyNumberFormat="1">
      <alignment shrinkToFit="0" vertical="top" wrapText="1"/>
    </xf>
    <xf borderId="0" fillId="0" fontId="17" numFmtId="4" xfId="0" applyAlignment="1" applyFont="1" applyNumberFormat="1">
      <alignment readingOrder="0" shrinkToFit="0" vertical="top" wrapText="1"/>
    </xf>
    <xf borderId="0" fillId="0" fontId="5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9" numFmtId="4" xfId="0" applyAlignment="1" applyFont="1" applyNumberFormat="1">
      <alignment readingOrder="0" shrinkToFit="0" vertical="top" wrapText="1"/>
    </xf>
    <xf borderId="0" fillId="5" fontId="9" numFmtId="0" xfId="0" applyAlignment="1" applyFont="1">
      <alignment shrinkToFit="0" vertical="top" wrapText="1"/>
    </xf>
    <xf borderId="0" fillId="5" fontId="9" numFmtId="4" xfId="0" applyAlignment="1" applyFont="1" applyNumberFormat="1">
      <alignment shrinkToFit="0" vertical="top" wrapText="1"/>
    </xf>
    <xf borderId="0" fillId="5" fontId="16" numFmtId="0" xfId="0" applyAlignment="1" applyFont="1">
      <alignment shrinkToFit="0" vertical="top" wrapText="1"/>
    </xf>
    <xf borderId="0" fillId="0" fontId="1" numFmtId="4" xfId="0" applyAlignment="1" applyFont="1" applyNumberFormat="1">
      <alignment readingOrder="0" shrinkToFit="0" vertical="top" wrapText="1"/>
    </xf>
    <xf borderId="0" fillId="0" fontId="17" numFmtId="0" xfId="0" applyAlignment="1" applyFont="1">
      <alignment shrinkToFit="0" wrapText="1"/>
    </xf>
    <xf borderId="0" fillId="0" fontId="12" numFmtId="4" xfId="0" applyAlignment="1" applyFont="1" applyNumberFormat="1">
      <alignment readingOrder="0" shrinkToFit="0" vertical="top" wrapText="1"/>
    </xf>
    <xf borderId="0" fillId="6" fontId="1" numFmtId="0" xfId="0" applyAlignment="1" applyFill="1" applyFont="1">
      <alignment shrinkToFit="0" wrapText="1"/>
    </xf>
    <xf borderId="0" fillId="6" fontId="1" numFmtId="0" xfId="0" applyAlignment="1" applyFont="1">
      <alignment shrinkToFit="0" vertical="top" wrapText="1"/>
    </xf>
    <xf borderId="0" fillId="6" fontId="17" numFmtId="0" xfId="0" applyAlignment="1" applyFont="1">
      <alignment shrinkToFit="0" vertical="top" wrapText="1"/>
    </xf>
    <xf borderId="0" fillId="0" fontId="19" numFmtId="4" xfId="0" applyAlignment="1" applyFont="1" applyNumberForma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unodc.org/documents/wdr2014/World_Drug_Report_2014_web.pdf" TargetMode="External"/><Relationship Id="rId11" Type="http://schemas.openxmlformats.org/officeDocument/2006/relationships/hyperlink" Target="http://faostat3.fao.org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faostat3.fao.org/" TargetMode="External"/><Relationship Id="rId21" Type="http://schemas.openxmlformats.org/officeDocument/2006/relationships/hyperlink" Target="https://www.unodc.org/documents/wdr2014/World_Drug_Report_2014_web.pdf" TargetMode="External"/><Relationship Id="rId13" Type="http://schemas.openxmlformats.org/officeDocument/2006/relationships/hyperlink" Target="http://faostat3.fao.org/" TargetMode="External"/><Relationship Id="rId12" Type="http://schemas.openxmlformats.org/officeDocument/2006/relationships/hyperlink" Target="http://faostat3.fao.org/" TargetMode="External"/><Relationship Id="rId1" Type="http://schemas.openxmlformats.org/officeDocument/2006/relationships/hyperlink" Target="http://faostat3.fao.org/" TargetMode="External"/><Relationship Id="rId2" Type="http://schemas.openxmlformats.org/officeDocument/2006/relationships/hyperlink" Target="http://faostat3.fao.org/" TargetMode="External"/><Relationship Id="rId3" Type="http://schemas.openxmlformats.org/officeDocument/2006/relationships/hyperlink" Target="http://faostat3.fao.org/" TargetMode="External"/><Relationship Id="rId4" Type="http://schemas.openxmlformats.org/officeDocument/2006/relationships/hyperlink" Target="http://faostat3.fao.org/" TargetMode="External"/><Relationship Id="rId9" Type="http://schemas.openxmlformats.org/officeDocument/2006/relationships/hyperlink" Target="http://faostat3.fao.org/" TargetMode="External"/><Relationship Id="rId15" Type="http://schemas.openxmlformats.org/officeDocument/2006/relationships/hyperlink" Target="http://faostat3.fao.org/" TargetMode="External"/><Relationship Id="rId14" Type="http://schemas.openxmlformats.org/officeDocument/2006/relationships/hyperlink" Target="http://faostat3.fao.org/" TargetMode="External"/><Relationship Id="rId17" Type="http://schemas.openxmlformats.org/officeDocument/2006/relationships/hyperlink" Target="http://faostat3.fao.org/" TargetMode="External"/><Relationship Id="rId16" Type="http://schemas.openxmlformats.org/officeDocument/2006/relationships/hyperlink" Target="http://faostat3.fao.org/" TargetMode="External"/><Relationship Id="rId5" Type="http://schemas.openxmlformats.org/officeDocument/2006/relationships/hyperlink" Target="http://faostat3.fao.org/" TargetMode="External"/><Relationship Id="rId19" Type="http://schemas.openxmlformats.org/officeDocument/2006/relationships/hyperlink" Target="https://www.unodc.org/documents/wdr2014/World_Drug_Report_2014_web.pdf" TargetMode="External"/><Relationship Id="rId6" Type="http://schemas.openxmlformats.org/officeDocument/2006/relationships/hyperlink" Target="http://faostat3.fao.org/" TargetMode="External"/><Relationship Id="rId18" Type="http://schemas.openxmlformats.org/officeDocument/2006/relationships/hyperlink" Target="http://faostat3.fao.org/" TargetMode="External"/><Relationship Id="rId7" Type="http://schemas.openxmlformats.org/officeDocument/2006/relationships/hyperlink" Target="http://faostat3.fao.org/" TargetMode="External"/><Relationship Id="rId8" Type="http://schemas.openxmlformats.org/officeDocument/2006/relationships/hyperlink" Target="http://faostat3.fao.org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faostat3.fao.org/" TargetMode="External"/><Relationship Id="rId22" Type="http://schemas.openxmlformats.org/officeDocument/2006/relationships/hyperlink" Target="http://www.unodc.org/documents/data-and-analysis/WDR2011/The_cannabis_market.pdf" TargetMode="External"/><Relationship Id="rId21" Type="http://schemas.openxmlformats.org/officeDocument/2006/relationships/hyperlink" Target="http://faostat3.fao.org/" TargetMode="External"/><Relationship Id="rId24" Type="http://schemas.openxmlformats.org/officeDocument/2006/relationships/hyperlink" Target="http://www.multpl.com/gdp-deflator/table" TargetMode="External"/><Relationship Id="rId23" Type="http://schemas.openxmlformats.org/officeDocument/2006/relationships/hyperlink" Target="http://www.unodc.org/documents/wdr/WDR_2010/2.4_Cannabis.pdf" TargetMode="External"/><Relationship Id="rId1" Type="http://schemas.openxmlformats.org/officeDocument/2006/relationships/hyperlink" Target="http://www.unodc.org/documents/data-and-analysis/WDR2011/The_cannabis_market.pdf" TargetMode="External"/><Relationship Id="rId2" Type="http://schemas.openxmlformats.org/officeDocument/2006/relationships/hyperlink" Target="http://www.unodc.org/documents/data-and-analysis/WDR2011/The_cannabis_market.pdf" TargetMode="External"/><Relationship Id="rId3" Type="http://schemas.openxmlformats.org/officeDocument/2006/relationships/hyperlink" Target="https://www.unodc.org/documents/wdr2014/World_Drug_Report_2014_web.pdf" TargetMode="External"/><Relationship Id="rId4" Type="http://schemas.openxmlformats.org/officeDocument/2006/relationships/hyperlink" Target="https://www.unodc.org/documents/wdr2014/World_Drug_Report_2014_web.pdf" TargetMode="External"/><Relationship Id="rId9" Type="http://schemas.openxmlformats.org/officeDocument/2006/relationships/hyperlink" Target="http://faostat3.fao.org/" TargetMode="External"/><Relationship Id="rId26" Type="http://schemas.openxmlformats.org/officeDocument/2006/relationships/hyperlink" Target="http://faostat3.fao.org/" TargetMode="External"/><Relationship Id="rId25" Type="http://schemas.openxmlformats.org/officeDocument/2006/relationships/hyperlink" Target="http://faostat3.fao.org/" TargetMode="External"/><Relationship Id="rId28" Type="http://schemas.openxmlformats.org/officeDocument/2006/relationships/hyperlink" Target="http://faostat3.fao.org/" TargetMode="External"/><Relationship Id="rId27" Type="http://schemas.openxmlformats.org/officeDocument/2006/relationships/hyperlink" Target="http://faostat3.fao.org/" TargetMode="External"/><Relationship Id="rId5" Type="http://schemas.openxmlformats.org/officeDocument/2006/relationships/hyperlink" Target="https://www.unodc.org/documents/wdr2014/World_Drug_Report_2014_web.pdf" TargetMode="External"/><Relationship Id="rId6" Type="http://schemas.openxmlformats.org/officeDocument/2006/relationships/hyperlink" Target="http://www.unodc.org/documents/wdr2014/Opiates_2014_web.pdf" TargetMode="External"/><Relationship Id="rId29" Type="http://schemas.openxmlformats.org/officeDocument/2006/relationships/hyperlink" Target="http://faostat3.fao.org/" TargetMode="External"/><Relationship Id="rId7" Type="http://schemas.openxmlformats.org/officeDocument/2006/relationships/hyperlink" Target="http://www.unodc.org/documents/wdr2014/Opiates_2014_web.pdf" TargetMode="External"/><Relationship Id="rId8" Type="http://schemas.openxmlformats.org/officeDocument/2006/relationships/hyperlink" Target="http://faostat3.fao.org/" TargetMode="External"/><Relationship Id="rId31" Type="http://schemas.openxmlformats.org/officeDocument/2006/relationships/hyperlink" Target="https://data.unodc.org/sys/rpt?reportfile=cocaine&amp;REGION=__ALL&amp;REGION__label=All&amp;SUBREGION=__ALL&amp;SUBREGION__label=All&amp;COUNTRY=__ALL&amp;COUNTRY__label=All&amp;DRUG=1&amp;DRUG__label=Cocaine+salts&amp;format=html&amp;fullscreen=true&amp;showtoc=true" TargetMode="External"/><Relationship Id="rId30" Type="http://schemas.openxmlformats.org/officeDocument/2006/relationships/hyperlink" Target="http://www.unodc.org/documents/wdr2014/Cocaine_2014_web.pdf" TargetMode="External"/><Relationship Id="rId11" Type="http://schemas.openxmlformats.org/officeDocument/2006/relationships/hyperlink" Target="http://faostat3.fao.org/" TargetMode="External"/><Relationship Id="rId33" Type="http://schemas.openxmlformats.org/officeDocument/2006/relationships/hyperlink" Target="https://data.unodc.org/sys/rpt?reportfile=cocaine&amp;REGION=__ALL&amp;REGION__label=All&amp;SUBREGION=__ALL&amp;SUBREGION__label=All&amp;COUNTRY=__ALL&amp;COUNTRY__label=All&amp;DRUG=1&amp;DRUG__label=Cocaine+salts&amp;format=html&amp;fullscreen=true&amp;showtoc=true" TargetMode="External"/><Relationship Id="rId10" Type="http://schemas.openxmlformats.org/officeDocument/2006/relationships/hyperlink" Target="http://faostat3.fao.org/" TargetMode="External"/><Relationship Id="rId32" Type="http://schemas.openxmlformats.org/officeDocument/2006/relationships/hyperlink" Target="http://www.unodc.org/documents/wdr/WDR_2010/World_Drug_Report_2010_lo-res.pdf" TargetMode="External"/><Relationship Id="rId13" Type="http://schemas.openxmlformats.org/officeDocument/2006/relationships/hyperlink" Target="http://www.unodc.org/documents/wdr/WDR_2010/2.4_Cannabis.pdf" TargetMode="External"/><Relationship Id="rId35" Type="http://schemas.openxmlformats.org/officeDocument/2006/relationships/hyperlink" Target="http://faostat3.fao.org/faostat-gateway/go/to/download/Q/QD/E" TargetMode="External"/><Relationship Id="rId12" Type="http://schemas.openxmlformats.org/officeDocument/2006/relationships/hyperlink" Target="http://faostat3.fao.org/" TargetMode="External"/><Relationship Id="rId34" Type="http://schemas.openxmlformats.org/officeDocument/2006/relationships/hyperlink" Target="http://www.unodc.org/unodc/secured/wdr/Cocaine_Heroin_Prices.pdf" TargetMode="External"/><Relationship Id="rId15" Type="http://schemas.openxmlformats.org/officeDocument/2006/relationships/hyperlink" Target="http://www.unodc.org/wdr2014/en/opiates.html" TargetMode="External"/><Relationship Id="rId37" Type="http://schemas.openxmlformats.org/officeDocument/2006/relationships/hyperlink" Target="http://www.eolahillswinery.com/blog/?p=17" TargetMode="External"/><Relationship Id="rId14" Type="http://schemas.openxmlformats.org/officeDocument/2006/relationships/hyperlink" Target="http://www.unodc.org/wdr2014/en/cocaine.html" TargetMode="External"/><Relationship Id="rId36" Type="http://schemas.openxmlformats.org/officeDocument/2006/relationships/hyperlink" Target="http://faostat3.fao.org/faostat-gateway/go/to/download/Q/QD/E" TargetMode="External"/><Relationship Id="rId17" Type="http://schemas.openxmlformats.org/officeDocument/2006/relationships/hyperlink" Target="http://faostat3.fao.org/" TargetMode="External"/><Relationship Id="rId39" Type="http://schemas.openxmlformats.org/officeDocument/2006/relationships/drawing" Target="../drawings/drawing2.xml"/><Relationship Id="rId16" Type="http://schemas.openxmlformats.org/officeDocument/2006/relationships/hyperlink" Target="http://faostat3.fao.org/" TargetMode="External"/><Relationship Id="rId38" Type="http://schemas.openxmlformats.org/officeDocument/2006/relationships/hyperlink" Target="http://en.wikipedia.org/wiki/Yield_(wine)" TargetMode="External"/><Relationship Id="rId19" Type="http://schemas.openxmlformats.org/officeDocument/2006/relationships/hyperlink" Target="http://faostat3.fao.org/" TargetMode="External"/><Relationship Id="rId18" Type="http://schemas.openxmlformats.org/officeDocument/2006/relationships/hyperlink" Target="http://faostat3.fao.org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odc.org/documents/data-and-analysis/WDR2011/The_cannabis_market.pdf" TargetMode="External"/><Relationship Id="rId2" Type="http://schemas.openxmlformats.org/officeDocument/2006/relationships/hyperlink" Target="http://www.unodc.org/documents/wdr/WDR_2010/2.4_Cannabis.pdf" TargetMode="External"/><Relationship Id="rId3" Type="http://schemas.openxmlformats.org/officeDocument/2006/relationships/hyperlink" Target="http://www.multpl.com/gdp-deflator/table" TargetMode="External"/><Relationship Id="rId4" Type="http://schemas.openxmlformats.org/officeDocument/2006/relationships/hyperlink" Target="http://www.unodc.org/documents/data-and-analysis/WDR2011/The_cannabis_market.pdf" TargetMode="External"/><Relationship Id="rId5" Type="http://schemas.openxmlformats.org/officeDocument/2006/relationships/hyperlink" Target="http://www.unodc.org/documents/data-and-analysis/WDR2012/WDR_2012_web_small.pdf" TargetMode="External"/><Relationship Id="rId6" Type="http://schemas.openxmlformats.org/officeDocument/2006/relationships/hyperlink" Target="http://www.unodc.org/documents/data-and-analysis/WDR2012/WDR_2012_web_small.pdf" TargetMode="Externa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lorado.gov/pacific/sites/default/files/0614%20Marijuana%20Tax%2C%20License%2C%20and%20Fees%20Report.pdf" TargetMode="External"/><Relationship Id="rId2" Type="http://schemas.openxmlformats.org/officeDocument/2006/relationships/hyperlink" Target="https://www.colorado.gov/pacific/sites/default/files/June%202014.pdf" TargetMode="External"/><Relationship Id="rId3" Type="http://schemas.openxmlformats.org/officeDocument/2006/relationships/hyperlink" Target="https://www.colorado.gov/pacific/sites/default/files/Motor%20Fuel%200614_0.pdf" TargetMode="External"/><Relationship Id="rId4" Type="http://schemas.openxmlformats.org/officeDocument/2006/relationships/hyperlink" Target="https://www.colorado.gov/pacific/sites/default/files/Motor%20Fuel%200614_0.pdf" TargetMode="External"/><Relationship Id="rId9" Type="http://schemas.openxmlformats.org/officeDocument/2006/relationships/hyperlink" Target="https://www.colorado.gov/pacific/sites/default/files/2013%20Annual%20Report_0.pdf" TargetMode="External"/><Relationship Id="rId5" Type="http://schemas.openxmlformats.org/officeDocument/2006/relationships/hyperlink" Target="https://www.colorado.gov/pacific/sites/default/files/Motor%20Fuel%200614_0.pdf" TargetMode="External"/><Relationship Id="rId6" Type="http://schemas.openxmlformats.org/officeDocument/2006/relationships/hyperlink" Target="https://www.colorado.gov/pacific/sites/default/files/2013%20Annual%20Report_0.pdf" TargetMode="External"/><Relationship Id="rId7" Type="http://schemas.openxmlformats.org/officeDocument/2006/relationships/hyperlink" Target="https://www.colorado.gov/pacific/sites/default/files/0614%20Marijuana%20Tax%2C%20License%2C%20and%20Fees%20Report.pdf" TargetMode="External"/><Relationship Id="rId8" Type="http://schemas.openxmlformats.org/officeDocument/2006/relationships/hyperlink" Target="https://www.colorado.gov/pacific/sites/default/files/0614%20Marijuana%20Tax%2C%20License%2C%20and%20Fees%20Report.pdf" TargetMode="External"/><Relationship Id="rId11" Type="http://schemas.openxmlformats.org/officeDocument/2006/relationships/hyperlink" Target="https://www.colorado.gov/pacific/sites/default/files/0614%20Marijuana%20Tax%2C%20License%2C%20and%20Fees%20Report.pdf" TargetMode="External"/><Relationship Id="rId10" Type="http://schemas.openxmlformats.org/officeDocument/2006/relationships/hyperlink" Target="http://www.colorado.gov/cs/Satellite?blobcol=urldata&amp;blobheader=application%2Fpdf&amp;blobkey=id&amp;blobtable=MungoBlobs&amp;blobwhere=1252031938054&amp;ssbinary=true" TargetMode="External"/><Relationship Id="rId13" Type="http://schemas.openxmlformats.org/officeDocument/2006/relationships/hyperlink" Target="https://www.colorado.gov/pacific/sites/default/files/Motor%20Fuel%200614_0.pdf" TargetMode="External"/><Relationship Id="rId12" Type="http://schemas.openxmlformats.org/officeDocument/2006/relationships/hyperlink" Target="https://www.colorado.gov/pacific/sites/default/files/June%202014.pdf" TargetMode="External"/><Relationship Id="rId14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21.5"/>
    <col customWidth="1" min="2" max="10" width="15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5"/>
    </row>
    <row r="2">
      <c r="A2" s="6" t="s">
        <v>8</v>
      </c>
      <c r="B2" s="7">
        <v>2154895.0</v>
      </c>
      <c r="C2" s="6">
        <v>671.0</v>
      </c>
      <c r="D2" s="8">
        <f t="shared" ref="D2:D22" si="1">C2*1000000/B2</f>
        <v>311.3840814</v>
      </c>
      <c r="E2" s="6"/>
      <c r="F2" s="6"/>
      <c r="G2" s="6">
        <v>120.0</v>
      </c>
      <c r="H2" s="9">
        <f t="shared" ref="H2:H22" si="2">SUM(G2*1000000000)/B2</f>
        <v>55687.16805</v>
      </c>
      <c r="I2" s="10" t="s">
        <v>9</v>
      </c>
      <c r="J2" s="11" t="s">
        <v>10</v>
      </c>
    </row>
    <row r="3">
      <c r="A3" s="6" t="s">
        <v>11</v>
      </c>
      <c r="B3" s="7">
        <v>1773795.0</v>
      </c>
      <c r="C3" s="6">
        <v>872.0</v>
      </c>
      <c r="D3" s="8">
        <f t="shared" si="1"/>
        <v>491.6013406</v>
      </c>
      <c r="E3" s="6"/>
      <c r="F3" s="6"/>
      <c r="G3" s="6">
        <v>140.0</v>
      </c>
      <c r="H3" s="9">
        <f t="shared" si="2"/>
        <v>78926.82074</v>
      </c>
      <c r="I3" s="10" t="s">
        <v>9</v>
      </c>
      <c r="J3" s="11" t="s">
        <v>10</v>
      </c>
    </row>
    <row r="4">
      <c r="A4" s="6" t="s">
        <v>12</v>
      </c>
      <c r="B4" s="7">
        <v>1631991.0</v>
      </c>
      <c r="C4" s="6">
        <v>720.0</v>
      </c>
      <c r="D4" s="8">
        <f t="shared" si="1"/>
        <v>441.1789036</v>
      </c>
      <c r="E4" s="6"/>
      <c r="F4" s="6"/>
      <c r="G4" s="6">
        <v>228.0</v>
      </c>
      <c r="H4" s="9">
        <f t="shared" si="2"/>
        <v>139706.6528</v>
      </c>
      <c r="I4" s="10" t="s">
        <v>9</v>
      </c>
      <c r="J4" s="11" t="s">
        <v>10</v>
      </c>
    </row>
    <row r="5">
      <c r="A5" s="6" t="s">
        <v>13</v>
      </c>
      <c r="B5" s="7">
        <v>1049973.0</v>
      </c>
      <c r="C5" s="6">
        <v>242.0</v>
      </c>
      <c r="D5" s="8">
        <f t="shared" si="1"/>
        <v>230.4821172</v>
      </c>
      <c r="E5" s="6"/>
      <c r="F5" s="6"/>
      <c r="G5" s="6">
        <v>75.0</v>
      </c>
      <c r="H5" s="9">
        <f t="shared" si="2"/>
        <v>71430.40821</v>
      </c>
      <c r="I5" s="10" t="s">
        <v>9</v>
      </c>
      <c r="J5" s="11" t="s">
        <v>10</v>
      </c>
    </row>
    <row r="6">
      <c r="A6" s="6" t="s">
        <v>14</v>
      </c>
      <c r="B6" s="7">
        <v>536762.0</v>
      </c>
      <c r="C6" s="6">
        <v>24.0</v>
      </c>
      <c r="D6" s="8">
        <f t="shared" si="1"/>
        <v>44.71255417</v>
      </c>
      <c r="E6" s="6"/>
      <c r="F6" s="6"/>
      <c r="G6" s="6">
        <v>16.0</v>
      </c>
      <c r="H6" s="9">
        <f t="shared" si="2"/>
        <v>29808.36944</v>
      </c>
      <c r="I6" s="10" t="s">
        <v>9</v>
      </c>
      <c r="J6" s="11" t="s">
        <v>10</v>
      </c>
    </row>
    <row r="7">
      <c r="A7" s="6" t="s">
        <v>15</v>
      </c>
      <c r="B7" s="7">
        <v>495260.0</v>
      </c>
      <c r="C7" s="6">
        <v>133.0</v>
      </c>
      <c r="D7" s="8">
        <f t="shared" si="1"/>
        <v>268.5458143</v>
      </c>
      <c r="E7" s="6"/>
      <c r="F7" s="6"/>
      <c r="G7" s="6">
        <v>18.0</v>
      </c>
      <c r="H7" s="9">
        <f t="shared" si="2"/>
        <v>36344.5463</v>
      </c>
      <c r="I7" s="10" t="s">
        <v>9</v>
      </c>
      <c r="J7" s="11" t="s">
        <v>10</v>
      </c>
    </row>
    <row r="8">
      <c r="A8" s="6" t="s">
        <v>16</v>
      </c>
      <c r="B8" s="7">
        <v>340851.0</v>
      </c>
      <c r="C8" s="6">
        <v>65.0</v>
      </c>
      <c r="D8" s="8">
        <f t="shared" si="1"/>
        <v>190.6991618</v>
      </c>
      <c r="E8" s="6"/>
      <c r="F8" s="6"/>
      <c r="G8" s="6">
        <v>21.0</v>
      </c>
      <c r="H8" s="9">
        <f t="shared" si="2"/>
        <v>61610.49843</v>
      </c>
      <c r="I8" s="10" t="s">
        <v>9</v>
      </c>
      <c r="J8" s="11" t="s">
        <v>10</v>
      </c>
    </row>
    <row r="9">
      <c r="A9" s="6" t="s">
        <v>17</v>
      </c>
      <c r="B9" s="7">
        <v>260886.0</v>
      </c>
      <c r="C9" s="6">
        <v>1833.0</v>
      </c>
      <c r="D9" s="8">
        <f t="shared" si="1"/>
        <v>7026.057358</v>
      </c>
      <c r="E9" s="6"/>
      <c r="F9" s="6"/>
      <c r="G9" s="6">
        <v>68.0</v>
      </c>
      <c r="H9" s="9">
        <f t="shared" si="2"/>
        <v>260650.2457</v>
      </c>
      <c r="I9" s="10" t="s">
        <v>9</v>
      </c>
      <c r="J9" s="11" t="s">
        <v>10</v>
      </c>
    </row>
    <row r="10">
      <c r="A10" s="6" t="s">
        <v>18</v>
      </c>
      <c r="B10" s="7">
        <v>203852.0</v>
      </c>
      <c r="C10" s="6">
        <v>263.0</v>
      </c>
      <c r="D10" s="8">
        <f t="shared" si="1"/>
        <v>1290.151679</v>
      </c>
      <c r="E10" s="6"/>
      <c r="F10" s="6"/>
      <c r="G10" s="6">
        <v>31.0</v>
      </c>
      <c r="H10" s="9">
        <f t="shared" si="2"/>
        <v>152071.1104</v>
      </c>
      <c r="I10" s="10" t="s">
        <v>9</v>
      </c>
      <c r="J10" s="11" t="s">
        <v>10</v>
      </c>
    </row>
    <row r="11">
      <c r="A11" s="6" t="s">
        <v>19</v>
      </c>
      <c r="B11" s="7">
        <v>192021.0</v>
      </c>
      <c r="C11" s="6">
        <v>365.0</v>
      </c>
      <c r="D11" s="8">
        <f t="shared" si="1"/>
        <v>1900.833763</v>
      </c>
      <c r="E11" s="6"/>
      <c r="F11" s="6"/>
      <c r="G11" s="6">
        <v>70.0</v>
      </c>
      <c r="H11" s="9">
        <f t="shared" si="2"/>
        <v>364543.4614</v>
      </c>
      <c r="I11" s="10" t="s">
        <v>9</v>
      </c>
      <c r="J11" s="11" t="s">
        <v>10</v>
      </c>
    </row>
    <row r="12">
      <c r="A12" s="6" t="s">
        <v>20</v>
      </c>
      <c r="B12" s="7">
        <v>189596.0</v>
      </c>
      <c r="C12" s="6">
        <v>270.0</v>
      </c>
      <c r="D12" s="8">
        <f t="shared" si="1"/>
        <v>1424.080677</v>
      </c>
      <c r="E12" s="6"/>
      <c r="F12" s="6"/>
      <c r="G12" s="6">
        <v>58.0</v>
      </c>
      <c r="H12" s="9">
        <f t="shared" si="2"/>
        <v>305913.6269</v>
      </c>
      <c r="I12" s="10" t="s">
        <v>9</v>
      </c>
      <c r="J12" s="11" t="s">
        <v>10</v>
      </c>
    </row>
    <row r="13">
      <c r="A13" s="6" t="s">
        <v>21</v>
      </c>
      <c r="B13" s="7">
        <v>172438.0</v>
      </c>
      <c r="C13" s="6">
        <v>300.0</v>
      </c>
      <c r="D13" s="8">
        <f t="shared" si="1"/>
        <v>1739.755738</v>
      </c>
      <c r="E13" s="6"/>
      <c r="F13" s="6"/>
      <c r="G13" s="6">
        <v>25.0</v>
      </c>
      <c r="H13" s="9">
        <f t="shared" si="2"/>
        <v>144979.6449</v>
      </c>
      <c r="I13" s="10" t="s">
        <v>9</v>
      </c>
      <c r="J13" s="11" t="s">
        <v>10</v>
      </c>
    </row>
    <row r="14">
      <c r="A14" s="6" t="s">
        <v>22</v>
      </c>
      <c r="B14" s="7">
        <v>100398.0</v>
      </c>
      <c r="C14" s="6">
        <v>9.0</v>
      </c>
      <c r="D14" s="8">
        <f t="shared" si="1"/>
        <v>89.64321998</v>
      </c>
      <c r="E14" s="6"/>
      <c r="F14" s="6"/>
      <c r="G14" s="6">
        <v>11.0</v>
      </c>
      <c r="H14" s="9">
        <f t="shared" si="2"/>
        <v>109563.9355</v>
      </c>
      <c r="I14" s="10" t="s">
        <v>9</v>
      </c>
      <c r="J14" s="11" t="s">
        <v>10</v>
      </c>
    </row>
    <row r="15">
      <c r="A15" s="6" t="s">
        <v>23</v>
      </c>
      <c r="B15" s="7">
        <v>69694.0</v>
      </c>
      <c r="C15" s="6">
        <v>67.0</v>
      </c>
      <c r="D15" s="8">
        <f t="shared" si="1"/>
        <v>961.3453095</v>
      </c>
      <c r="E15" s="6"/>
      <c r="F15" s="6"/>
      <c r="G15" s="6">
        <v>44.0</v>
      </c>
      <c r="H15" s="9">
        <f t="shared" si="2"/>
        <v>631331.248</v>
      </c>
      <c r="I15" s="10" t="s">
        <v>9</v>
      </c>
      <c r="J15" s="11" t="s">
        <v>10</v>
      </c>
    </row>
    <row r="16">
      <c r="A16" s="6" t="s">
        <v>24</v>
      </c>
      <c r="B16" s="7">
        <v>49008.0</v>
      </c>
      <c r="C16" s="6">
        <v>270.0</v>
      </c>
      <c r="D16" s="8">
        <f t="shared" si="1"/>
        <v>5509.304603</v>
      </c>
      <c r="E16" s="6"/>
      <c r="F16" s="6"/>
      <c r="G16" s="6">
        <v>13.0</v>
      </c>
      <c r="H16" s="9">
        <f t="shared" si="2"/>
        <v>265262.8142</v>
      </c>
      <c r="I16" s="10" t="s">
        <v>9</v>
      </c>
      <c r="J16" s="11" t="s">
        <v>10</v>
      </c>
    </row>
    <row r="17">
      <c r="A17" s="6" t="s">
        <v>25</v>
      </c>
      <c r="B17" s="7">
        <v>48037.0</v>
      </c>
      <c r="C17" s="6">
        <v>162.0</v>
      </c>
      <c r="D17" s="8">
        <f t="shared" si="1"/>
        <v>3372.400441</v>
      </c>
      <c r="E17" s="6"/>
      <c r="F17" s="6"/>
      <c r="G17" s="6">
        <v>68.0</v>
      </c>
      <c r="H17" s="9">
        <f t="shared" si="2"/>
        <v>1415575.494</v>
      </c>
      <c r="I17" s="10" t="s">
        <v>9</v>
      </c>
      <c r="J17" s="11" t="s">
        <v>10</v>
      </c>
    </row>
    <row r="18">
      <c r="A18" s="6" t="s">
        <v>26</v>
      </c>
      <c r="B18" s="7">
        <v>42910.0</v>
      </c>
      <c r="C18" s="6">
        <v>7.0</v>
      </c>
      <c r="D18" s="8">
        <f t="shared" si="1"/>
        <v>163.132137</v>
      </c>
      <c r="E18" s="6"/>
      <c r="F18" s="6"/>
      <c r="G18" s="6">
        <v>12.0</v>
      </c>
      <c r="H18" s="9">
        <f t="shared" si="2"/>
        <v>279655.0921</v>
      </c>
      <c r="I18" s="10" t="s">
        <v>9</v>
      </c>
      <c r="J18" s="11" t="s">
        <v>10</v>
      </c>
    </row>
    <row r="19">
      <c r="A19" s="6" t="s">
        <v>27</v>
      </c>
      <c r="B19" s="7">
        <v>32760.0</v>
      </c>
      <c r="C19" s="6">
        <v>5.0</v>
      </c>
      <c r="D19" s="8">
        <f t="shared" si="1"/>
        <v>152.6251526</v>
      </c>
      <c r="E19" s="6"/>
      <c r="F19" s="6"/>
      <c r="G19" s="6">
        <v>6.0</v>
      </c>
      <c r="H19" s="9">
        <f t="shared" si="2"/>
        <v>183150.1832</v>
      </c>
      <c r="I19" s="10" t="s">
        <v>9</v>
      </c>
      <c r="J19" s="11" t="s">
        <v>10</v>
      </c>
    </row>
    <row r="20">
      <c r="A20" s="12" t="s">
        <v>28</v>
      </c>
      <c r="B20" s="13">
        <v>6418.0</v>
      </c>
      <c r="C20" s="12">
        <v>0.07</v>
      </c>
      <c r="D20" s="14">
        <f t="shared" si="1"/>
        <v>10.90682456</v>
      </c>
      <c r="E20" s="12"/>
      <c r="F20" s="12"/>
      <c r="G20" s="12">
        <v>306.0</v>
      </c>
      <c r="H20" s="15">
        <f t="shared" si="2"/>
        <v>47678404.49</v>
      </c>
      <c r="I20" s="16" t="s">
        <v>29</v>
      </c>
      <c r="J20" s="17" t="s">
        <v>30</v>
      </c>
    </row>
    <row r="21">
      <c r="A21" s="18" t="s">
        <v>31</v>
      </c>
      <c r="B21" s="19">
        <v>2967.2</v>
      </c>
      <c r="C21" s="20">
        <f>6883/1000000</f>
        <v>0.006883</v>
      </c>
      <c r="D21" s="14">
        <f t="shared" si="1"/>
        <v>2.319695336</v>
      </c>
      <c r="E21" s="21"/>
      <c r="F21" s="21"/>
      <c r="G21" s="21">
        <v>17.66744</v>
      </c>
      <c r="H21" s="15">
        <f t="shared" si="2"/>
        <v>5954246.428</v>
      </c>
      <c r="I21" s="22" t="s">
        <v>29</v>
      </c>
      <c r="J21" s="17" t="s">
        <v>30</v>
      </c>
    </row>
    <row r="22">
      <c r="A22" s="18" t="s">
        <v>32</v>
      </c>
      <c r="B22" s="19">
        <v>1337.0</v>
      </c>
      <c r="C22" s="23">
        <f>219600/1000000</f>
        <v>0.2196</v>
      </c>
      <c r="D22" s="14">
        <f t="shared" si="1"/>
        <v>164.2483171</v>
      </c>
      <c r="E22" s="21"/>
      <c r="F22" s="21"/>
      <c r="G22" s="21">
        <v>50.4</v>
      </c>
      <c r="H22" s="15">
        <f t="shared" si="2"/>
        <v>37696335.08</v>
      </c>
      <c r="I22" s="16" t="s">
        <v>29</v>
      </c>
      <c r="J22" s="17" t="s">
        <v>30</v>
      </c>
    </row>
    <row r="23">
      <c r="A23" s="24"/>
      <c r="B23" s="24"/>
      <c r="C23" s="24"/>
      <c r="D23" s="25"/>
      <c r="E23" s="24"/>
      <c r="F23" s="24"/>
      <c r="G23" s="24"/>
      <c r="H23" s="24"/>
    </row>
    <row r="24">
      <c r="A24" s="26"/>
      <c r="B24" s="26"/>
      <c r="C24" s="26"/>
      <c r="D24" s="27"/>
      <c r="E24" s="28"/>
      <c r="F24" s="28"/>
      <c r="G24" s="28"/>
      <c r="H24" s="26"/>
      <c r="I24" s="28"/>
      <c r="J24" s="28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75"/>
    <col customWidth="1" min="2" max="2" width="20.38"/>
    <col customWidth="1" min="3" max="5" width="15.13"/>
    <col customWidth="1" min="6" max="6" width="1.13"/>
    <col customWidth="1" min="7" max="7" width="56.13"/>
    <col customWidth="1" min="8" max="20" width="15.13"/>
  </cols>
  <sheetData>
    <row r="1">
      <c r="A1" s="29" t="s">
        <v>33</v>
      </c>
      <c r="B1" s="30"/>
      <c r="C1" s="31"/>
      <c r="D1" s="31"/>
      <c r="E1" s="31"/>
      <c r="F1" s="4"/>
      <c r="G1" s="32" t="s">
        <v>34</v>
      </c>
      <c r="H1" s="32" t="s">
        <v>35</v>
      </c>
      <c r="I1" s="33" t="s">
        <v>36</v>
      </c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</row>
    <row r="2">
      <c r="A2" s="34" t="s">
        <v>37</v>
      </c>
      <c r="B2" s="31"/>
      <c r="C2" s="31"/>
      <c r="D2" s="31"/>
      <c r="E2" s="31"/>
      <c r="F2" s="4"/>
      <c r="G2" s="35"/>
      <c r="H2" s="35"/>
      <c r="I2" s="36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>
      <c r="A3" s="31"/>
      <c r="B3" s="31"/>
      <c r="C3" s="31"/>
      <c r="D3" s="31"/>
      <c r="E3" s="31"/>
      <c r="F3" s="4"/>
      <c r="G3" s="35"/>
      <c r="H3" s="35"/>
      <c r="I3" s="36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>
      <c r="A4" s="37" t="s">
        <v>38</v>
      </c>
      <c r="B4" s="38"/>
      <c r="C4" s="38"/>
      <c r="D4" s="38"/>
      <c r="E4" s="38"/>
      <c r="F4" s="4"/>
      <c r="G4" s="39"/>
      <c r="H4" s="39"/>
      <c r="I4" s="40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>
      <c r="A5" s="31"/>
      <c r="B5" s="31"/>
      <c r="C5" s="31"/>
      <c r="D5" s="31"/>
      <c r="E5" s="31"/>
      <c r="F5" s="4"/>
      <c r="G5" s="35"/>
      <c r="H5" s="35"/>
      <c r="I5" s="36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>
      <c r="A6" s="29" t="s">
        <v>39</v>
      </c>
      <c r="B6" s="29" t="s">
        <v>40</v>
      </c>
      <c r="C6" s="29" t="s">
        <v>41</v>
      </c>
      <c r="D6" s="29" t="s">
        <v>42</v>
      </c>
      <c r="E6" s="31"/>
      <c r="F6" s="4"/>
      <c r="G6" s="35"/>
      <c r="H6" s="35"/>
      <c r="I6" s="36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>
      <c r="A7" s="34" t="s">
        <v>28</v>
      </c>
      <c r="B7" s="34" t="s">
        <v>43</v>
      </c>
      <c r="C7" s="41">
        <v>66100.0</v>
      </c>
      <c r="D7" s="42">
        <f t="shared" ref="D7:D10" si="1">C7/1000000</f>
        <v>0.0661</v>
      </c>
      <c r="E7" s="31"/>
      <c r="F7" s="4"/>
      <c r="G7" s="43" t="s">
        <v>44</v>
      </c>
      <c r="H7" s="43" t="s">
        <v>45</v>
      </c>
      <c r="I7" s="44" t="s">
        <v>46</v>
      </c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>
      <c r="A8" s="34" t="s">
        <v>28</v>
      </c>
      <c r="B8" s="34" t="s">
        <v>47</v>
      </c>
      <c r="C8" s="41">
        <v>6022.0</v>
      </c>
      <c r="D8" s="42">
        <f t="shared" si="1"/>
        <v>0.006022</v>
      </c>
      <c r="E8" s="31"/>
      <c r="F8" s="4"/>
      <c r="G8" s="45">
        <v>2009.0</v>
      </c>
      <c r="H8" s="45" t="s">
        <v>45</v>
      </c>
      <c r="I8" s="46" t="s">
        <v>46</v>
      </c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10" t="s">
        <v>48</v>
      </c>
      <c r="B9" s="10" t="s">
        <v>49</v>
      </c>
      <c r="C9" s="47">
        <f>30400+119700</f>
        <v>150100</v>
      </c>
      <c r="D9" s="48">
        <f t="shared" si="1"/>
        <v>0.1501</v>
      </c>
      <c r="E9" s="49"/>
      <c r="F9" s="50"/>
      <c r="G9" s="43" t="s">
        <v>50</v>
      </c>
      <c r="H9" s="43" t="s">
        <v>51</v>
      </c>
      <c r="I9" s="44" t="s">
        <v>30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</row>
    <row r="10">
      <c r="A10" s="10" t="s">
        <v>48</v>
      </c>
      <c r="B10" s="10" t="s">
        <v>52</v>
      </c>
      <c r="C10" s="51">
        <v>69500.0</v>
      </c>
      <c r="D10" s="48">
        <f t="shared" si="1"/>
        <v>0.0695</v>
      </c>
      <c r="E10" s="49"/>
      <c r="F10" s="50"/>
      <c r="G10" s="43" t="s">
        <v>50</v>
      </c>
      <c r="H10" s="43" t="s">
        <v>51</v>
      </c>
      <c r="I10" s="44" t="s">
        <v>30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</row>
    <row r="11">
      <c r="A11" s="52" t="s">
        <v>48</v>
      </c>
      <c r="B11" s="52" t="s">
        <v>53</v>
      </c>
      <c r="C11" s="53">
        <f t="shared" ref="C11:D11" si="2">sum(C9:C10)</f>
        <v>219600</v>
      </c>
      <c r="D11" s="54">
        <f t="shared" si="2"/>
        <v>0.2196</v>
      </c>
      <c r="E11" s="30"/>
      <c r="F11" s="50"/>
      <c r="G11" s="35"/>
      <c r="H11" s="35"/>
      <c r="I11" s="36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</row>
    <row r="12">
      <c r="A12" s="34" t="s">
        <v>48</v>
      </c>
      <c r="B12" s="34" t="s">
        <v>54</v>
      </c>
      <c r="C12" s="55">
        <f>average(714,973)</f>
        <v>843.5</v>
      </c>
      <c r="D12" s="56">
        <f t="shared" ref="D12:D21" si="3">C12/1000000</f>
        <v>0.0008435</v>
      </c>
      <c r="E12" s="31"/>
      <c r="F12" s="4"/>
      <c r="G12" s="43" t="s">
        <v>55</v>
      </c>
      <c r="H12" s="43" t="s">
        <v>56</v>
      </c>
      <c r="I12" s="44" t="s">
        <v>30</v>
      </c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34" t="s">
        <v>57</v>
      </c>
      <c r="B13" s="34" t="s">
        <v>58</v>
      </c>
      <c r="C13" s="41">
        <v>6883.0</v>
      </c>
      <c r="D13" s="42">
        <f t="shared" si="3"/>
        <v>0.006883</v>
      </c>
      <c r="E13" s="31"/>
      <c r="F13" s="4"/>
      <c r="G13" s="43" t="s">
        <v>59</v>
      </c>
      <c r="H13" s="43" t="s">
        <v>60</v>
      </c>
      <c r="I13" s="44" t="s">
        <v>61</v>
      </c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34" t="s">
        <v>57</v>
      </c>
      <c r="B14" s="34" t="s">
        <v>62</v>
      </c>
      <c r="C14" s="41">
        <v>560.0</v>
      </c>
      <c r="D14" s="57">
        <f t="shared" si="3"/>
        <v>0.00056</v>
      </c>
      <c r="E14" s="31"/>
      <c r="F14" s="4"/>
      <c r="G14" s="43" t="s">
        <v>59</v>
      </c>
      <c r="H14" s="43" t="s">
        <v>60</v>
      </c>
      <c r="I14" s="44" t="s">
        <v>61</v>
      </c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34" t="s">
        <v>63</v>
      </c>
      <c r="B15" s="34" t="s">
        <v>64</v>
      </c>
      <c r="C15" s="41">
        <v>888746.0</v>
      </c>
      <c r="D15" s="42">
        <f t="shared" si="3"/>
        <v>0.888746</v>
      </c>
      <c r="E15" s="31"/>
      <c r="F15" s="4"/>
      <c r="G15" s="43" t="s">
        <v>50</v>
      </c>
      <c r="H15" s="43" t="s">
        <v>9</v>
      </c>
      <c r="I15" s="11" t="s">
        <v>10</v>
      </c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34" t="s">
        <v>63</v>
      </c>
      <c r="B16" s="34" t="s">
        <v>27</v>
      </c>
      <c r="C16" s="41">
        <v>4818118.0</v>
      </c>
      <c r="D16" s="42">
        <f t="shared" si="3"/>
        <v>4.818118</v>
      </c>
      <c r="E16" s="31"/>
      <c r="F16" s="4"/>
      <c r="G16" s="43" t="s">
        <v>50</v>
      </c>
      <c r="H16" s="43" t="s">
        <v>9</v>
      </c>
      <c r="I16" s="11" t="s">
        <v>10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34" t="s">
        <v>63</v>
      </c>
      <c r="B17" s="34" t="s">
        <v>65</v>
      </c>
      <c r="C17" s="41">
        <v>8826903.4</v>
      </c>
      <c r="D17" s="42">
        <f t="shared" si="3"/>
        <v>8.8269034</v>
      </c>
      <c r="E17" s="31"/>
      <c r="F17" s="4"/>
      <c r="G17" s="43" t="s">
        <v>50</v>
      </c>
      <c r="H17" s="43" t="s">
        <v>9</v>
      </c>
      <c r="I17" s="11" t="s">
        <v>10</v>
      </c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52" t="s">
        <v>66</v>
      </c>
      <c r="B18" s="34" t="s">
        <v>67</v>
      </c>
      <c r="C18" s="55">
        <f>sum(C15:C17)</f>
        <v>14533767.4</v>
      </c>
      <c r="D18" s="42">
        <f t="shared" si="3"/>
        <v>14.5337674</v>
      </c>
      <c r="E18" s="31"/>
      <c r="F18" s="4"/>
      <c r="G18" s="43" t="s">
        <v>50</v>
      </c>
      <c r="H18" s="43" t="s">
        <v>9</v>
      </c>
      <c r="I18" s="11" t="s">
        <v>10</v>
      </c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34" t="s">
        <v>26</v>
      </c>
      <c r="B19" s="34" t="s">
        <v>68</v>
      </c>
      <c r="C19" s="41">
        <v>7490661.35</v>
      </c>
      <c r="D19" s="42">
        <f t="shared" si="3"/>
        <v>7.49066135</v>
      </c>
      <c r="E19" s="31"/>
      <c r="F19" s="4"/>
      <c r="G19" s="35"/>
      <c r="H19" s="35"/>
      <c r="I19" s="36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43" t="s">
        <v>69</v>
      </c>
      <c r="B20" s="43" t="s">
        <v>70</v>
      </c>
      <c r="C20" s="58">
        <f>C67*1000000</f>
        <v>36966209.22</v>
      </c>
      <c r="D20" s="59">
        <f t="shared" si="3"/>
        <v>36.96620922</v>
      </c>
      <c r="E20" s="60" t="s">
        <v>71</v>
      </c>
      <c r="F20" s="61"/>
      <c r="G20" s="35"/>
      <c r="H20" s="35"/>
      <c r="I20" s="36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>
      <c r="A21" s="43" t="s">
        <v>69</v>
      </c>
      <c r="B21" s="43" t="s">
        <v>72</v>
      </c>
      <c r="C21" s="62">
        <v>6706728.92</v>
      </c>
      <c r="D21" s="59">
        <f t="shared" si="3"/>
        <v>6.70672892</v>
      </c>
      <c r="E21" s="35"/>
      <c r="F21" s="61"/>
      <c r="G21" s="43" t="s">
        <v>50</v>
      </c>
      <c r="H21" s="43" t="s">
        <v>9</v>
      </c>
      <c r="I21" s="11" t="s">
        <v>10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</row>
    <row r="22">
      <c r="A22" s="31"/>
      <c r="B22" s="31"/>
      <c r="C22" s="31"/>
      <c r="D22" s="31"/>
      <c r="E22" s="31"/>
      <c r="F22" s="4"/>
      <c r="G22" s="35"/>
      <c r="H22" s="35"/>
      <c r="I22" s="36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37" t="s">
        <v>73</v>
      </c>
      <c r="B23" s="38"/>
      <c r="C23" s="38"/>
      <c r="D23" s="38"/>
      <c r="E23" s="38"/>
      <c r="F23" s="4"/>
      <c r="G23" s="39"/>
      <c r="H23" s="39"/>
      <c r="I23" s="40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>
      <c r="A24" s="31"/>
      <c r="B24" s="31"/>
      <c r="C24" s="31"/>
      <c r="D24" s="31"/>
      <c r="E24" s="31"/>
      <c r="F24" s="4"/>
      <c r="G24" s="35"/>
      <c r="H24" s="35"/>
      <c r="I24" s="36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>
      <c r="A25" s="29" t="s">
        <v>39</v>
      </c>
      <c r="B25" s="29" t="s">
        <v>40</v>
      </c>
      <c r="C25" s="29" t="s">
        <v>74</v>
      </c>
      <c r="D25" s="63" t="s">
        <v>75</v>
      </c>
      <c r="E25" s="31"/>
      <c r="F25" s="4"/>
      <c r="G25" s="35"/>
      <c r="H25" s="35"/>
      <c r="I25" s="36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>
      <c r="A26" s="34" t="s">
        <v>28</v>
      </c>
      <c r="B26" s="34" t="s">
        <v>76</v>
      </c>
      <c r="C26" s="55">
        <f t="shared" ref="C26:C31" si="4">D26/100</f>
        <v>6418</v>
      </c>
      <c r="D26" s="51">
        <v>641800.0</v>
      </c>
      <c r="E26" s="31"/>
      <c r="F26" s="4"/>
      <c r="G26" s="43" t="s">
        <v>77</v>
      </c>
      <c r="H26" s="43" t="s">
        <v>45</v>
      </c>
      <c r="I26" s="44" t="s">
        <v>78</v>
      </c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>
      <c r="A27" s="34" t="s">
        <v>48</v>
      </c>
      <c r="B27" s="34" t="s">
        <v>79</v>
      </c>
      <c r="C27" s="55">
        <f t="shared" si="4"/>
        <v>1337</v>
      </c>
      <c r="D27" s="51">
        <v>133700.0</v>
      </c>
      <c r="E27" s="31"/>
      <c r="F27" s="4"/>
      <c r="G27" s="43" t="s">
        <v>80</v>
      </c>
      <c r="H27" s="43" t="s">
        <v>60</v>
      </c>
      <c r="I27" s="44" t="s">
        <v>81</v>
      </c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>
      <c r="A28" s="34" t="s">
        <v>57</v>
      </c>
      <c r="B28" s="34" t="s">
        <v>82</v>
      </c>
      <c r="C28" s="55">
        <f t="shared" si="4"/>
        <v>2967.2</v>
      </c>
      <c r="D28" s="51">
        <v>296720.0</v>
      </c>
      <c r="E28" s="31"/>
      <c r="F28" s="4"/>
      <c r="G28" s="43" t="s">
        <v>59</v>
      </c>
      <c r="H28" s="43" t="s">
        <v>60</v>
      </c>
      <c r="I28" s="44" t="s">
        <v>83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>
      <c r="A29" s="34" t="s">
        <v>63</v>
      </c>
      <c r="B29" s="34" t="s">
        <v>64</v>
      </c>
      <c r="C29" s="55">
        <f t="shared" si="4"/>
        <v>2746.46</v>
      </c>
      <c r="D29" s="51">
        <v>274646.0</v>
      </c>
      <c r="E29" s="31"/>
      <c r="F29" s="4"/>
      <c r="G29" s="43" t="s">
        <v>50</v>
      </c>
      <c r="H29" s="43" t="s">
        <v>9</v>
      </c>
      <c r="I29" s="11" t="s">
        <v>10</v>
      </c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>
      <c r="A30" s="34" t="s">
        <v>63</v>
      </c>
      <c r="B30" s="34" t="s">
        <v>27</v>
      </c>
      <c r="C30" s="55">
        <f t="shared" si="4"/>
        <v>32759.9052</v>
      </c>
      <c r="D30" s="10">
        <v>3275990.52</v>
      </c>
      <c r="E30" s="31"/>
      <c r="F30" s="4"/>
      <c r="G30" s="43" t="s">
        <v>50</v>
      </c>
      <c r="H30" s="43" t="s">
        <v>9</v>
      </c>
      <c r="I30" s="11" t="s">
        <v>10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>
      <c r="A31" s="34" t="s">
        <v>63</v>
      </c>
      <c r="B31" s="34" t="s">
        <v>65</v>
      </c>
      <c r="C31" s="55">
        <f t="shared" si="4"/>
        <v>100398.4607</v>
      </c>
      <c r="D31" s="10">
        <v>1.003984607E7</v>
      </c>
      <c r="E31" s="31"/>
      <c r="F31" s="4"/>
      <c r="G31" s="43" t="s">
        <v>50</v>
      </c>
      <c r="H31" s="43" t="s">
        <v>9</v>
      </c>
      <c r="I31" s="11" t="s">
        <v>10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>
      <c r="A32" s="52" t="s">
        <v>66</v>
      </c>
      <c r="B32" s="34" t="s">
        <v>67</v>
      </c>
      <c r="C32" s="55">
        <f t="shared" ref="C32:D32" si="5">sum(C29:C31)</f>
        <v>135904.8259</v>
      </c>
      <c r="D32" s="64">
        <f t="shared" si="5"/>
        <v>13590482.59</v>
      </c>
      <c r="E32" s="31"/>
      <c r="F32" s="4"/>
      <c r="G32" s="43" t="s">
        <v>50</v>
      </c>
      <c r="H32" s="43" t="s">
        <v>9</v>
      </c>
      <c r="I32" s="11" t="s">
        <v>10</v>
      </c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>
      <c r="A33" s="34" t="s">
        <v>26</v>
      </c>
      <c r="B33" s="34" t="s">
        <v>68</v>
      </c>
      <c r="C33" s="55">
        <f t="shared" ref="C33:C35" si="6">D33/100</f>
        <v>42910.1426</v>
      </c>
      <c r="D33" s="10">
        <v>4291014.26</v>
      </c>
      <c r="E33" s="31"/>
      <c r="F33" s="4"/>
      <c r="G33" s="43" t="s">
        <v>50</v>
      </c>
      <c r="H33" s="43" t="s">
        <v>9</v>
      </c>
      <c r="I33" s="11" t="s">
        <v>10</v>
      </c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>
      <c r="A34" s="31"/>
      <c r="B34" s="31"/>
      <c r="C34" s="55">
        <f t="shared" si="6"/>
        <v>0</v>
      </c>
      <c r="D34" s="49"/>
      <c r="E34" s="31"/>
      <c r="F34" s="4"/>
      <c r="G34" s="35"/>
      <c r="H34" s="35"/>
      <c r="I34" s="35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>
      <c r="A35" s="43" t="s">
        <v>69</v>
      </c>
      <c r="B35" s="43" t="s">
        <v>72</v>
      </c>
      <c r="C35" s="58">
        <f t="shared" si="6"/>
        <v>69693.731</v>
      </c>
      <c r="D35" s="43">
        <v>6969373.1</v>
      </c>
      <c r="E35" s="60" t="s">
        <v>71</v>
      </c>
      <c r="F35" s="61"/>
      <c r="G35" s="43" t="s">
        <v>50</v>
      </c>
      <c r="H35" s="43" t="s">
        <v>9</v>
      </c>
      <c r="I35" s="11" t="s">
        <v>10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  <row r="36">
      <c r="A36" s="31"/>
      <c r="B36" s="31"/>
      <c r="C36" s="31"/>
      <c r="D36" s="49"/>
      <c r="E36" s="31"/>
      <c r="F36" s="4"/>
      <c r="G36" s="35"/>
      <c r="H36" s="35"/>
      <c r="I36" s="36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>
      <c r="A37" s="37" t="s">
        <v>84</v>
      </c>
      <c r="B37" s="38"/>
      <c r="C37" s="38"/>
      <c r="D37" s="38"/>
      <c r="E37" s="38"/>
      <c r="F37" s="4"/>
      <c r="G37" s="39"/>
      <c r="H37" s="39"/>
      <c r="I37" s="40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</row>
    <row r="38">
      <c r="A38" s="31"/>
      <c r="B38" s="31"/>
      <c r="C38" s="31"/>
      <c r="D38" s="31"/>
      <c r="E38" s="31"/>
      <c r="F38" s="4"/>
      <c r="G38" s="35"/>
      <c r="H38" s="35"/>
      <c r="I38" s="36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>
      <c r="A39" s="29" t="s">
        <v>39</v>
      </c>
      <c r="B39" s="29" t="s">
        <v>40</v>
      </c>
      <c r="C39" s="29" t="s">
        <v>85</v>
      </c>
      <c r="D39" s="63" t="s">
        <v>86</v>
      </c>
      <c r="E39" s="65"/>
      <c r="F39" s="66"/>
      <c r="G39" s="67"/>
      <c r="H39" s="67"/>
      <c r="I39" s="68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</row>
    <row r="40">
      <c r="A40" s="31"/>
      <c r="B40" s="31"/>
      <c r="C40" s="34" t="s">
        <v>87</v>
      </c>
      <c r="D40" s="49"/>
      <c r="E40" s="31"/>
      <c r="F40" s="4"/>
      <c r="G40" s="35"/>
      <c r="H40" s="35"/>
      <c r="I40" s="36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>
      <c r="A41" s="34" t="s">
        <v>28</v>
      </c>
      <c r="B41" s="52" t="s">
        <v>88</v>
      </c>
      <c r="C41" s="53">
        <f>D41/1000000</f>
        <v>661</v>
      </c>
      <c r="D41" s="47">
        <f>10*1000000*C7/1000</f>
        <v>661000000</v>
      </c>
      <c r="E41" s="49"/>
      <c r="F41" s="50"/>
      <c r="G41" s="43" t="s">
        <v>89</v>
      </c>
      <c r="H41" s="43" t="s">
        <v>45</v>
      </c>
      <c r="I41" s="44" t="s">
        <v>46</v>
      </c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</row>
    <row r="42">
      <c r="A42" s="34" t="s">
        <v>28</v>
      </c>
      <c r="B42" s="52" t="s">
        <v>90</v>
      </c>
      <c r="C42" s="53">
        <f>661*(100/229)</f>
        <v>288.6462882</v>
      </c>
      <c r="D42" s="47"/>
      <c r="E42" s="49"/>
      <c r="F42" s="50"/>
      <c r="G42" s="43" t="s">
        <v>91</v>
      </c>
      <c r="H42" s="43" t="s">
        <v>45</v>
      </c>
      <c r="I42" s="44" t="s">
        <v>78</v>
      </c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</row>
    <row r="43">
      <c r="A43" s="34" t="s">
        <v>28</v>
      </c>
      <c r="B43" s="34" t="s">
        <v>92</v>
      </c>
      <c r="C43" s="55">
        <f>(C42*1.0016)*0.9292666</f>
        <v>268.6585218</v>
      </c>
      <c r="D43" s="49"/>
      <c r="E43" s="31"/>
      <c r="F43" s="4"/>
      <c r="G43" s="43" t="s">
        <v>93</v>
      </c>
      <c r="H43" s="43" t="s">
        <v>94</v>
      </c>
      <c r="I43" s="44" t="s">
        <v>95</v>
      </c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>
      <c r="A44" s="43" t="s">
        <v>48</v>
      </c>
      <c r="B44" s="43" t="s">
        <v>96</v>
      </c>
      <c r="C44" s="69">
        <f>(C12*1000*C59/0.625)/1000000000</f>
        <v>53.984</v>
      </c>
      <c r="D44" s="31"/>
      <c r="E44" s="31"/>
      <c r="F44" s="4"/>
      <c r="G44" s="43" t="s">
        <v>97</v>
      </c>
      <c r="H44" s="43" t="s">
        <v>98</v>
      </c>
      <c r="I44" s="36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>
      <c r="A45" s="43" t="s">
        <v>48</v>
      </c>
      <c r="B45" s="43" t="s">
        <v>99</v>
      </c>
      <c r="C45" s="69">
        <f>(C11*1000*C59/C60/0.625)/1000000000</f>
        <v>46.848</v>
      </c>
      <c r="D45" s="31"/>
      <c r="E45" s="31"/>
      <c r="F45" s="4"/>
      <c r="G45" s="43" t="s">
        <v>100</v>
      </c>
      <c r="H45" s="43" t="s">
        <v>98</v>
      </c>
      <c r="I45" s="36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>
      <c r="A46" s="34" t="s">
        <v>48</v>
      </c>
      <c r="B46" s="34" t="s">
        <v>101</v>
      </c>
      <c r="C46" s="70">
        <f>average(C44:C45)</f>
        <v>50.416</v>
      </c>
      <c r="D46" s="31"/>
      <c r="E46" s="31"/>
      <c r="F46" s="4"/>
      <c r="G46" s="35"/>
      <c r="H46" s="35"/>
      <c r="I46" s="36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>
      <c r="A47" s="34" t="s">
        <v>102</v>
      </c>
      <c r="B47" s="34" t="s">
        <v>103</v>
      </c>
      <c r="C47" s="71">
        <f>(C62*1000*C14)/1000000000</f>
        <v>17.66744</v>
      </c>
      <c r="D47" s="31"/>
      <c r="E47" s="31"/>
      <c r="F47" s="4"/>
      <c r="G47" s="43" t="s">
        <v>104</v>
      </c>
      <c r="H47" s="35"/>
      <c r="I47" s="36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>
      <c r="A48" s="34" t="s">
        <v>63</v>
      </c>
      <c r="B48" s="34" t="s">
        <v>64</v>
      </c>
      <c r="C48" s="70">
        <f t="shared" ref="C48:C50" si="7">D48/1000000</f>
        <v>0.11646382</v>
      </c>
      <c r="D48" s="10">
        <v>116463.82</v>
      </c>
      <c r="E48" s="31"/>
      <c r="F48" s="4"/>
      <c r="G48" s="43" t="s">
        <v>105</v>
      </c>
      <c r="H48" s="43" t="s">
        <v>9</v>
      </c>
      <c r="I48" s="11" t="s">
        <v>10</v>
      </c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>
      <c r="A49" s="34" t="s">
        <v>63</v>
      </c>
      <c r="B49" s="34" t="s">
        <v>27</v>
      </c>
      <c r="C49" s="70">
        <f t="shared" si="7"/>
        <v>5.12395768</v>
      </c>
      <c r="D49" s="10">
        <v>5123957.68</v>
      </c>
      <c r="E49" s="31"/>
      <c r="F49" s="4"/>
      <c r="G49" s="43" t="s">
        <v>105</v>
      </c>
      <c r="H49" s="43" t="s">
        <v>9</v>
      </c>
      <c r="I49" s="11" t="s">
        <v>10</v>
      </c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>
      <c r="A50" s="34" t="s">
        <v>63</v>
      </c>
      <c r="B50" s="34" t="s">
        <v>65</v>
      </c>
      <c r="C50" s="70">
        <f t="shared" si="7"/>
        <v>9.48327193</v>
      </c>
      <c r="D50" s="10">
        <v>9483271.93</v>
      </c>
      <c r="E50" s="31"/>
      <c r="F50" s="4"/>
      <c r="G50" s="43" t="s">
        <v>105</v>
      </c>
      <c r="H50" s="43" t="s">
        <v>9</v>
      </c>
      <c r="I50" s="11" t="s">
        <v>10</v>
      </c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>
      <c r="A51" s="52" t="s">
        <v>66</v>
      </c>
      <c r="B51" s="34" t="s">
        <v>67</v>
      </c>
      <c r="C51" s="70">
        <f>sum(C48:C50)</f>
        <v>14.72369343</v>
      </c>
      <c r="D51" s="49"/>
      <c r="E51" s="31"/>
      <c r="F51" s="4"/>
      <c r="G51" s="43" t="s">
        <v>105</v>
      </c>
      <c r="H51" s="43" t="s">
        <v>9</v>
      </c>
      <c r="I51" s="11" t="s">
        <v>10</v>
      </c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>
      <c r="A52" s="34" t="s">
        <v>26</v>
      </c>
      <c r="B52" s="34" t="s">
        <v>68</v>
      </c>
      <c r="C52" s="70">
        <f>D52/1000000</f>
        <v>11.93085573</v>
      </c>
      <c r="D52" s="10">
        <v>1.193085573E7</v>
      </c>
      <c r="E52" s="31"/>
      <c r="F52" s="4"/>
      <c r="G52" s="43" t="s">
        <v>105</v>
      </c>
      <c r="H52" s="43" t="s">
        <v>9</v>
      </c>
      <c r="I52" s="11" t="s">
        <v>10</v>
      </c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>
      <c r="A53" s="31"/>
      <c r="B53" s="31"/>
      <c r="C53" s="70"/>
      <c r="D53" s="49"/>
      <c r="E53" s="31"/>
      <c r="F53" s="4"/>
      <c r="G53" s="35"/>
      <c r="H53" s="35"/>
      <c r="I53" s="35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>
      <c r="A54" s="43" t="s">
        <v>69</v>
      </c>
      <c r="B54" s="43" t="s">
        <v>106</v>
      </c>
      <c r="C54" s="69">
        <f>D54/1000000</f>
        <v>38.33671103</v>
      </c>
      <c r="D54" s="43">
        <v>3.833671103E7</v>
      </c>
      <c r="E54" s="60" t="s">
        <v>71</v>
      </c>
      <c r="F54" s="61"/>
      <c r="G54" s="35"/>
      <c r="H54" s="35"/>
      <c r="I54" s="36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>
      <c r="A55" s="31"/>
      <c r="B55" s="31"/>
      <c r="C55" s="31"/>
      <c r="D55" s="31"/>
      <c r="E55" s="31"/>
      <c r="F55" s="4"/>
      <c r="G55" s="35"/>
      <c r="H55" s="35"/>
      <c r="I55" s="36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>
      <c r="A56" s="31"/>
      <c r="B56" s="31"/>
      <c r="C56" s="31"/>
      <c r="D56" s="31"/>
      <c r="E56" s="31"/>
      <c r="F56" s="4"/>
      <c r="G56" s="35"/>
      <c r="H56" s="35"/>
      <c r="I56" s="36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>
      <c r="A57" s="72" t="s">
        <v>107</v>
      </c>
      <c r="B57" s="73"/>
      <c r="C57" s="73"/>
      <c r="D57" s="38"/>
      <c r="E57" s="38"/>
      <c r="F57" s="38"/>
      <c r="G57" s="39"/>
      <c r="H57" s="39"/>
      <c r="I57" s="40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</row>
    <row r="58">
      <c r="A58" s="74" t="s">
        <v>48</v>
      </c>
      <c r="B58" s="74" t="s">
        <v>108</v>
      </c>
      <c r="C58" s="74">
        <v>150.0</v>
      </c>
      <c r="D58" s="31"/>
      <c r="E58" s="31"/>
      <c r="F58" s="4"/>
      <c r="G58" s="43" t="s">
        <v>109</v>
      </c>
      <c r="H58" s="43" t="s">
        <v>60</v>
      </c>
      <c r="I58" s="44" t="s">
        <v>110</v>
      </c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>
      <c r="A59" s="74" t="s">
        <v>48</v>
      </c>
      <c r="B59" s="74" t="s">
        <v>111</v>
      </c>
      <c r="C59" s="74">
        <v>40000.0</v>
      </c>
      <c r="D59" s="31"/>
      <c r="E59" s="31"/>
      <c r="F59" s="4"/>
      <c r="G59" s="43" t="s">
        <v>112</v>
      </c>
      <c r="H59" s="43" t="s">
        <v>113</v>
      </c>
      <c r="I59" s="44" t="s">
        <v>114</v>
      </c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>
      <c r="A60" s="74" t="s">
        <v>48</v>
      </c>
      <c r="B60" s="74" t="s">
        <v>115</v>
      </c>
      <c r="C60" s="74">
        <v>300.0</v>
      </c>
      <c r="D60" s="31"/>
      <c r="E60" s="31"/>
      <c r="F60" s="4"/>
      <c r="G60" s="43" t="s">
        <v>116</v>
      </c>
      <c r="H60" s="43" t="s">
        <v>117</v>
      </c>
      <c r="I60" s="44" t="s">
        <v>118</v>
      </c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>
      <c r="A61" s="74" t="s">
        <v>48</v>
      </c>
      <c r="B61" s="74" t="s">
        <v>119</v>
      </c>
      <c r="C61" s="75">
        <f>median(69.9,90,48.9,70,42.2,95,100,70,69,70,70,4.2,77,26.9,30,42.3,70.3,31.8,51,33,79.3,70,38.9,55.1,28,35,45,62.5,50,29.2,67,80,42,75,62.9)</f>
        <v>62.5</v>
      </c>
      <c r="D61" s="31"/>
      <c r="E61" s="31"/>
      <c r="F61" s="4"/>
      <c r="G61" s="43" t="s">
        <v>120</v>
      </c>
      <c r="H61" s="43" t="s">
        <v>113</v>
      </c>
      <c r="I61" s="44" t="s">
        <v>114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>
      <c r="A62" s="74" t="s">
        <v>102</v>
      </c>
      <c r="B62" s="74" t="s">
        <v>121</v>
      </c>
      <c r="C62" s="74">
        <v>31549.0</v>
      </c>
      <c r="D62" s="31"/>
      <c r="E62" s="31"/>
      <c r="F62" s="4"/>
      <c r="G62" s="43" t="s">
        <v>122</v>
      </c>
      <c r="H62" s="43" t="s">
        <v>123</v>
      </c>
      <c r="I62" s="44" t="s">
        <v>124</v>
      </c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>
      <c r="A63" s="74" t="s">
        <v>69</v>
      </c>
      <c r="B63" s="74" t="s">
        <v>125</v>
      </c>
      <c r="C63" s="76">
        <f>189991953.71/1000000</f>
        <v>189.9919537</v>
      </c>
      <c r="D63" s="31"/>
      <c r="E63" s="31"/>
      <c r="F63" s="4"/>
      <c r="G63" s="43" t="s">
        <v>126</v>
      </c>
      <c r="H63" s="43" t="s">
        <v>9</v>
      </c>
      <c r="I63" s="44" t="s">
        <v>127</v>
      </c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>
      <c r="A64" s="74" t="s">
        <v>69</v>
      </c>
      <c r="B64" s="74" t="s">
        <v>128</v>
      </c>
      <c r="C64" s="76">
        <f>26404435.16/1000000</f>
        <v>26.40443516</v>
      </c>
      <c r="D64" s="31"/>
      <c r="E64" s="31"/>
      <c r="F64" s="4"/>
      <c r="G64" s="43" t="s">
        <v>129</v>
      </c>
      <c r="H64" s="43" t="s">
        <v>9</v>
      </c>
      <c r="I64" s="44" t="s">
        <v>127</v>
      </c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>
      <c r="A65" s="74" t="s">
        <v>69</v>
      </c>
      <c r="B65" s="74" t="s">
        <v>130</v>
      </c>
      <c r="C65" s="76">
        <f>((2.4*0.453592)/7.5)*10</f>
        <v>1.4514944</v>
      </c>
      <c r="D65" s="31"/>
      <c r="E65" s="31"/>
      <c r="F65" s="4"/>
      <c r="G65" s="43" t="s">
        <v>131</v>
      </c>
      <c r="H65" s="43" t="s">
        <v>132</v>
      </c>
      <c r="I65" s="44" t="s">
        <v>133</v>
      </c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>
      <c r="A66" s="74" t="s">
        <v>69</v>
      </c>
      <c r="B66" s="74" t="s">
        <v>134</v>
      </c>
      <c r="C66" s="77">
        <v>1.4</v>
      </c>
      <c r="D66" s="31"/>
      <c r="E66" s="31"/>
      <c r="F66" s="4"/>
      <c r="G66" s="43" t="s">
        <v>135</v>
      </c>
      <c r="H66" s="43" t="s">
        <v>136</v>
      </c>
      <c r="I66" s="44" t="s">
        <v>137</v>
      </c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>
      <c r="A67" s="74" t="s">
        <v>69</v>
      </c>
      <c r="B67" s="74" t="s">
        <v>138</v>
      </c>
      <c r="C67" s="76">
        <f>C64*1.4</f>
        <v>36.96620922</v>
      </c>
      <c r="D67" s="31"/>
      <c r="E67" s="31"/>
      <c r="F67" s="4"/>
      <c r="G67" s="43" t="s">
        <v>139</v>
      </c>
      <c r="H67" s="35"/>
      <c r="I67" s="36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>
      <c r="A68" s="31"/>
      <c r="B68" s="31"/>
      <c r="C68" s="31"/>
      <c r="D68" s="31"/>
      <c r="E68" s="31"/>
      <c r="F68" s="4"/>
      <c r="G68" s="35"/>
      <c r="H68" s="35"/>
      <c r="I68" s="36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>
      <c r="A69" s="31"/>
      <c r="B69" s="31"/>
      <c r="C69" s="31"/>
      <c r="D69" s="31"/>
      <c r="E69" s="31"/>
      <c r="F69" s="4"/>
      <c r="G69" s="35"/>
      <c r="H69" s="35"/>
      <c r="I69" s="36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>
      <c r="A70" s="63" t="s">
        <v>140</v>
      </c>
      <c r="B70" s="31"/>
      <c r="C70" s="31"/>
      <c r="D70" s="31"/>
      <c r="E70" s="31"/>
      <c r="F70" s="4"/>
      <c r="G70" s="35"/>
      <c r="H70" s="35"/>
      <c r="I70" s="36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>
      <c r="A71" s="43" t="s">
        <v>141</v>
      </c>
      <c r="B71" s="43" t="s">
        <v>142</v>
      </c>
      <c r="C71" s="58"/>
      <c r="D71" s="35"/>
      <c r="E71" s="35"/>
      <c r="F71" s="61"/>
      <c r="G71" s="35"/>
      <c r="H71" s="35"/>
      <c r="I71" s="36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</row>
    <row r="72">
      <c r="A72" s="43" t="s">
        <v>143</v>
      </c>
      <c r="B72" s="43" t="s">
        <v>144</v>
      </c>
      <c r="C72" s="55"/>
      <c r="D72" s="31"/>
      <c r="E72" s="31"/>
      <c r="F72" s="4"/>
      <c r="G72" s="35"/>
      <c r="H72" s="35"/>
      <c r="I72" s="36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>
      <c r="A73" s="43" t="s">
        <v>145</v>
      </c>
      <c r="B73" s="43" t="s">
        <v>146</v>
      </c>
      <c r="C73" s="55"/>
      <c r="D73" s="31"/>
      <c r="E73" s="31"/>
      <c r="F73" s="4"/>
      <c r="G73" s="35"/>
      <c r="H73" s="35"/>
      <c r="I73" s="36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>
      <c r="A74" s="43" t="s">
        <v>147</v>
      </c>
      <c r="B74" s="43" t="s">
        <v>146</v>
      </c>
      <c r="C74" s="58"/>
      <c r="D74" s="35"/>
      <c r="E74" s="35"/>
      <c r="F74" s="61"/>
      <c r="G74" s="35"/>
      <c r="H74" s="35"/>
      <c r="I74" s="36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</row>
    <row r="75">
      <c r="A75" s="31"/>
      <c r="B75" s="31"/>
      <c r="C75" s="31"/>
      <c r="D75" s="31"/>
      <c r="E75" s="31"/>
      <c r="F75" s="4"/>
      <c r="G75" s="35"/>
      <c r="H75" s="35"/>
      <c r="I75" s="36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>
      <c r="A76" s="31"/>
      <c r="B76" s="31"/>
      <c r="C76" s="31"/>
      <c r="D76" s="31"/>
      <c r="E76" s="31"/>
      <c r="F76" s="4"/>
      <c r="G76" s="35"/>
      <c r="H76" s="35"/>
      <c r="I76" s="36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>
      <c r="A77" s="31"/>
      <c r="B77" s="31"/>
      <c r="C77" s="31"/>
      <c r="D77" s="31"/>
      <c r="E77" s="31"/>
      <c r="F77" s="4"/>
      <c r="G77" s="35"/>
      <c r="H77" s="35"/>
      <c r="I77" s="36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>
      <c r="A78" s="31"/>
      <c r="B78" s="31"/>
      <c r="C78" s="31"/>
      <c r="D78" s="31"/>
      <c r="E78" s="31"/>
      <c r="F78" s="4"/>
      <c r="G78" s="35"/>
      <c r="H78" s="35"/>
      <c r="I78" s="36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>
      <c r="A79" s="31"/>
      <c r="B79" s="31"/>
      <c r="C79" s="31"/>
      <c r="D79" s="31"/>
      <c r="E79" s="31"/>
      <c r="F79" s="4"/>
      <c r="G79" s="35"/>
      <c r="H79" s="35"/>
      <c r="I79" s="36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>
      <c r="A80" s="31"/>
      <c r="B80" s="31"/>
      <c r="C80" s="31"/>
      <c r="D80" s="31"/>
      <c r="E80" s="31"/>
      <c r="F80" s="4"/>
      <c r="G80" s="35"/>
      <c r="H80" s="35"/>
      <c r="I80" s="36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>
      <c r="A81" s="31"/>
      <c r="B81" s="31"/>
      <c r="C81" s="31"/>
      <c r="D81" s="31"/>
      <c r="E81" s="31"/>
      <c r="F81" s="4"/>
      <c r="G81" s="35"/>
      <c r="H81" s="35"/>
      <c r="I81" s="36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>
      <c r="A82" s="31"/>
      <c r="B82" s="31"/>
      <c r="C82" s="31"/>
      <c r="D82" s="31"/>
      <c r="E82" s="31"/>
      <c r="F82" s="4"/>
      <c r="G82" s="35"/>
      <c r="H82" s="35"/>
      <c r="I82" s="36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>
      <c r="A83" s="31"/>
      <c r="B83" s="31"/>
      <c r="C83" s="31"/>
      <c r="D83" s="31"/>
      <c r="E83" s="31"/>
      <c r="F83" s="4"/>
      <c r="G83" s="35"/>
      <c r="H83" s="35"/>
      <c r="I83" s="36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>
      <c r="A84" s="31"/>
      <c r="B84" s="31"/>
      <c r="C84" s="31"/>
      <c r="D84" s="31"/>
      <c r="E84" s="31"/>
      <c r="F84" s="4"/>
      <c r="G84" s="35"/>
      <c r="H84" s="35"/>
      <c r="I84" s="36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>
      <c r="A85" s="31"/>
      <c r="B85" s="31"/>
      <c r="C85" s="31"/>
      <c r="D85" s="31"/>
      <c r="E85" s="31"/>
      <c r="F85" s="4"/>
      <c r="G85" s="35"/>
      <c r="H85" s="35"/>
      <c r="I85" s="36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>
      <c r="A86" s="31"/>
      <c r="B86" s="31"/>
      <c r="C86" s="31"/>
      <c r="D86" s="31"/>
      <c r="E86" s="31"/>
      <c r="F86" s="4"/>
      <c r="G86" s="35"/>
      <c r="H86" s="35"/>
      <c r="I86" s="36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>
      <c r="A87" s="31"/>
      <c r="B87" s="31"/>
      <c r="C87" s="31"/>
      <c r="D87" s="31"/>
      <c r="E87" s="31"/>
      <c r="F87" s="4"/>
      <c r="G87" s="35"/>
      <c r="H87" s="35"/>
      <c r="I87" s="36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>
      <c r="A88" s="31"/>
      <c r="B88" s="31"/>
      <c r="C88" s="31"/>
      <c r="D88" s="31"/>
      <c r="E88" s="31"/>
      <c r="F88" s="4"/>
      <c r="G88" s="35"/>
      <c r="H88" s="35"/>
      <c r="I88" s="36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>
      <c r="A89" s="31"/>
      <c r="B89" s="31"/>
      <c r="C89" s="31"/>
      <c r="D89" s="31"/>
      <c r="E89" s="31"/>
      <c r="F89" s="4"/>
      <c r="G89" s="35"/>
      <c r="H89" s="35"/>
      <c r="I89" s="36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>
      <c r="A90" s="31"/>
      <c r="B90" s="31"/>
      <c r="C90" s="31"/>
      <c r="D90" s="31"/>
      <c r="E90" s="31"/>
      <c r="F90" s="4"/>
      <c r="G90" s="35"/>
      <c r="H90" s="35"/>
      <c r="I90" s="36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>
      <c r="A91" s="31"/>
      <c r="B91" s="31"/>
      <c r="C91" s="31"/>
      <c r="D91" s="31"/>
      <c r="E91" s="31"/>
      <c r="F91" s="4"/>
      <c r="G91" s="35"/>
      <c r="H91" s="35"/>
      <c r="I91" s="36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>
      <c r="A92" s="31"/>
      <c r="B92" s="31"/>
      <c r="C92" s="31"/>
      <c r="D92" s="31"/>
      <c r="E92" s="31"/>
      <c r="F92" s="4"/>
      <c r="G92" s="35"/>
      <c r="H92" s="35"/>
      <c r="I92" s="36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>
      <c r="A93" s="31"/>
      <c r="B93" s="31"/>
      <c r="C93" s="31"/>
      <c r="D93" s="31"/>
      <c r="E93" s="31"/>
      <c r="F93" s="4"/>
      <c r="G93" s="35"/>
      <c r="H93" s="35"/>
      <c r="I93" s="36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>
      <c r="A94" s="31"/>
      <c r="B94" s="31"/>
      <c r="C94" s="31"/>
      <c r="D94" s="31"/>
      <c r="E94" s="31"/>
      <c r="F94" s="4"/>
      <c r="G94" s="35"/>
      <c r="H94" s="35"/>
      <c r="I94" s="36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>
      <c r="A95" s="31"/>
      <c r="B95" s="31"/>
      <c r="C95" s="31"/>
      <c r="D95" s="31"/>
      <c r="E95" s="31"/>
      <c r="F95" s="4"/>
      <c r="G95" s="35"/>
      <c r="H95" s="35"/>
      <c r="I95" s="36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>
      <c r="A96" s="31"/>
      <c r="B96" s="31"/>
      <c r="C96" s="31"/>
      <c r="D96" s="31"/>
      <c r="E96" s="31"/>
      <c r="F96" s="4"/>
      <c r="G96" s="35"/>
      <c r="H96" s="35"/>
      <c r="I96" s="36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>
      <c r="A97" s="31"/>
      <c r="B97" s="31"/>
      <c r="C97" s="31"/>
      <c r="D97" s="31"/>
      <c r="E97" s="31"/>
      <c r="F97" s="4"/>
      <c r="G97" s="35"/>
      <c r="H97" s="35"/>
      <c r="I97" s="36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>
      <c r="A98" s="31"/>
      <c r="B98" s="31"/>
      <c r="C98" s="31"/>
      <c r="D98" s="31"/>
      <c r="E98" s="31"/>
      <c r="F98" s="4"/>
      <c r="G98" s="35"/>
      <c r="H98" s="35"/>
      <c r="I98" s="36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>
      <c r="A99" s="31"/>
      <c r="B99" s="31"/>
      <c r="C99" s="31"/>
      <c r="D99" s="31"/>
      <c r="E99" s="31"/>
      <c r="F99" s="4"/>
      <c r="G99" s="35"/>
      <c r="H99" s="35"/>
      <c r="I99" s="36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>
      <c r="A100" s="31"/>
      <c r="B100" s="31"/>
      <c r="C100" s="31"/>
      <c r="D100" s="31"/>
      <c r="E100" s="31"/>
      <c r="F100" s="4"/>
      <c r="G100" s="35"/>
      <c r="H100" s="35"/>
      <c r="I100" s="36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>
      <c r="A101" s="31"/>
      <c r="B101" s="31"/>
      <c r="C101" s="31"/>
      <c r="D101" s="31"/>
      <c r="E101" s="31"/>
      <c r="F101" s="4"/>
      <c r="G101" s="35"/>
      <c r="H101" s="35"/>
      <c r="I101" s="36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>
      <c r="A102" s="31"/>
      <c r="B102" s="31"/>
      <c r="C102" s="31"/>
      <c r="D102" s="31"/>
      <c r="E102" s="31"/>
      <c r="F102" s="4"/>
      <c r="G102" s="35"/>
      <c r="H102" s="35"/>
      <c r="I102" s="36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>
      <c r="A103" s="31"/>
      <c r="B103" s="31"/>
      <c r="C103" s="31"/>
      <c r="D103" s="31"/>
      <c r="E103" s="31"/>
      <c r="F103" s="4"/>
      <c r="G103" s="35"/>
      <c r="H103" s="35"/>
      <c r="I103" s="36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>
      <c r="A104" s="31"/>
      <c r="B104" s="31"/>
      <c r="C104" s="31"/>
      <c r="D104" s="31"/>
      <c r="E104" s="31"/>
      <c r="F104" s="4"/>
      <c r="G104" s="35"/>
      <c r="H104" s="35"/>
      <c r="I104" s="36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>
      <c r="A105" s="31"/>
      <c r="B105" s="31"/>
      <c r="C105" s="31"/>
      <c r="D105" s="31"/>
      <c r="E105" s="31"/>
      <c r="F105" s="4"/>
      <c r="G105" s="35"/>
      <c r="H105" s="35"/>
      <c r="I105" s="36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>
      <c r="A106" s="31"/>
      <c r="B106" s="31"/>
      <c r="C106" s="31"/>
      <c r="D106" s="31"/>
      <c r="E106" s="31"/>
      <c r="F106" s="4"/>
      <c r="G106" s="35"/>
      <c r="H106" s="35"/>
      <c r="I106" s="36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>
      <c r="A107" s="31"/>
      <c r="B107" s="31"/>
      <c r="C107" s="31"/>
      <c r="D107" s="31"/>
      <c r="E107" s="31"/>
      <c r="F107" s="4"/>
      <c r="G107" s="35"/>
      <c r="H107" s="35"/>
      <c r="I107" s="36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>
      <c r="A108" s="31"/>
      <c r="B108" s="31"/>
      <c r="C108" s="31"/>
      <c r="D108" s="31"/>
      <c r="E108" s="31"/>
      <c r="F108" s="4"/>
      <c r="G108" s="35"/>
      <c r="H108" s="35"/>
      <c r="I108" s="36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>
      <c r="A109" s="31"/>
      <c r="B109" s="31"/>
      <c r="C109" s="31"/>
      <c r="D109" s="31"/>
      <c r="E109" s="31"/>
      <c r="F109" s="4"/>
      <c r="G109" s="35"/>
      <c r="H109" s="35"/>
      <c r="I109" s="36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>
      <c r="A110" s="31"/>
      <c r="B110" s="31"/>
      <c r="C110" s="31"/>
      <c r="D110" s="31"/>
      <c r="E110" s="31"/>
      <c r="F110" s="4"/>
      <c r="G110" s="35"/>
      <c r="H110" s="35"/>
      <c r="I110" s="36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>
      <c r="A111" s="31"/>
      <c r="B111" s="31"/>
      <c r="C111" s="31"/>
      <c r="D111" s="31"/>
      <c r="E111" s="31"/>
      <c r="F111" s="4"/>
      <c r="G111" s="35"/>
      <c r="H111" s="35"/>
      <c r="I111" s="36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>
      <c r="A112" s="31"/>
      <c r="B112" s="31"/>
      <c r="C112" s="31"/>
      <c r="D112" s="31"/>
      <c r="E112" s="31"/>
      <c r="F112" s="4"/>
      <c r="G112" s="35"/>
      <c r="H112" s="35"/>
      <c r="I112" s="36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>
      <c r="A113" s="31"/>
      <c r="B113" s="31"/>
      <c r="C113" s="31"/>
      <c r="D113" s="31"/>
      <c r="E113" s="31"/>
      <c r="F113" s="4"/>
      <c r="G113" s="35"/>
      <c r="H113" s="35"/>
      <c r="I113" s="36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>
      <c r="A114" s="31"/>
      <c r="B114" s="31"/>
      <c r="C114" s="31"/>
      <c r="D114" s="31"/>
      <c r="E114" s="31"/>
      <c r="F114" s="4"/>
      <c r="G114" s="35"/>
      <c r="H114" s="35"/>
      <c r="I114" s="36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>
      <c r="A115" s="31"/>
      <c r="B115" s="31"/>
      <c r="C115" s="31"/>
      <c r="D115" s="31"/>
      <c r="E115" s="31"/>
      <c r="F115" s="4"/>
      <c r="G115" s="35"/>
      <c r="H115" s="35"/>
      <c r="I115" s="36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>
      <c r="A116" s="31"/>
      <c r="B116" s="31"/>
      <c r="C116" s="31"/>
      <c r="D116" s="31"/>
      <c r="E116" s="31"/>
      <c r="F116" s="4"/>
      <c r="G116" s="35"/>
      <c r="H116" s="35"/>
      <c r="I116" s="36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>
      <c r="A117" s="31"/>
      <c r="B117" s="31"/>
      <c r="C117" s="31"/>
      <c r="D117" s="31"/>
      <c r="E117" s="31"/>
      <c r="F117" s="4"/>
      <c r="G117" s="35"/>
      <c r="H117" s="35"/>
      <c r="I117" s="36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>
      <c r="A118" s="31"/>
      <c r="B118" s="31"/>
      <c r="C118" s="31"/>
      <c r="D118" s="31"/>
      <c r="E118" s="31"/>
      <c r="F118" s="4"/>
      <c r="G118" s="35"/>
      <c r="H118" s="35"/>
      <c r="I118" s="36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>
      <c r="A119" s="31"/>
      <c r="B119" s="31"/>
      <c r="C119" s="31"/>
      <c r="D119" s="31"/>
      <c r="E119" s="31"/>
      <c r="F119" s="4"/>
      <c r="G119" s="35"/>
      <c r="H119" s="35"/>
      <c r="I119" s="36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>
      <c r="A120" s="31"/>
      <c r="B120" s="31"/>
      <c r="C120" s="31"/>
      <c r="D120" s="31"/>
      <c r="E120" s="31"/>
      <c r="F120" s="4"/>
      <c r="G120" s="35"/>
      <c r="H120" s="35"/>
      <c r="I120" s="36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>
      <c r="A121" s="31"/>
      <c r="B121" s="31"/>
      <c r="C121" s="31"/>
      <c r="D121" s="31"/>
      <c r="E121" s="31"/>
      <c r="F121" s="4"/>
      <c r="G121" s="35"/>
      <c r="H121" s="35"/>
      <c r="I121" s="36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>
      <c r="A122" s="31"/>
      <c r="B122" s="31"/>
      <c r="C122" s="31"/>
      <c r="D122" s="31"/>
      <c r="E122" s="31"/>
      <c r="F122" s="4"/>
      <c r="G122" s="35"/>
      <c r="H122" s="35"/>
      <c r="I122" s="36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>
      <c r="A123" s="31"/>
      <c r="B123" s="31"/>
      <c r="C123" s="31"/>
      <c r="D123" s="31"/>
      <c r="E123" s="31"/>
      <c r="F123" s="4"/>
      <c r="G123" s="35"/>
      <c r="H123" s="35"/>
      <c r="I123" s="36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>
      <c r="A124" s="31"/>
      <c r="B124" s="31"/>
      <c r="C124" s="31"/>
      <c r="D124" s="31"/>
      <c r="E124" s="31"/>
      <c r="F124" s="4"/>
      <c r="G124" s="35"/>
      <c r="H124" s="35"/>
      <c r="I124" s="36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>
      <c r="A125" s="31"/>
      <c r="B125" s="31"/>
      <c r="C125" s="31"/>
      <c r="D125" s="31"/>
      <c r="E125" s="31"/>
      <c r="F125" s="4"/>
      <c r="G125" s="35"/>
      <c r="H125" s="35"/>
      <c r="I125" s="36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>
      <c r="A126" s="31"/>
      <c r="B126" s="31"/>
      <c r="C126" s="31"/>
      <c r="D126" s="31"/>
      <c r="E126" s="31"/>
      <c r="F126" s="4"/>
      <c r="G126" s="35"/>
      <c r="H126" s="35"/>
      <c r="I126" s="36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>
      <c r="A127" s="31"/>
      <c r="B127" s="31"/>
      <c r="C127" s="31"/>
      <c r="D127" s="31"/>
      <c r="E127" s="31"/>
      <c r="F127" s="4"/>
      <c r="G127" s="35"/>
      <c r="H127" s="35"/>
      <c r="I127" s="36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>
      <c r="A128" s="31"/>
      <c r="B128" s="31"/>
      <c r="C128" s="31"/>
      <c r="D128" s="31"/>
      <c r="E128" s="31"/>
      <c r="F128" s="4"/>
      <c r="G128" s="35"/>
      <c r="H128" s="35"/>
      <c r="I128" s="36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>
      <c r="A129" s="31"/>
      <c r="B129" s="31"/>
      <c r="C129" s="31"/>
      <c r="D129" s="31"/>
      <c r="E129" s="31"/>
      <c r="F129" s="4"/>
      <c r="G129" s="35"/>
      <c r="H129" s="35"/>
      <c r="I129" s="36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>
      <c r="A130" s="31"/>
      <c r="B130" s="31"/>
      <c r="C130" s="31"/>
      <c r="D130" s="31"/>
      <c r="E130" s="31"/>
      <c r="F130" s="4"/>
      <c r="G130" s="35"/>
      <c r="H130" s="35"/>
      <c r="I130" s="36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>
      <c r="A131" s="31"/>
      <c r="B131" s="31"/>
      <c r="C131" s="31"/>
      <c r="D131" s="31"/>
      <c r="E131" s="31"/>
      <c r="F131" s="4"/>
      <c r="G131" s="35"/>
      <c r="H131" s="35"/>
      <c r="I131" s="36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</sheetData>
  <hyperlinks>
    <hyperlink r:id="rId1" ref="I7"/>
    <hyperlink r:id="rId2" ref="I8"/>
    <hyperlink r:id="rId3" ref="I9"/>
    <hyperlink r:id="rId4" ref="I10"/>
    <hyperlink r:id="rId5" ref="I12"/>
    <hyperlink r:id="rId6" ref="I13"/>
    <hyperlink r:id="rId7" ref="I14"/>
    <hyperlink r:id="rId8" ref="I15"/>
    <hyperlink r:id="rId9" ref="I16"/>
    <hyperlink r:id="rId10" ref="I17"/>
    <hyperlink r:id="rId11" ref="I18"/>
    <hyperlink r:id="rId12" ref="I21"/>
    <hyperlink r:id="rId13" ref="I26"/>
    <hyperlink r:id="rId14" ref="I27"/>
    <hyperlink r:id="rId15" ref="I28"/>
    <hyperlink r:id="rId16" ref="I29"/>
    <hyperlink r:id="rId17" ref="I30"/>
    <hyperlink r:id="rId18" ref="I31"/>
    <hyperlink r:id="rId19" ref="I32"/>
    <hyperlink r:id="rId20" ref="I33"/>
    <hyperlink r:id="rId21" ref="I35"/>
    <hyperlink r:id="rId22" ref="I41"/>
    <hyperlink r:id="rId23" ref="I42"/>
    <hyperlink r:id="rId24" ref="I43"/>
    <hyperlink r:id="rId25" ref="I48"/>
    <hyperlink r:id="rId26" ref="I49"/>
    <hyperlink r:id="rId27" ref="I50"/>
    <hyperlink r:id="rId28" ref="I51"/>
    <hyperlink r:id="rId29" ref="I52"/>
    <hyperlink r:id="rId30" ref="I58"/>
    <hyperlink r:id="rId31" location="state:0" ref="I59"/>
    <hyperlink r:id="rId32" ref="I60"/>
    <hyperlink r:id="rId33" location="state:0" ref="I61"/>
    <hyperlink r:id="rId34" ref="I62"/>
    <hyperlink r:id="rId35" ref="I63"/>
    <hyperlink r:id="rId36" ref="I64"/>
    <hyperlink r:id="rId37" ref="I65"/>
    <hyperlink r:id="rId38" location="cite_note-OCW-1" ref="I66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7.63"/>
    <col customWidth="1" min="2" max="4" width="15.13"/>
    <col customWidth="1" min="5" max="5" width="18.13"/>
    <col customWidth="1" min="6" max="6" width="15.13"/>
    <col customWidth="1" min="7" max="7" width="34.88"/>
    <col customWidth="1" min="8" max="20" width="15.13"/>
  </cols>
  <sheetData>
    <row r="1">
      <c r="A1" s="49"/>
      <c r="B1" s="10" t="s">
        <v>88</v>
      </c>
      <c r="C1" s="47">
        <f>D1/1000000</f>
        <v>0</v>
      </c>
      <c r="D1" s="47">
        <f t="array" ref="D1">10*1000000*""/1000</f>
        <v>0</v>
      </c>
      <c r="E1" s="49"/>
      <c r="F1" s="10" t="s">
        <v>148</v>
      </c>
      <c r="G1" s="10" t="s">
        <v>149</v>
      </c>
      <c r="H1" s="10" t="s">
        <v>29</v>
      </c>
      <c r="I1" s="44" t="s">
        <v>46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>
      <c r="A2" s="49"/>
      <c r="B2" s="10" t="s">
        <v>90</v>
      </c>
      <c r="C2" s="47">
        <f>661*(100/229)</f>
        <v>288.6462882</v>
      </c>
      <c r="D2" s="47"/>
      <c r="E2" s="49"/>
      <c r="F2" s="49"/>
      <c r="G2" s="10" t="s">
        <v>91</v>
      </c>
      <c r="H2" s="10" t="s">
        <v>29</v>
      </c>
      <c r="I2" s="44" t="s">
        <v>78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</row>
    <row r="3">
      <c r="A3" s="31"/>
      <c r="B3" s="34" t="s">
        <v>92</v>
      </c>
      <c r="C3" s="55">
        <f>(C2*1.0016)*0.9292666</f>
        <v>268.6585218</v>
      </c>
      <c r="D3" s="49"/>
      <c r="E3" s="31"/>
      <c r="F3" s="31"/>
      <c r="G3" s="10" t="s">
        <v>93</v>
      </c>
      <c r="H3" s="10" t="s">
        <v>94</v>
      </c>
      <c r="I3" s="44" t="s">
        <v>95</v>
      </c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>
      <c r="A4" s="31"/>
      <c r="B4" s="31"/>
      <c r="C4" s="31"/>
      <c r="D4" s="49"/>
      <c r="E4" s="31"/>
      <c r="F4" s="31"/>
      <c r="G4" s="49"/>
      <c r="H4" s="49"/>
      <c r="I4" s="78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>
      <c r="A5" s="49"/>
      <c r="B5" s="49"/>
      <c r="C5" s="49"/>
      <c r="D5" s="49"/>
      <c r="E5" s="49"/>
      <c r="F5" s="10" t="s">
        <v>150</v>
      </c>
      <c r="G5" s="10" t="s">
        <v>151</v>
      </c>
      <c r="H5" s="10" t="s">
        <v>29</v>
      </c>
      <c r="I5" s="44" t="s">
        <v>46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</row>
    <row r="6">
      <c r="A6" s="49"/>
      <c r="B6" s="49"/>
      <c r="C6" s="49"/>
      <c r="D6" s="49"/>
      <c r="E6" s="49"/>
      <c r="F6" s="10" t="s">
        <v>152</v>
      </c>
      <c r="G6" s="10" t="s">
        <v>153</v>
      </c>
      <c r="H6" s="10" t="s">
        <v>29</v>
      </c>
      <c r="I6" s="44" t="s">
        <v>154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</row>
    <row r="7">
      <c r="A7" s="49"/>
      <c r="B7" s="49"/>
      <c r="C7" s="49"/>
      <c r="D7" s="49"/>
      <c r="E7" s="49"/>
      <c r="F7" s="10" t="s">
        <v>155</v>
      </c>
      <c r="G7" s="10" t="s">
        <v>156</v>
      </c>
      <c r="H7" s="10" t="s">
        <v>29</v>
      </c>
      <c r="I7" s="44" t="s">
        <v>154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29" t="s">
        <v>157</v>
      </c>
      <c r="B11" s="29" t="s">
        <v>158</v>
      </c>
      <c r="C11" s="29" t="s">
        <v>159</v>
      </c>
      <c r="D11" s="65"/>
      <c r="E11" s="31"/>
      <c r="F11" s="31"/>
      <c r="G11" s="31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</row>
    <row r="12">
      <c r="A12" s="34" t="s">
        <v>160</v>
      </c>
      <c r="B12" s="34">
        <v>54840.0</v>
      </c>
      <c r="C12" s="79">
        <f t="shared" ref="C12:C172" si="1">B12/100</f>
        <v>548.4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34" t="s">
        <v>161</v>
      </c>
      <c r="B13" s="34">
        <v>1651832.0</v>
      </c>
      <c r="C13" s="79">
        <f t="shared" si="1"/>
        <v>16518.32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34" t="s">
        <v>162</v>
      </c>
      <c r="B14" s="34">
        <v>1070284.0</v>
      </c>
      <c r="C14" s="79">
        <f t="shared" si="1"/>
        <v>10702.84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34" t="s">
        <v>163</v>
      </c>
      <c r="B15" s="34">
        <v>4842822.0</v>
      </c>
      <c r="C15" s="79">
        <f t="shared" si="1"/>
        <v>48428.22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34" t="s">
        <v>164</v>
      </c>
      <c r="B16" s="34">
        <v>492196.0</v>
      </c>
      <c r="C16" s="79">
        <f t="shared" si="1"/>
        <v>4921.96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34" t="s">
        <v>165</v>
      </c>
      <c r="B17" s="34">
        <v>889134.0</v>
      </c>
      <c r="C17" s="79">
        <f t="shared" si="1"/>
        <v>8891.34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34" t="s">
        <v>166</v>
      </c>
      <c r="B18" s="34">
        <v>125351.0</v>
      </c>
      <c r="C18" s="79">
        <f t="shared" si="1"/>
        <v>1253.51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34" t="s">
        <v>167</v>
      </c>
      <c r="B19" s="34">
        <v>1496685.0</v>
      </c>
      <c r="C19" s="79">
        <f t="shared" si="1"/>
        <v>14966.85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34" t="s">
        <v>168</v>
      </c>
      <c r="B20" s="34">
        <v>486040.44</v>
      </c>
      <c r="C20" s="79">
        <f t="shared" si="1"/>
        <v>4860.4044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34" t="s">
        <v>169</v>
      </c>
      <c r="B21" s="34">
        <v>232849.0</v>
      </c>
      <c r="C21" s="79">
        <f t="shared" si="1"/>
        <v>2328.49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>
      <c r="A22" s="34" t="s">
        <v>170</v>
      </c>
      <c r="B22" s="34">
        <v>4953315.46</v>
      </c>
      <c r="C22" s="79">
        <f t="shared" si="1"/>
        <v>49533.1546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34" t="s">
        <v>15</v>
      </c>
      <c r="B23" s="34">
        <v>4.952598825E7</v>
      </c>
      <c r="C23" s="79">
        <f t="shared" si="1"/>
        <v>495259.8825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>
      <c r="A24" s="34" t="s">
        <v>171</v>
      </c>
      <c r="B24" s="34">
        <v>181565.0</v>
      </c>
      <c r="C24" s="79">
        <f t="shared" si="1"/>
        <v>1815.65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>
      <c r="A25" s="34" t="s">
        <v>172</v>
      </c>
      <c r="B25" s="34">
        <v>5.367622573E7</v>
      </c>
      <c r="C25" s="79">
        <f t="shared" si="1"/>
        <v>536762.2573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>
      <c r="A26" s="34" t="s">
        <v>173</v>
      </c>
      <c r="B26" s="34">
        <v>1535387.56</v>
      </c>
      <c r="C26" s="79">
        <f t="shared" si="1"/>
        <v>15353.8756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>
      <c r="A27" s="34" t="s">
        <v>174</v>
      </c>
      <c r="B27" s="34">
        <v>130754.0</v>
      </c>
      <c r="C27" s="79">
        <f t="shared" si="1"/>
        <v>1307.54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>
      <c r="A28" s="34" t="s">
        <v>175</v>
      </c>
      <c r="B28" s="34">
        <v>84823.0</v>
      </c>
      <c r="C28" s="79">
        <f t="shared" si="1"/>
        <v>848.23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>
      <c r="A29" s="34" t="s">
        <v>176</v>
      </c>
      <c r="B29" s="34">
        <v>809.0</v>
      </c>
      <c r="C29" s="79">
        <f t="shared" si="1"/>
        <v>8.09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>
      <c r="A30" s="34" t="s">
        <v>177</v>
      </c>
      <c r="B30" s="34">
        <v>2513439.49</v>
      </c>
      <c r="C30" s="79">
        <f t="shared" si="1"/>
        <v>25134.3949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>
      <c r="A31" s="34" t="s">
        <v>178</v>
      </c>
      <c r="B31" s="34">
        <v>2525124.0</v>
      </c>
      <c r="C31" s="79">
        <f t="shared" si="1"/>
        <v>25251.24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>
      <c r="A32" s="34" t="s">
        <v>179</v>
      </c>
      <c r="B32" s="34">
        <v>2391747.21</v>
      </c>
      <c r="C32" s="79">
        <f t="shared" si="1"/>
        <v>23917.4721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>
      <c r="A33" s="34" t="s">
        <v>180</v>
      </c>
      <c r="B33" s="34">
        <v>217799.0</v>
      </c>
      <c r="C33" s="79">
        <f t="shared" si="1"/>
        <v>2177.99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>
      <c r="A34" s="34" t="s">
        <v>181</v>
      </c>
      <c r="B34" s="34">
        <v>81832.0</v>
      </c>
      <c r="C34" s="79">
        <f t="shared" si="1"/>
        <v>818.32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>
      <c r="A35" s="34" t="s">
        <v>182</v>
      </c>
      <c r="B35" s="34">
        <v>1195996.0</v>
      </c>
      <c r="C35" s="79">
        <f t="shared" si="1"/>
        <v>11959.96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>
      <c r="A36" s="34" t="s">
        <v>183</v>
      </c>
      <c r="B36" s="34">
        <v>5313415.49</v>
      </c>
      <c r="C36" s="79">
        <f t="shared" si="1"/>
        <v>53134.1549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>
      <c r="A37" s="34" t="s">
        <v>184</v>
      </c>
      <c r="B37" s="34">
        <v>693910.0</v>
      </c>
      <c r="C37" s="79">
        <f t="shared" si="1"/>
        <v>6939.1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>
      <c r="A38" s="34" t="s">
        <v>18</v>
      </c>
      <c r="B38" s="34">
        <v>2.038520563E7</v>
      </c>
      <c r="C38" s="79">
        <f t="shared" si="1"/>
        <v>203852.0563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>
      <c r="A39" s="34" t="s">
        <v>185</v>
      </c>
      <c r="B39" s="34">
        <v>7701.0</v>
      </c>
      <c r="C39" s="79">
        <f t="shared" si="1"/>
        <v>77.01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>
      <c r="A40" s="34" t="s">
        <v>186</v>
      </c>
      <c r="B40" s="34">
        <v>1689335.0</v>
      </c>
      <c r="C40" s="79">
        <f t="shared" si="1"/>
        <v>16893.35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>
      <c r="A41" s="34" t="s">
        <v>187</v>
      </c>
      <c r="B41" s="34">
        <v>1204257.0</v>
      </c>
      <c r="C41" s="79">
        <f t="shared" si="1"/>
        <v>12042.57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>
      <c r="A42" s="34" t="s">
        <v>188</v>
      </c>
      <c r="B42" s="34">
        <v>3954285.0</v>
      </c>
      <c r="C42" s="79">
        <f t="shared" si="1"/>
        <v>39542.85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>
      <c r="A43" s="34" t="s">
        <v>189</v>
      </c>
      <c r="B43" s="34">
        <v>401656.0</v>
      </c>
      <c r="C43" s="79">
        <f t="shared" si="1"/>
        <v>4016.56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>
      <c r="A44" s="34" t="s">
        <v>190</v>
      </c>
      <c r="B44" s="34">
        <v>221674.0</v>
      </c>
      <c r="C44" s="79">
        <f t="shared" si="1"/>
        <v>2216.74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>
      <c r="A45" s="34" t="s">
        <v>191</v>
      </c>
      <c r="B45" s="34">
        <v>536642.0</v>
      </c>
      <c r="C45" s="79">
        <f t="shared" si="1"/>
        <v>5366.42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>
      <c r="A46" s="34" t="s">
        <v>192</v>
      </c>
      <c r="B46" s="34">
        <v>1.2344291E7</v>
      </c>
      <c r="C46" s="79">
        <f t="shared" si="1"/>
        <v>123442.91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>
      <c r="A47" s="34" t="s">
        <v>193</v>
      </c>
      <c r="B47" s="34">
        <v>20086.0</v>
      </c>
      <c r="C47" s="79">
        <f t="shared" si="1"/>
        <v>200.86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>
      <c r="A48" s="34" t="s">
        <v>194</v>
      </c>
      <c r="B48" s="34">
        <v>1989664.0</v>
      </c>
      <c r="C48" s="79">
        <f t="shared" si="1"/>
        <v>19896.64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>
      <c r="A49" s="34" t="s">
        <v>195</v>
      </c>
      <c r="B49" s="34">
        <v>1914685.0</v>
      </c>
      <c r="C49" s="79">
        <f t="shared" si="1"/>
        <v>19146.85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>
      <c r="A50" s="34" t="s">
        <v>196</v>
      </c>
      <c r="B50" s="34">
        <v>230550.0</v>
      </c>
      <c r="C50" s="79">
        <f t="shared" si="1"/>
        <v>2305.5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>
      <c r="A51" s="34" t="s">
        <v>197</v>
      </c>
      <c r="B51" s="34">
        <v>439550.0</v>
      </c>
      <c r="C51" s="79">
        <f t="shared" si="1"/>
        <v>4395.5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>
      <c r="A52" s="34" t="s">
        <v>198</v>
      </c>
      <c r="B52" s="34">
        <v>9933462.17</v>
      </c>
      <c r="C52" s="79">
        <f t="shared" si="1"/>
        <v>99334.6217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>
      <c r="A53" s="34" t="s">
        <v>199</v>
      </c>
      <c r="B53" s="34">
        <v>1.211414137E7</v>
      </c>
      <c r="C53" s="79">
        <f t="shared" si="1"/>
        <v>121141.4137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>
      <c r="A54" s="34" t="s">
        <v>65</v>
      </c>
      <c r="B54" s="34">
        <v>1.003984607E7</v>
      </c>
      <c r="C54" s="79">
        <f t="shared" si="1"/>
        <v>100398.4607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>
      <c r="A55" s="34" t="s">
        <v>200</v>
      </c>
      <c r="B55" s="34">
        <v>1.1294193E7</v>
      </c>
      <c r="C55" s="79">
        <f t="shared" si="1"/>
        <v>112941.93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>
      <c r="A56" s="34" t="s">
        <v>201</v>
      </c>
      <c r="B56" s="34">
        <v>24587.0</v>
      </c>
      <c r="C56" s="79">
        <f t="shared" si="1"/>
        <v>245.87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>
      <c r="A57" s="34" t="s">
        <v>202</v>
      </c>
      <c r="B57" s="34">
        <v>2109650.85</v>
      </c>
      <c r="C57" s="79">
        <f t="shared" si="1"/>
        <v>21096.5085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>
      <c r="A58" s="34" t="s">
        <v>203</v>
      </c>
      <c r="B58" s="34">
        <v>115766.0</v>
      </c>
      <c r="C58" s="79">
        <f t="shared" si="1"/>
        <v>1157.66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>
      <c r="A59" s="34" t="s">
        <v>204</v>
      </c>
      <c r="B59" s="34">
        <v>1104596.0</v>
      </c>
      <c r="C59" s="79">
        <f t="shared" si="1"/>
        <v>11045.96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>
      <c r="A60" s="34" t="s">
        <v>205</v>
      </c>
      <c r="B60" s="34">
        <v>1853023.0</v>
      </c>
      <c r="C60" s="79">
        <f t="shared" si="1"/>
        <v>18530.23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>
      <c r="A61" s="34" t="s">
        <v>206</v>
      </c>
      <c r="B61" s="34">
        <v>380602.0</v>
      </c>
      <c r="C61" s="79">
        <f t="shared" si="1"/>
        <v>3806.02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>
      <c r="A62" s="34" t="s">
        <v>207</v>
      </c>
      <c r="B62" s="34">
        <v>380231.0</v>
      </c>
      <c r="C62" s="79">
        <f t="shared" si="1"/>
        <v>3802.31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>
      <c r="A63" s="34" t="s">
        <v>208</v>
      </c>
      <c r="B63" s="34">
        <v>218919.0</v>
      </c>
      <c r="C63" s="79">
        <f t="shared" si="1"/>
        <v>2189.19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>
      <c r="A64" s="34" t="s">
        <v>209</v>
      </c>
      <c r="B64" s="34">
        <v>566047.0</v>
      </c>
      <c r="C64" s="79">
        <f t="shared" si="1"/>
        <v>5660.47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>
      <c r="A65" s="34" t="s">
        <v>210</v>
      </c>
      <c r="B65" s="34">
        <v>1353762.0</v>
      </c>
      <c r="C65" s="79">
        <f t="shared" si="1"/>
        <v>13537.62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>
      <c r="A66" s="34" t="s">
        <v>211</v>
      </c>
      <c r="B66" s="34">
        <v>4874777.61</v>
      </c>
      <c r="C66" s="79">
        <f t="shared" si="1"/>
        <v>48747.7761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>
      <c r="A67" s="34" t="s">
        <v>212</v>
      </c>
      <c r="B67" s="34">
        <v>11400.0</v>
      </c>
      <c r="C67" s="79">
        <f t="shared" si="1"/>
        <v>114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>
      <c r="A68" s="34" t="s">
        <v>213</v>
      </c>
      <c r="B68" s="34">
        <v>104164.0</v>
      </c>
      <c r="C68" s="79">
        <f t="shared" si="1"/>
        <v>1041.64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>
      <c r="A69" s="34" t="s">
        <v>214</v>
      </c>
      <c r="B69" s="34">
        <v>2788155.0</v>
      </c>
      <c r="C69" s="79">
        <f t="shared" si="1"/>
        <v>27881.55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>
      <c r="A70" s="34" t="s">
        <v>215</v>
      </c>
      <c r="B70" s="34">
        <v>1465772.04</v>
      </c>
      <c r="C70" s="79">
        <f t="shared" si="1"/>
        <v>14657.7204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>
      <c r="A71" s="34" t="s">
        <v>216</v>
      </c>
      <c r="B71" s="34">
        <v>322157.0</v>
      </c>
      <c r="C71" s="79">
        <f t="shared" si="1"/>
        <v>3221.57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>
      <c r="A72" s="34" t="s">
        <v>217</v>
      </c>
      <c r="B72" s="34">
        <v>29800.0</v>
      </c>
      <c r="C72" s="79">
        <f t="shared" si="1"/>
        <v>298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>
      <c r="A73" s="34" t="s">
        <v>218</v>
      </c>
      <c r="B73" s="34">
        <v>1452876.0</v>
      </c>
      <c r="C73" s="79">
        <f t="shared" si="1"/>
        <v>14528.76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>
      <c r="A74" s="34" t="s">
        <v>219</v>
      </c>
      <c r="B74" s="34">
        <v>289126.0</v>
      </c>
      <c r="C74" s="79">
        <f t="shared" si="1"/>
        <v>2891.26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>
      <c r="A75" s="34" t="s">
        <v>23</v>
      </c>
      <c r="B75" s="34">
        <v>6969373.1</v>
      </c>
      <c r="C75" s="79">
        <f t="shared" si="1"/>
        <v>69693.731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>
      <c r="A76" s="34" t="s">
        <v>220</v>
      </c>
      <c r="B76" s="34">
        <v>2.47094579E7</v>
      </c>
      <c r="C76" s="79">
        <f t="shared" si="1"/>
        <v>247094.579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>
      <c r="A77" s="34" t="s">
        <v>221</v>
      </c>
      <c r="B77" s="34">
        <v>600001.0</v>
      </c>
      <c r="C77" s="79">
        <f t="shared" si="1"/>
        <v>6000.01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>
      <c r="A78" s="34" t="s">
        <v>222</v>
      </c>
      <c r="B78" s="34">
        <v>41246.0</v>
      </c>
      <c r="C78" s="79">
        <f t="shared" si="1"/>
        <v>412.46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>
      <c r="A79" s="34" t="s">
        <v>223</v>
      </c>
      <c r="B79" s="34">
        <v>24065.0</v>
      </c>
      <c r="C79" s="79">
        <f t="shared" si="1"/>
        <v>240.65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>
      <c r="A80" s="34" t="s">
        <v>224</v>
      </c>
      <c r="B80" s="34">
        <v>76951.0</v>
      </c>
      <c r="C80" s="79">
        <f t="shared" si="1"/>
        <v>769.51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>
      <c r="A81" s="34" t="s">
        <v>225</v>
      </c>
      <c r="B81" s="34">
        <v>300.0</v>
      </c>
      <c r="C81" s="79">
        <f t="shared" si="1"/>
        <v>3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>
      <c r="A82" s="34" t="s">
        <v>226</v>
      </c>
      <c r="B82" s="34">
        <v>1599537.2</v>
      </c>
      <c r="C82" s="79">
        <f t="shared" si="1"/>
        <v>15995.372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>
      <c r="A83" s="34" t="s">
        <v>227</v>
      </c>
      <c r="B83" s="34">
        <v>161484.0</v>
      </c>
      <c r="C83" s="79">
        <f t="shared" si="1"/>
        <v>1614.84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>
      <c r="A84" s="34" t="s">
        <v>228</v>
      </c>
      <c r="B84" s="34">
        <v>525450.0</v>
      </c>
      <c r="C84" s="79">
        <f t="shared" si="1"/>
        <v>5254.5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>
      <c r="A85" s="34" t="s">
        <v>229</v>
      </c>
      <c r="B85" s="34">
        <v>98656.0</v>
      </c>
      <c r="C85" s="79">
        <f t="shared" si="1"/>
        <v>986.56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>
      <c r="A86" s="34" t="s">
        <v>230</v>
      </c>
      <c r="B86" s="34">
        <v>523460.0</v>
      </c>
      <c r="C86" s="79">
        <f t="shared" si="1"/>
        <v>5234.6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>
      <c r="A87" s="34" t="s">
        <v>231</v>
      </c>
      <c r="B87" s="34">
        <v>132648.5</v>
      </c>
      <c r="C87" s="79">
        <f t="shared" si="1"/>
        <v>1326.485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>
      <c r="A88" s="34" t="s">
        <v>232</v>
      </c>
      <c r="B88" s="34">
        <v>980949.1</v>
      </c>
      <c r="C88" s="79">
        <f t="shared" si="1"/>
        <v>9809.491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>
      <c r="A89" s="34" t="s">
        <v>233</v>
      </c>
      <c r="B89" s="34">
        <v>4206024.0</v>
      </c>
      <c r="C89" s="79">
        <f t="shared" si="1"/>
        <v>42060.24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>
      <c r="A90" s="34" t="s">
        <v>234</v>
      </c>
      <c r="B90" s="34">
        <v>1116220.4</v>
      </c>
      <c r="C90" s="79">
        <f t="shared" si="1"/>
        <v>11162.204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>
      <c r="A91" s="34" t="s">
        <v>235</v>
      </c>
      <c r="B91" s="34">
        <v>2485810.0</v>
      </c>
      <c r="C91" s="79">
        <f t="shared" si="1"/>
        <v>24858.1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>
      <c r="A92" s="34" t="s">
        <v>236</v>
      </c>
      <c r="B92" s="34">
        <v>887014.0</v>
      </c>
      <c r="C92" s="79">
        <f t="shared" si="1"/>
        <v>8870.14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>
      <c r="A93" s="34" t="s">
        <v>11</v>
      </c>
      <c r="B93" s="34">
        <v>1.7737950663E8</v>
      </c>
      <c r="C93" s="79">
        <f t="shared" si="1"/>
        <v>1773795.066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>
      <c r="A94" s="34" t="s">
        <v>237</v>
      </c>
      <c r="B94" s="34">
        <v>1125915.64</v>
      </c>
      <c r="C94" s="79">
        <f t="shared" si="1"/>
        <v>11259.1564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>
      <c r="A95" s="34" t="s">
        <v>238</v>
      </c>
      <c r="B95" s="34">
        <v>5167299.76</v>
      </c>
      <c r="C95" s="79">
        <f t="shared" si="1"/>
        <v>51672.9976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>
      <c r="A96" s="34" t="s">
        <v>239</v>
      </c>
      <c r="B96" s="34">
        <v>168315.0</v>
      </c>
      <c r="C96" s="79">
        <f t="shared" si="1"/>
        <v>1683.15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>
      <c r="A97" s="34" t="s">
        <v>240</v>
      </c>
      <c r="B97" s="34">
        <v>274646.0</v>
      </c>
      <c r="C97" s="79">
        <f t="shared" si="1"/>
        <v>2746.46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>
      <c r="A98" s="34" t="s">
        <v>241</v>
      </c>
      <c r="B98" s="34">
        <v>1339006.0</v>
      </c>
      <c r="C98" s="79">
        <f t="shared" si="1"/>
        <v>13390.06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>
      <c r="A99" s="34" t="s">
        <v>242</v>
      </c>
      <c r="B99" s="34">
        <v>906403.0</v>
      </c>
      <c r="C99" s="79">
        <f t="shared" si="1"/>
        <v>9064.03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>
      <c r="A100" s="34" t="s">
        <v>243</v>
      </c>
      <c r="B100" s="34">
        <v>3.1757583E7</v>
      </c>
      <c r="C100" s="79">
        <f t="shared" si="1"/>
        <v>317575.83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>
      <c r="A101" s="34" t="s">
        <v>244</v>
      </c>
      <c r="B101" s="34">
        <v>21644.2</v>
      </c>
      <c r="C101" s="79">
        <f t="shared" si="1"/>
        <v>216.442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>
      <c r="A102" s="34" t="s">
        <v>245</v>
      </c>
      <c r="B102" s="34">
        <v>606548.0</v>
      </c>
      <c r="C102" s="79">
        <f t="shared" si="1"/>
        <v>6065.48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>
      <c r="A103" s="34" t="s">
        <v>246</v>
      </c>
      <c r="B103" s="34">
        <v>316534.0</v>
      </c>
      <c r="C103" s="79">
        <f t="shared" si="1"/>
        <v>3165.34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>
      <c r="A104" s="34" t="s">
        <v>247</v>
      </c>
      <c r="B104" s="34">
        <v>599368.0</v>
      </c>
      <c r="C104" s="79">
        <f t="shared" si="1"/>
        <v>5993.68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>
      <c r="A105" s="34" t="s">
        <v>248</v>
      </c>
      <c r="B105" s="34">
        <v>9608318.0</v>
      </c>
      <c r="C105" s="79">
        <f t="shared" si="1"/>
        <v>96083.18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>
      <c r="A106" s="34" t="s">
        <v>249</v>
      </c>
      <c r="B106" s="34">
        <v>1.724383E7</v>
      </c>
      <c r="C106" s="79">
        <f t="shared" si="1"/>
        <v>172438.3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>
      <c r="A107" s="34" t="s">
        <v>250</v>
      </c>
      <c r="B107" s="34">
        <v>1701426.0</v>
      </c>
      <c r="C107" s="79">
        <f t="shared" si="1"/>
        <v>17014.26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>
      <c r="A108" s="34" t="s">
        <v>251</v>
      </c>
      <c r="B108" s="34">
        <v>1085146.0</v>
      </c>
      <c r="C108" s="79">
        <f t="shared" si="1"/>
        <v>10851.46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>
      <c r="A109" s="34" t="s">
        <v>252</v>
      </c>
      <c r="B109" s="34">
        <v>1.0201495E7</v>
      </c>
      <c r="C109" s="79">
        <f t="shared" si="1"/>
        <v>102014.95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>
      <c r="A110" s="34" t="s">
        <v>253</v>
      </c>
      <c r="B110" s="34">
        <v>4203648.4</v>
      </c>
      <c r="C110" s="79">
        <f t="shared" si="1"/>
        <v>42036.484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>
      <c r="A111" s="34" t="s">
        <v>254</v>
      </c>
      <c r="B111" s="34">
        <v>239594.0</v>
      </c>
      <c r="C111" s="79">
        <f t="shared" si="1"/>
        <v>2395.94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>
      <c r="A112" s="34" t="s">
        <v>255</v>
      </c>
      <c r="B112" s="34">
        <v>3816692.06</v>
      </c>
      <c r="C112" s="79">
        <f t="shared" si="1"/>
        <v>38166.9206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>
      <c r="A113" s="34" t="s">
        <v>256</v>
      </c>
      <c r="B113" s="34">
        <v>434785.0</v>
      </c>
      <c r="C113" s="79">
        <f t="shared" si="1"/>
        <v>4347.85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>
      <c r="A114" s="34" t="s">
        <v>257</v>
      </c>
      <c r="B114" s="34">
        <v>1499872.0</v>
      </c>
      <c r="C114" s="79">
        <f t="shared" si="1"/>
        <v>14998.72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>
      <c r="A115" s="34" t="s">
        <v>258</v>
      </c>
      <c r="B115" s="34">
        <v>1623031.0</v>
      </c>
      <c r="C115" s="79">
        <f t="shared" si="1"/>
        <v>16230.31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>
      <c r="A116" s="34" t="s">
        <v>259</v>
      </c>
      <c r="B116" s="34">
        <v>6593926.47</v>
      </c>
      <c r="C116" s="79">
        <f t="shared" si="1"/>
        <v>65939.2647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>
      <c r="A117" s="34" t="s">
        <v>260</v>
      </c>
      <c r="B117" s="34">
        <v>2266368.61</v>
      </c>
      <c r="C117" s="79">
        <f t="shared" si="1"/>
        <v>22663.6861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>
      <c r="A118" s="34" t="s">
        <v>261</v>
      </c>
      <c r="B118" s="34">
        <v>539687.98</v>
      </c>
      <c r="C118" s="79">
        <f t="shared" si="1"/>
        <v>5396.8798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>
      <c r="A119" s="34" t="s">
        <v>262</v>
      </c>
      <c r="B119" s="34">
        <v>4075.0</v>
      </c>
      <c r="C119" s="79">
        <f t="shared" si="1"/>
        <v>40.75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>
      <c r="A120" s="34" t="s">
        <v>263</v>
      </c>
      <c r="B120" s="34">
        <v>813536.0</v>
      </c>
      <c r="C120" s="79">
        <f t="shared" si="1"/>
        <v>8135.36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>
      <c r="A121" s="34" t="s">
        <v>264</v>
      </c>
      <c r="B121" s="34">
        <v>5324322.0</v>
      </c>
      <c r="C121" s="79">
        <f t="shared" si="1"/>
        <v>53243.22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>
      <c r="A122" s="34" t="s">
        <v>265</v>
      </c>
      <c r="B122" s="34">
        <v>995888.39</v>
      </c>
      <c r="C122" s="79">
        <f t="shared" si="1"/>
        <v>9958.8839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>
      <c r="A123" s="34" t="s">
        <v>266</v>
      </c>
      <c r="B123" s="34">
        <v>494255.0</v>
      </c>
      <c r="C123" s="79">
        <f t="shared" si="1"/>
        <v>4942.55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>
      <c r="A124" s="34" t="s">
        <v>267</v>
      </c>
      <c r="B124" s="34">
        <v>5407361.18</v>
      </c>
      <c r="C124" s="79">
        <f t="shared" si="1"/>
        <v>54073.6118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>
      <c r="A125" s="34" t="s">
        <v>268</v>
      </c>
      <c r="B125" s="34">
        <v>2531479.0</v>
      </c>
      <c r="C125" s="79">
        <f t="shared" si="1"/>
        <v>25314.79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>
      <c r="A126" s="34" t="s">
        <v>269</v>
      </c>
      <c r="B126" s="34">
        <v>0.0</v>
      </c>
      <c r="C126" s="79">
        <f t="shared" si="1"/>
        <v>0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>
      <c r="A127" s="34" t="s">
        <v>270</v>
      </c>
      <c r="B127" s="34">
        <v>70406.0</v>
      </c>
      <c r="C127" s="79">
        <f t="shared" si="1"/>
        <v>704.06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>
      <c r="A128" s="34" t="s">
        <v>19</v>
      </c>
      <c r="B128" s="34">
        <v>1.920208165E7</v>
      </c>
      <c r="C128" s="79">
        <f t="shared" si="1"/>
        <v>192020.8165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>
      <c r="A129" s="34" t="s">
        <v>271</v>
      </c>
      <c r="B129" s="34">
        <v>5933408.1</v>
      </c>
      <c r="C129" s="79">
        <f t="shared" si="1"/>
        <v>59334.081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>
      <c r="A130" s="34" t="s">
        <v>272</v>
      </c>
      <c r="B130" s="34">
        <v>1788773.27</v>
      </c>
      <c r="C130" s="79">
        <f t="shared" si="1"/>
        <v>17887.7327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>
      <c r="A131" s="34" t="s">
        <v>273</v>
      </c>
      <c r="B131" s="34">
        <v>30385.0</v>
      </c>
      <c r="C131" s="79">
        <f t="shared" si="1"/>
        <v>303.85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>
      <c r="A132" s="34" t="s">
        <v>274</v>
      </c>
      <c r="B132" s="34">
        <v>70167.0</v>
      </c>
      <c r="C132" s="79">
        <f t="shared" si="1"/>
        <v>701.67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>
      <c r="A133" s="34" t="s">
        <v>275</v>
      </c>
      <c r="B133" s="34">
        <v>102745.0</v>
      </c>
      <c r="C133" s="79">
        <f t="shared" si="1"/>
        <v>1027.45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>
      <c r="A134" s="34" t="s">
        <v>276</v>
      </c>
      <c r="B134" s="34">
        <v>83479.0</v>
      </c>
      <c r="C134" s="79">
        <f t="shared" si="1"/>
        <v>834.79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>
      <c r="A135" s="34" t="s">
        <v>16</v>
      </c>
      <c r="B135" s="34">
        <v>3.4085066E7</v>
      </c>
      <c r="C135" s="79">
        <f t="shared" si="1"/>
        <v>340850.66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>
      <c r="A136" s="34" t="s">
        <v>277</v>
      </c>
      <c r="B136" s="34">
        <v>110108.0</v>
      </c>
      <c r="C136" s="79">
        <f t="shared" si="1"/>
        <v>1101.08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>
      <c r="A137" s="34" t="s">
        <v>278</v>
      </c>
      <c r="B137" s="34">
        <v>1.6319909036E8</v>
      </c>
      <c r="C137" s="79">
        <f t="shared" si="1"/>
        <v>1631990.904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>
      <c r="A138" s="34" t="s">
        <v>279</v>
      </c>
      <c r="B138" s="34">
        <v>1278284.3</v>
      </c>
      <c r="C138" s="79">
        <f t="shared" si="1"/>
        <v>12782.843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>
      <c r="A139" s="34" t="s">
        <v>280</v>
      </c>
      <c r="B139" s="34">
        <v>9864053.77</v>
      </c>
      <c r="C139" s="79">
        <f t="shared" si="1"/>
        <v>98640.5377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>
      <c r="A140" s="34" t="s">
        <v>281</v>
      </c>
      <c r="B140" s="34">
        <v>5564996.3</v>
      </c>
      <c r="C140" s="79">
        <f t="shared" si="1"/>
        <v>55649.963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>
      <c r="A141" s="34" t="s">
        <v>282</v>
      </c>
      <c r="B141" s="34">
        <v>987022.0</v>
      </c>
      <c r="C141" s="79">
        <f t="shared" si="1"/>
        <v>9870.22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>
      <c r="A142" s="34" t="s">
        <v>283</v>
      </c>
      <c r="B142" s="34">
        <v>3.47001333E7</v>
      </c>
      <c r="C142" s="79">
        <f t="shared" si="1"/>
        <v>347001.333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>
      <c r="A143" s="34" t="s">
        <v>284</v>
      </c>
      <c r="B143" s="34">
        <v>7897048.0</v>
      </c>
      <c r="C143" s="79">
        <f t="shared" si="1"/>
        <v>78970.48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>
      <c r="A144" s="34" t="s">
        <v>285</v>
      </c>
      <c r="B144" s="34">
        <v>428104.0</v>
      </c>
      <c r="C144" s="79">
        <f t="shared" si="1"/>
        <v>4281.04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>
      <c r="A145" s="34" t="s">
        <v>286</v>
      </c>
      <c r="B145" s="34">
        <v>3.8161647E7</v>
      </c>
      <c r="C145" s="79">
        <f t="shared" si="1"/>
        <v>381616.47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>
      <c r="A146" s="34" t="s">
        <v>13</v>
      </c>
      <c r="B146" s="34">
        <v>1.0499725285E8</v>
      </c>
      <c r="C146" s="79">
        <f t="shared" si="1"/>
        <v>1049972.529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>
      <c r="A147" s="34" t="s">
        <v>287</v>
      </c>
      <c r="B147" s="34">
        <v>1005215.0</v>
      </c>
      <c r="C147" s="79">
        <f t="shared" si="1"/>
        <v>10052.15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>
      <c r="A148" s="34" t="s">
        <v>288</v>
      </c>
      <c r="B148" s="34">
        <v>938322.0</v>
      </c>
      <c r="C148" s="79">
        <f t="shared" si="1"/>
        <v>9383.22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>
      <c r="A149" s="34" t="s">
        <v>289</v>
      </c>
      <c r="B149" s="34">
        <v>241109.2</v>
      </c>
      <c r="C149" s="79">
        <f t="shared" si="1"/>
        <v>2411.092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>
      <c r="A150" s="34" t="s">
        <v>290</v>
      </c>
      <c r="B150" s="34">
        <v>222336.0</v>
      </c>
      <c r="C150" s="79">
        <f t="shared" si="1"/>
        <v>2223.36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>
      <c r="A151" s="34" t="s">
        <v>291</v>
      </c>
      <c r="B151" s="34">
        <v>4900845.4</v>
      </c>
      <c r="C151" s="79">
        <f t="shared" si="1"/>
        <v>49008.454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>
      <c r="A152" s="34" t="s">
        <v>292</v>
      </c>
      <c r="B152" s="34">
        <v>2.608863552E7</v>
      </c>
      <c r="C152" s="79">
        <f t="shared" si="1"/>
        <v>260886.3552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>
      <c r="A153" s="34" t="s">
        <v>293</v>
      </c>
      <c r="B153" s="34">
        <v>117000.0</v>
      </c>
      <c r="C153" s="79">
        <f t="shared" si="1"/>
        <v>1170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>
      <c r="A154" s="34" t="s">
        <v>294</v>
      </c>
      <c r="B154" s="34">
        <v>2.4843104E7</v>
      </c>
      <c r="C154" s="79">
        <f t="shared" si="1"/>
        <v>248431.04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>
      <c r="A155" s="34" t="s">
        <v>295</v>
      </c>
      <c r="B155" s="34">
        <v>8087115.66</v>
      </c>
      <c r="C155" s="79">
        <f t="shared" si="1"/>
        <v>80871.1566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>
      <c r="A156" s="34" t="s">
        <v>296</v>
      </c>
      <c r="B156" s="34">
        <v>400000.0</v>
      </c>
      <c r="C156" s="79">
        <f t="shared" si="1"/>
        <v>4000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>
      <c r="A157" s="34" t="s">
        <v>297</v>
      </c>
      <c r="B157" s="34">
        <v>2345020.0</v>
      </c>
      <c r="C157" s="79">
        <f t="shared" si="1"/>
        <v>23450.2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>
      <c r="A158" s="34" t="s">
        <v>298</v>
      </c>
      <c r="B158" s="34">
        <v>1315333.0</v>
      </c>
      <c r="C158" s="79">
        <f t="shared" si="1"/>
        <v>13153.33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>
      <c r="A159" s="34" t="s">
        <v>27</v>
      </c>
      <c r="B159" s="34">
        <v>3275990.52</v>
      </c>
      <c r="C159" s="79">
        <f t="shared" si="1"/>
        <v>32759.9052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>
      <c r="A160" s="34" t="s">
        <v>299</v>
      </c>
      <c r="B160" s="34">
        <v>4291014.26</v>
      </c>
      <c r="C160" s="79">
        <f t="shared" si="1"/>
        <v>42910.1426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>
      <c r="A161" s="34" t="s">
        <v>25</v>
      </c>
      <c r="B161" s="34">
        <v>4803680.17</v>
      </c>
      <c r="C161" s="79">
        <f t="shared" si="1"/>
        <v>48036.8017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>
      <c r="A162" s="34" t="s">
        <v>300</v>
      </c>
      <c r="B162" s="34">
        <v>3691578.0</v>
      </c>
      <c r="C162" s="79">
        <f t="shared" si="1"/>
        <v>36915.78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>
      <c r="A163" s="34" t="s">
        <v>301</v>
      </c>
      <c r="B163" s="34">
        <v>184740.0</v>
      </c>
      <c r="C163" s="79">
        <f t="shared" si="1"/>
        <v>1847.4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>
      <c r="A164" s="34" t="s">
        <v>302</v>
      </c>
      <c r="B164" s="34">
        <v>80793.0</v>
      </c>
      <c r="C164" s="79">
        <f t="shared" si="1"/>
        <v>807.93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>
      <c r="A165" s="34" t="s">
        <v>303</v>
      </c>
      <c r="B165" s="34">
        <v>1.895959364E7</v>
      </c>
      <c r="C165" s="79">
        <f t="shared" si="1"/>
        <v>189595.9364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>
      <c r="A166" s="34" t="s">
        <v>304</v>
      </c>
      <c r="B166" s="34">
        <v>256964.51</v>
      </c>
      <c r="C166" s="79">
        <f t="shared" si="1"/>
        <v>2569.6451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>
      <c r="A167" s="34" t="s">
        <v>305</v>
      </c>
      <c r="B167" s="34">
        <v>651987.0</v>
      </c>
      <c r="C167" s="79">
        <f t="shared" si="1"/>
        <v>6519.87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>
      <c r="A168" s="34" t="s">
        <v>306</v>
      </c>
      <c r="B168" s="34">
        <v>995040.0</v>
      </c>
      <c r="C168" s="79">
        <f t="shared" si="1"/>
        <v>9950.4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>
      <c r="A169" s="34" t="s">
        <v>307</v>
      </c>
      <c r="B169" s="34">
        <v>3472996.65</v>
      </c>
      <c r="C169" s="79">
        <f t="shared" si="1"/>
        <v>34729.9665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>
      <c r="A170" s="34" t="s">
        <v>308</v>
      </c>
      <c r="B170" s="34">
        <v>2.1548948542E8</v>
      </c>
      <c r="C170" s="79">
        <f t="shared" si="1"/>
        <v>2154894.854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>
      <c r="A171" s="34" t="s">
        <v>309</v>
      </c>
      <c r="B171" s="34">
        <v>5036904.82</v>
      </c>
      <c r="C171" s="79">
        <f t="shared" si="1"/>
        <v>50369.0482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>
      <c r="A172" s="34" t="s">
        <v>310</v>
      </c>
      <c r="B172" s="34">
        <v>42143.0</v>
      </c>
      <c r="C172" s="79">
        <f t="shared" si="1"/>
        <v>421.43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>
      <c r="A175" s="65"/>
      <c r="B175" s="29" t="s">
        <v>41</v>
      </c>
      <c r="C175" s="29" t="s">
        <v>311</v>
      </c>
      <c r="D175" s="65"/>
      <c r="E175" s="31"/>
      <c r="F175" s="65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>
      <c r="A176" s="34" t="s">
        <v>160</v>
      </c>
      <c r="B176" s="34">
        <v>40965.0</v>
      </c>
      <c r="C176" s="70">
        <f t="shared" ref="C176:C344" si="2">B176/1000000</f>
        <v>0.040965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>
      <c r="A177" s="34" t="s">
        <v>161</v>
      </c>
      <c r="B177" s="34">
        <v>1934817.0</v>
      </c>
      <c r="C177" s="70">
        <f t="shared" si="2"/>
        <v>1.934817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>
      <c r="A178" s="34" t="s">
        <v>162</v>
      </c>
      <c r="B178" s="34">
        <v>923600.0</v>
      </c>
      <c r="C178" s="70">
        <f t="shared" si="2"/>
        <v>0.9236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>
      <c r="A179" s="34" t="s">
        <v>163</v>
      </c>
      <c r="B179" s="34">
        <v>7.6378738E7</v>
      </c>
      <c r="C179" s="70">
        <f t="shared" si="2"/>
        <v>76.378738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>
      <c r="A180" s="34" t="s">
        <v>164</v>
      </c>
      <c r="B180" s="34">
        <v>3956639.6</v>
      </c>
      <c r="C180" s="70">
        <f t="shared" si="2"/>
        <v>3.9566396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>
      <c r="A181" s="34" t="s">
        <v>165</v>
      </c>
      <c r="B181" s="34">
        <v>1127182.0</v>
      </c>
      <c r="C181" s="70">
        <f t="shared" si="2"/>
        <v>1.127182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>
      <c r="A182" s="34" t="s">
        <v>166</v>
      </c>
      <c r="B182" s="34">
        <v>1634219.0</v>
      </c>
      <c r="C182" s="70">
        <f t="shared" si="2"/>
        <v>1.634219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>
      <c r="A183" s="34" t="s">
        <v>167</v>
      </c>
      <c r="B183" s="34">
        <v>8301482.0</v>
      </c>
      <c r="C183" s="70">
        <f t="shared" si="2"/>
        <v>8.301482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>
      <c r="A184" s="34" t="s">
        <v>168</v>
      </c>
      <c r="B184" s="34">
        <v>4360018.28</v>
      </c>
      <c r="C184" s="70">
        <f t="shared" si="2"/>
        <v>4.36001828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>
      <c r="A185" s="34" t="s">
        <v>169</v>
      </c>
      <c r="B185" s="34">
        <v>159178.0</v>
      </c>
      <c r="C185" s="70">
        <f t="shared" si="2"/>
        <v>0.159178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>
      <c r="A186" s="34" t="s">
        <v>170</v>
      </c>
      <c r="B186" s="34">
        <v>1.0199274334E8</v>
      </c>
      <c r="C186" s="70">
        <f t="shared" si="2"/>
        <v>101.9927433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>
      <c r="A187" s="34" t="s">
        <v>15</v>
      </c>
      <c r="B187" s="34">
        <v>1.3288651892E8</v>
      </c>
      <c r="C187" s="70">
        <f t="shared" si="2"/>
        <v>132.8865189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>
      <c r="A188" s="34" t="s">
        <v>171</v>
      </c>
      <c r="B188" s="34">
        <v>272363.0</v>
      </c>
      <c r="C188" s="70">
        <f t="shared" si="2"/>
        <v>0.272363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>
      <c r="A189" s="34" t="s">
        <v>172</v>
      </c>
      <c r="B189" s="34">
        <v>2.359810248E7</v>
      </c>
      <c r="C189" s="70">
        <f t="shared" si="2"/>
        <v>23.59810248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>
      <c r="A190" s="34" t="s">
        <v>173</v>
      </c>
      <c r="B190" s="34">
        <v>2.074285696E7</v>
      </c>
      <c r="C190" s="70">
        <f t="shared" si="2"/>
        <v>20.74285696</v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>
      <c r="A191" s="34" t="s">
        <v>174</v>
      </c>
      <c r="B191" s="34">
        <v>1010465.0</v>
      </c>
      <c r="C191" s="70">
        <f t="shared" si="2"/>
        <v>1.010465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>
      <c r="A192" s="34" t="s">
        <v>175</v>
      </c>
      <c r="B192" s="34">
        <v>399309.0</v>
      </c>
      <c r="C192" s="70">
        <f t="shared" si="2"/>
        <v>0.399309</v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>
      <c r="A193" s="34" t="s">
        <v>176</v>
      </c>
      <c r="B193" s="34">
        <v>106205.0</v>
      </c>
      <c r="C193" s="70">
        <f t="shared" si="2"/>
        <v>0.106205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>
      <c r="A194" s="34" t="s">
        <v>177</v>
      </c>
      <c r="B194" s="34">
        <v>4222930.59</v>
      </c>
      <c r="C194" s="70">
        <f t="shared" si="2"/>
        <v>4.22293059</v>
      </c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>
      <c r="A195" s="34" t="s">
        <v>178</v>
      </c>
      <c r="B195" s="34">
        <v>2275005.0</v>
      </c>
      <c r="C195" s="70">
        <f t="shared" si="2"/>
        <v>2.275005</v>
      </c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>
      <c r="A196" s="34" t="s">
        <v>179</v>
      </c>
      <c r="B196" s="34">
        <v>7.0104972E7</v>
      </c>
      <c r="C196" s="70">
        <f t="shared" si="2"/>
        <v>70.104972</v>
      </c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>
      <c r="A197" s="34" t="s">
        <v>180</v>
      </c>
      <c r="B197" s="34">
        <v>191501.0</v>
      </c>
      <c r="C197" s="70">
        <f t="shared" si="2"/>
        <v>0.191501</v>
      </c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>
      <c r="A198" s="34" t="s">
        <v>181</v>
      </c>
      <c r="B198" s="34">
        <v>162911.0</v>
      </c>
      <c r="C198" s="70">
        <f t="shared" si="2"/>
        <v>0.162911</v>
      </c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>
      <c r="A199" s="34" t="s">
        <v>182</v>
      </c>
      <c r="B199" s="34">
        <v>3.69172457E7</v>
      </c>
      <c r="C199" s="70">
        <f t="shared" si="2"/>
        <v>36.9172457</v>
      </c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>
      <c r="A200" s="34" t="s">
        <v>183</v>
      </c>
      <c r="B200" s="34">
        <v>4152315.0</v>
      </c>
      <c r="C200" s="70">
        <f t="shared" si="2"/>
        <v>4.152315</v>
      </c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>
      <c r="A201" s="34" t="s">
        <v>184</v>
      </c>
      <c r="B201" s="34">
        <v>2001301.0</v>
      </c>
      <c r="C201" s="70">
        <f t="shared" si="2"/>
        <v>2.001301</v>
      </c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>
      <c r="A202" s="34" t="s">
        <v>18</v>
      </c>
      <c r="B202" s="34">
        <v>2.625857414E8</v>
      </c>
      <c r="C202" s="70">
        <f t="shared" si="2"/>
        <v>262.5857414</v>
      </c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>
      <c r="A203" s="34" t="s">
        <v>185</v>
      </c>
      <c r="B203" s="34">
        <v>85007.0</v>
      </c>
      <c r="C203" s="70">
        <f t="shared" si="2"/>
        <v>0.085007</v>
      </c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>
      <c r="A204" s="34" t="s">
        <v>186</v>
      </c>
      <c r="B204" s="34">
        <v>1959637.0</v>
      </c>
      <c r="C204" s="70">
        <f t="shared" si="2"/>
        <v>1.959637</v>
      </c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>
      <c r="A205" s="34" t="s">
        <v>187</v>
      </c>
      <c r="B205" s="34">
        <v>2.1266789E7</v>
      </c>
      <c r="C205" s="70">
        <f t="shared" si="2"/>
        <v>21.266789</v>
      </c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>
      <c r="A206" s="34" t="s">
        <v>188</v>
      </c>
      <c r="B206" s="34">
        <v>5621903.0</v>
      </c>
      <c r="C206" s="70">
        <f t="shared" si="2"/>
        <v>5.621903</v>
      </c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>
      <c r="A207" s="34" t="s">
        <v>189</v>
      </c>
      <c r="B207" s="34">
        <v>2256519.0</v>
      </c>
      <c r="C207" s="70">
        <f t="shared" si="2"/>
        <v>2.256519</v>
      </c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>
      <c r="A208" s="34" t="s">
        <v>190</v>
      </c>
      <c r="B208" s="34">
        <v>1149531.0</v>
      </c>
      <c r="C208" s="70">
        <f t="shared" si="2"/>
        <v>1.149531</v>
      </c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>
      <c r="A209" s="34" t="s">
        <v>191</v>
      </c>
      <c r="B209" s="34">
        <v>1998880.0</v>
      </c>
      <c r="C209" s="70">
        <f t="shared" si="2"/>
        <v>1.99888</v>
      </c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>
      <c r="A210" s="34" t="s">
        <v>192</v>
      </c>
      <c r="B210" s="34">
        <v>1.1625545E7</v>
      </c>
      <c r="C210" s="70">
        <f t="shared" si="2"/>
        <v>11.625545</v>
      </c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>
      <c r="A211" s="34" t="s">
        <v>193</v>
      </c>
      <c r="B211" s="34">
        <v>768874.0</v>
      </c>
      <c r="C211" s="70">
        <f t="shared" si="2"/>
        <v>0.768874</v>
      </c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>
      <c r="A212" s="34" t="s">
        <v>194</v>
      </c>
      <c r="B212" s="34">
        <v>3352163.0</v>
      </c>
      <c r="C212" s="70">
        <f t="shared" si="2"/>
        <v>3.352163</v>
      </c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>
      <c r="A213" s="34" t="s">
        <v>195</v>
      </c>
      <c r="B213" s="34">
        <v>3.1171567E7</v>
      </c>
      <c r="C213" s="70">
        <f t="shared" si="2"/>
        <v>31.171567</v>
      </c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>
      <c r="A214" s="34" t="s">
        <v>196</v>
      </c>
      <c r="B214" s="34">
        <v>200342.0</v>
      </c>
      <c r="C214" s="70">
        <f t="shared" si="2"/>
        <v>0.200342</v>
      </c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>
      <c r="A215" s="34" t="s">
        <v>197</v>
      </c>
      <c r="B215" s="34">
        <v>112956.0</v>
      </c>
      <c r="C215" s="70">
        <f t="shared" si="2"/>
        <v>0.112956</v>
      </c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>
      <c r="A216" s="34" t="s">
        <v>198</v>
      </c>
      <c r="B216" s="34">
        <v>5003211.23</v>
      </c>
      <c r="C216" s="70">
        <f t="shared" si="2"/>
        <v>5.00321123</v>
      </c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>
      <c r="A217" s="34" t="s">
        <v>199</v>
      </c>
      <c r="B217" s="34">
        <v>6.004883715E7</v>
      </c>
      <c r="C217" s="70">
        <f t="shared" si="2"/>
        <v>60.04883715</v>
      </c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>
      <c r="A218" s="34" t="s">
        <v>65</v>
      </c>
      <c r="B218" s="34">
        <v>8826903.4</v>
      </c>
      <c r="C218" s="70">
        <f t="shared" si="2"/>
        <v>8.8269034</v>
      </c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>
      <c r="A219" s="34" t="s">
        <v>312</v>
      </c>
      <c r="B219" s="34">
        <v>1093320.0</v>
      </c>
      <c r="C219" s="70">
        <f t="shared" si="2"/>
        <v>1.09332</v>
      </c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>
      <c r="A220" s="34" t="s">
        <v>313</v>
      </c>
      <c r="B220" s="34">
        <v>2.595509599E7</v>
      </c>
      <c r="C220" s="70">
        <f t="shared" si="2"/>
        <v>25.95509599</v>
      </c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>
      <c r="A221" s="34" t="s">
        <v>314</v>
      </c>
      <c r="B221" s="34">
        <v>4.71907792E7</v>
      </c>
      <c r="C221" s="70">
        <f t="shared" si="2"/>
        <v>47.1907792</v>
      </c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>
      <c r="A222" s="34" t="s">
        <v>200</v>
      </c>
      <c r="B222" s="34">
        <v>5714575.0</v>
      </c>
      <c r="C222" s="70">
        <f t="shared" si="2"/>
        <v>5.714575</v>
      </c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>
      <c r="A223" s="34" t="s">
        <v>201</v>
      </c>
      <c r="B223" s="34">
        <v>504030.0</v>
      </c>
      <c r="C223" s="70">
        <f t="shared" si="2"/>
        <v>0.50403</v>
      </c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>
      <c r="A224" s="34" t="s">
        <v>202</v>
      </c>
      <c r="B224" s="34">
        <v>6.5134078E7</v>
      </c>
      <c r="C224" s="70">
        <f t="shared" si="2"/>
        <v>65.134078</v>
      </c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>
      <c r="A225" s="34" t="s">
        <v>203</v>
      </c>
      <c r="B225" s="34">
        <v>662972.0</v>
      </c>
      <c r="C225" s="70">
        <f t="shared" si="2"/>
        <v>0.662972</v>
      </c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>
      <c r="A226" s="34" t="s">
        <v>204</v>
      </c>
      <c r="B226" s="34">
        <v>7548918.0</v>
      </c>
      <c r="C226" s="70">
        <f t="shared" si="2"/>
        <v>7.548918</v>
      </c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>
      <c r="A227" s="34" t="s">
        <v>205</v>
      </c>
      <c r="B227" s="34">
        <v>4.84242954E7</v>
      </c>
      <c r="C227" s="70">
        <f t="shared" si="2"/>
        <v>48.4242954</v>
      </c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>
      <c r="A228" s="34" t="s">
        <v>206</v>
      </c>
      <c r="B228" s="34">
        <v>265097.0</v>
      </c>
      <c r="C228" s="70">
        <f t="shared" si="2"/>
        <v>0.265097</v>
      </c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>
      <c r="A229" s="34" t="s">
        <v>207</v>
      </c>
      <c r="B229" s="34">
        <v>1093189.0</v>
      </c>
      <c r="C229" s="70">
        <f t="shared" si="2"/>
        <v>1.093189</v>
      </c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>
      <c r="A230" s="34" t="s">
        <v>208</v>
      </c>
      <c r="B230" s="34">
        <v>243115.0</v>
      </c>
      <c r="C230" s="70">
        <f t="shared" si="2"/>
        <v>0.243115</v>
      </c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>
      <c r="A231" s="34" t="s">
        <v>209</v>
      </c>
      <c r="B231" s="34">
        <v>587270.0</v>
      </c>
      <c r="C231" s="70">
        <f t="shared" si="2"/>
        <v>0.58727</v>
      </c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>
      <c r="A232" s="34" t="s">
        <v>210</v>
      </c>
      <c r="B232" s="34">
        <v>1.2840318E7</v>
      </c>
      <c r="C232" s="70">
        <f t="shared" si="2"/>
        <v>12.840318</v>
      </c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>
      <c r="A233" s="34" t="s">
        <v>211</v>
      </c>
      <c r="B233" s="34">
        <v>3.1447977E7</v>
      </c>
      <c r="C233" s="70">
        <f t="shared" si="2"/>
        <v>31.447977</v>
      </c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>
      <c r="A234" s="34" t="s">
        <v>212</v>
      </c>
      <c r="B234" s="34">
        <v>105250.0</v>
      </c>
      <c r="C234" s="70">
        <f t="shared" si="2"/>
        <v>0.10525</v>
      </c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>
      <c r="A235" s="34" t="s">
        <v>213</v>
      </c>
      <c r="B235" s="34">
        <v>579441.0</v>
      </c>
      <c r="C235" s="70">
        <f t="shared" si="2"/>
        <v>0.579441</v>
      </c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>
      <c r="A236" s="34" t="s">
        <v>214</v>
      </c>
      <c r="B236" s="34">
        <v>2.0416074E7</v>
      </c>
      <c r="C236" s="70">
        <f t="shared" si="2"/>
        <v>20.416074</v>
      </c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>
      <c r="A237" s="34" t="s">
        <v>215</v>
      </c>
      <c r="B237" s="34">
        <v>2.4836877E7</v>
      </c>
      <c r="C237" s="70">
        <f t="shared" si="2"/>
        <v>24.836877</v>
      </c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>
      <c r="A238" s="34" t="s">
        <v>216</v>
      </c>
      <c r="B238" s="34">
        <v>2095056.0</v>
      </c>
      <c r="C238" s="70">
        <f t="shared" si="2"/>
        <v>2.095056</v>
      </c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>
      <c r="A239" s="34" t="s">
        <v>217</v>
      </c>
      <c r="B239" s="34">
        <v>161462.0</v>
      </c>
      <c r="C239" s="70">
        <f t="shared" si="2"/>
        <v>0.161462</v>
      </c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>
      <c r="A240" s="34" t="s">
        <v>218</v>
      </c>
      <c r="B240" s="34">
        <v>4510745.0</v>
      </c>
      <c r="C240" s="70">
        <f t="shared" si="2"/>
        <v>4.510745</v>
      </c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>
      <c r="A241" s="34" t="s">
        <v>219</v>
      </c>
      <c r="B241" s="34">
        <v>8040038.0</v>
      </c>
      <c r="C241" s="70">
        <f t="shared" si="2"/>
        <v>8.040038</v>
      </c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>
      <c r="A242" s="34" t="s">
        <v>23</v>
      </c>
      <c r="B242" s="34">
        <v>6.706712892E7</v>
      </c>
      <c r="C242" s="70">
        <f t="shared" si="2"/>
        <v>67.06712892</v>
      </c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>
      <c r="A243" s="34" t="s">
        <v>220</v>
      </c>
      <c r="B243" s="34">
        <v>4.118593284E7</v>
      </c>
      <c r="C243" s="70">
        <f t="shared" si="2"/>
        <v>41.18593284</v>
      </c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>
      <c r="A244" s="34" t="s">
        <v>315</v>
      </c>
      <c r="B244" s="34">
        <v>38798.0</v>
      </c>
      <c r="C244" s="70">
        <f t="shared" si="2"/>
        <v>0.038798</v>
      </c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>
      <c r="A245" s="34" t="s">
        <v>221</v>
      </c>
      <c r="B245" s="34">
        <v>914447.0</v>
      </c>
      <c r="C245" s="70">
        <f t="shared" si="2"/>
        <v>0.914447</v>
      </c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>
      <c r="A246" s="34" t="s">
        <v>222</v>
      </c>
      <c r="B246" s="34">
        <v>53495.0</v>
      </c>
      <c r="C246" s="70">
        <f t="shared" si="2"/>
        <v>0.053495</v>
      </c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>
      <c r="A247" s="34" t="s">
        <v>223</v>
      </c>
      <c r="B247" s="34">
        <v>97772.0</v>
      </c>
      <c r="C247" s="70">
        <f t="shared" si="2"/>
        <v>0.097772</v>
      </c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>
      <c r="A248" s="34" t="s">
        <v>224</v>
      </c>
      <c r="B248" s="34">
        <v>115911.0</v>
      </c>
      <c r="C248" s="70">
        <f t="shared" si="2"/>
        <v>0.115911</v>
      </c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>
      <c r="A249" s="34" t="s">
        <v>225</v>
      </c>
      <c r="B249" s="34">
        <v>125.0</v>
      </c>
      <c r="C249" s="70">
        <f t="shared" si="2"/>
        <v>0.000125</v>
      </c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>
      <c r="A250" s="34" t="s">
        <v>226</v>
      </c>
      <c r="B250" s="34">
        <v>3461963.88</v>
      </c>
      <c r="C250" s="70">
        <f t="shared" si="2"/>
        <v>3.46196388</v>
      </c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>
      <c r="A251" s="34" t="s">
        <v>316</v>
      </c>
      <c r="B251" s="34">
        <v>99000.0</v>
      </c>
      <c r="C251" s="70">
        <f t="shared" si="2"/>
        <v>0.099</v>
      </c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>
      <c r="A252" s="34" t="s">
        <v>227</v>
      </c>
      <c r="B252" s="34">
        <v>267252.0</v>
      </c>
      <c r="C252" s="70">
        <f t="shared" si="2"/>
        <v>0.267252</v>
      </c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>
      <c r="A253" s="34" t="s">
        <v>317</v>
      </c>
      <c r="B253" s="34">
        <v>218136.09</v>
      </c>
      <c r="C253" s="70">
        <f t="shared" si="2"/>
        <v>0.21813609</v>
      </c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>
      <c r="A254" s="34" t="s">
        <v>228</v>
      </c>
      <c r="B254" s="34">
        <v>728500.0</v>
      </c>
      <c r="C254" s="70">
        <f t="shared" si="2"/>
        <v>0.7285</v>
      </c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>
      <c r="A255" s="34" t="s">
        <v>229</v>
      </c>
      <c r="B255" s="34">
        <v>1412455.0</v>
      </c>
      <c r="C255" s="70">
        <f t="shared" si="2"/>
        <v>1.412455</v>
      </c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>
      <c r="A256" s="34" t="s">
        <v>230</v>
      </c>
      <c r="B256" s="34">
        <v>297566.0</v>
      </c>
      <c r="C256" s="70">
        <f t="shared" si="2"/>
        <v>0.297566</v>
      </c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>
      <c r="A257" s="34" t="s">
        <v>231</v>
      </c>
      <c r="B257" s="34">
        <v>2165667.0</v>
      </c>
      <c r="C257" s="70">
        <f t="shared" si="2"/>
        <v>2.165667</v>
      </c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>
      <c r="A258" s="34" t="s">
        <v>232</v>
      </c>
      <c r="B258" s="34">
        <v>1.51184622E7</v>
      </c>
      <c r="C258" s="70">
        <f t="shared" si="2"/>
        <v>15.1184622</v>
      </c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>
      <c r="A259" s="34" t="s">
        <v>233</v>
      </c>
      <c r="B259" s="34">
        <v>4557972.0</v>
      </c>
      <c r="C259" s="70">
        <f t="shared" si="2"/>
        <v>4.557972</v>
      </c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>
      <c r="A260" s="34" t="s">
        <v>234</v>
      </c>
      <c r="B260" s="34">
        <v>2.4946142E7</v>
      </c>
      <c r="C260" s="70">
        <f t="shared" si="2"/>
        <v>24.946142</v>
      </c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>
      <c r="A261" s="34" t="s">
        <v>235</v>
      </c>
      <c r="B261" s="34">
        <v>2054728.3</v>
      </c>
      <c r="C261" s="70">
        <f t="shared" si="2"/>
        <v>2.0547283</v>
      </c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>
      <c r="A262" s="34" t="s">
        <v>236</v>
      </c>
      <c r="B262" s="34">
        <v>1290116.0</v>
      </c>
      <c r="C262" s="70">
        <f t="shared" si="2"/>
        <v>1.290116</v>
      </c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>
      <c r="A263" s="34" t="s">
        <v>11</v>
      </c>
      <c r="B263" s="34">
        <v>8.7206676971E8</v>
      </c>
      <c r="C263" s="70">
        <f t="shared" si="2"/>
        <v>872.0667697</v>
      </c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>
      <c r="A264" s="34" t="s">
        <v>237</v>
      </c>
      <c r="B264" s="34">
        <v>9764006.19</v>
      </c>
      <c r="C264" s="70">
        <f t="shared" si="2"/>
        <v>9.76400619</v>
      </c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>
      <c r="A265" s="34" t="s">
        <v>238</v>
      </c>
      <c r="B265" s="34">
        <v>4.213983731E7</v>
      </c>
      <c r="C265" s="70">
        <f t="shared" si="2"/>
        <v>42.13983731</v>
      </c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>
      <c r="A266" s="34" t="s">
        <v>239</v>
      </c>
      <c r="B266" s="34">
        <v>106009.0</v>
      </c>
      <c r="C266" s="70">
        <f t="shared" si="2"/>
        <v>0.106009</v>
      </c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>
      <c r="A267" s="34" t="s">
        <v>240</v>
      </c>
      <c r="B267" s="34">
        <v>888746.0</v>
      </c>
      <c r="C267" s="70">
        <f t="shared" si="2"/>
        <v>0.888746</v>
      </c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>
      <c r="A268" s="34" t="s">
        <v>241</v>
      </c>
      <c r="B268" s="34">
        <v>3.1925787E7</v>
      </c>
      <c r="C268" s="70">
        <f t="shared" si="2"/>
        <v>31.925787</v>
      </c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>
      <c r="A269" s="34" t="s">
        <v>242</v>
      </c>
      <c r="B269" s="34">
        <v>787969.0</v>
      </c>
      <c r="C269" s="70">
        <f t="shared" si="2"/>
        <v>0.787969</v>
      </c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>
      <c r="A270" s="34" t="s">
        <v>243</v>
      </c>
      <c r="B270" s="34">
        <v>2.9866016E7</v>
      </c>
      <c r="C270" s="70">
        <f t="shared" si="2"/>
        <v>29.866016</v>
      </c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>
      <c r="A271" s="34" t="s">
        <v>244</v>
      </c>
      <c r="B271" s="34">
        <v>7959979.0</v>
      </c>
      <c r="C271" s="70">
        <f t="shared" si="2"/>
        <v>7.959979</v>
      </c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>
      <c r="A272" s="34" t="s">
        <v>245</v>
      </c>
      <c r="B272" s="34">
        <v>494011.0</v>
      </c>
      <c r="C272" s="70">
        <f t="shared" si="2"/>
        <v>0.494011</v>
      </c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>
      <c r="A273" s="34" t="s">
        <v>246</v>
      </c>
      <c r="B273" s="34">
        <v>75318.0</v>
      </c>
      <c r="C273" s="70">
        <f t="shared" si="2"/>
        <v>0.075318</v>
      </c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>
      <c r="A274" s="34" t="s">
        <v>247</v>
      </c>
      <c r="B274" s="34">
        <v>835982.0</v>
      </c>
      <c r="C274" s="70">
        <f t="shared" si="2"/>
        <v>0.835982</v>
      </c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>
      <c r="A275" s="34" t="s">
        <v>248</v>
      </c>
      <c r="B275" s="34">
        <v>2.1062972E7</v>
      </c>
      <c r="C275" s="70">
        <f t="shared" si="2"/>
        <v>21.062972</v>
      </c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>
      <c r="A276" s="34" t="s">
        <v>318</v>
      </c>
      <c r="B276" s="34">
        <v>5.0198781E7</v>
      </c>
      <c r="C276" s="70">
        <f t="shared" si="2"/>
        <v>50.198781</v>
      </c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>
      <c r="A277" s="34" t="s">
        <v>249</v>
      </c>
      <c r="B277" s="34">
        <v>2.49528288E8</v>
      </c>
      <c r="C277" s="70">
        <f t="shared" si="2"/>
        <v>249.528288</v>
      </c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>
      <c r="A278" s="34" t="s">
        <v>250</v>
      </c>
      <c r="B278" s="34">
        <v>3387746.5</v>
      </c>
      <c r="C278" s="70">
        <f t="shared" si="2"/>
        <v>3.3877465</v>
      </c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>
      <c r="A279" s="34" t="s">
        <v>251</v>
      </c>
      <c r="B279" s="34">
        <v>8359944.0</v>
      </c>
      <c r="C279" s="70">
        <f t="shared" si="2"/>
        <v>8.359944</v>
      </c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>
      <c r="A280" s="34" t="s">
        <v>252</v>
      </c>
      <c r="B280" s="34">
        <v>1.6555375E7</v>
      </c>
      <c r="C280" s="70">
        <f t="shared" si="2"/>
        <v>16.555375</v>
      </c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>
      <c r="A281" s="34" t="s">
        <v>253</v>
      </c>
      <c r="B281" s="34">
        <v>8.2851732E7</v>
      </c>
      <c r="C281" s="70">
        <f t="shared" si="2"/>
        <v>82.851732</v>
      </c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>
      <c r="A282" s="34" t="s">
        <v>254</v>
      </c>
      <c r="B282" s="34">
        <v>4342135.0</v>
      </c>
      <c r="C282" s="70">
        <f t="shared" si="2"/>
        <v>4.342135</v>
      </c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>
      <c r="A283" s="34" t="s">
        <v>255</v>
      </c>
      <c r="B283" s="34">
        <v>6.822375883E7</v>
      </c>
      <c r="C283" s="70">
        <f t="shared" si="2"/>
        <v>68.22375883</v>
      </c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>
      <c r="A284" s="34" t="s">
        <v>319</v>
      </c>
      <c r="B284" s="34">
        <v>1.465745442E7</v>
      </c>
      <c r="C284" s="70">
        <f t="shared" si="2"/>
        <v>14.65745442</v>
      </c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>
      <c r="A285" s="34" t="s">
        <v>256</v>
      </c>
      <c r="B285" s="34">
        <v>1.2411566E7</v>
      </c>
      <c r="C285" s="70">
        <f t="shared" si="2"/>
        <v>12.411566</v>
      </c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>
      <c r="A286" s="34" t="s">
        <v>257</v>
      </c>
      <c r="B286" s="34">
        <v>2.1083151E7</v>
      </c>
      <c r="C286" s="70">
        <f t="shared" si="2"/>
        <v>21.083151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>
      <c r="A287" s="34" t="s">
        <v>258</v>
      </c>
      <c r="B287" s="34">
        <v>2.3580845E7</v>
      </c>
      <c r="C287" s="70">
        <f t="shared" si="2"/>
        <v>23.580845</v>
      </c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>
      <c r="A288" s="34" t="s">
        <v>259</v>
      </c>
      <c r="B288" s="34">
        <v>9830015.66</v>
      </c>
      <c r="C288" s="70">
        <f t="shared" si="2"/>
        <v>9.83001566</v>
      </c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>
      <c r="A289" s="34" t="s">
        <v>260</v>
      </c>
      <c r="B289" s="34">
        <v>1.849091989E7</v>
      </c>
      <c r="C289" s="70">
        <f t="shared" si="2"/>
        <v>18.49091989</v>
      </c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>
      <c r="A290" s="34" t="s">
        <v>261</v>
      </c>
      <c r="B290" s="34">
        <v>461452.0</v>
      </c>
      <c r="C290" s="70">
        <f t="shared" si="2"/>
        <v>0.461452</v>
      </c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>
      <c r="A291" s="34" t="s">
        <v>262</v>
      </c>
      <c r="B291" s="34">
        <v>106361.0</v>
      </c>
      <c r="C291" s="70">
        <f t="shared" si="2"/>
        <v>0.106361</v>
      </c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>
      <c r="A292" s="34" t="s">
        <v>263</v>
      </c>
      <c r="B292" s="34">
        <v>4468955.0</v>
      </c>
      <c r="C292" s="70">
        <f t="shared" si="2"/>
        <v>4.468955</v>
      </c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>
      <c r="A293" s="34" t="s">
        <v>264</v>
      </c>
      <c r="B293" s="34">
        <v>4237122.0</v>
      </c>
      <c r="C293" s="70">
        <f t="shared" si="2"/>
        <v>4.237122</v>
      </c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>
      <c r="A294" s="34" t="s">
        <v>265</v>
      </c>
      <c r="B294" s="34">
        <v>2.33338861E7</v>
      </c>
      <c r="C294" s="70">
        <f t="shared" si="2"/>
        <v>23.3338861</v>
      </c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>
      <c r="A295" s="34" t="s">
        <v>266</v>
      </c>
      <c r="B295" s="34">
        <v>1005436.0</v>
      </c>
      <c r="C295" s="70">
        <f t="shared" si="2"/>
        <v>1.005436</v>
      </c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>
      <c r="A296" s="34" t="s">
        <v>267</v>
      </c>
      <c r="B296" s="34">
        <v>3.7162205E7</v>
      </c>
      <c r="C296" s="70">
        <f t="shared" si="2"/>
        <v>37.162205</v>
      </c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>
      <c r="A297" s="34" t="s">
        <v>268</v>
      </c>
      <c r="B297" s="34">
        <v>1.0702774E7</v>
      </c>
      <c r="C297" s="70">
        <f t="shared" si="2"/>
        <v>10.702774</v>
      </c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>
      <c r="A298" s="34" t="s">
        <v>269</v>
      </c>
      <c r="B298" s="34">
        <v>0.0</v>
      </c>
      <c r="C298" s="70">
        <f t="shared" si="2"/>
        <v>0</v>
      </c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>
      <c r="A299" s="34" t="s">
        <v>270</v>
      </c>
      <c r="B299" s="34">
        <v>44673.0</v>
      </c>
      <c r="C299" s="70">
        <f t="shared" si="2"/>
        <v>0.044673</v>
      </c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>
      <c r="A300" s="34" t="s">
        <v>19</v>
      </c>
      <c r="B300" s="34">
        <v>3.6480876831E8</v>
      </c>
      <c r="C300" s="70">
        <f t="shared" si="2"/>
        <v>364.8087683</v>
      </c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>
      <c r="A301" s="34" t="s">
        <v>271</v>
      </c>
      <c r="B301" s="34">
        <v>5169160.7</v>
      </c>
      <c r="C301" s="70">
        <f t="shared" si="2"/>
        <v>5.1691607</v>
      </c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>
      <c r="A302" s="34" t="s">
        <v>272</v>
      </c>
      <c r="B302" s="34">
        <v>2.46161146E7</v>
      </c>
      <c r="C302" s="70">
        <f t="shared" si="2"/>
        <v>24.6161146</v>
      </c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>
      <c r="A303" s="34" t="s">
        <v>273</v>
      </c>
      <c r="B303" s="34">
        <v>5862.0</v>
      </c>
      <c r="C303" s="70">
        <f t="shared" si="2"/>
        <v>0.005862</v>
      </c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>
      <c r="A304" s="34" t="s">
        <v>274</v>
      </c>
      <c r="B304" s="34">
        <v>596532.0</v>
      </c>
      <c r="C304" s="70">
        <f t="shared" si="2"/>
        <v>0.596532</v>
      </c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>
      <c r="A305" s="34" t="s">
        <v>275</v>
      </c>
      <c r="B305" s="34">
        <v>82510.0</v>
      </c>
      <c r="C305" s="70">
        <f t="shared" si="2"/>
        <v>0.08251</v>
      </c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>
      <c r="A306" s="34" t="s">
        <v>276</v>
      </c>
      <c r="B306" s="34">
        <v>154435.0</v>
      </c>
      <c r="C306" s="70">
        <f t="shared" si="2"/>
        <v>0.154435</v>
      </c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>
      <c r="A307" s="34" t="s">
        <v>16</v>
      </c>
      <c r="B307" s="34">
        <v>6.505824E7</v>
      </c>
      <c r="C307" s="70">
        <f t="shared" si="2"/>
        <v>65.05824</v>
      </c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>
      <c r="A308" s="34" t="s">
        <v>277</v>
      </c>
      <c r="B308" s="34">
        <v>597917.0</v>
      </c>
      <c r="C308" s="70">
        <f t="shared" si="2"/>
        <v>0.597917</v>
      </c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>
      <c r="A309" s="34" t="s">
        <v>278</v>
      </c>
      <c r="B309" s="34">
        <v>7.1973827277E8</v>
      </c>
      <c r="C309" s="70">
        <f t="shared" si="2"/>
        <v>719.7382728</v>
      </c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>
      <c r="A310" s="34" t="s">
        <v>279</v>
      </c>
      <c r="B310" s="34">
        <v>9648373.1</v>
      </c>
      <c r="C310" s="70">
        <f t="shared" si="2"/>
        <v>9.6483731</v>
      </c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>
      <c r="A311" s="34" t="s">
        <v>280</v>
      </c>
      <c r="B311" s="34">
        <v>1.144517628E7</v>
      </c>
      <c r="C311" s="70">
        <f t="shared" si="2"/>
        <v>11.44517628</v>
      </c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>
      <c r="A312" s="34" t="s">
        <v>281</v>
      </c>
      <c r="B312" s="34">
        <v>1.45620548E7</v>
      </c>
      <c r="C312" s="70">
        <f t="shared" si="2"/>
        <v>14.5620548</v>
      </c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>
      <c r="A313" s="34" t="s">
        <v>282</v>
      </c>
      <c r="B313" s="34">
        <v>833793.6</v>
      </c>
      <c r="C313" s="70">
        <f t="shared" si="2"/>
        <v>0.8337936</v>
      </c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>
      <c r="A314" s="34" t="s">
        <v>283</v>
      </c>
      <c r="B314" s="34">
        <v>7.6530054E7</v>
      </c>
      <c r="C314" s="70">
        <f t="shared" si="2"/>
        <v>76.530054</v>
      </c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>
      <c r="A315" s="34" t="s">
        <v>284</v>
      </c>
      <c r="B315" s="34">
        <v>4036289.0</v>
      </c>
      <c r="C315" s="70">
        <f t="shared" si="2"/>
        <v>4.036289</v>
      </c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>
      <c r="A316" s="34" t="s">
        <v>285</v>
      </c>
      <c r="B316" s="34">
        <v>220208.0</v>
      </c>
      <c r="C316" s="70">
        <f t="shared" si="2"/>
        <v>0.220208</v>
      </c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>
      <c r="A317" s="34" t="s">
        <v>286</v>
      </c>
      <c r="B317" s="34">
        <v>5.70049223E7</v>
      </c>
      <c r="C317" s="70">
        <f t="shared" si="2"/>
        <v>57.0049223</v>
      </c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>
      <c r="A318" s="34" t="s">
        <v>13</v>
      </c>
      <c r="B318" s="34">
        <v>2.4184141645E8</v>
      </c>
      <c r="C318" s="70">
        <f t="shared" si="2"/>
        <v>241.8414165</v>
      </c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>
      <c r="A319" s="34" t="s">
        <v>287</v>
      </c>
      <c r="B319" s="34">
        <v>2106197.0</v>
      </c>
      <c r="C319" s="70">
        <f t="shared" si="2"/>
        <v>2.106197</v>
      </c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>
      <c r="A320" s="34" t="s">
        <v>288</v>
      </c>
      <c r="B320" s="34">
        <v>2.1662608E7</v>
      </c>
      <c r="C320" s="70">
        <f t="shared" si="2"/>
        <v>21.662608</v>
      </c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>
      <c r="A321" s="34" t="s">
        <v>289</v>
      </c>
      <c r="B321" s="34">
        <v>4516810.4</v>
      </c>
      <c r="C321" s="70">
        <f t="shared" si="2"/>
        <v>4.5168104</v>
      </c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>
      <c r="A322" s="34" t="s">
        <v>290</v>
      </c>
      <c r="B322" s="34">
        <v>1883594.0</v>
      </c>
      <c r="C322" s="70">
        <f t="shared" si="2"/>
        <v>1.883594</v>
      </c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>
      <c r="A323" s="34" t="s">
        <v>291</v>
      </c>
      <c r="B323" s="34">
        <v>2.69865481E8</v>
      </c>
      <c r="C323" s="70">
        <f t="shared" si="2"/>
        <v>269.865481</v>
      </c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>
      <c r="A324" s="34" t="s">
        <v>292</v>
      </c>
      <c r="B324" s="34">
        <v>1.83254119354E9</v>
      </c>
      <c r="C324" s="70">
        <f t="shared" si="2"/>
        <v>1832.541194</v>
      </c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>
      <c r="A325" s="34" t="s">
        <v>293</v>
      </c>
      <c r="B325" s="34">
        <v>932000.0</v>
      </c>
      <c r="C325" s="70">
        <f t="shared" si="2"/>
        <v>0.932</v>
      </c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>
      <c r="A326" s="34" t="s">
        <v>294</v>
      </c>
      <c r="B326" s="34">
        <v>3.7449403E7</v>
      </c>
      <c r="C326" s="70">
        <f t="shared" si="2"/>
        <v>37.449403</v>
      </c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>
      <c r="A327" s="34" t="s">
        <v>295</v>
      </c>
      <c r="B327" s="34">
        <v>1.0314550047E8</v>
      </c>
      <c r="C327" s="70">
        <f t="shared" si="2"/>
        <v>103.1455005</v>
      </c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>
      <c r="A328" s="34" t="s">
        <v>296</v>
      </c>
      <c r="B328" s="34">
        <v>985000.0</v>
      </c>
      <c r="C328" s="70">
        <f t="shared" si="2"/>
        <v>0.985</v>
      </c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>
      <c r="A329" s="34" t="s">
        <v>297</v>
      </c>
      <c r="B329" s="34">
        <v>2.7060756E7</v>
      </c>
      <c r="C329" s="70">
        <f t="shared" si="2"/>
        <v>27.060756</v>
      </c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>
      <c r="A330" s="34" t="s">
        <v>298</v>
      </c>
      <c r="B330" s="34">
        <v>9986660.0</v>
      </c>
      <c r="C330" s="70">
        <f t="shared" si="2"/>
        <v>9.98666</v>
      </c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>
      <c r="A331" s="34" t="s">
        <v>27</v>
      </c>
      <c r="B331" s="34">
        <v>4818118.0</v>
      </c>
      <c r="C331" s="70">
        <f t="shared" si="2"/>
        <v>4.818118</v>
      </c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>
      <c r="A332" s="34" t="s">
        <v>299</v>
      </c>
      <c r="B332" s="34">
        <v>7490661.35</v>
      </c>
      <c r="C332" s="70">
        <f t="shared" si="2"/>
        <v>7.49066135</v>
      </c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>
      <c r="A333" s="34" t="s">
        <v>25</v>
      </c>
      <c r="B333" s="34">
        <v>1.6179383418E8</v>
      </c>
      <c r="C333" s="70">
        <f t="shared" si="2"/>
        <v>161.7938342</v>
      </c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>
      <c r="A334" s="34" t="s">
        <v>300</v>
      </c>
      <c r="B334" s="34">
        <v>1.3671027E7</v>
      </c>
      <c r="C334" s="70">
        <f t="shared" si="2"/>
        <v>13.671027</v>
      </c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>
      <c r="A335" s="34" t="s">
        <v>301</v>
      </c>
      <c r="B335" s="34">
        <v>518875.0</v>
      </c>
      <c r="C335" s="70">
        <f t="shared" si="2"/>
        <v>0.518875</v>
      </c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>
      <c r="A336" s="34" t="s">
        <v>302</v>
      </c>
      <c r="B336" s="34">
        <v>9864.0</v>
      </c>
      <c r="C336" s="70">
        <f t="shared" si="2"/>
        <v>0.009864</v>
      </c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>
      <c r="A337" s="34" t="s">
        <v>303</v>
      </c>
      <c r="B337" s="34">
        <v>2.698523434E8</v>
      </c>
      <c r="C337" s="70">
        <f t="shared" si="2"/>
        <v>269.8523434</v>
      </c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>
      <c r="A338" s="34" t="s">
        <v>304</v>
      </c>
      <c r="B338" s="34">
        <v>1527329.23</v>
      </c>
      <c r="C338" s="70">
        <f t="shared" si="2"/>
        <v>1.52732923</v>
      </c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>
      <c r="A339" s="34" t="s">
        <v>305</v>
      </c>
      <c r="B339" s="34">
        <v>950070.0</v>
      </c>
      <c r="C339" s="70">
        <f t="shared" si="2"/>
        <v>0.95007</v>
      </c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>
      <c r="A340" s="34" t="s">
        <v>306</v>
      </c>
      <c r="B340" s="34">
        <v>3418559.0</v>
      </c>
      <c r="C340" s="70">
        <f t="shared" si="2"/>
        <v>3.418559</v>
      </c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>
      <c r="A341" s="34" t="s">
        <v>307</v>
      </c>
      <c r="B341" s="34">
        <v>1.05372341E8</v>
      </c>
      <c r="C341" s="70">
        <f t="shared" si="2"/>
        <v>105.372341</v>
      </c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>
      <c r="A342" s="34" t="s">
        <v>308</v>
      </c>
      <c r="B342" s="34">
        <v>6.7087511022E8</v>
      </c>
      <c r="C342" s="70">
        <f t="shared" si="2"/>
        <v>670.8751102</v>
      </c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>
      <c r="A343" s="34" t="s">
        <v>309</v>
      </c>
      <c r="B343" s="34">
        <v>5.87545333E7</v>
      </c>
      <c r="C343" s="70">
        <f t="shared" si="2"/>
        <v>58.7545333</v>
      </c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>
      <c r="A344" s="34" t="s">
        <v>310</v>
      </c>
      <c r="B344" s="34">
        <v>384787.0</v>
      </c>
      <c r="C344" s="70">
        <f t="shared" si="2"/>
        <v>0.384787</v>
      </c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>
      <c r="A345" s="31"/>
      <c r="B345" s="31"/>
      <c r="C345" s="70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>
      <c r="A349" s="31"/>
      <c r="B349" s="29" t="s">
        <v>320</v>
      </c>
      <c r="C349" s="29" t="s">
        <v>321</v>
      </c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>
      <c r="A350" s="34" t="s">
        <v>310</v>
      </c>
      <c r="B350" s="34">
        <v>187390.88</v>
      </c>
      <c r="C350" s="79">
        <f t="shared" ref="C350:C541" si="3">B350/1000000</f>
        <v>0.18739088</v>
      </c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>
      <c r="A351" s="34" t="s">
        <v>309</v>
      </c>
      <c r="B351" s="34">
        <v>1.498499119E7</v>
      </c>
      <c r="C351" s="79">
        <f t="shared" si="3"/>
        <v>14.98499119</v>
      </c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>
      <c r="A352" s="34" t="s">
        <v>322</v>
      </c>
      <c r="B352" s="34">
        <v>3953830.64</v>
      </c>
      <c r="C352" s="79">
        <f t="shared" si="3"/>
        <v>3.95383064</v>
      </c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>
      <c r="A353" s="34" t="s">
        <v>308</v>
      </c>
      <c r="B353" s="34">
        <v>1.0585201664E8</v>
      </c>
      <c r="C353" s="79">
        <f t="shared" si="3"/>
        <v>105.8520166</v>
      </c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>
      <c r="A354" s="34" t="s">
        <v>307</v>
      </c>
      <c r="B354" s="34">
        <v>1.200391171E7</v>
      </c>
      <c r="C354" s="79">
        <f t="shared" si="3"/>
        <v>12.00391171</v>
      </c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>
      <c r="A355" s="34" t="s">
        <v>306</v>
      </c>
      <c r="B355" s="34">
        <v>5307740.17</v>
      </c>
      <c r="C355" s="79">
        <f t="shared" si="3"/>
        <v>5.30774017</v>
      </c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>
      <c r="A356" s="34" t="s">
        <v>305</v>
      </c>
      <c r="B356" s="34">
        <v>167323.48</v>
      </c>
      <c r="C356" s="79">
        <f t="shared" si="3"/>
        <v>0.16732348</v>
      </c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>
      <c r="A357" s="34" t="s">
        <v>304</v>
      </c>
      <c r="B357" s="34">
        <v>525085.1</v>
      </c>
      <c r="C357" s="79">
        <f t="shared" si="3"/>
        <v>0.5250851</v>
      </c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>
      <c r="A358" s="34" t="s">
        <v>303</v>
      </c>
      <c r="B358" s="34">
        <v>5.085124544E7</v>
      </c>
      <c r="C358" s="79">
        <f t="shared" si="3"/>
        <v>50.85124544</v>
      </c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>
      <c r="A359" s="34" t="s">
        <v>323</v>
      </c>
      <c r="B359" s="34">
        <v>18494.9</v>
      </c>
      <c r="C359" s="79">
        <f t="shared" si="3"/>
        <v>0.0184949</v>
      </c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>
      <c r="A360" s="34" t="s">
        <v>302</v>
      </c>
      <c r="B360" s="34">
        <v>163755.54</v>
      </c>
      <c r="C360" s="79">
        <f t="shared" si="3"/>
        <v>0.16375554</v>
      </c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>
      <c r="A361" s="34" t="s">
        <v>301</v>
      </c>
      <c r="B361" s="34">
        <v>71462.06</v>
      </c>
      <c r="C361" s="79">
        <f t="shared" si="3"/>
        <v>0.07146206</v>
      </c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>
      <c r="A362" s="34" t="s">
        <v>300</v>
      </c>
      <c r="B362" s="34">
        <v>1874106.41</v>
      </c>
      <c r="C362" s="79">
        <f t="shared" si="3"/>
        <v>1.87410641</v>
      </c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>
      <c r="A363" s="34" t="s">
        <v>25</v>
      </c>
      <c r="B363" s="34">
        <v>5.979317653E7</v>
      </c>
      <c r="C363" s="79">
        <f t="shared" si="3"/>
        <v>59.79317653</v>
      </c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>
      <c r="A364" s="34" t="s">
        <v>299</v>
      </c>
      <c r="B364" s="34">
        <v>1.193085573E7</v>
      </c>
      <c r="C364" s="79">
        <f t="shared" si="3"/>
        <v>11.93085573</v>
      </c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>
      <c r="A365" s="34" t="s">
        <v>324</v>
      </c>
      <c r="B365" s="34">
        <v>343720.98</v>
      </c>
      <c r="C365" s="79">
        <f t="shared" si="3"/>
        <v>0.34372098</v>
      </c>
      <c r="D365" s="34" t="s">
        <v>325</v>
      </c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>
      <c r="A366" s="34" t="s">
        <v>27</v>
      </c>
      <c r="B366" s="34">
        <v>5123957.68</v>
      </c>
      <c r="C366" s="79">
        <f t="shared" si="3"/>
        <v>5.12395768</v>
      </c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>
      <c r="A367" s="34" t="s">
        <v>298</v>
      </c>
      <c r="B367" s="34">
        <v>2118040.76</v>
      </c>
      <c r="C367" s="79">
        <f t="shared" si="3"/>
        <v>2.11804076</v>
      </c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>
      <c r="A368" s="34" t="s">
        <v>297</v>
      </c>
      <c r="B368" s="34">
        <v>6684602.07</v>
      </c>
      <c r="C368" s="79">
        <f t="shared" si="3"/>
        <v>6.68460207</v>
      </c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>
      <c r="A369" s="34" t="s">
        <v>295</v>
      </c>
      <c r="B369" s="34">
        <v>7790373.36</v>
      </c>
      <c r="C369" s="79">
        <f t="shared" si="3"/>
        <v>7.79037336</v>
      </c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>
      <c r="A370" s="34" t="s">
        <v>294</v>
      </c>
      <c r="B370" s="34">
        <v>1.030663745E7</v>
      </c>
      <c r="C370" s="79">
        <f t="shared" si="3"/>
        <v>10.30663745</v>
      </c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>
      <c r="A371" s="34" t="s">
        <v>293</v>
      </c>
      <c r="B371" s="34">
        <v>27487.48</v>
      </c>
      <c r="C371" s="79">
        <f t="shared" si="3"/>
        <v>0.02748748</v>
      </c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>
      <c r="A372" s="34" t="s">
        <v>292</v>
      </c>
      <c r="B372" s="34">
        <v>6.017515517E7</v>
      </c>
      <c r="C372" s="79">
        <f t="shared" si="3"/>
        <v>60.17515517</v>
      </c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>
      <c r="A373" s="34" t="s">
        <v>291</v>
      </c>
      <c r="B373" s="34">
        <v>1.16079938E7</v>
      </c>
      <c r="C373" s="79">
        <f t="shared" si="3"/>
        <v>11.6079938</v>
      </c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>
      <c r="A374" s="34" t="s">
        <v>290</v>
      </c>
      <c r="B374" s="34">
        <v>1796084.11</v>
      </c>
      <c r="C374" s="79">
        <f t="shared" si="3"/>
        <v>1.79608411</v>
      </c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>
      <c r="A375" s="34" t="s">
        <v>289</v>
      </c>
      <c r="B375" s="34">
        <v>6130571.9</v>
      </c>
      <c r="C375" s="79">
        <f t="shared" si="3"/>
        <v>6.1305719</v>
      </c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>
      <c r="A376" s="34" t="s">
        <v>288</v>
      </c>
      <c r="B376" s="34">
        <v>5073122.84</v>
      </c>
      <c r="C376" s="79">
        <f t="shared" si="3"/>
        <v>5.07312284</v>
      </c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>
      <c r="A377" s="34" t="s">
        <v>287</v>
      </c>
      <c r="B377" s="34">
        <v>1464137.59</v>
      </c>
      <c r="C377" s="79">
        <f t="shared" si="3"/>
        <v>1.46413759</v>
      </c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>
      <c r="A378" s="34" t="s">
        <v>13</v>
      </c>
      <c r="B378" s="34">
        <v>6.633564948E7</v>
      </c>
      <c r="C378" s="79">
        <f t="shared" si="3"/>
        <v>66.33564948</v>
      </c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>
      <c r="A379" s="34" t="s">
        <v>286</v>
      </c>
      <c r="B379" s="34">
        <v>8767585.07</v>
      </c>
      <c r="C379" s="79">
        <f t="shared" si="3"/>
        <v>8.76758507</v>
      </c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>
      <c r="A380" s="34" t="s">
        <v>285</v>
      </c>
      <c r="B380" s="34">
        <v>130512.88</v>
      </c>
      <c r="C380" s="79">
        <f t="shared" si="3"/>
        <v>0.13051288</v>
      </c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>
      <c r="A381" s="34" t="s">
        <v>326</v>
      </c>
      <c r="B381" s="34">
        <v>1774447.08</v>
      </c>
      <c r="C381" s="79">
        <f t="shared" si="3"/>
        <v>1.77444708</v>
      </c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>
      <c r="A382" s="34" t="s">
        <v>284</v>
      </c>
      <c r="B382" s="34">
        <v>2732268.97</v>
      </c>
      <c r="C382" s="79">
        <f t="shared" si="3"/>
        <v>2.73226897</v>
      </c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>
      <c r="A383" s="34" t="s">
        <v>282</v>
      </c>
      <c r="B383" s="34">
        <v>262795.07</v>
      </c>
      <c r="C383" s="79">
        <f t="shared" si="3"/>
        <v>0.26279507</v>
      </c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>
      <c r="A384" s="34" t="s">
        <v>281</v>
      </c>
      <c r="B384" s="34">
        <v>1631896.67</v>
      </c>
      <c r="C384" s="79">
        <f t="shared" si="3"/>
        <v>1.63189667</v>
      </c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>
      <c r="A385" s="34" t="s">
        <v>280</v>
      </c>
      <c r="B385" s="34">
        <v>1.309139321E7</v>
      </c>
      <c r="C385" s="79">
        <f t="shared" si="3"/>
        <v>13.09139321</v>
      </c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>
      <c r="A386" s="34" t="s">
        <v>279</v>
      </c>
      <c r="B386" s="34">
        <v>1649977.93</v>
      </c>
      <c r="C386" s="79">
        <f t="shared" si="3"/>
        <v>1.64997793</v>
      </c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>
      <c r="A387" s="34" t="s">
        <v>278</v>
      </c>
      <c r="B387" s="34">
        <v>2.0056226709E8</v>
      </c>
      <c r="C387" s="79">
        <f t="shared" si="3"/>
        <v>200.5622671</v>
      </c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>
      <c r="A388" s="34" t="s">
        <v>277</v>
      </c>
      <c r="B388" s="34">
        <v>1156967.0</v>
      </c>
      <c r="C388" s="79">
        <f t="shared" si="3"/>
        <v>1.156967</v>
      </c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>
      <c r="A389" s="34" t="s">
        <v>16</v>
      </c>
      <c r="B389" s="34">
        <v>1.814708523E7</v>
      </c>
      <c r="C389" s="79">
        <f t="shared" si="3"/>
        <v>18.14708523</v>
      </c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>
      <c r="A390" s="34" t="s">
        <v>276</v>
      </c>
      <c r="B390" s="34">
        <v>91803.58</v>
      </c>
      <c r="C390" s="79">
        <f t="shared" si="3"/>
        <v>0.09180358</v>
      </c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>
      <c r="A391" s="34" t="s">
        <v>275</v>
      </c>
      <c r="B391" s="34">
        <v>53238.59</v>
      </c>
      <c r="C391" s="79">
        <f t="shared" si="3"/>
        <v>0.05323859</v>
      </c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>
      <c r="A392" s="34" t="s">
        <v>274</v>
      </c>
      <c r="B392" s="34">
        <v>235521.57</v>
      </c>
      <c r="C392" s="79">
        <f t="shared" si="3"/>
        <v>0.23552157</v>
      </c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>
      <c r="A393" s="34" t="s">
        <v>273</v>
      </c>
      <c r="B393" s="34">
        <v>5579.7</v>
      </c>
      <c r="C393" s="79">
        <f t="shared" si="3"/>
        <v>0.0055797</v>
      </c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>
      <c r="A394" s="34" t="s">
        <v>272</v>
      </c>
      <c r="B394" s="34">
        <v>4316164.92</v>
      </c>
      <c r="C394" s="79">
        <f t="shared" si="3"/>
        <v>4.31616492</v>
      </c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>
      <c r="A395" s="34" t="s">
        <v>271</v>
      </c>
      <c r="B395" s="34">
        <v>2873159.08</v>
      </c>
      <c r="C395" s="79">
        <f t="shared" si="3"/>
        <v>2.87315908</v>
      </c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>
      <c r="A396" s="34" t="s">
        <v>19</v>
      </c>
      <c r="B396" s="34">
        <v>6.157278872E7</v>
      </c>
      <c r="C396" s="79">
        <f t="shared" si="3"/>
        <v>61.57278872</v>
      </c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>
      <c r="A397" s="34" t="s">
        <v>270</v>
      </c>
      <c r="B397" s="34">
        <v>36269.61</v>
      </c>
      <c r="C397" s="79">
        <f t="shared" si="3"/>
        <v>0.03626961</v>
      </c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>
      <c r="A398" s="34" t="s">
        <v>268</v>
      </c>
      <c r="B398" s="34">
        <v>6387073.03</v>
      </c>
      <c r="C398" s="79">
        <f t="shared" si="3"/>
        <v>6.38707303</v>
      </c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>
      <c r="A399" s="34" t="s">
        <v>267</v>
      </c>
      <c r="B399" s="34">
        <v>7672434.52</v>
      </c>
      <c r="C399" s="79">
        <f t="shared" si="3"/>
        <v>7.67243452</v>
      </c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>
      <c r="A400" s="34" t="s">
        <v>266</v>
      </c>
      <c r="B400" s="34">
        <v>3301988.56</v>
      </c>
      <c r="C400" s="79">
        <f t="shared" si="3"/>
        <v>3.30198856</v>
      </c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>
      <c r="A401" s="34" t="s">
        <v>265</v>
      </c>
      <c r="B401" s="34">
        <v>6651230.9</v>
      </c>
      <c r="C401" s="79">
        <f t="shared" si="3"/>
        <v>6.6512309</v>
      </c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>
      <c r="A402" s="34" t="s">
        <v>264</v>
      </c>
      <c r="B402" s="34">
        <v>2263597.69</v>
      </c>
      <c r="C402" s="79">
        <f t="shared" si="3"/>
        <v>2.26359769</v>
      </c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>
      <c r="A403" s="34" t="s">
        <v>263</v>
      </c>
      <c r="B403" s="34">
        <v>1441537.41</v>
      </c>
      <c r="C403" s="79">
        <f t="shared" si="3"/>
        <v>1.44153741</v>
      </c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>
      <c r="A404" s="34" t="s">
        <v>261</v>
      </c>
      <c r="B404" s="34">
        <v>961806.71</v>
      </c>
      <c r="C404" s="79">
        <f t="shared" si="3"/>
        <v>0.96180671</v>
      </c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>
      <c r="A405" s="34" t="s">
        <v>260</v>
      </c>
      <c r="B405" s="34">
        <v>6119662.39</v>
      </c>
      <c r="C405" s="79">
        <f t="shared" si="3"/>
        <v>6.11966239</v>
      </c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>
      <c r="A406" s="34" t="s">
        <v>259</v>
      </c>
      <c r="B406" s="34">
        <v>1876382.88</v>
      </c>
      <c r="C406" s="79">
        <f t="shared" si="3"/>
        <v>1.87638288</v>
      </c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>
      <c r="A407" s="34" t="s">
        <v>258</v>
      </c>
      <c r="B407" s="34">
        <v>9640580.44</v>
      </c>
      <c r="C407" s="79">
        <f t="shared" si="3"/>
        <v>9.64058044</v>
      </c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>
      <c r="A408" s="34" t="s">
        <v>257</v>
      </c>
      <c r="B408" s="34">
        <v>1.147798365E7</v>
      </c>
      <c r="C408" s="79">
        <f t="shared" si="3"/>
        <v>11.47798365</v>
      </c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>
      <c r="A409" s="34" t="s">
        <v>256</v>
      </c>
      <c r="B409" s="34">
        <v>3522464.49</v>
      </c>
      <c r="C409" s="79">
        <f t="shared" si="3"/>
        <v>3.52246449</v>
      </c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>
      <c r="A410" s="34" t="s">
        <v>319</v>
      </c>
      <c r="B410" s="34">
        <v>3783367.48</v>
      </c>
      <c r="C410" s="79">
        <f t="shared" si="3"/>
        <v>3.78336748</v>
      </c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>
      <c r="A411" s="34" t="s">
        <v>255</v>
      </c>
      <c r="B411" s="34">
        <v>1.318478718E7</v>
      </c>
      <c r="C411" s="79">
        <f t="shared" si="3"/>
        <v>13.18478718</v>
      </c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>
      <c r="A412" s="34" t="s">
        <v>254</v>
      </c>
      <c r="B412" s="34">
        <v>886069.1</v>
      </c>
      <c r="C412" s="79">
        <f t="shared" si="3"/>
        <v>0.8860691</v>
      </c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>
      <c r="A413" s="34" t="s">
        <v>253</v>
      </c>
      <c r="B413" s="34">
        <v>1.740159783E7</v>
      </c>
      <c r="C413" s="79">
        <f t="shared" si="3"/>
        <v>17.40159783</v>
      </c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>
      <c r="A414" s="34" t="s">
        <v>252</v>
      </c>
      <c r="B414" s="34">
        <v>1.325593843E7</v>
      </c>
      <c r="C414" s="79">
        <f t="shared" si="3"/>
        <v>13.25593843</v>
      </c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>
      <c r="A415" s="34" t="s">
        <v>251</v>
      </c>
      <c r="B415" s="34">
        <v>5346125.67</v>
      </c>
      <c r="C415" s="79">
        <f t="shared" si="3"/>
        <v>5.34612567</v>
      </c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>
      <c r="A416" s="34" t="s">
        <v>250</v>
      </c>
      <c r="B416" s="34">
        <v>1055350.79</v>
      </c>
      <c r="C416" s="79">
        <f t="shared" si="3"/>
        <v>1.05535079</v>
      </c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>
      <c r="A417" s="34" t="s">
        <v>327</v>
      </c>
      <c r="B417" s="34">
        <v>20052.93</v>
      </c>
      <c r="C417" s="79">
        <f t="shared" si="3"/>
        <v>0.02005293</v>
      </c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>
      <c r="A418" s="34" t="s">
        <v>318</v>
      </c>
      <c r="B418" s="34">
        <v>2.183933107E7</v>
      </c>
      <c r="C418" s="79">
        <f t="shared" si="3"/>
        <v>21.83933107</v>
      </c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>
      <c r="A419" s="34" t="s">
        <v>248</v>
      </c>
      <c r="B419" s="34">
        <v>2405686.28</v>
      </c>
      <c r="C419" s="79">
        <f t="shared" si="3"/>
        <v>2.40568628</v>
      </c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>
      <c r="A420" s="34" t="s">
        <v>247</v>
      </c>
      <c r="B420" s="34">
        <v>1532588.25</v>
      </c>
      <c r="C420" s="79">
        <f t="shared" si="3"/>
        <v>1.53258825</v>
      </c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>
      <c r="A421" s="34" t="s">
        <v>246</v>
      </c>
      <c r="B421" s="34">
        <v>156830.6</v>
      </c>
      <c r="C421" s="79">
        <f t="shared" si="3"/>
        <v>0.1568306</v>
      </c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>
      <c r="A422" s="34" t="s">
        <v>245</v>
      </c>
      <c r="B422" s="34">
        <v>202655.17</v>
      </c>
      <c r="C422" s="79">
        <f t="shared" si="3"/>
        <v>0.20265517</v>
      </c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>
      <c r="A423" s="34" t="s">
        <v>244</v>
      </c>
      <c r="B423" s="34">
        <v>1.436185579E7</v>
      </c>
      <c r="C423" s="79">
        <f t="shared" si="3"/>
        <v>14.36185579</v>
      </c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>
      <c r="A424" s="34" t="s">
        <v>243</v>
      </c>
      <c r="B424" s="34">
        <v>5419128.87</v>
      </c>
      <c r="C424" s="79">
        <f t="shared" si="3"/>
        <v>5.41912887</v>
      </c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>
      <c r="A425" s="34" t="s">
        <v>328</v>
      </c>
      <c r="B425" s="34">
        <v>3941851.59</v>
      </c>
      <c r="C425" s="79">
        <f t="shared" si="3"/>
        <v>3.94185159</v>
      </c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>
      <c r="A426" s="34" t="s">
        <v>329</v>
      </c>
      <c r="B426" s="34">
        <v>5988800.28</v>
      </c>
      <c r="C426" s="79">
        <f t="shared" si="3"/>
        <v>5.98880028</v>
      </c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>
      <c r="A427" s="34" t="s">
        <v>330</v>
      </c>
      <c r="B427" s="34">
        <v>1.9527335701E8</v>
      </c>
      <c r="C427" s="79">
        <f t="shared" si="3"/>
        <v>195.273357</v>
      </c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>
      <c r="A428" s="34" t="s">
        <v>331</v>
      </c>
      <c r="B428" s="34">
        <v>949734.49</v>
      </c>
      <c r="C428" s="79">
        <f t="shared" si="3"/>
        <v>0.94973449</v>
      </c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>
      <c r="A429" s="34" t="s">
        <v>332</v>
      </c>
      <c r="B429" s="34">
        <v>3.88568699E7</v>
      </c>
      <c r="C429" s="79">
        <f t="shared" si="3"/>
        <v>38.8568699</v>
      </c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>
      <c r="A430" s="34" t="s">
        <v>242</v>
      </c>
      <c r="B430" s="34">
        <v>338866.86</v>
      </c>
      <c r="C430" s="79">
        <f t="shared" si="3"/>
        <v>0.33886686</v>
      </c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>
      <c r="A431" s="34" t="s">
        <v>241</v>
      </c>
      <c r="B431" s="34">
        <v>5877250.06</v>
      </c>
      <c r="C431" s="79">
        <f t="shared" si="3"/>
        <v>5.87725006</v>
      </c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>
      <c r="A432" s="34" t="s">
        <v>333</v>
      </c>
      <c r="B432" s="34">
        <v>2053108.91</v>
      </c>
      <c r="C432" s="79">
        <f t="shared" si="3"/>
        <v>2.05310891</v>
      </c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>
      <c r="A433" s="34" t="s">
        <v>334</v>
      </c>
      <c r="B433" s="34">
        <v>4335982.35</v>
      </c>
      <c r="C433" s="79">
        <f t="shared" si="3"/>
        <v>4.33598235</v>
      </c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>
      <c r="A434" s="34" t="s">
        <v>335</v>
      </c>
      <c r="B434" s="34">
        <v>7363381.09</v>
      </c>
      <c r="C434" s="79">
        <f t="shared" si="3"/>
        <v>7.36338109</v>
      </c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>
      <c r="A435" s="34" t="s">
        <v>336</v>
      </c>
      <c r="B435" s="34">
        <v>2.309157784E7</v>
      </c>
      <c r="C435" s="79">
        <f t="shared" si="3"/>
        <v>23.09157784</v>
      </c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>
      <c r="A436" s="34" t="s">
        <v>337</v>
      </c>
      <c r="B436" s="34">
        <v>15139.22</v>
      </c>
      <c r="C436" s="79">
        <f t="shared" si="3"/>
        <v>0.01513922</v>
      </c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>
      <c r="A437" s="34" t="s">
        <v>338</v>
      </c>
      <c r="B437" s="34">
        <v>3405307.7</v>
      </c>
      <c r="C437" s="79">
        <f t="shared" si="3"/>
        <v>3.4053077</v>
      </c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>
      <c r="A438" s="34" t="s">
        <v>339</v>
      </c>
      <c r="B438" s="34">
        <v>1.6680108579E8</v>
      </c>
      <c r="C438" s="79">
        <f t="shared" si="3"/>
        <v>166.8010858</v>
      </c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>
      <c r="A439" s="34" t="s">
        <v>340</v>
      </c>
      <c r="B439" s="34">
        <v>41631.99</v>
      </c>
      <c r="C439" s="79">
        <f t="shared" si="3"/>
        <v>0.04163199</v>
      </c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>
      <c r="A440" s="34" t="s">
        <v>341</v>
      </c>
      <c r="B440" s="34">
        <v>27925.7</v>
      </c>
      <c r="C440" s="79">
        <f t="shared" si="3"/>
        <v>0.0279257</v>
      </c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>
      <c r="A441" s="34" t="s">
        <v>342</v>
      </c>
      <c r="B441" s="34">
        <v>1193331.28</v>
      </c>
      <c r="C441" s="79">
        <f t="shared" si="3"/>
        <v>1.19333128</v>
      </c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>
      <c r="A442" s="34" t="s">
        <v>343</v>
      </c>
      <c r="B442" s="34">
        <v>1.268593099E7</v>
      </c>
      <c r="C442" s="79">
        <f t="shared" si="3"/>
        <v>12.68593099</v>
      </c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>
      <c r="A443" s="34" t="s">
        <v>344</v>
      </c>
      <c r="B443" s="34">
        <v>4581120.62</v>
      </c>
      <c r="C443" s="79">
        <f t="shared" si="3"/>
        <v>4.58112062</v>
      </c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>
      <c r="A444" s="34" t="s">
        <v>345</v>
      </c>
      <c r="B444" s="34">
        <v>7180374.72</v>
      </c>
      <c r="C444" s="79">
        <f t="shared" si="3"/>
        <v>7.18037472</v>
      </c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>
      <c r="A445" s="34" t="s">
        <v>346</v>
      </c>
      <c r="B445" s="34">
        <v>1.320858577E8</v>
      </c>
      <c r="C445" s="79">
        <f t="shared" si="3"/>
        <v>132.0858577</v>
      </c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>
      <c r="A446" s="34" t="s">
        <v>347</v>
      </c>
      <c r="B446" s="34">
        <v>1.6947691556E8</v>
      </c>
      <c r="C446" s="79">
        <f t="shared" si="3"/>
        <v>169.4769156</v>
      </c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>
      <c r="A447" s="34" t="s">
        <v>348</v>
      </c>
      <c r="B447" s="34">
        <v>1070631.37</v>
      </c>
      <c r="C447" s="79">
        <f t="shared" si="3"/>
        <v>1.07063137</v>
      </c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>
      <c r="A448" s="34" t="s">
        <v>349</v>
      </c>
      <c r="B448" s="34">
        <v>9672865.79</v>
      </c>
      <c r="C448" s="79">
        <f t="shared" si="3"/>
        <v>9.67286579</v>
      </c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>
      <c r="A449" s="34" t="s">
        <v>350</v>
      </c>
      <c r="B449" s="34">
        <v>57425.47</v>
      </c>
      <c r="C449" s="79">
        <f t="shared" si="3"/>
        <v>0.05742547</v>
      </c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>
      <c r="A450" s="34" t="s">
        <v>351</v>
      </c>
      <c r="B450" s="34">
        <v>116463.82</v>
      </c>
      <c r="C450" s="79">
        <f t="shared" si="3"/>
        <v>0.11646382</v>
      </c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>
      <c r="A451" s="34" t="s">
        <v>240</v>
      </c>
      <c r="B451" s="34">
        <v>116331.52</v>
      </c>
      <c r="C451" s="79">
        <f t="shared" si="3"/>
        <v>0.11633152</v>
      </c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>
      <c r="A452" s="34" t="s">
        <v>239</v>
      </c>
      <c r="B452" s="34">
        <v>78320.09</v>
      </c>
      <c r="C452" s="79">
        <f t="shared" si="3"/>
        <v>0.07832009</v>
      </c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>
      <c r="A453" s="34" t="s">
        <v>238</v>
      </c>
      <c r="B453" s="34">
        <v>2.52487999E7</v>
      </c>
      <c r="C453" s="79">
        <f t="shared" si="3"/>
        <v>25.2487999</v>
      </c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>
      <c r="A454" s="34" t="s">
        <v>237</v>
      </c>
      <c r="B454" s="34">
        <v>4040531.28</v>
      </c>
      <c r="C454" s="79">
        <f t="shared" si="3"/>
        <v>4.04053128</v>
      </c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>
      <c r="A455" s="34" t="s">
        <v>11</v>
      </c>
      <c r="B455" s="34">
        <v>1.2354133893E8</v>
      </c>
      <c r="C455" s="79">
        <f t="shared" si="3"/>
        <v>123.5413389</v>
      </c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>
      <c r="A456" s="34" t="s">
        <v>236</v>
      </c>
      <c r="B456" s="34">
        <v>223924.14</v>
      </c>
      <c r="C456" s="79">
        <f t="shared" si="3"/>
        <v>0.22392414</v>
      </c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>
      <c r="A457" s="34" t="s">
        <v>235</v>
      </c>
      <c r="B457" s="34">
        <v>623010.06</v>
      </c>
      <c r="C457" s="79">
        <f t="shared" si="3"/>
        <v>0.62301006</v>
      </c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>
      <c r="A458" s="34" t="s">
        <v>234</v>
      </c>
      <c r="B458" s="34">
        <v>1.166264569E7</v>
      </c>
      <c r="C458" s="79">
        <f t="shared" si="3"/>
        <v>11.66264569</v>
      </c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>
      <c r="A459" s="34" t="s">
        <v>233</v>
      </c>
      <c r="B459" s="34">
        <v>1861293.45</v>
      </c>
      <c r="C459" s="79">
        <f t="shared" si="3"/>
        <v>1.86129345</v>
      </c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>
      <c r="A460" s="34" t="s">
        <v>232</v>
      </c>
      <c r="B460" s="34">
        <v>5994183.01</v>
      </c>
      <c r="C460" s="79">
        <f t="shared" si="3"/>
        <v>5.99418301</v>
      </c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>
      <c r="A461" s="34" t="s">
        <v>231</v>
      </c>
      <c r="B461" s="34">
        <v>1937695.9</v>
      </c>
      <c r="C461" s="79">
        <f t="shared" si="3"/>
        <v>1.9376959</v>
      </c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>
      <c r="A462" s="34" t="s">
        <v>230</v>
      </c>
      <c r="B462" s="34">
        <v>178362.85</v>
      </c>
      <c r="C462" s="79">
        <f t="shared" si="3"/>
        <v>0.17836285</v>
      </c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>
      <c r="A463" s="34" t="s">
        <v>229</v>
      </c>
      <c r="B463" s="34">
        <v>1152126.83</v>
      </c>
      <c r="C463" s="79">
        <f t="shared" si="3"/>
        <v>1.15212683</v>
      </c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>
      <c r="A464" s="34" t="s">
        <v>228</v>
      </c>
      <c r="B464" s="34">
        <v>99351.37</v>
      </c>
      <c r="C464" s="79">
        <f t="shared" si="3"/>
        <v>0.09935137</v>
      </c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>
      <c r="A465" s="34" t="s">
        <v>317</v>
      </c>
      <c r="B465" s="34">
        <v>17937.11</v>
      </c>
      <c r="C465" s="79">
        <f t="shared" si="3"/>
        <v>0.01793711</v>
      </c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>
      <c r="A466" s="34" t="s">
        <v>316</v>
      </c>
      <c r="B466" s="34">
        <v>21552.89</v>
      </c>
      <c r="C466" s="79">
        <f t="shared" si="3"/>
        <v>0.02155289</v>
      </c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>
      <c r="A467" s="34" t="s">
        <v>226</v>
      </c>
      <c r="B467" s="34">
        <v>980452.41</v>
      </c>
      <c r="C467" s="79">
        <f t="shared" si="3"/>
        <v>0.98045241</v>
      </c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>
      <c r="A468" s="34" t="s">
        <v>224</v>
      </c>
      <c r="B468" s="34">
        <v>394288.19</v>
      </c>
      <c r="C468" s="79">
        <f t="shared" si="3"/>
        <v>0.39428819</v>
      </c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>
      <c r="A469" s="34" t="s">
        <v>352</v>
      </c>
      <c r="B469" s="34">
        <v>3996766.24</v>
      </c>
      <c r="C469" s="79">
        <f t="shared" si="3"/>
        <v>3.99676624</v>
      </c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>
      <c r="A470" s="34" t="s">
        <v>222</v>
      </c>
      <c r="B470" s="34">
        <v>12171.45</v>
      </c>
      <c r="C470" s="79">
        <f t="shared" si="3"/>
        <v>0.01217145</v>
      </c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>
      <c r="A471" s="34" t="s">
        <v>221</v>
      </c>
      <c r="B471" s="34">
        <v>1465774.41</v>
      </c>
      <c r="C471" s="79">
        <f t="shared" si="3"/>
        <v>1.46577441</v>
      </c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>
      <c r="A472" s="34" t="s">
        <v>315</v>
      </c>
      <c r="B472" s="34">
        <v>13044.35</v>
      </c>
      <c r="C472" s="79">
        <f t="shared" si="3"/>
        <v>0.01304435</v>
      </c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>
      <c r="A473" s="34" t="s">
        <v>220</v>
      </c>
      <c r="B473" s="34">
        <v>1.85807453E7</v>
      </c>
      <c r="C473" s="79">
        <f t="shared" si="3"/>
        <v>18.5807453</v>
      </c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>
      <c r="A474" s="34" t="s">
        <v>23</v>
      </c>
      <c r="B474" s="34">
        <v>3.833671103E7</v>
      </c>
      <c r="C474" s="79">
        <f t="shared" si="3"/>
        <v>38.33671103</v>
      </c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>
      <c r="A475" s="34" t="s">
        <v>219</v>
      </c>
      <c r="B475" s="34">
        <v>1807722.14</v>
      </c>
      <c r="C475" s="79">
        <f t="shared" si="3"/>
        <v>1.80772214</v>
      </c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>
      <c r="A476" s="34" t="s">
        <v>218</v>
      </c>
      <c r="B476" s="34">
        <v>696652.99</v>
      </c>
      <c r="C476" s="79">
        <f t="shared" si="3"/>
        <v>0.69665299</v>
      </c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>
      <c r="A477" s="34" t="s">
        <v>217</v>
      </c>
      <c r="B477" s="34">
        <v>227288.6</v>
      </c>
      <c r="C477" s="79">
        <f t="shared" si="3"/>
        <v>0.2272886</v>
      </c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>
      <c r="A478" s="34" t="s">
        <v>216</v>
      </c>
      <c r="B478" s="34">
        <v>1418843.16</v>
      </c>
      <c r="C478" s="79">
        <f t="shared" si="3"/>
        <v>1.41884316</v>
      </c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>
      <c r="A479" s="34" t="s">
        <v>215</v>
      </c>
      <c r="B479" s="34">
        <v>1.307264184E7</v>
      </c>
      <c r="C479" s="79">
        <f t="shared" si="3"/>
        <v>13.07264184</v>
      </c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>
      <c r="A480" s="34" t="s">
        <v>214</v>
      </c>
      <c r="B480" s="34">
        <v>8343477.79</v>
      </c>
      <c r="C480" s="79">
        <f t="shared" si="3"/>
        <v>8.34347779</v>
      </c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>
      <c r="A481" s="34" t="s">
        <v>213</v>
      </c>
      <c r="B481" s="34">
        <v>463300.16</v>
      </c>
      <c r="C481" s="79">
        <f t="shared" si="3"/>
        <v>0.46330016</v>
      </c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>
      <c r="A482" s="34" t="s">
        <v>212</v>
      </c>
      <c r="B482" s="34">
        <v>22864.09</v>
      </c>
      <c r="C482" s="79">
        <f t="shared" si="3"/>
        <v>0.02286409</v>
      </c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>
      <c r="A483" s="34" t="s">
        <v>211</v>
      </c>
      <c r="B483" s="34">
        <v>1.09764132E7</v>
      </c>
      <c r="C483" s="79">
        <f t="shared" si="3"/>
        <v>10.9764132</v>
      </c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>
      <c r="A484" s="34" t="s">
        <v>210</v>
      </c>
      <c r="B484" s="34">
        <v>5804517.11</v>
      </c>
      <c r="C484" s="79">
        <f t="shared" si="3"/>
        <v>5.80451711</v>
      </c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>
      <c r="A485" s="34" t="s">
        <v>209</v>
      </c>
      <c r="B485" s="34">
        <v>229651.93</v>
      </c>
      <c r="C485" s="79">
        <f t="shared" si="3"/>
        <v>0.22965193</v>
      </c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>
      <c r="A486" s="34" t="s">
        <v>208</v>
      </c>
      <c r="B486" s="34">
        <v>114656.19</v>
      </c>
      <c r="C486" s="79">
        <f t="shared" si="3"/>
        <v>0.11465619</v>
      </c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>
      <c r="A487" s="34" t="s">
        <v>207</v>
      </c>
      <c r="B487" s="34">
        <v>652632.74</v>
      </c>
      <c r="C487" s="79">
        <f t="shared" si="3"/>
        <v>0.65263274</v>
      </c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>
      <c r="A488" s="34" t="s">
        <v>206</v>
      </c>
      <c r="B488" s="34">
        <v>132212.62</v>
      </c>
      <c r="C488" s="79">
        <f t="shared" si="3"/>
        <v>0.13221262</v>
      </c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>
      <c r="A489" s="34" t="s">
        <v>353</v>
      </c>
      <c r="B489" s="34">
        <v>1.599693174E7</v>
      </c>
      <c r="C489" s="79">
        <f t="shared" si="3"/>
        <v>15.99693174</v>
      </c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>
      <c r="A490" s="34" t="s">
        <v>354</v>
      </c>
      <c r="B490" s="34">
        <v>5.5048662E7</v>
      </c>
      <c r="C490" s="79">
        <f t="shared" si="3"/>
        <v>55.048662</v>
      </c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>
      <c r="A491" s="34" t="s">
        <v>205</v>
      </c>
      <c r="B491" s="34">
        <v>1.035321121E7</v>
      </c>
      <c r="C491" s="79">
        <f t="shared" si="3"/>
        <v>10.35321121</v>
      </c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>
      <c r="A492" s="34" t="s">
        <v>204</v>
      </c>
      <c r="B492" s="34">
        <v>3855262.62</v>
      </c>
      <c r="C492" s="79">
        <f t="shared" si="3"/>
        <v>3.85526262</v>
      </c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>
      <c r="A493" s="34" t="s">
        <v>203</v>
      </c>
      <c r="B493" s="34">
        <v>593338.06</v>
      </c>
      <c r="C493" s="79">
        <f t="shared" si="3"/>
        <v>0.59333806</v>
      </c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>
      <c r="A494" s="34" t="s">
        <v>202</v>
      </c>
      <c r="B494" s="34">
        <v>1.293211065E7</v>
      </c>
      <c r="C494" s="79">
        <f t="shared" si="3"/>
        <v>12.93211065</v>
      </c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>
      <c r="A495" s="34" t="s">
        <v>201</v>
      </c>
      <c r="B495" s="34">
        <v>418033.91</v>
      </c>
      <c r="C495" s="79">
        <f t="shared" si="3"/>
        <v>0.41803391</v>
      </c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>
      <c r="A496" s="34" t="s">
        <v>200</v>
      </c>
      <c r="B496" s="34">
        <v>1918851.42</v>
      </c>
      <c r="C496" s="79">
        <f t="shared" si="3"/>
        <v>1.91885142</v>
      </c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>
      <c r="A497" s="34" t="s">
        <v>314</v>
      </c>
      <c r="B497" s="34">
        <v>1.557465601E7</v>
      </c>
      <c r="C497" s="79">
        <f t="shared" si="3"/>
        <v>15.57465601</v>
      </c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>
      <c r="A498" s="34" t="s">
        <v>313</v>
      </c>
      <c r="B498" s="34">
        <v>3.709512701E7</v>
      </c>
      <c r="C498" s="79">
        <f t="shared" si="3"/>
        <v>37.09512701</v>
      </c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>
      <c r="A499" s="34" t="s">
        <v>65</v>
      </c>
      <c r="B499" s="34">
        <v>9483271.93</v>
      </c>
      <c r="C499" s="79">
        <f t="shared" si="3"/>
        <v>9.48327193</v>
      </c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>
      <c r="A500" s="34" t="s">
        <v>199</v>
      </c>
      <c r="B500" s="34">
        <v>6639780.07</v>
      </c>
      <c r="C500" s="79">
        <f t="shared" si="3"/>
        <v>6.63978007</v>
      </c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>
      <c r="A501" s="34" t="s">
        <v>198</v>
      </c>
      <c r="B501" s="34">
        <v>5195774.82</v>
      </c>
      <c r="C501" s="79">
        <f t="shared" si="3"/>
        <v>5.19577482</v>
      </c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>
      <c r="A502" s="34" t="s">
        <v>197</v>
      </c>
      <c r="B502" s="34">
        <v>250375.79</v>
      </c>
      <c r="C502" s="79">
        <f t="shared" si="3"/>
        <v>0.25037579</v>
      </c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>
      <c r="A503" s="34" t="s">
        <v>196</v>
      </c>
      <c r="B503" s="34">
        <v>278894.1</v>
      </c>
      <c r="C503" s="79">
        <f t="shared" si="3"/>
        <v>0.2788941</v>
      </c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>
      <c r="A504" s="34" t="s">
        <v>195</v>
      </c>
      <c r="B504" s="34">
        <v>1.467426454E7</v>
      </c>
      <c r="C504" s="79">
        <f t="shared" si="3"/>
        <v>14.67426454</v>
      </c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>
      <c r="A505" s="34" t="s">
        <v>194</v>
      </c>
      <c r="B505" s="34">
        <v>3672053.21</v>
      </c>
      <c r="C505" s="79">
        <f t="shared" si="3"/>
        <v>3.67205321</v>
      </c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>
      <c r="A506" s="34" t="s">
        <v>193</v>
      </c>
      <c r="B506" s="34">
        <v>597265.94</v>
      </c>
      <c r="C506" s="79">
        <f t="shared" si="3"/>
        <v>0.59726594</v>
      </c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>
      <c r="A507" s="34" t="s">
        <v>192</v>
      </c>
      <c r="B507" s="34">
        <v>5627531.07</v>
      </c>
      <c r="C507" s="79">
        <f t="shared" si="3"/>
        <v>5.62753107</v>
      </c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>
      <c r="A508" s="34" t="s">
        <v>191</v>
      </c>
      <c r="B508" s="34">
        <v>1554491.0</v>
      </c>
      <c r="C508" s="79">
        <f t="shared" si="3"/>
        <v>1.554491</v>
      </c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>
      <c r="A509" s="34" t="s">
        <v>190</v>
      </c>
      <c r="B509" s="34">
        <v>701928.92</v>
      </c>
      <c r="C509" s="79">
        <f t="shared" si="3"/>
        <v>0.70192892</v>
      </c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>
      <c r="A510" s="34" t="s">
        <v>189</v>
      </c>
      <c r="B510" s="34">
        <v>2868649.42</v>
      </c>
      <c r="C510" s="79">
        <f t="shared" si="3"/>
        <v>2.86864942</v>
      </c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>
      <c r="A511" s="34" t="s">
        <v>188</v>
      </c>
      <c r="B511" s="34">
        <v>1471139.58</v>
      </c>
      <c r="C511" s="79">
        <f t="shared" si="3"/>
        <v>1.47113958</v>
      </c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>
      <c r="A512" s="34" t="s">
        <v>187</v>
      </c>
      <c r="B512" s="34">
        <v>5094948.44</v>
      </c>
      <c r="C512" s="79">
        <f t="shared" si="3"/>
        <v>5.09494844</v>
      </c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>
      <c r="A513" s="34" t="s">
        <v>186</v>
      </c>
      <c r="B513" s="34">
        <v>764756.18</v>
      </c>
      <c r="C513" s="79">
        <f t="shared" si="3"/>
        <v>0.76475618</v>
      </c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>
      <c r="A514" s="34" t="s">
        <v>18</v>
      </c>
      <c r="B514" s="34">
        <v>2.74304943E7</v>
      </c>
      <c r="C514" s="79">
        <f t="shared" si="3"/>
        <v>27.4304943</v>
      </c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>
      <c r="A515" s="34" t="s">
        <v>184</v>
      </c>
      <c r="B515" s="34">
        <v>1888557.71</v>
      </c>
      <c r="C515" s="79">
        <f t="shared" si="3"/>
        <v>1.88855771</v>
      </c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>
      <c r="A516" s="34" t="s">
        <v>183</v>
      </c>
      <c r="B516" s="34">
        <v>3634575.3</v>
      </c>
      <c r="C516" s="79">
        <f t="shared" si="3"/>
        <v>3.6345753</v>
      </c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>
      <c r="A517" s="34" t="s">
        <v>182</v>
      </c>
      <c r="B517" s="34">
        <v>9210815.89</v>
      </c>
      <c r="C517" s="79">
        <f t="shared" si="3"/>
        <v>9.21081589</v>
      </c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>
      <c r="A518" s="34" t="s">
        <v>181</v>
      </c>
      <c r="B518" s="34">
        <v>34264.75</v>
      </c>
      <c r="C518" s="79">
        <f t="shared" si="3"/>
        <v>0.03426475</v>
      </c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>
      <c r="A519" s="34" t="s">
        <v>180</v>
      </c>
      <c r="B519" s="34">
        <v>52218.49</v>
      </c>
      <c r="C519" s="79">
        <f t="shared" si="3"/>
        <v>0.05221849</v>
      </c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>
      <c r="A520" s="34" t="s">
        <v>179</v>
      </c>
      <c r="B520" s="34">
        <v>1.049064822E7</v>
      </c>
      <c r="C520" s="79">
        <f t="shared" si="3"/>
        <v>10.49064822</v>
      </c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>
      <c r="A521" s="34" t="s">
        <v>178</v>
      </c>
      <c r="B521" s="34">
        <v>493837.61</v>
      </c>
      <c r="C521" s="79">
        <f t="shared" si="3"/>
        <v>0.49383761</v>
      </c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>
      <c r="A522" s="34" t="s">
        <v>177</v>
      </c>
      <c r="B522" s="34">
        <v>1501053.35</v>
      </c>
      <c r="C522" s="79">
        <f t="shared" si="3"/>
        <v>1.50105335</v>
      </c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>
      <c r="A523" s="34" t="s">
        <v>176</v>
      </c>
      <c r="B523" s="34">
        <v>95248.68</v>
      </c>
      <c r="C523" s="79">
        <f t="shared" si="3"/>
        <v>0.09524868</v>
      </c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>
      <c r="A524" s="34" t="s">
        <v>175</v>
      </c>
      <c r="B524" s="34">
        <v>1010846.34</v>
      </c>
      <c r="C524" s="79">
        <f t="shared" si="3"/>
        <v>1.01084634</v>
      </c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>
      <c r="A525" s="34" t="s">
        <v>174</v>
      </c>
      <c r="B525" s="34">
        <v>1760513.97</v>
      </c>
      <c r="C525" s="79">
        <f t="shared" si="3"/>
        <v>1.76051397</v>
      </c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>
      <c r="A526" s="34" t="s">
        <v>355</v>
      </c>
      <c r="B526" s="34">
        <v>605726.63</v>
      </c>
      <c r="C526" s="79">
        <f t="shared" si="3"/>
        <v>0.60572663</v>
      </c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>
      <c r="A527" s="34" t="s">
        <v>173</v>
      </c>
      <c r="B527" s="34">
        <v>7375226.51</v>
      </c>
      <c r="C527" s="79">
        <f t="shared" si="3"/>
        <v>7.37522651</v>
      </c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>
      <c r="A528" s="34" t="s">
        <v>172</v>
      </c>
      <c r="B528" s="34">
        <v>1.419178084E7</v>
      </c>
      <c r="C528" s="79">
        <f t="shared" si="3"/>
        <v>14.19178084</v>
      </c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>
      <c r="A529" s="34" t="s">
        <v>171</v>
      </c>
      <c r="B529" s="34">
        <v>130724.44</v>
      </c>
      <c r="C529" s="79">
        <f t="shared" si="3"/>
        <v>0.13072444</v>
      </c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>
      <c r="A530" s="34" t="s">
        <v>15</v>
      </c>
      <c r="B530" s="34">
        <v>1.581110379E7</v>
      </c>
      <c r="C530" s="79">
        <f t="shared" si="3"/>
        <v>15.81110379</v>
      </c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>
      <c r="A531" s="34" t="s">
        <v>170</v>
      </c>
      <c r="B531" s="34">
        <v>2.87243183E7</v>
      </c>
      <c r="C531" s="79">
        <f t="shared" si="3"/>
        <v>28.7243183</v>
      </c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>
      <c r="A532" s="34" t="s">
        <v>169</v>
      </c>
      <c r="B532" s="34">
        <v>31328.62</v>
      </c>
      <c r="C532" s="79">
        <f t="shared" si="3"/>
        <v>0.03132862</v>
      </c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>
      <c r="A533" s="34" t="s">
        <v>168</v>
      </c>
      <c r="B533" s="34">
        <v>3021318.27</v>
      </c>
      <c r="C533" s="79">
        <f t="shared" si="3"/>
        <v>3.02131827</v>
      </c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>
      <c r="A534" s="34" t="s">
        <v>167</v>
      </c>
      <c r="B534" s="34">
        <v>7555693.46</v>
      </c>
      <c r="C534" s="79">
        <f t="shared" si="3"/>
        <v>7.55569346</v>
      </c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>
      <c r="A535" s="34" t="s">
        <v>166</v>
      </c>
      <c r="B535" s="34">
        <v>1177270.12</v>
      </c>
      <c r="C535" s="79">
        <f t="shared" si="3"/>
        <v>1.17727012</v>
      </c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>
      <c r="A536" s="34" t="s">
        <v>165</v>
      </c>
      <c r="B536" s="34">
        <v>1969540.89</v>
      </c>
      <c r="C536" s="79">
        <f t="shared" si="3"/>
        <v>1.96954089</v>
      </c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>
      <c r="A537" s="34" t="s">
        <v>164</v>
      </c>
      <c r="B537" s="34">
        <v>2184488.42</v>
      </c>
      <c r="C537" s="79">
        <f t="shared" si="3"/>
        <v>2.18448842</v>
      </c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>
      <c r="A538" s="34" t="s">
        <v>163</v>
      </c>
      <c r="B538" s="34">
        <v>3.23016376E7</v>
      </c>
      <c r="C538" s="79">
        <f t="shared" si="3"/>
        <v>32.3016376</v>
      </c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>
      <c r="A539" s="34" t="s">
        <v>162</v>
      </c>
      <c r="B539" s="34">
        <v>5104936.7</v>
      </c>
      <c r="C539" s="79">
        <f t="shared" si="3"/>
        <v>5.1049367</v>
      </c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>
      <c r="A540" s="34" t="s">
        <v>161</v>
      </c>
      <c r="B540" s="34">
        <v>5709584.99</v>
      </c>
      <c r="C540" s="79">
        <f t="shared" si="3"/>
        <v>5.70958499</v>
      </c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>
      <c r="A541" s="34" t="s">
        <v>160</v>
      </c>
      <c r="B541" s="34">
        <v>20057.12</v>
      </c>
      <c r="C541" s="79">
        <f t="shared" si="3"/>
        <v>0.02005712</v>
      </c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</sheetData>
  <hyperlinks>
    <hyperlink r:id="rId1" ref="I1"/>
    <hyperlink r:id="rId2" ref="I2"/>
    <hyperlink r:id="rId3" ref="I3"/>
    <hyperlink r:id="rId4" ref="I5"/>
    <hyperlink r:id="rId5" ref="I6"/>
    <hyperlink r:id="rId6" ref="I7"/>
  </hyperlinks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7.63"/>
    <col customWidth="1" min="2" max="4" width="15.13"/>
    <col customWidth="1" min="5" max="5" width="18.13"/>
    <col customWidth="1" min="6" max="6" width="15.13"/>
    <col customWidth="1" min="7" max="7" width="34.88"/>
    <col customWidth="1" min="8" max="20" width="15.13"/>
  </cols>
  <sheetData>
    <row r="1">
      <c r="A1" s="29" t="s">
        <v>157</v>
      </c>
      <c r="B1" s="29" t="s">
        <v>158</v>
      </c>
      <c r="C1" s="29" t="s">
        <v>159</v>
      </c>
      <c r="D1" s="65"/>
      <c r="E1" s="31"/>
      <c r="F1" s="31"/>
      <c r="G1" s="31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>
      <c r="A2" s="34" t="s">
        <v>160</v>
      </c>
      <c r="B2" s="34">
        <v>54840.0</v>
      </c>
      <c r="C2" s="79">
        <f t="shared" ref="C2:C162" si="1">B2/100</f>
        <v>548.4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>
      <c r="A3" s="34" t="s">
        <v>161</v>
      </c>
      <c r="B3" s="34">
        <v>1651832.0</v>
      </c>
      <c r="C3" s="79">
        <f t="shared" si="1"/>
        <v>16518.32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>
      <c r="A4" s="34" t="s">
        <v>162</v>
      </c>
      <c r="B4" s="34">
        <v>1070284.0</v>
      </c>
      <c r="C4" s="79">
        <f t="shared" si="1"/>
        <v>10702.84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>
      <c r="A5" s="34" t="s">
        <v>163</v>
      </c>
      <c r="B5" s="34">
        <v>4842822.0</v>
      </c>
      <c r="C5" s="79">
        <f t="shared" si="1"/>
        <v>48428.22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>
      <c r="A6" s="34" t="s">
        <v>164</v>
      </c>
      <c r="B6" s="34">
        <v>492196.0</v>
      </c>
      <c r="C6" s="79">
        <f t="shared" si="1"/>
        <v>4921.96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>
      <c r="A7" s="34" t="s">
        <v>165</v>
      </c>
      <c r="B7" s="34">
        <v>889134.0</v>
      </c>
      <c r="C7" s="79">
        <f t="shared" si="1"/>
        <v>8891.34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>
      <c r="A8" s="34" t="s">
        <v>166</v>
      </c>
      <c r="B8" s="34">
        <v>125351.0</v>
      </c>
      <c r="C8" s="79">
        <f t="shared" si="1"/>
        <v>1253.51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34" t="s">
        <v>167</v>
      </c>
      <c r="B9" s="34">
        <v>1496685.0</v>
      </c>
      <c r="C9" s="79">
        <f t="shared" si="1"/>
        <v>14966.85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34" t="s">
        <v>168</v>
      </c>
      <c r="B10" s="34">
        <v>486040.44</v>
      </c>
      <c r="C10" s="79">
        <f t="shared" si="1"/>
        <v>4860.4044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34" t="s">
        <v>169</v>
      </c>
      <c r="B11" s="34">
        <v>232849.0</v>
      </c>
      <c r="C11" s="79">
        <f t="shared" si="1"/>
        <v>2328.49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34" t="s">
        <v>170</v>
      </c>
      <c r="B12" s="34">
        <v>4953315.46</v>
      </c>
      <c r="C12" s="79">
        <f t="shared" si="1"/>
        <v>49533.1546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34" t="s">
        <v>15</v>
      </c>
      <c r="B13" s="34">
        <v>4.952598825E7</v>
      </c>
      <c r="C13" s="79">
        <f t="shared" si="1"/>
        <v>495259.8825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34" t="s">
        <v>171</v>
      </c>
      <c r="B14" s="34">
        <v>181565.0</v>
      </c>
      <c r="C14" s="79">
        <f t="shared" si="1"/>
        <v>1815.65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34" t="s">
        <v>172</v>
      </c>
      <c r="B15" s="34">
        <v>5.367622573E7</v>
      </c>
      <c r="C15" s="79">
        <f t="shared" si="1"/>
        <v>536762.2573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34" t="s">
        <v>173</v>
      </c>
      <c r="B16" s="34">
        <v>1535387.56</v>
      </c>
      <c r="C16" s="79">
        <f t="shared" si="1"/>
        <v>15353.8756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34" t="s">
        <v>174</v>
      </c>
      <c r="B17" s="34">
        <v>130754.0</v>
      </c>
      <c r="C17" s="79">
        <f t="shared" si="1"/>
        <v>1307.54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34" t="s">
        <v>175</v>
      </c>
      <c r="B18" s="34">
        <v>84823.0</v>
      </c>
      <c r="C18" s="79">
        <f t="shared" si="1"/>
        <v>848.23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34" t="s">
        <v>176</v>
      </c>
      <c r="B19" s="34">
        <v>809.0</v>
      </c>
      <c r="C19" s="79">
        <f t="shared" si="1"/>
        <v>8.09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34" t="s">
        <v>177</v>
      </c>
      <c r="B20" s="34">
        <v>2513439.49</v>
      </c>
      <c r="C20" s="79">
        <f t="shared" si="1"/>
        <v>25134.3949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34" t="s">
        <v>178</v>
      </c>
      <c r="B21" s="34">
        <v>2525124.0</v>
      </c>
      <c r="C21" s="79">
        <f t="shared" si="1"/>
        <v>25251.24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>
      <c r="A22" s="34" t="s">
        <v>179</v>
      </c>
      <c r="B22" s="34">
        <v>2391747.21</v>
      </c>
      <c r="C22" s="79">
        <f t="shared" si="1"/>
        <v>23917.4721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34" t="s">
        <v>180</v>
      </c>
      <c r="B23" s="34">
        <v>217799.0</v>
      </c>
      <c r="C23" s="79">
        <f t="shared" si="1"/>
        <v>2177.99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>
      <c r="A24" s="34" t="s">
        <v>181</v>
      </c>
      <c r="B24" s="34">
        <v>81832.0</v>
      </c>
      <c r="C24" s="79">
        <f t="shared" si="1"/>
        <v>818.32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>
      <c r="A25" s="34" t="s">
        <v>182</v>
      </c>
      <c r="B25" s="34">
        <v>1195996.0</v>
      </c>
      <c r="C25" s="79">
        <f t="shared" si="1"/>
        <v>11959.96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>
      <c r="A26" s="34" t="s">
        <v>183</v>
      </c>
      <c r="B26" s="34">
        <v>5313415.49</v>
      </c>
      <c r="C26" s="79">
        <f t="shared" si="1"/>
        <v>53134.1549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>
      <c r="A27" s="34" t="s">
        <v>184</v>
      </c>
      <c r="B27" s="34">
        <v>693910.0</v>
      </c>
      <c r="C27" s="79">
        <f t="shared" si="1"/>
        <v>6939.1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>
      <c r="A28" s="34" t="s">
        <v>18</v>
      </c>
      <c r="B28" s="34">
        <v>2.038520563E7</v>
      </c>
      <c r="C28" s="79">
        <f t="shared" si="1"/>
        <v>203852.0563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>
      <c r="A29" s="34" t="s">
        <v>185</v>
      </c>
      <c r="B29" s="34">
        <v>7701.0</v>
      </c>
      <c r="C29" s="79">
        <f t="shared" si="1"/>
        <v>77.01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>
      <c r="A30" s="34" t="s">
        <v>186</v>
      </c>
      <c r="B30" s="34">
        <v>1689335.0</v>
      </c>
      <c r="C30" s="79">
        <f t="shared" si="1"/>
        <v>16893.35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>
      <c r="A31" s="34" t="s">
        <v>187</v>
      </c>
      <c r="B31" s="34">
        <v>1204257.0</v>
      </c>
      <c r="C31" s="79">
        <f t="shared" si="1"/>
        <v>12042.57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>
      <c r="A32" s="34" t="s">
        <v>188</v>
      </c>
      <c r="B32" s="34">
        <v>3954285.0</v>
      </c>
      <c r="C32" s="79">
        <f t="shared" si="1"/>
        <v>39542.85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>
      <c r="A33" s="34" t="s">
        <v>189</v>
      </c>
      <c r="B33" s="34">
        <v>401656.0</v>
      </c>
      <c r="C33" s="79">
        <f t="shared" si="1"/>
        <v>4016.56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>
      <c r="A34" s="34" t="s">
        <v>190</v>
      </c>
      <c r="B34" s="34">
        <v>221674.0</v>
      </c>
      <c r="C34" s="79">
        <f t="shared" si="1"/>
        <v>2216.74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>
      <c r="A35" s="34" t="s">
        <v>191</v>
      </c>
      <c r="B35" s="34">
        <v>536642.0</v>
      </c>
      <c r="C35" s="79">
        <f t="shared" si="1"/>
        <v>5366.42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>
      <c r="A36" s="34" t="s">
        <v>192</v>
      </c>
      <c r="B36" s="34">
        <v>1.2344291E7</v>
      </c>
      <c r="C36" s="79">
        <f t="shared" si="1"/>
        <v>123442.91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>
      <c r="A37" s="34" t="s">
        <v>193</v>
      </c>
      <c r="B37" s="34">
        <v>20086.0</v>
      </c>
      <c r="C37" s="79">
        <f t="shared" si="1"/>
        <v>200.86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>
      <c r="A38" s="34" t="s">
        <v>194</v>
      </c>
      <c r="B38" s="34">
        <v>1989664.0</v>
      </c>
      <c r="C38" s="79">
        <f t="shared" si="1"/>
        <v>19896.64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>
      <c r="A39" s="34" t="s">
        <v>195</v>
      </c>
      <c r="B39" s="34">
        <v>1914685.0</v>
      </c>
      <c r="C39" s="79">
        <f t="shared" si="1"/>
        <v>19146.85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>
      <c r="A40" s="34" t="s">
        <v>196</v>
      </c>
      <c r="B40" s="34">
        <v>230550.0</v>
      </c>
      <c r="C40" s="79">
        <f t="shared" si="1"/>
        <v>2305.5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>
      <c r="A41" s="34" t="s">
        <v>197</v>
      </c>
      <c r="B41" s="34">
        <v>439550.0</v>
      </c>
      <c r="C41" s="79">
        <f t="shared" si="1"/>
        <v>4395.5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>
      <c r="A42" s="34" t="s">
        <v>198</v>
      </c>
      <c r="B42" s="34">
        <v>9933462.17</v>
      </c>
      <c r="C42" s="79">
        <f t="shared" si="1"/>
        <v>99334.6217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>
      <c r="A43" s="34" t="s">
        <v>199</v>
      </c>
      <c r="B43" s="34">
        <v>1.211414137E7</v>
      </c>
      <c r="C43" s="79">
        <f t="shared" si="1"/>
        <v>121141.4137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>
      <c r="A44" s="34" t="s">
        <v>65</v>
      </c>
      <c r="B44" s="34">
        <v>1.003984607E7</v>
      </c>
      <c r="C44" s="79">
        <f t="shared" si="1"/>
        <v>100398.4607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>
      <c r="A45" s="34" t="s">
        <v>200</v>
      </c>
      <c r="B45" s="34">
        <v>1.1294193E7</v>
      </c>
      <c r="C45" s="79">
        <f t="shared" si="1"/>
        <v>112941.93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>
      <c r="A46" s="34" t="s">
        <v>201</v>
      </c>
      <c r="B46" s="34">
        <v>24587.0</v>
      </c>
      <c r="C46" s="79">
        <f t="shared" si="1"/>
        <v>245.87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>
      <c r="A47" s="34" t="s">
        <v>202</v>
      </c>
      <c r="B47" s="34">
        <v>2109650.85</v>
      </c>
      <c r="C47" s="79">
        <f t="shared" si="1"/>
        <v>21096.5085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>
      <c r="A48" s="34" t="s">
        <v>203</v>
      </c>
      <c r="B48" s="34">
        <v>115766.0</v>
      </c>
      <c r="C48" s="79">
        <f t="shared" si="1"/>
        <v>1157.66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>
      <c r="A49" s="34" t="s">
        <v>204</v>
      </c>
      <c r="B49" s="34">
        <v>1104596.0</v>
      </c>
      <c r="C49" s="79">
        <f t="shared" si="1"/>
        <v>11045.96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>
      <c r="A50" s="34" t="s">
        <v>205</v>
      </c>
      <c r="B50" s="34">
        <v>1853023.0</v>
      </c>
      <c r="C50" s="79">
        <f t="shared" si="1"/>
        <v>18530.23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>
      <c r="A51" s="34" t="s">
        <v>206</v>
      </c>
      <c r="B51" s="34">
        <v>380602.0</v>
      </c>
      <c r="C51" s="79">
        <f t="shared" si="1"/>
        <v>3806.02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>
      <c r="A52" s="34" t="s">
        <v>207</v>
      </c>
      <c r="B52" s="34">
        <v>380231.0</v>
      </c>
      <c r="C52" s="79">
        <f t="shared" si="1"/>
        <v>3802.31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>
      <c r="A53" s="34" t="s">
        <v>208</v>
      </c>
      <c r="B53" s="34">
        <v>218919.0</v>
      </c>
      <c r="C53" s="79">
        <f t="shared" si="1"/>
        <v>2189.19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>
      <c r="A54" s="34" t="s">
        <v>209</v>
      </c>
      <c r="B54" s="34">
        <v>566047.0</v>
      </c>
      <c r="C54" s="79">
        <f t="shared" si="1"/>
        <v>5660.47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>
      <c r="A55" s="34" t="s">
        <v>210</v>
      </c>
      <c r="B55" s="34">
        <v>1353762.0</v>
      </c>
      <c r="C55" s="79">
        <f t="shared" si="1"/>
        <v>13537.62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>
      <c r="A56" s="34" t="s">
        <v>211</v>
      </c>
      <c r="B56" s="34">
        <v>4874777.61</v>
      </c>
      <c r="C56" s="79">
        <f t="shared" si="1"/>
        <v>48747.7761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>
      <c r="A57" s="34" t="s">
        <v>212</v>
      </c>
      <c r="B57" s="34">
        <v>11400.0</v>
      </c>
      <c r="C57" s="79">
        <f t="shared" si="1"/>
        <v>114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>
      <c r="A58" s="34" t="s">
        <v>213</v>
      </c>
      <c r="B58" s="34">
        <v>104164.0</v>
      </c>
      <c r="C58" s="79">
        <f t="shared" si="1"/>
        <v>1041.64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>
      <c r="A59" s="34" t="s">
        <v>214</v>
      </c>
      <c r="B59" s="34">
        <v>2788155.0</v>
      </c>
      <c r="C59" s="79">
        <f t="shared" si="1"/>
        <v>27881.55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>
      <c r="A60" s="34" t="s">
        <v>215</v>
      </c>
      <c r="B60" s="34">
        <v>1465772.04</v>
      </c>
      <c r="C60" s="79">
        <f t="shared" si="1"/>
        <v>14657.7204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>
      <c r="A61" s="34" t="s">
        <v>216</v>
      </c>
      <c r="B61" s="34">
        <v>322157.0</v>
      </c>
      <c r="C61" s="79">
        <f t="shared" si="1"/>
        <v>3221.57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>
      <c r="A62" s="34" t="s">
        <v>217</v>
      </c>
      <c r="B62" s="34">
        <v>29800.0</v>
      </c>
      <c r="C62" s="79">
        <f t="shared" si="1"/>
        <v>298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>
      <c r="A63" s="34" t="s">
        <v>218</v>
      </c>
      <c r="B63" s="34">
        <v>1452876.0</v>
      </c>
      <c r="C63" s="79">
        <f t="shared" si="1"/>
        <v>14528.76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>
      <c r="A64" s="34" t="s">
        <v>219</v>
      </c>
      <c r="B64" s="34">
        <v>289126.0</v>
      </c>
      <c r="C64" s="79">
        <f t="shared" si="1"/>
        <v>2891.26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>
      <c r="A65" s="34" t="s">
        <v>23</v>
      </c>
      <c r="B65" s="34">
        <v>6969373.1</v>
      </c>
      <c r="C65" s="79">
        <f t="shared" si="1"/>
        <v>69693.731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>
      <c r="A66" s="34" t="s">
        <v>220</v>
      </c>
      <c r="B66" s="34">
        <v>2.47094579E7</v>
      </c>
      <c r="C66" s="79">
        <f t="shared" si="1"/>
        <v>247094.579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>
      <c r="A67" s="34" t="s">
        <v>221</v>
      </c>
      <c r="B67" s="34">
        <v>600001.0</v>
      </c>
      <c r="C67" s="79">
        <f t="shared" si="1"/>
        <v>6000.01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>
      <c r="A68" s="34" t="s">
        <v>222</v>
      </c>
      <c r="B68" s="34">
        <v>41246.0</v>
      </c>
      <c r="C68" s="79">
        <f t="shared" si="1"/>
        <v>412.46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>
      <c r="A69" s="34" t="s">
        <v>223</v>
      </c>
      <c r="B69" s="34">
        <v>24065.0</v>
      </c>
      <c r="C69" s="79">
        <f t="shared" si="1"/>
        <v>240.65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>
      <c r="A70" s="34" t="s">
        <v>224</v>
      </c>
      <c r="B70" s="34">
        <v>76951.0</v>
      </c>
      <c r="C70" s="79">
        <f t="shared" si="1"/>
        <v>769.51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>
      <c r="A71" s="34" t="s">
        <v>225</v>
      </c>
      <c r="B71" s="34">
        <v>300.0</v>
      </c>
      <c r="C71" s="79">
        <f t="shared" si="1"/>
        <v>3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>
      <c r="A72" s="34" t="s">
        <v>226</v>
      </c>
      <c r="B72" s="34">
        <v>1599537.2</v>
      </c>
      <c r="C72" s="79">
        <f t="shared" si="1"/>
        <v>15995.372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>
      <c r="A73" s="34" t="s">
        <v>227</v>
      </c>
      <c r="B73" s="34">
        <v>161484.0</v>
      </c>
      <c r="C73" s="79">
        <f t="shared" si="1"/>
        <v>1614.84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>
      <c r="A74" s="34" t="s">
        <v>228</v>
      </c>
      <c r="B74" s="34">
        <v>525450.0</v>
      </c>
      <c r="C74" s="79">
        <f t="shared" si="1"/>
        <v>5254.5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>
      <c r="A75" s="34" t="s">
        <v>229</v>
      </c>
      <c r="B75" s="34">
        <v>98656.0</v>
      </c>
      <c r="C75" s="79">
        <f t="shared" si="1"/>
        <v>986.56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>
      <c r="A76" s="34" t="s">
        <v>230</v>
      </c>
      <c r="B76" s="34">
        <v>523460.0</v>
      </c>
      <c r="C76" s="79">
        <f t="shared" si="1"/>
        <v>5234.6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>
      <c r="A77" s="34" t="s">
        <v>231</v>
      </c>
      <c r="B77" s="34">
        <v>132648.5</v>
      </c>
      <c r="C77" s="79">
        <f t="shared" si="1"/>
        <v>1326.485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>
      <c r="A78" s="34" t="s">
        <v>232</v>
      </c>
      <c r="B78" s="34">
        <v>980949.1</v>
      </c>
      <c r="C78" s="79">
        <f t="shared" si="1"/>
        <v>9809.491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>
      <c r="A79" s="34" t="s">
        <v>233</v>
      </c>
      <c r="B79" s="34">
        <v>4206024.0</v>
      </c>
      <c r="C79" s="79">
        <f t="shared" si="1"/>
        <v>42060.24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>
      <c r="A80" s="34" t="s">
        <v>234</v>
      </c>
      <c r="B80" s="34">
        <v>1116220.4</v>
      </c>
      <c r="C80" s="79">
        <f t="shared" si="1"/>
        <v>11162.204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>
      <c r="A81" s="34" t="s">
        <v>235</v>
      </c>
      <c r="B81" s="34">
        <v>2485810.0</v>
      </c>
      <c r="C81" s="79">
        <f t="shared" si="1"/>
        <v>24858.1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>
      <c r="A82" s="34" t="s">
        <v>236</v>
      </c>
      <c r="B82" s="34">
        <v>887014.0</v>
      </c>
      <c r="C82" s="79">
        <f t="shared" si="1"/>
        <v>8870.14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>
      <c r="A83" s="34" t="s">
        <v>11</v>
      </c>
      <c r="B83" s="34">
        <v>1.7737950663E8</v>
      </c>
      <c r="C83" s="79">
        <f t="shared" si="1"/>
        <v>1773795.066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>
      <c r="A84" s="34" t="s">
        <v>237</v>
      </c>
      <c r="B84" s="34">
        <v>1125915.64</v>
      </c>
      <c r="C84" s="79">
        <f t="shared" si="1"/>
        <v>11259.1564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>
      <c r="A85" s="34" t="s">
        <v>238</v>
      </c>
      <c r="B85" s="34">
        <v>5167299.76</v>
      </c>
      <c r="C85" s="79">
        <f t="shared" si="1"/>
        <v>51672.9976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>
      <c r="A86" s="34" t="s">
        <v>239</v>
      </c>
      <c r="B86" s="34">
        <v>168315.0</v>
      </c>
      <c r="C86" s="79">
        <f t="shared" si="1"/>
        <v>1683.15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>
      <c r="A87" s="34" t="s">
        <v>240</v>
      </c>
      <c r="B87" s="34">
        <v>274646.0</v>
      </c>
      <c r="C87" s="79">
        <f t="shared" si="1"/>
        <v>2746.46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>
      <c r="A88" s="34" t="s">
        <v>241</v>
      </c>
      <c r="B88" s="34">
        <v>1339006.0</v>
      </c>
      <c r="C88" s="79">
        <f t="shared" si="1"/>
        <v>13390.06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>
      <c r="A89" s="34" t="s">
        <v>242</v>
      </c>
      <c r="B89" s="34">
        <v>906403.0</v>
      </c>
      <c r="C89" s="79">
        <f t="shared" si="1"/>
        <v>9064.03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>
      <c r="A90" s="34" t="s">
        <v>243</v>
      </c>
      <c r="B90" s="34">
        <v>3.1757583E7</v>
      </c>
      <c r="C90" s="79">
        <f t="shared" si="1"/>
        <v>317575.83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>
      <c r="A91" s="34" t="s">
        <v>244</v>
      </c>
      <c r="B91" s="34">
        <v>21644.2</v>
      </c>
      <c r="C91" s="79">
        <f t="shared" si="1"/>
        <v>216.442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>
      <c r="A92" s="34" t="s">
        <v>245</v>
      </c>
      <c r="B92" s="34">
        <v>606548.0</v>
      </c>
      <c r="C92" s="79">
        <f t="shared" si="1"/>
        <v>6065.48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>
      <c r="A93" s="34" t="s">
        <v>246</v>
      </c>
      <c r="B93" s="34">
        <v>316534.0</v>
      </c>
      <c r="C93" s="79">
        <f t="shared" si="1"/>
        <v>3165.34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>
      <c r="A94" s="34" t="s">
        <v>247</v>
      </c>
      <c r="B94" s="34">
        <v>599368.0</v>
      </c>
      <c r="C94" s="79">
        <f t="shared" si="1"/>
        <v>5993.68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>
      <c r="A95" s="34" t="s">
        <v>248</v>
      </c>
      <c r="B95" s="34">
        <v>9608318.0</v>
      </c>
      <c r="C95" s="79">
        <f t="shared" si="1"/>
        <v>96083.18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>
      <c r="A96" s="34" t="s">
        <v>249</v>
      </c>
      <c r="B96" s="34">
        <v>1.724383E7</v>
      </c>
      <c r="C96" s="79">
        <f t="shared" si="1"/>
        <v>172438.3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>
      <c r="A97" s="34" t="s">
        <v>250</v>
      </c>
      <c r="B97" s="34">
        <v>1701426.0</v>
      </c>
      <c r="C97" s="79">
        <f t="shared" si="1"/>
        <v>17014.26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>
      <c r="A98" s="34" t="s">
        <v>251</v>
      </c>
      <c r="B98" s="34">
        <v>1085146.0</v>
      </c>
      <c r="C98" s="79">
        <f t="shared" si="1"/>
        <v>10851.46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>
      <c r="A99" s="34" t="s">
        <v>252</v>
      </c>
      <c r="B99" s="34">
        <v>1.0201495E7</v>
      </c>
      <c r="C99" s="79">
        <f t="shared" si="1"/>
        <v>102014.95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>
      <c r="A100" s="34" t="s">
        <v>253</v>
      </c>
      <c r="B100" s="34">
        <v>4203648.4</v>
      </c>
      <c r="C100" s="79">
        <f t="shared" si="1"/>
        <v>42036.484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>
      <c r="A101" s="34" t="s">
        <v>254</v>
      </c>
      <c r="B101" s="34">
        <v>239594.0</v>
      </c>
      <c r="C101" s="79">
        <f t="shared" si="1"/>
        <v>2395.94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>
      <c r="A102" s="34" t="s">
        <v>255</v>
      </c>
      <c r="B102" s="34">
        <v>3816692.06</v>
      </c>
      <c r="C102" s="79">
        <f t="shared" si="1"/>
        <v>38166.9206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>
      <c r="A103" s="34" t="s">
        <v>256</v>
      </c>
      <c r="B103" s="34">
        <v>434785.0</v>
      </c>
      <c r="C103" s="79">
        <f t="shared" si="1"/>
        <v>4347.85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>
      <c r="A104" s="34" t="s">
        <v>257</v>
      </c>
      <c r="B104" s="34">
        <v>1499872.0</v>
      </c>
      <c r="C104" s="79">
        <f t="shared" si="1"/>
        <v>14998.72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>
      <c r="A105" s="34" t="s">
        <v>258</v>
      </c>
      <c r="B105" s="34">
        <v>1623031.0</v>
      </c>
      <c r="C105" s="79">
        <f t="shared" si="1"/>
        <v>16230.31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>
      <c r="A106" s="34" t="s">
        <v>259</v>
      </c>
      <c r="B106" s="34">
        <v>6593926.47</v>
      </c>
      <c r="C106" s="79">
        <f t="shared" si="1"/>
        <v>65939.2647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>
      <c r="A107" s="34" t="s">
        <v>260</v>
      </c>
      <c r="B107" s="34">
        <v>2266368.61</v>
      </c>
      <c r="C107" s="79">
        <f t="shared" si="1"/>
        <v>22663.6861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>
      <c r="A108" s="34" t="s">
        <v>261</v>
      </c>
      <c r="B108" s="34">
        <v>539687.98</v>
      </c>
      <c r="C108" s="79">
        <f t="shared" si="1"/>
        <v>5396.8798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>
      <c r="A109" s="34" t="s">
        <v>262</v>
      </c>
      <c r="B109" s="34">
        <v>4075.0</v>
      </c>
      <c r="C109" s="79">
        <f t="shared" si="1"/>
        <v>40.75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>
      <c r="A110" s="34" t="s">
        <v>263</v>
      </c>
      <c r="B110" s="34">
        <v>813536.0</v>
      </c>
      <c r="C110" s="79">
        <f t="shared" si="1"/>
        <v>8135.36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>
      <c r="A111" s="34" t="s">
        <v>264</v>
      </c>
      <c r="B111" s="34">
        <v>5324322.0</v>
      </c>
      <c r="C111" s="79">
        <f t="shared" si="1"/>
        <v>53243.22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>
      <c r="A112" s="34" t="s">
        <v>265</v>
      </c>
      <c r="B112" s="34">
        <v>995888.39</v>
      </c>
      <c r="C112" s="79">
        <f t="shared" si="1"/>
        <v>9958.8839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>
      <c r="A113" s="34" t="s">
        <v>266</v>
      </c>
      <c r="B113" s="34">
        <v>494255.0</v>
      </c>
      <c r="C113" s="79">
        <f t="shared" si="1"/>
        <v>4942.55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>
      <c r="A114" s="34" t="s">
        <v>267</v>
      </c>
      <c r="B114" s="34">
        <v>5407361.18</v>
      </c>
      <c r="C114" s="79">
        <f t="shared" si="1"/>
        <v>54073.6118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>
      <c r="A115" s="34" t="s">
        <v>268</v>
      </c>
      <c r="B115" s="34">
        <v>2531479.0</v>
      </c>
      <c r="C115" s="79">
        <f t="shared" si="1"/>
        <v>25314.79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>
      <c r="A116" s="34" t="s">
        <v>269</v>
      </c>
      <c r="B116" s="34">
        <v>0.0</v>
      </c>
      <c r="C116" s="79">
        <f t="shared" si="1"/>
        <v>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>
      <c r="A117" s="34" t="s">
        <v>270</v>
      </c>
      <c r="B117" s="34">
        <v>70406.0</v>
      </c>
      <c r="C117" s="79">
        <f t="shared" si="1"/>
        <v>704.06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>
      <c r="A118" s="34" t="s">
        <v>19</v>
      </c>
      <c r="B118" s="34">
        <v>1.920208165E7</v>
      </c>
      <c r="C118" s="79">
        <f t="shared" si="1"/>
        <v>192020.8165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>
      <c r="A119" s="34" t="s">
        <v>271</v>
      </c>
      <c r="B119" s="34">
        <v>5933408.1</v>
      </c>
      <c r="C119" s="79">
        <f t="shared" si="1"/>
        <v>59334.081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>
      <c r="A120" s="34" t="s">
        <v>272</v>
      </c>
      <c r="B120" s="34">
        <v>1788773.27</v>
      </c>
      <c r="C120" s="79">
        <f t="shared" si="1"/>
        <v>17887.7327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>
      <c r="A121" s="34" t="s">
        <v>273</v>
      </c>
      <c r="B121" s="34">
        <v>30385.0</v>
      </c>
      <c r="C121" s="79">
        <f t="shared" si="1"/>
        <v>303.85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>
      <c r="A122" s="34" t="s">
        <v>274</v>
      </c>
      <c r="B122" s="34">
        <v>70167.0</v>
      </c>
      <c r="C122" s="79">
        <f t="shared" si="1"/>
        <v>701.67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>
      <c r="A123" s="34" t="s">
        <v>275</v>
      </c>
      <c r="B123" s="34">
        <v>102745.0</v>
      </c>
      <c r="C123" s="79">
        <f t="shared" si="1"/>
        <v>1027.45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>
      <c r="A124" s="34" t="s">
        <v>276</v>
      </c>
      <c r="B124" s="34">
        <v>83479.0</v>
      </c>
      <c r="C124" s="79">
        <f t="shared" si="1"/>
        <v>834.79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>
      <c r="A125" s="34" t="s">
        <v>16</v>
      </c>
      <c r="B125" s="34">
        <v>3.4085066E7</v>
      </c>
      <c r="C125" s="79">
        <f t="shared" si="1"/>
        <v>340850.66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>
      <c r="A126" s="34" t="s">
        <v>277</v>
      </c>
      <c r="B126" s="34">
        <v>110108.0</v>
      </c>
      <c r="C126" s="79">
        <f t="shared" si="1"/>
        <v>1101.08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>
      <c r="A127" s="34" t="s">
        <v>278</v>
      </c>
      <c r="B127" s="34">
        <v>1.6319909036E8</v>
      </c>
      <c r="C127" s="79">
        <f t="shared" si="1"/>
        <v>1631990.904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>
      <c r="A128" s="34" t="s">
        <v>279</v>
      </c>
      <c r="B128" s="34">
        <v>1278284.3</v>
      </c>
      <c r="C128" s="79">
        <f t="shared" si="1"/>
        <v>12782.843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>
      <c r="A129" s="34" t="s">
        <v>280</v>
      </c>
      <c r="B129" s="34">
        <v>9864053.77</v>
      </c>
      <c r="C129" s="79">
        <f t="shared" si="1"/>
        <v>98640.5377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>
      <c r="A130" s="34" t="s">
        <v>281</v>
      </c>
      <c r="B130" s="34">
        <v>5564996.3</v>
      </c>
      <c r="C130" s="79">
        <f t="shared" si="1"/>
        <v>55649.963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>
      <c r="A131" s="34" t="s">
        <v>282</v>
      </c>
      <c r="B131" s="34">
        <v>987022.0</v>
      </c>
      <c r="C131" s="79">
        <f t="shared" si="1"/>
        <v>9870.22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>
      <c r="A132" s="34" t="s">
        <v>283</v>
      </c>
      <c r="B132" s="34">
        <v>3.47001333E7</v>
      </c>
      <c r="C132" s="79">
        <f t="shared" si="1"/>
        <v>347001.333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>
      <c r="A133" s="34" t="s">
        <v>284</v>
      </c>
      <c r="B133" s="34">
        <v>7897048.0</v>
      </c>
      <c r="C133" s="79">
        <f t="shared" si="1"/>
        <v>78970.48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>
      <c r="A134" s="34" t="s">
        <v>285</v>
      </c>
      <c r="B134" s="34">
        <v>428104.0</v>
      </c>
      <c r="C134" s="79">
        <f t="shared" si="1"/>
        <v>4281.04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>
      <c r="A135" s="34" t="s">
        <v>286</v>
      </c>
      <c r="B135" s="34">
        <v>3.8161647E7</v>
      </c>
      <c r="C135" s="79">
        <f t="shared" si="1"/>
        <v>381616.47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>
      <c r="A136" s="34" t="s">
        <v>13</v>
      </c>
      <c r="B136" s="34">
        <v>1.0499725285E8</v>
      </c>
      <c r="C136" s="79">
        <f t="shared" si="1"/>
        <v>1049972.529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>
      <c r="A137" s="34" t="s">
        <v>287</v>
      </c>
      <c r="B137" s="34">
        <v>1005215.0</v>
      </c>
      <c r="C137" s="79">
        <f t="shared" si="1"/>
        <v>10052.15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>
      <c r="A138" s="34" t="s">
        <v>288</v>
      </c>
      <c r="B138" s="34">
        <v>938322.0</v>
      </c>
      <c r="C138" s="79">
        <f t="shared" si="1"/>
        <v>9383.22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>
      <c r="A139" s="34" t="s">
        <v>289</v>
      </c>
      <c r="B139" s="34">
        <v>241109.2</v>
      </c>
      <c r="C139" s="79">
        <f t="shared" si="1"/>
        <v>2411.092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>
      <c r="A140" s="34" t="s">
        <v>290</v>
      </c>
      <c r="B140" s="34">
        <v>222336.0</v>
      </c>
      <c r="C140" s="79">
        <f t="shared" si="1"/>
        <v>2223.36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>
      <c r="A141" s="34" t="s">
        <v>291</v>
      </c>
      <c r="B141" s="34">
        <v>4900845.4</v>
      </c>
      <c r="C141" s="79">
        <f t="shared" si="1"/>
        <v>49008.454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>
      <c r="A142" s="34" t="s">
        <v>292</v>
      </c>
      <c r="B142" s="34">
        <v>2.608863552E7</v>
      </c>
      <c r="C142" s="79">
        <f t="shared" si="1"/>
        <v>260886.3552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>
      <c r="A143" s="34" t="s">
        <v>293</v>
      </c>
      <c r="B143" s="34">
        <v>117000.0</v>
      </c>
      <c r="C143" s="79">
        <f t="shared" si="1"/>
        <v>1170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>
      <c r="A144" s="34" t="s">
        <v>294</v>
      </c>
      <c r="B144" s="34">
        <v>2.4843104E7</v>
      </c>
      <c r="C144" s="79">
        <f t="shared" si="1"/>
        <v>248431.04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>
      <c r="A145" s="34" t="s">
        <v>295</v>
      </c>
      <c r="B145" s="34">
        <v>8087115.66</v>
      </c>
      <c r="C145" s="79">
        <f t="shared" si="1"/>
        <v>80871.1566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>
      <c r="A146" s="34" t="s">
        <v>296</v>
      </c>
      <c r="B146" s="34">
        <v>400000.0</v>
      </c>
      <c r="C146" s="79">
        <f t="shared" si="1"/>
        <v>4000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>
      <c r="A147" s="34" t="s">
        <v>297</v>
      </c>
      <c r="B147" s="34">
        <v>2345020.0</v>
      </c>
      <c r="C147" s="79">
        <f t="shared" si="1"/>
        <v>23450.2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>
      <c r="A148" s="34" t="s">
        <v>298</v>
      </c>
      <c r="B148" s="34">
        <v>1315333.0</v>
      </c>
      <c r="C148" s="79">
        <f t="shared" si="1"/>
        <v>13153.33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>
      <c r="A149" s="34" t="s">
        <v>27</v>
      </c>
      <c r="B149" s="34">
        <v>3275990.52</v>
      </c>
      <c r="C149" s="79">
        <f t="shared" si="1"/>
        <v>32759.9052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>
      <c r="A150" s="34" t="s">
        <v>299</v>
      </c>
      <c r="B150" s="34">
        <v>4291014.26</v>
      </c>
      <c r="C150" s="79">
        <f t="shared" si="1"/>
        <v>42910.1426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>
      <c r="A151" s="34" t="s">
        <v>25</v>
      </c>
      <c r="B151" s="34">
        <v>4803680.17</v>
      </c>
      <c r="C151" s="79">
        <f t="shared" si="1"/>
        <v>48036.8017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>
      <c r="A152" s="34" t="s">
        <v>300</v>
      </c>
      <c r="B152" s="34">
        <v>3691578.0</v>
      </c>
      <c r="C152" s="79">
        <f t="shared" si="1"/>
        <v>36915.78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>
      <c r="A153" s="34" t="s">
        <v>301</v>
      </c>
      <c r="B153" s="34">
        <v>184740.0</v>
      </c>
      <c r="C153" s="79">
        <f t="shared" si="1"/>
        <v>1847.4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>
      <c r="A154" s="34" t="s">
        <v>302</v>
      </c>
      <c r="B154" s="34">
        <v>80793.0</v>
      </c>
      <c r="C154" s="79">
        <f t="shared" si="1"/>
        <v>807.93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>
      <c r="A155" s="34" t="s">
        <v>303</v>
      </c>
      <c r="B155" s="34">
        <v>1.895959364E7</v>
      </c>
      <c r="C155" s="79">
        <f t="shared" si="1"/>
        <v>189595.9364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>
      <c r="A156" s="34" t="s">
        <v>304</v>
      </c>
      <c r="B156" s="34">
        <v>256964.51</v>
      </c>
      <c r="C156" s="79">
        <f t="shared" si="1"/>
        <v>2569.6451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>
      <c r="A157" s="34" t="s">
        <v>305</v>
      </c>
      <c r="B157" s="34">
        <v>651987.0</v>
      </c>
      <c r="C157" s="79">
        <f t="shared" si="1"/>
        <v>6519.87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>
      <c r="A158" s="34" t="s">
        <v>306</v>
      </c>
      <c r="B158" s="34">
        <v>995040.0</v>
      </c>
      <c r="C158" s="79">
        <f t="shared" si="1"/>
        <v>9950.4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>
      <c r="A159" s="34" t="s">
        <v>307</v>
      </c>
      <c r="B159" s="34">
        <v>3472996.65</v>
      </c>
      <c r="C159" s="79">
        <f t="shared" si="1"/>
        <v>34729.9665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>
      <c r="A160" s="34" t="s">
        <v>308</v>
      </c>
      <c r="B160" s="34">
        <v>2.1548948542E8</v>
      </c>
      <c r="C160" s="79">
        <f t="shared" si="1"/>
        <v>2154894.854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>
      <c r="A161" s="34" t="s">
        <v>309</v>
      </c>
      <c r="B161" s="34">
        <v>5036904.82</v>
      </c>
      <c r="C161" s="79">
        <f t="shared" si="1"/>
        <v>50369.0482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>
      <c r="A162" s="34" t="s">
        <v>310</v>
      </c>
      <c r="B162" s="34">
        <v>42143.0</v>
      </c>
      <c r="C162" s="79">
        <f t="shared" si="1"/>
        <v>421.43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>
      <c r="A165" s="65"/>
      <c r="B165" s="65"/>
      <c r="C165" s="65"/>
      <c r="D165" s="65"/>
      <c r="E165" s="31"/>
      <c r="F165" s="65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>
      <c r="A166" s="31"/>
      <c r="B166" s="31"/>
      <c r="C166" s="70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>
      <c r="A167" s="31"/>
      <c r="B167" s="31"/>
      <c r="C167" s="70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>
      <c r="A168" s="31"/>
      <c r="B168" s="31"/>
      <c r="C168" s="70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>
      <c r="A169" s="31"/>
      <c r="B169" s="31"/>
      <c r="C169" s="70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>
      <c r="A170" s="31"/>
      <c r="B170" s="31"/>
      <c r="C170" s="70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>
      <c r="A171" s="31"/>
      <c r="B171" s="31"/>
      <c r="C171" s="70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>
      <c r="A172" s="31"/>
      <c r="B172" s="31"/>
      <c r="C172" s="7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>
      <c r="A173" s="31"/>
      <c r="B173" s="31"/>
      <c r="C173" s="70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>
      <c r="A174" s="31"/>
      <c r="B174" s="31"/>
      <c r="C174" s="70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>
      <c r="A175" s="31"/>
      <c r="B175" s="31"/>
      <c r="C175" s="70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>
      <c r="A176" s="31"/>
      <c r="B176" s="31"/>
      <c r="C176" s="70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>
      <c r="A177" s="31"/>
      <c r="B177" s="31"/>
      <c r="C177" s="70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>
      <c r="A178" s="31"/>
      <c r="B178" s="31"/>
      <c r="C178" s="70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>
      <c r="A179" s="31"/>
      <c r="B179" s="31"/>
      <c r="C179" s="70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>
      <c r="A180" s="31"/>
      <c r="B180" s="31"/>
      <c r="C180" s="70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>
      <c r="A181" s="31"/>
      <c r="B181" s="31"/>
      <c r="C181" s="70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>
      <c r="A182" s="31"/>
      <c r="B182" s="31"/>
      <c r="C182" s="70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>
      <c r="A183" s="31"/>
      <c r="B183" s="31"/>
      <c r="C183" s="70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>
      <c r="A184" s="31"/>
      <c r="B184" s="31"/>
      <c r="C184" s="70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>
      <c r="A185" s="31"/>
      <c r="B185" s="31"/>
      <c r="C185" s="70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>
      <c r="A186" s="31"/>
      <c r="B186" s="31"/>
      <c r="C186" s="70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>
      <c r="A187" s="31"/>
      <c r="B187" s="31"/>
      <c r="C187" s="70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>
      <c r="A188" s="31"/>
      <c r="B188" s="31"/>
      <c r="C188" s="70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>
      <c r="A189" s="31"/>
      <c r="B189" s="31"/>
      <c r="C189" s="70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>
      <c r="A190" s="31"/>
      <c r="B190" s="31"/>
      <c r="C190" s="70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>
      <c r="A191" s="31"/>
      <c r="B191" s="31"/>
      <c r="C191" s="70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>
      <c r="A192" s="31"/>
      <c r="B192" s="31"/>
      <c r="C192" s="70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>
      <c r="A193" s="31"/>
      <c r="B193" s="31"/>
      <c r="C193" s="70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>
      <c r="A194" s="31"/>
      <c r="B194" s="31"/>
      <c r="C194" s="70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>
      <c r="A195" s="31"/>
      <c r="B195" s="31"/>
      <c r="C195" s="70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>
      <c r="A196" s="31"/>
      <c r="B196" s="31"/>
      <c r="C196" s="70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>
      <c r="A197" s="31"/>
      <c r="B197" s="31"/>
      <c r="C197" s="70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>
      <c r="A198" s="31"/>
      <c r="B198" s="31"/>
      <c r="C198" s="70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>
      <c r="A199" s="31"/>
      <c r="B199" s="31"/>
      <c r="C199" s="70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>
      <c r="A200" s="31"/>
      <c r="B200" s="31"/>
      <c r="C200" s="70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>
      <c r="A201" s="31"/>
      <c r="B201" s="31"/>
      <c r="C201" s="70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>
      <c r="A202" s="31"/>
      <c r="B202" s="31"/>
      <c r="C202" s="70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>
      <c r="A203" s="31"/>
      <c r="B203" s="31"/>
      <c r="C203" s="70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>
      <c r="A204" s="31"/>
      <c r="B204" s="31"/>
      <c r="C204" s="70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>
      <c r="A205" s="31"/>
      <c r="B205" s="31"/>
      <c r="C205" s="70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>
      <c r="A206" s="31"/>
      <c r="B206" s="31"/>
      <c r="C206" s="70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>
      <c r="A207" s="31"/>
      <c r="B207" s="31"/>
      <c r="C207" s="70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>
      <c r="A208" s="31"/>
      <c r="B208" s="31"/>
      <c r="C208" s="70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>
      <c r="A209" s="31"/>
      <c r="B209" s="31"/>
      <c r="C209" s="70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>
      <c r="A210" s="31"/>
      <c r="B210" s="31"/>
      <c r="C210" s="70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>
      <c r="A211" s="31"/>
      <c r="B211" s="31"/>
      <c r="C211" s="70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>
      <c r="A212" s="31"/>
      <c r="B212" s="31"/>
      <c r="C212" s="70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>
      <c r="A213" s="31"/>
      <c r="B213" s="31"/>
      <c r="C213" s="70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>
      <c r="A214" s="31"/>
      <c r="B214" s="31"/>
      <c r="C214" s="70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>
      <c r="A215" s="31"/>
      <c r="B215" s="31"/>
      <c r="C215" s="70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>
      <c r="A216" s="31"/>
      <c r="B216" s="31"/>
      <c r="C216" s="70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>
      <c r="A217" s="31"/>
      <c r="B217" s="31"/>
      <c r="C217" s="70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>
      <c r="A218" s="31"/>
      <c r="B218" s="31"/>
      <c r="C218" s="70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>
      <c r="A219" s="31"/>
      <c r="B219" s="31"/>
      <c r="C219" s="70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>
      <c r="A220" s="31"/>
      <c r="B220" s="31"/>
      <c r="C220" s="70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>
      <c r="A221" s="31"/>
      <c r="B221" s="31"/>
      <c r="C221" s="70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>
      <c r="A222" s="31"/>
      <c r="B222" s="31"/>
      <c r="C222" s="70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>
      <c r="A223" s="31"/>
      <c r="B223" s="31"/>
      <c r="C223" s="70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>
      <c r="A224" s="31"/>
      <c r="B224" s="31"/>
      <c r="C224" s="70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>
      <c r="A225" s="31"/>
      <c r="B225" s="31"/>
      <c r="C225" s="70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>
      <c r="A226" s="31"/>
      <c r="B226" s="31"/>
      <c r="C226" s="70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>
      <c r="A227" s="31"/>
      <c r="B227" s="31"/>
      <c r="C227" s="70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>
      <c r="A228" s="31"/>
      <c r="B228" s="31"/>
      <c r="C228" s="70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>
      <c r="A229" s="31"/>
      <c r="B229" s="31"/>
      <c r="C229" s="70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>
      <c r="A230" s="31"/>
      <c r="B230" s="31"/>
      <c r="C230" s="70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>
      <c r="A231" s="31"/>
      <c r="B231" s="31"/>
      <c r="C231" s="70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>
      <c r="A232" s="31"/>
      <c r="B232" s="31"/>
      <c r="C232" s="70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>
      <c r="A233" s="31"/>
      <c r="B233" s="31"/>
      <c r="C233" s="70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>
      <c r="A234" s="31"/>
      <c r="B234" s="31"/>
      <c r="C234" s="70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>
      <c r="A235" s="31"/>
      <c r="B235" s="31"/>
      <c r="C235" s="70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>
      <c r="A236" s="31"/>
      <c r="B236" s="31"/>
      <c r="C236" s="70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>
      <c r="A237" s="31"/>
      <c r="B237" s="31"/>
      <c r="C237" s="70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>
      <c r="A238" s="31"/>
      <c r="B238" s="31"/>
      <c r="C238" s="70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>
      <c r="A239" s="31"/>
      <c r="B239" s="31"/>
      <c r="C239" s="70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>
      <c r="A240" s="31"/>
      <c r="B240" s="31"/>
      <c r="C240" s="70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>
      <c r="A241" s="31"/>
      <c r="B241" s="31"/>
      <c r="C241" s="70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>
      <c r="A242" s="31"/>
      <c r="B242" s="31"/>
      <c r="C242" s="70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>
      <c r="A243" s="31"/>
      <c r="B243" s="31"/>
      <c r="C243" s="70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>
      <c r="A244" s="31"/>
      <c r="B244" s="31"/>
      <c r="C244" s="70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>
      <c r="A245" s="31"/>
      <c r="B245" s="31"/>
      <c r="C245" s="70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>
      <c r="A246" s="31"/>
      <c r="B246" s="31"/>
      <c r="C246" s="70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>
      <c r="A247" s="31"/>
      <c r="B247" s="31"/>
      <c r="C247" s="70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>
      <c r="A248" s="31"/>
      <c r="B248" s="31"/>
      <c r="C248" s="70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>
      <c r="A249" s="31"/>
      <c r="B249" s="31"/>
      <c r="C249" s="70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>
      <c r="A250" s="31"/>
      <c r="B250" s="31"/>
      <c r="C250" s="70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>
      <c r="A251" s="31"/>
      <c r="B251" s="31"/>
      <c r="C251" s="70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>
      <c r="A252" s="31"/>
      <c r="B252" s="31"/>
      <c r="C252" s="70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>
      <c r="A253" s="31"/>
      <c r="B253" s="31"/>
      <c r="C253" s="70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>
      <c r="A254" s="31"/>
      <c r="B254" s="31"/>
      <c r="C254" s="70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>
      <c r="A255" s="31"/>
      <c r="B255" s="31"/>
      <c r="C255" s="70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>
      <c r="A256" s="31"/>
      <c r="B256" s="31"/>
      <c r="C256" s="70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>
      <c r="A257" s="31"/>
      <c r="B257" s="31"/>
      <c r="C257" s="70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>
      <c r="A258" s="31"/>
      <c r="B258" s="31"/>
      <c r="C258" s="70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>
      <c r="A259" s="31"/>
      <c r="B259" s="31"/>
      <c r="C259" s="70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>
      <c r="A260" s="31"/>
      <c r="B260" s="31"/>
      <c r="C260" s="70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>
      <c r="A261" s="31"/>
      <c r="B261" s="31"/>
      <c r="C261" s="70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>
      <c r="A262" s="31"/>
      <c r="B262" s="31"/>
      <c r="C262" s="70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>
      <c r="A263" s="31"/>
      <c r="B263" s="31"/>
      <c r="C263" s="70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>
      <c r="A264" s="31"/>
      <c r="B264" s="31"/>
      <c r="C264" s="70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>
      <c r="A265" s="31"/>
      <c r="B265" s="31"/>
      <c r="C265" s="70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>
      <c r="A266" s="31"/>
      <c r="B266" s="31"/>
      <c r="C266" s="70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>
      <c r="A267" s="31"/>
      <c r="B267" s="31"/>
      <c r="C267" s="70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>
      <c r="A268" s="31"/>
      <c r="B268" s="31"/>
      <c r="C268" s="70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>
      <c r="A269" s="31"/>
      <c r="B269" s="31"/>
      <c r="C269" s="70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>
      <c r="A270" s="31"/>
      <c r="B270" s="31"/>
      <c r="C270" s="70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>
      <c r="A271" s="31"/>
      <c r="B271" s="31"/>
      <c r="C271" s="70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>
      <c r="A272" s="31"/>
      <c r="B272" s="31"/>
      <c r="C272" s="70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>
      <c r="A273" s="31"/>
      <c r="B273" s="31"/>
      <c r="C273" s="70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>
      <c r="A274" s="31"/>
      <c r="B274" s="31"/>
      <c r="C274" s="70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>
      <c r="A275" s="31"/>
      <c r="B275" s="31"/>
      <c r="C275" s="70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>
      <c r="A276" s="31"/>
      <c r="B276" s="31"/>
      <c r="C276" s="70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>
      <c r="A277" s="31"/>
      <c r="B277" s="31"/>
      <c r="C277" s="70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>
      <c r="A278" s="31"/>
      <c r="B278" s="31"/>
      <c r="C278" s="70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>
      <c r="A279" s="31"/>
      <c r="B279" s="31"/>
      <c r="C279" s="70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>
      <c r="A280" s="31"/>
      <c r="B280" s="31"/>
      <c r="C280" s="70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>
      <c r="A281" s="31"/>
      <c r="B281" s="31"/>
      <c r="C281" s="70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>
      <c r="A282" s="31"/>
      <c r="B282" s="31"/>
      <c r="C282" s="70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>
      <c r="A283" s="31"/>
      <c r="B283" s="31"/>
      <c r="C283" s="70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>
      <c r="A284" s="31"/>
      <c r="B284" s="31"/>
      <c r="C284" s="70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>
      <c r="A285" s="31"/>
      <c r="B285" s="31"/>
      <c r="C285" s="70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>
      <c r="A286" s="31"/>
      <c r="B286" s="31"/>
      <c r="C286" s="70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>
      <c r="A287" s="31"/>
      <c r="B287" s="31"/>
      <c r="C287" s="70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>
      <c r="A288" s="31"/>
      <c r="B288" s="31"/>
      <c r="C288" s="70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>
      <c r="A289" s="31"/>
      <c r="B289" s="31"/>
      <c r="C289" s="70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>
      <c r="A290" s="31"/>
      <c r="B290" s="31"/>
      <c r="C290" s="70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>
      <c r="A291" s="31"/>
      <c r="B291" s="31"/>
      <c r="C291" s="70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>
      <c r="A292" s="31"/>
      <c r="B292" s="31"/>
      <c r="C292" s="70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>
      <c r="A293" s="31"/>
      <c r="B293" s="31"/>
      <c r="C293" s="70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>
      <c r="A294" s="31"/>
      <c r="B294" s="31"/>
      <c r="C294" s="70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>
      <c r="A295" s="31"/>
      <c r="B295" s="31"/>
      <c r="C295" s="70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>
      <c r="A296" s="31"/>
      <c r="B296" s="31"/>
      <c r="C296" s="70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>
      <c r="A297" s="31"/>
      <c r="B297" s="31"/>
      <c r="C297" s="70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>
      <c r="A298" s="31"/>
      <c r="B298" s="31"/>
      <c r="C298" s="70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>
      <c r="A299" s="31"/>
      <c r="B299" s="31"/>
      <c r="C299" s="70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>
      <c r="A300" s="31"/>
      <c r="B300" s="31"/>
      <c r="C300" s="70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>
      <c r="A301" s="31"/>
      <c r="B301" s="31"/>
      <c r="C301" s="70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>
      <c r="A302" s="31"/>
      <c r="B302" s="31"/>
      <c r="C302" s="70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>
      <c r="A303" s="31"/>
      <c r="B303" s="31"/>
      <c r="C303" s="70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>
      <c r="A304" s="31"/>
      <c r="B304" s="31"/>
      <c r="C304" s="70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>
      <c r="A305" s="31"/>
      <c r="B305" s="31"/>
      <c r="C305" s="70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>
      <c r="A306" s="31"/>
      <c r="B306" s="31"/>
      <c r="C306" s="70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>
      <c r="A307" s="31"/>
      <c r="B307" s="31"/>
      <c r="C307" s="70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>
      <c r="A308" s="31"/>
      <c r="B308" s="31"/>
      <c r="C308" s="70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>
      <c r="A309" s="31"/>
      <c r="B309" s="31"/>
      <c r="C309" s="70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>
      <c r="A310" s="31"/>
      <c r="B310" s="31"/>
      <c r="C310" s="70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>
      <c r="A311" s="31"/>
      <c r="B311" s="31"/>
      <c r="C311" s="70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>
      <c r="A312" s="31"/>
      <c r="B312" s="31"/>
      <c r="C312" s="70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>
      <c r="A313" s="31"/>
      <c r="B313" s="31"/>
      <c r="C313" s="70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>
      <c r="A314" s="31"/>
      <c r="B314" s="31"/>
      <c r="C314" s="70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>
      <c r="A315" s="31"/>
      <c r="B315" s="31"/>
      <c r="C315" s="70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>
      <c r="A316" s="31"/>
      <c r="B316" s="31"/>
      <c r="C316" s="70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>
      <c r="A317" s="31"/>
      <c r="B317" s="31"/>
      <c r="C317" s="70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>
      <c r="A318" s="31"/>
      <c r="B318" s="31"/>
      <c r="C318" s="70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>
      <c r="A319" s="31"/>
      <c r="B319" s="31"/>
      <c r="C319" s="70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>
      <c r="A320" s="31"/>
      <c r="B320" s="31"/>
      <c r="C320" s="70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>
      <c r="A321" s="31"/>
      <c r="B321" s="31"/>
      <c r="C321" s="70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>
      <c r="A322" s="31"/>
      <c r="B322" s="31"/>
      <c r="C322" s="70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>
      <c r="A323" s="31"/>
      <c r="B323" s="31"/>
      <c r="C323" s="70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>
      <c r="A324" s="31"/>
      <c r="B324" s="31"/>
      <c r="C324" s="70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>
      <c r="A325" s="31"/>
      <c r="B325" s="31"/>
      <c r="C325" s="70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>
      <c r="A326" s="31"/>
      <c r="B326" s="31"/>
      <c r="C326" s="70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>
      <c r="A327" s="31"/>
      <c r="B327" s="31"/>
      <c r="C327" s="70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>
      <c r="A328" s="31"/>
      <c r="B328" s="31"/>
      <c r="C328" s="70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>
      <c r="A329" s="31"/>
      <c r="B329" s="31"/>
      <c r="C329" s="70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>
      <c r="A330" s="31"/>
      <c r="B330" s="31"/>
      <c r="C330" s="70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>
      <c r="A331" s="31"/>
      <c r="B331" s="31"/>
      <c r="C331" s="70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>
      <c r="A332" s="31"/>
      <c r="B332" s="31"/>
      <c r="C332" s="70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>
      <c r="A333" s="31"/>
      <c r="B333" s="31"/>
      <c r="C333" s="70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>
      <c r="A334" s="31"/>
      <c r="B334" s="31"/>
      <c r="C334" s="70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>
      <c r="A335" s="31"/>
      <c r="B335" s="31"/>
      <c r="C335" s="70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>
      <c r="A339" s="31"/>
      <c r="B339" s="65"/>
      <c r="C339" s="65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>
      <c r="A355" s="31"/>
      <c r="B355" s="31"/>
      <c r="C355" s="31"/>
      <c r="D355" s="34" t="s">
        <v>325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7.63"/>
    <col customWidth="1" min="2" max="4" width="15.13"/>
    <col customWidth="1" min="5" max="5" width="18.13"/>
    <col customWidth="1" min="6" max="6" width="15.13"/>
    <col customWidth="1" min="7" max="7" width="34.88"/>
    <col customWidth="1" min="8" max="20" width="15.13"/>
  </cols>
  <sheetData>
    <row r="1">
      <c r="A1" s="29" t="s">
        <v>157</v>
      </c>
      <c r="B1" s="29" t="s">
        <v>41</v>
      </c>
      <c r="C1" s="29" t="s">
        <v>311</v>
      </c>
      <c r="D1" s="65"/>
      <c r="E1" s="31"/>
      <c r="F1" s="31"/>
      <c r="G1" s="31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>
      <c r="A2" s="65"/>
      <c r="D2" s="65"/>
      <c r="E2" s="31"/>
      <c r="F2" s="65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>
      <c r="A3" s="34" t="s">
        <v>160</v>
      </c>
      <c r="B3" s="34">
        <v>40965.0</v>
      </c>
      <c r="C3" s="70">
        <f t="shared" ref="C3:C171" si="1">B3/1000000</f>
        <v>0.040965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>
      <c r="A4" s="34" t="s">
        <v>161</v>
      </c>
      <c r="B4" s="34">
        <v>1934817.0</v>
      </c>
      <c r="C4" s="70">
        <f t="shared" si="1"/>
        <v>1.934817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>
      <c r="A5" s="34" t="s">
        <v>162</v>
      </c>
      <c r="B5" s="34">
        <v>923600.0</v>
      </c>
      <c r="C5" s="70">
        <f t="shared" si="1"/>
        <v>0.9236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>
      <c r="A6" s="34" t="s">
        <v>163</v>
      </c>
      <c r="B6" s="34">
        <v>7.6378738E7</v>
      </c>
      <c r="C6" s="70">
        <f t="shared" si="1"/>
        <v>76.378738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>
      <c r="A7" s="34" t="s">
        <v>164</v>
      </c>
      <c r="B7" s="34">
        <v>3956639.6</v>
      </c>
      <c r="C7" s="70">
        <f t="shared" si="1"/>
        <v>3.9566396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>
      <c r="A8" s="34" t="s">
        <v>165</v>
      </c>
      <c r="B8" s="34">
        <v>1127182.0</v>
      </c>
      <c r="C8" s="70">
        <f t="shared" si="1"/>
        <v>1.127182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34" t="s">
        <v>166</v>
      </c>
      <c r="B9" s="34">
        <v>1634219.0</v>
      </c>
      <c r="C9" s="70">
        <f t="shared" si="1"/>
        <v>1.634219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34" t="s">
        <v>167</v>
      </c>
      <c r="B10" s="34">
        <v>8301482.0</v>
      </c>
      <c r="C10" s="70">
        <f t="shared" si="1"/>
        <v>8.301482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34" t="s">
        <v>168</v>
      </c>
      <c r="B11" s="34">
        <v>4360018.28</v>
      </c>
      <c r="C11" s="70">
        <f t="shared" si="1"/>
        <v>4.36001828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34" t="s">
        <v>169</v>
      </c>
      <c r="B12" s="34">
        <v>159178.0</v>
      </c>
      <c r="C12" s="70">
        <f t="shared" si="1"/>
        <v>0.159178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34" t="s">
        <v>170</v>
      </c>
      <c r="B13" s="34">
        <v>1.0199274334E8</v>
      </c>
      <c r="C13" s="70">
        <f t="shared" si="1"/>
        <v>101.9927433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34" t="s">
        <v>15</v>
      </c>
      <c r="B14" s="34">
        <v>1.3288651892E8</v>
      </c>
      <c r="C14" s="70">
        <f t="shared" si="1"/>
        <v>132.8865189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34" t="s">
        <v>171</v>
      </c>
      <c r="B15" s="34">
        <v>272363.0</v>
      </c>
      <c r="C15" s="70">
        <f t="shared" si="1"/>
        <v>0.272363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34" t="s">
        <v>172</v>
      </c>
      <c r="B16" s="34">
        <v>2.359810248E7</v>
      </c>
      <c r="C16" s="70">
        <f t="shared" si="1"/>
        <v>23.59810248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34" t="s">
        <v>173</v>
      </c>
      <c r="B17" s="34">
        <v>2.074285696E7</v>
      </c>
      <c r="C17" s="70">
        <f t="shared" si="1"/>
        <v>20.74285696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34" t="s">
        <v>174</v>
      </c>
      <c r="B18" s="34">
        <v>1010465.0</v>
      </c>
      <c r="C18" s="70">
        <f t="shared" si="1"/>
        <v>1.010465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34" t="s">
        <v>175</v>
      </c>
      <c r="B19" s="34">
        <v>399309.0</v>
      </c>
      <c r="C19" s="70">
        <f t="shared" si="1"/>
        <v>0.399309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34" t="s">
        <v>176</v>
      </c>
      <c r="B20" s="34">
        <v>106205.0</v>
      </c>
      <c r="C20" s="70">
        <f t="shared" si="1"/>
        <v>0.106205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34" t="s">
        <v>177</v>
      </c>
      <c r="B21" s="34">
        <v>4222930.59</v>
      </c>
      <c r="C21" s="70">
        <f t="shared" si="1"/>
        <v>4.22293059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>
      <c r="A22" s="34" t="s">
        <v>178</v>
      </c>
      <c r="B22" s="34">
        <v>2275005.0</v>
      </c>
      <c r="C22" s="70">
        <f t="shared" si="1"/>
        <v>2.275005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34" t="s">
        <v>179</v>
      </c>
      <c r="B23" s="34">
        <v>7.0104972E7</v>
      </c>
      <c r="C23" s="70">
        <f t="shared" si="1"/>
        <v>70.104972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>
      <c r="A24" s="34" t="s">
        <v>180</v>
      </c>
      <c r="B24" s="34">
        <v>191501.0</v>
      </c>
      <c r="C24" s="70">
        <f t="shared" si="1"/>
        <v>0.191501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>
      <c r="A25" s="34" t="s">
        <v>181</v>
      </c>
      <c r="B25" s="34">
        <v>162911.0</v>
      </c>
      <c r="C25" s="70">
        <f t="shared" si="1"/>
        <v>0.162911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>
      <c r="A26" s="34" t="s">
        <v>182</v>
      </c>
      <c r="B26" s="34">
        <v>3.69172457E7</v>
      </c>
      <c r="C26" s="70">
        <f t="shared" si="1"/>
        <v>36.9172457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>
      <c r="A27" s="34" t="s">
        <v>183</v>
      </c>
      <c r="B27" s="34">
        <v>4152315.0</v>
      </c>
      <c r="C27" s="70">
        <f t="shared" si="1"/>
        <v>4.152315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>
      <c r="A28" s="34" t="s">
        <v>184</v>
      </c>
      <c r="B28" s="34">
        <v>2001301.0</v>
      </c>
      <c r="C28" s="70">
        <f t="shared" si="1"/>
        <v>2.001301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>
      <c r="A29" s="34" t="s">
        <v>18</v>
      </c>
      <c r="B29" s="34">
        <v>2.625857414E8</v>
      </c>
      <c r="C29" s="70">
        <f t="shared" si="1"/>
        <v>262.5857414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>
      <c r="A30" s="34" t="s">
        <v>185</v>
      </c>
      <c r="B30" s="34">
        <v>85007.0</v>
      </c>
      <c r="C30" s="70">
        <f t="shared" si="1"/>
        <v>0.085007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>
      <c r="A31" s="34" t="s">
        <v>186</v>
      </c>
      <c r="B31" s="34">
        <v>1959637.0</v>
      </c>
      <c r="C31" s="70">
        <f t="shared" si="1"/>
        <v>1.959637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>
      <c r="A32" s="34" t="s">
        <v>187</v>
      </c>
      <c r="B32" s="34">
        <v>2.1266789E7</v>
      </c>
      <c r="C32" s="70">
        <f t="shared" si="1"/>
        <v>21.266789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>
      <c r="A33" s="34" t="s">
        <v>188</v>
      </c>
      <c r="B33" s="34">
        <v>5621903.0</v>
      </c>
      <c r="C33" s="70">
        <f t="shared" si="1"/>
        <v>5.621903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>
      <c r="A34" s="34" t="s">
        <v>189</v>
      </c>
      <c r="B34" s="34">
        <v>2256519.0</v>
      </c>
      <c r="C34" s="70">
        <f t="shared" si="1"/>
        <v>2.256519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>
      <c r="A35" s="34" t="s">
        <v>190</v>
      </c>
      <c r="B35" s="34">
        <v>1149531.0</v>
      </c>
      <c r="C35" s="70">
        <f t="shared" si="1"/>
        <v>1.149531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>
      <c r="A36" s="34" t="s">
        <v>191</v>
      </c>
      <c r="B36" s="34">
        <v>1998880.0</v>
      </c>
      <c r="C36" s="70">
        <f t="shared" si="1"/>
        <v>1.99888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>
      <c r="A37" s="34" t="s">
        <v>192</v>
      </c>
      <c r="B37" s="34">
        <v>1.1625545E7</v>
      </c>
      <c r="C37" s="70">
        <f t="shared" si="1"/>
        <v>11.625545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>
      <c r="A38" s="34" t="s">
        <v>193</v>
      </c>
      <c r="B38" s="34">
        <v>768874.0</v>
      </c>
      <c r="C38" s="70">
        <f t="shared" si="1"/>
        <v>0.768874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>
      <c r="A39" s="34" t="s">
        <v>194</v>
      </c>
      <c r="B39" s="34">
        <v>3352163.0</v>
      </c>
      <c r="C39" s="70">
        <f t="shared" si="1"/>
        <v>3.352163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>
      <c r="A40" s="34" t="s">
        <v>195</v>
      </c>
      <c r="B40" s="34">
        <v>3.1171567E7</v>
      </c>
      <c r="C40" s="70">
        <f t="shared" si="1"/>
        <v>31.171567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>
      <c r="A41" s="34" t="s">
        <v>196</v>
      </c>
      <c r="B41" s="34">
        <v>200342.0</v>
      </c>
      <c r="C41" s="70">
        <f t="shared" si="1"/>
        <v>0.200342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>
      <c r="A42" s="34" t="s">
        <v>197</v>
      </c>
      <c r="B42" s="34">
        <v>112956.0</v>
      </c>
      <c r="C42" s="70">
        <f t="shared" si="1"/>
        <v>0.112956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>
      <c r="A43" s="34" t="s">
        <v>198</v>
      </c>
      <c r="B43" s="34">
        <v>5003211.23</v>
      </c>
      <c r="C43" s="70">
        <f t="shared" si="1"/>
        <v>5.00321123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>
      <c r="A44" s="34" t="s">
        <v>199</v>
      </c>
      <c r="B44" s="34">
        <v>6.004883715E7</v>
      </c>
      <c r="C44" s="70">
        <f t="shared" si="1"/>
        <v>60.04883715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>
      <c r="A45" s="34" t="s">
        <v>65</v>
      </c>
      <c r="B45" s="34">
        <v>8826903.4</v>
      </c>
      <c r="C45" s="70">
        <f t="shared" si="1"/>
        <v>8.8269034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>
      <c r="A46" s="34" t="s">
        <v>312</v>
      </c>
      <c r="B46" s="34">
        <v>1093320.0</v>
      </c>
      <c r="C46" s="70">
        <f t="shared" si="1"/>
        <v>1.09332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>
      <c r="A47" s="34" t="s">
        <v>313</v>
      </c>
      <c r="B47" s="34">
        <v>2.595509599E7</v>
      </c>
      <c r="C47" s="70">
        <f t="shared" si="1"/>
        <v>25.95509599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>
      <c r="A48" s="34" t="s">
        <v>314</v>
      </c>
      <c r="B48" s="34">
        <v>4.71907792E7</v>
      </c>
      <c r="C48" s="70">
        <f t="shared" si="1"/>
        <v>47.1907792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>
      <c r="A49" s="34" t="s">
        <v>200</v>
      </c>
      <c r="B49" s="34">
        <v>5714575.0</v>
      </c>
      <c r="C49" s="70">
        <f t="shared" si="1"/>
        <v>5.714575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>
      <c r="A50" s="34" t="s">
        <v>201</v>
      </c>
      <c r="B50" s="34">
        <v>504030.0</v>
      </c>
      <c r="C50" s="70">
        <f t="shared" si="1"/>
        <v>0.50403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>
      <c r="A51" s="34" t="s">
        <v>202</v>
      </c>
      <c r="B51" s="34">
        <v>6.5134078E7</v>
      </c>
      <c r="C51" s="70">
        <f t="shared" si="1"/>
        <v>65.134078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>
      <c r="A52" s="34" t="s">
        <v>203</v>
      </c>
      <c r="B52" s="34">
        <v>662972.0</v>
      </c>
      <c r="C52" s="70">
        <f t="shared" si="1"/>
        <v>0.662972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>
      <c r="A53" s="34" t="s">
        <v>204</v>
      </c>
      <c r="B53" s="34">
        <v>7548918.0</v>
      </c>
      <c r="C53" s="70">
        <f t="shared" si="1"/>
        <v>7.548918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>
      <c r="A54" s="34" t="s">
        <v>205</v>
      </c>
      <c r="B54" s="34">
        <v>4.84242954E7</v>
      </c>
      <c r="C54" s="70">
        <f t="shared" si="1"/>
        <v>48.4242954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>
      <c r="A55" s="34" t="s">
        <v>206</v>
      </c>
      <c r="B55" s="34">
        <v>265097.0</v>
      </c>
      <c r="C55" s="70">
        <f t="shared" si="1"/>
        <v>0.265097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>
      <c r="A56" s="34" t="s">
        <v>207</v>
      </c>
      <c r="B56" s="34">
        <v>1093189.0</v>
      </c>
      <c r="C56" s="70">
        <f t="shared" si="1"/>
        <v>1.093189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>
      <c r="A57" s="34" t="s">
        <v>208</v>
      </c>
      <c r="B57" s="34">
        <v>243115.0</v>
      </c>
      <c r="C57" s="70">
        <f t="shared" si="1"/>
        <v>0.243115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>
      <c r="A58" s="34" t="s">
        <v>209</v>
      </c>
      <c r="B58" s="34">
        <v>587270.0</v>
      </c>
      <c r="C58" s="70">
        <f t="shared" si="1"/>
        <v>0.58727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>
      <c r="A59" s="34" t="s">
        <v>210</v>
      </c>
      <c r="B59" s="34">
        <v>1.2840318E7</v>
      </c>
      <c r="C59" s="70">
        <f t="shared" si="1"/>
        <v>12.840318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>
      <c r="A60" s="34" t="s">
        <v>211</v>
      </c>
      <c r="B60" s="34">
        <v>3.1447977E7</v>
      </c>
      <c r="C60" s="70">
        <f t="shared" si="1"/>
        <v>31.447977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>
      <c r="A61" s="34" t="s">
        <v>212</v>
      </c>
      <c r="B61" s="34">
        <v>105250.0</v>
      </c>
      <c r="C61" s="70">
        <f t="shared" si="1"/>
        <v>0.10525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>
      <c r="A62" s="34" t="s">
        <v>213</v>
      </c>
      <c r="B62" s="34">
        <v>579441.0</v>
      </c>
      <c r="C62" s="70">
        <f t="shared" si="1"/>
        <v>0.579441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>
      <c r="A63" s="34" t="s">
        <v>214</v>
      </c>
      <c r="B63" s="34">
        <v>2.0416074E7</v>
      </c>
      <c r="C63" s="70">
        <f t="shared" si="1"/>
        <v>20.416074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>
      <c r="A64" s="34" t="s">
        <v>215</v>
      </c>
      <c r="B64" s="34">
        <v>2.4836877E7</v>
      </c>
      <c r="C64" s="70">
        <f t="shared" si="1"/>
        <v>24.836877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>
      <c r="A65" s="34" t="s">
        <v>216</v>
      </c>
      <c r="B65" s="34">
        <v>2095056.0</v>
      </c>
      <c r="C65" s="70">
        <f t="shared" si="1"/>
        <v>2.095056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>
      <c r="A66" s="34" t="s">
        <v>217</v>
      </c>
      <c r="B66" s="34">
        <v>161462.0</v>
      </c>
      <c r="C66" s="70">
        <f t="shared" si="1"/>
        <v>0.161462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>
      <c r="A67" s="34" t="s">
        <v>218</v>
      </c>
      <c r="B67" s="34">
        <v>4510745.0</v>
      </c>
      <c r="C67" s="70">
        <f t="shared" si="1"/>
        <v>4.510745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>
      <c r="A68" s="34" t="s">
        <v>219</v>
      </c>
      <c r="B68" s="34">
        <v>8040038.0</v>
      </c>
      <c r="C68" s="70">
        <f t="shared" si="1"/>
        <v>8.040038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>
      <c r="A69" s="34" t="s">
        <v>23</v>
      </c>
      <c r="B69" s="34">
        <v>6.706712892E7</v>
      </c>
      <c r="C69" s="70">
        <f t="shared" si="1"/>
        <v>67.06712892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>
      <c r="A70" s="34" t="s">
        <v>220</v>
      </c>
      <c r="B70" s="34">
        <v>4.118593284E7</v>
      </c>
      <c r="C70" s="70">
        <f t="shared" si="1"/>
        <v>41.18593284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>
      <c r="A71" s="34" t="s">
        <v>315</v>
      </c>
      <c r="B71" s="34">
        <v>38798.0</v>
      </c>
      <c r="C71" s="70">
        <f t="shared" si="1"/>
        <v>0.038798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>
      <c r="A72" s="34" t="s">
        <v>221</v>
      </c>
      <c r="B72" s="34">
        <v>914447.0</v>
      </c>
      <c r="C72" s="70">
        <f t="shared" si="1"/>
        <v>0.914447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>
      <c r="A73" s="34" t="s">
        <v>222</v>
      </c>
      <c r="B73" s="34">
        <v>53495.0</v>
      </c>
      <c r="C73" s="70">
        <f t="shared" si="1"/>
        <v>0.053495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>
      <c r="A74" s="34" t="s">
        <v>223</v>
      </c>
      <c r="B74" s="34">
        <v>97772.0</v>
      </c>
      <c r="C74" s="70">
        <f t="shared" si="1"/>
        <v>0.097772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>
      <c r="A75" s="34" t="s">
        <v>224</v>
      </c>
      <c r="B75" s="34">
        <v>115911.0</v>
      </c>
      <c r="C75" s="70">
        <f t="shared" si="1"/>
        <v>0.115911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>
      <c r="A76" s="34" t="s">
        <v>225</v>
      </c>
      <c r="B76" s="34">
        <v>125.0</v>
      </c>
      <c r="C76" s="70">
        <f t="shared" si="1"/>
        <v>0.000125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>
      <c r="A77" s="34" t="s">
        <v>226</v>
      </c>
      <c r="B77" s="34">
        <v>3461963.88</v>
      </c>
      <c r="C77" s="70">
        <f t="shared" si="1"/>
        <v>3.46196388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>
      <c r="A78" s="34" t="s">
        <v>316</v>
      </c>
      <c r="B78" s="34">
        <v>99000.0</v>
      </c>
      <c r="C78" s="70">
        <f t="shared" si="1"/>
        <v>0.099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>
      <c r="A79" s="34" t="s">
        <v>227</v>
      </c>
      <c r="B79" s="34">
        <v>267252.0</v>
      </c>
      <c r="C79" s="70">
        <f t="shared" si="1"/>
        <v>0.267252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>
      <c r="A80" s="34" t="s">
        <v>317</v>
      </c>
      <c r="B80" s="34">
        <v>218136.09</v>
      </c>
      <c r="C80" s="70">
        <f t="shared" si="1"/>
        <v>0.21813609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>
      <c r="A81" s="34" t="s">
        <v>228</v>
      </c>
      <c r="B81" s="34">
        <v>728500.0</v>
      </c>
      <c r="C81" s="70">
        <f t="shared" si="1"/>
        <v>0.7285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>
      <c r="A82" s="34" t="s">
        <v>229</v>
      </c>
      <c r="B82" s="34">
        <v>1412455.0</v>
      </c>
      <c r="C82" s="70">
        <f t="shared" si="1"/>
        <v>1.412455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>
      <c r="A83" s="34" t="s">
        <v>230</v>
      </c>
      <c r="B83" s="34">
        <v>297566.0</v>
      </c>
      <c r="C83" s="70">
        <f t="shared" si="1"/>
        <v>0.297566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>
      <c r="A84" s="34" t="s">
        <v>231</v>
      </c>
      <c r="B84" s="34">
        <v>2165667.0</v>
      </c>
      <c r="C84" s="70">
        <f t="shared" si="1"/>
        <v>2.165667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>
      <c r="A85" s="34" t="s">
        <v>232</v>
      </c>
      <c r="B85" s="34">
        <v>1.51184622E7</v>
      </c>
      <c r="C85" s="70">
        <f t="shared" si="1"/>
        <v>15.1184622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>
      <c r="A86" s="34" t="s">
        <v>233</v>
      </c>
      <c r="B86" s="34">
        <v>4557972.0</v>
      </c>
      <c r="C86" s="70">
        <f t="shared" si="1"/>
        <v>4.557972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>
      <c r="A87" s="34" t="s">
        <v>234</v>
      </c>
      <c r="B87" s="34">
        <v>2.4946142E7</v>
      </c>
      <c r="C87" s="70">
        <f t="shared" si="1"/>
        <v>24.946142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>
      <c r="A88" s="34" t="s">
        <v>235</v>
      </c>
      <c r="B88" s="34">
        <v>2054728.3</v>
      </c>
      <c r="C88" s="70">
        <f t="shared" si="1"/>
        <v>2.0547283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>
      <c r="A89" s="34" t="s">
        <v>236</v>
      </c>
      <c r="B89" s="34">
        <v>1290116.0</v>
      </c>
      <c r="C89" s="70">
        <f t="shared" si="1"/>
        <v>1.290116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>
      <c r="A90" s="34" t="s">
        <v>11</v>
      </c>
      <c r="B90" s="34">
        <v>8.7206676971E8</v>
      </c>
      <c r="C90" s="70">
        <f t="shared" si="1"/>
        <v>872.0667697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>
      <c r="A91" s="34" t="s">
        <v>237</v>
      </c>
      <c r="B91" s="34">
        <v>9764006.19</v>
      </c>
      <c r="C91" s="70">
        <f t="shared" si="1"/>
        <v>9.76400619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>
      <c r="A92" s="34" t="s">
        <v>238</v>
      </c>
      <c r="B92" s="34">
        <v>4.213983731E7</v>
      </c>
      <c r="C92" s="70">
        <f t="shared" si="1"/>
        <v>42.13983731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>
      <c r="A93" s="34" t="s">
        <v>239</v>
      </c>
      <c r="B93" s="34">
        <v>106009.0</v>
      </c>
      <c r="C93" s="70">
        <f t="shared" si="1"/>
        <v>0.106009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>
      <c r="A94" s="34" t="s">
        <v>240</v>
      </c>
      <c r="B94" s="34">
        <v>888746.0</v>
      </c>
      <c r="C94" s="70">
        <f t="shared" si="1"/>
        <v>0.888746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>
      <c r="A95" s="34" t="s">
        <v>241</v>
      </c>
      <c r="B95" s="34">
        <v>3.1925787E7</v>
      </c>
      <c r="C95" s="70">
        <f t="shared" si="1"/>
        <v>31.925787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>
      <c r="A96" s="34" t="s">
        <v>242</v>
      </c>
      <c r="B96" s="34">
        <v>787969.0</v>
      </c>
      <c r="C96" s="70">
        <f t="shared" si="1"/>
        <v>0.787969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>
      <c r="A97" s="34" t="s">
        <v>243</v>
      </c>
      <c r="B97" s="34">
        <v>2.9866016E7</v>
      </c>
      <c r="C97" s="70">
        <f t="shared" si="1"/>
        <v>29.866016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>
      <c r="A98" s="34" t="s">
        <v>244</v>
      </c>
      <c r="B98" s="34">
        <v>7959979.0</v>
      </c>
      <c r="C98" s="70">
        <f t="shared" si="1"/>
        <v>7.959979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>
      <c r="A99" s="34" t="s">
        <v>245</v>
      </c>
      <c r="B99" s="34">
        <v>494011.0</v>
      </c>
      <c r="C99" s="70">
        <f t="shared" si="1"/>
        <v>0.494011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>
      <c r="A100" s="34" t="s">
        <v>246</v>
      </c>
      <c r="B100" s="34">
        <v>75318.0</v>
      </c>
      <c r="C100" s="70">
        <f t="shared" si="1"/>
        <v>0.075318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>
      <c r="A101" s="34" t="s">
        <v>247</v>
      </c>
      <c r="B101" s="34">
        <v>835982.0</v>
      </c>
      <c r="C101" s="70">
        <f t="shared" si="1"/>
        <v>0.835982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>
      <c r="A102" s="34" t="s">
        <v>248</v>
      </c>
      <c r="B102" s="34">
        <v>2.1062972E7</v>
      </c>
      <c r="C102" s="70">
        <f t="shared" si="1"/>
        <v>21.062972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>
      <c r="A103" s="34" t="s">
        <v>318</v>
      </c>
      <c r="B103" s="34">
        <v>5.0198781E7</v>
      </c>
      <c r="C103" s="70">
        <f t="shared" si="1"/>
        <v>50.198781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>
      <c r="A104" s="34" t="s">
        <v>249</v>
      </c>
      <c r="B104" s="34">
        <v>2.49528288E8</v>
      </c>
      <c r="C104" s="70">
        <f t="shared" si="1"/>
        <v>249.528288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>
      <c r="A105" s="34" t="s">
        <v>250</v>
      </c>
      <c r="B105" s="34">
        <v>3387746.5</v>
      </c>
      <c r="C105" s="70">
        <f t="shared" si="1"/>
        <v>3.3877465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>
      <c r="A106" s="34" t="s">
        <v>251</v>
      </c>
      <c r="B106" s="34">
        <v>8359944.0</v>
      </c>
      <c r="C106" s="70">
        <f t="shared" si="1"/>
        <v>8.359944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>
      <c r="A107" s="34" t="s">
        <v>252</v>
      </c>
      <c r="B107" s="34">
        <v>1.6555375E7</v>
      </c>
      <c r="C107" s="70">
        <f t="shared" si="1"/>
        <v>16.555375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>
      <c r="A108" s="34" t="s">
        <v>253</v>
      </c>
      <c r="B108" s="34">
        <v>8.2851732E7</v>
      </c>
      <c r="C108" s="70">
        <f t="shared" si="1"/>
        <v>82.851732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>
      <c r="A109" s="34" t="s">
        <v>254</v>
      </c>
      <c r="B109" s="34">
        <v>4342135.0</v>
      </c>
      <c r="C109" s="70">
        <f t="shared" si="1"/>
        <v>4.342135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>
      <c r="A110" s="34" t="s">
        <v>255</v>
      </c>
      <c r="B110" s="34">
        <v>6.822375883E7</v>
      </c>
      <c r="C110" s="70">
        <f t="shared" si="1"/>
        <v>68.22375883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>
      <c r="A111" s="34" t="s">
        <v>319</v>
      </c>
      <c r="B111" s="34">
        <v>1.465745442E7</v>
      </c>
      <c r="C111" s="70">
        <f t="shared" si="1"/>
        <v>14.65745442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>
      <c r="A112" s="34" t="s">
        <v>256</v>
      </c>
      <c r="B112" s="34">
        <v>1.2411566E7</v>
      </c>
      <c r="C112" s="70">
        <f t="shared" si="1"/>
        <v>12.411566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>
      <c r="A113" s="34" t="s">
        <v>257</v>
      </c>
      <c r="B113" s="34">
        <v>2.1083151E7</v>
      </c>
      <c r="C113" s="70">
        <f t="shared" si="1"/>
        <v>21.083151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>
      <c r="A114" s="34" t="s">
        <v>258</v>
      </c>
      <c r="B114" s="34">
        <v>2.3580845E7</v>
      </c>
      <c r="C114" s="70">
        <f t="shared" si="1"/>
        <v>23.580845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>
      <c r="A115" s="34" t="s">
        <v>259</v>
      </c>
      <c r="B115" s="34">
        <v>9830015.66</v>
      </c>
      <c r="C115" s="70">
        <f t="shared" si="1"/>
        <v>9.83001566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>
      <c r="A116" s="34" t="s">
        <v>260</v>
      </c>
      <c r="B116" s="34">
        <v>1.849091989E7</v>
      </c>
      <c r="C116" s="70">
        <f t="shared" si="1"/>
        <v>18.49091989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>
      <c r="A117" s="34" t="s">
        <v>261</v>
      </c>
      <c r="B117" s="34">
        <v>461452.0</v>
      </c>
      <c r="C117" s="70">
        <f t="shared" si="1"/>
        <v>0.461452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>
      <c r="A118" s="34" t="s">
        <v>262</v>
      </c>
      <c r="B118" s="34">
        <v>106361.0</v>
      </c>
      <c r="C118" s="70">
        <f t="shared" si="1"/>
        <v>0.106361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>
      <c r="A119" s="34" t="s">
        <v>263</v>
      </c>
      <c r="B119" s="34">
        <v>4468955.0</v>
      </c>
      <c r="C119" s="70">
        <f t="shared" si="1"/>
        <v>4.468955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>
      <c r="A120" s="34" t="s">
        <v>264</v>
      </c>
      <c r="B120" s="34">
        <v>4237122.0</v>
      </c>
      <c r="C120" s="70">
        <f t="shared" si="1"/>
        <v>4.237122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>
      <c r="A121" s="34" t="s">
        <v>265</v>
      </c>
      <c r="B121" s="34">
        <v>2.33338861E7</v>
      </c>
      <c r="C121" s="70">
        <f t="shared" si="1"/>
        <v>23.3338861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>
      <c r="A122" s="34" t="s">
        <v>266</v>
      </c>
      <c r="B122" s="34">
        <v>1005436.0</v>
      </c>
      <c r="C122" s="70">
        <f t="shared" si="1"/>
        <v>1.005436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>
      <c r="A123" s="34" t="s">
        <v>267</v>
      </c>
      <c r="B123" s="34">
        <v>3.7162205E7</v>
      </c>
      <c r="C123" s="70">
        <f t="shared" si="1"/>
        <v>37.162205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>
      <c r="A124" s="34" t="s">
        <v>268</v>
      </c>
      <c r="B124" s="34">
        <v>1.0702774E7</v>
      </c>
      <c r="C124" s="70">
        <f t="shared" si="1"/>
        <v>10.702774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>
      <c r="A125" s="34" t="s">
        <v>269</v>
      </c>
      <c r="B125" s="34">
        <v>0.0</v>
      </c>
      <c r="C125" s="70">
        <f t="shared" si="1"/>
        <v>0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>
      <c r="A126" s="34" t="s">
        <v>270</v>
      </c>
      <c r="B126" s="34">
        <v>44673.0</v>
      </c>
      <c r="C126" s="70">
        <f t="shared" si="1"/>
        <v>0.044673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>
      <c r="A127" s="34" t="s">
        <v>19</v>
      </c>
      <c r="B127" s="34">
        <v>3.6480876831E8</v>
      </c>
      <c r="C127" s="70">
        <f t="shared" si="1"/>
        <v>364.8087683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>
      <c r="A128" s="34" t="s">
        <v>271</v>
      </c>
      <c r="B128" s="34">
        <v>5169160.7</v>
      </c>
      <c r="C128" s="70">
        <f t="shared" si="1"/>
        <v>5.1691607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>
      <c r="A129" s="34" t="s">
        <v>272</v>
      </c>
      <c r="B129" s="34">
        <v>2.46161146E7</v>
      </c>
      <c r="C129" s="70">
        <f t="shared" si="1"/>
        <v>24.6161146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>
      <c r="A130" s="34" t="s">
        <v>273</v>
      </c>
      <c r="B130" s="34">
        <v>5862.0</v>
      </c>
      <c r="C130" s="70">
        <f t="shared" si="1"/>
        <v>0.005862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>
      <c r="A131" s="34" t="s">
        <v>274</v>
      </c>
      <c r="B131" s="34">
        <v>596532.0</v>
      </c>
      <c r="C131" s="70">
        <f t="shared" si="1"/>
        <v>0.596532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>
      <c r="A132" s="34" t="s">
        <v>275</v>
      </c>
      <c r="B132" s="34">
        <v>82510.0</v>
      </c>
      <c r="C132" s="70">
        <f t="shared" si="1"/>
        <v>0.08251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>
      <c r="A133" s="34" t="s">
        <v>276</v>
      </c>
      <c r="B133" s="34">
        <v>154435.0</v>
      </c>
      <c r="C133" s="70">
        <f t="shared" si="1"/>
        <v>0.154435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>
      <c r="A134" s="34" t="s">
        <v>16</v>
      </c>
      <c r="B134" s="34">
        <v>6.505824E7</v>
      </c>
      <c r="C134" s="70">
        <f t="shared" si="1"/>
        <v>65.05824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>
      <c r="A135" s="34" t="s">
        <v>277</v>
      </c>
      <c r="B135" s="34">
        <v>597917.0</v>
      </c>
      <c r="C135" s="70">
        <f t="shared" si="1"/>
        <v>0.597917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>
      <c r="A136" s="34" t="s">
        <v>278</v>
      </c>
      <c r="B136" s="34">
        <v>7.1973827277E8</v>
      </c>
      <c r="C136" s="70">
        <f t="shared" si="1"/>
        <v>719.7382728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>
      <c r="A137" s="34" t="s">
        <v>279</v>
      </c>
      <c r="B137" s="34">
        <v>9648373.1</v>
      </c>
      <c r="C137" s="70">
        <f t="shared" si="1"/>
        <v>9.6483731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>
      <c r="A138" s="34" t="s">
        <v>280</v>
      </c>
      <c r="B138" s="34">
        <v>1.144517628E7</v>
      </c>
      <c r="C138" s="70">
        <f t="shared" si="1"/>
        <v>11.44517628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>
      <c r="A139" s="34" t="s">
        <v>281</v>
      </c>
      <c r="B139" s="34">
        <v>1.45620548E7</v>
      </c>
      <c r="C139" s="70">
        <f t="shared" si="1"/>
        <v>14.5620548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>
      <c r="A140" s="34" t="s">
        <v>282</v>
      </c>
      <c r="B140" s="34">
        <v>833793.6</v>
      </c>
      <c r="C140" s="70">
        <f t="shared" si="1"/>
        <v>0.8337936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>
      <c r="A141" s="34" t="s">
        <v>283</v>
      </c>
      <c r="B141" s="34">
        <v>7.6530054E7</v>
      </c>
      <c r="C141" s="70">
        <f t="shared" si="1"/>
        <v>76.530054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>
      <c r="A142" s="34" t="s">
        <v>284</v>
      </c>
      <c r="B142" s="34">
        <v>4036289.0</v>
      </c>
      <c r="C142" s="70">
        <f t="shared" si="1"/>
        <v>4.036289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>
      <c r="A143" s="34" t="s">
        <v>285</v>
      </c>
      <c r="B143" s="34">
        <v>220208.0</v>
      </c>
      <c r="C143" s="70">
        <f t="shared" si="1"/>
        <v>0.220208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>
      <c r="A144" s="34" t="s">
        <v>286</v>
      </c>
      <c r="B144" s="34">
        <v>5.70049223E7</v>
      </c>
      <c r="C144" s="70">
        <f t="shared" si="1"/>
        <v>57.0049223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>
      <c r="A145" s="34" t="s">
        <v>13</v>
      </c>
      <c r="B145" s="34">
        <v>2.4184141645E8</v>
      </c>
      <c r="C145" s="70">
        <f t="shared" si="1"/>
        <v>241.8414165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>
      <c r="A146" s="34" t="s">
        <v>287</v>
      </c>
      <c r="B146" s="34">
        <v>2106197.0</v>
      </c>
      <c r="C146" s="70">
        <f t="shared" si="1"/>
        <v>2.106197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>
      <c r="A147" s="34" t="s">
        <v>288</v>
      </c>
      <c r="B147" s="34">
        <v>2.1662608E7</v>
      </c>
      <c r="C147" s="70">
        <f t="shared" si="1"/>
        <v>21.662608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>
      <c r="A148" s="34" t="s">
        <v>289</v>
      </c>
      <c r="B148" s="34">
        <v>4516810.4</v>
      </c>
      <c r="C148" s="70">
        <f t="shared" si="1"/>
        <v>4.5168104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>
      <c r="A149" s="34" t="s">
        <v>290</v>
      </c>
      <c r="B149" s="34">
        <v>1883594.0</v>
      </c>
      <c r="C149" s="70">
        <f t="shared" si="1"/>
        <v>1.883594</v>
      </c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>
      <c r="A150" s="34" t="s">
        <v>291</v>
      </c>
      <c r="B150" s="34">
        <v>2.69865481E8</v>
      </c>
      <c r="C150" s="70">
        <f t="shared" si="1"/>
        <v>269.865481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>
      <c r="A151" s="34" t="s">
        <v>292</v>
      </c>
      <c r="B151" s="34">
        <v>1.83254119354E9</v>
      </c>
      <c r="C151" s="70">
        <f t="shared" si="1"/>
        <v>1832.541194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>
      <c r="A152" s="34" t="s">
        <v>293</v>
      </c>
      <c r="B152" s="34">
        <v>932000.0</v>
      </c>
      <c r="C152" s="70">
        <f t="shared" si="1"/>
        <v>0.932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>
      <c r="A153" s="34" t="s">
        <v>294</v>
      </c>
      <c r="B153" s="34">
        <v>3.7449403E7</v>
      </c>
      <c r="C153" s="70">
        <f t="shared" si="1"/>
        <v>37.449403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>
      <c r="A154" s="34" t="s">
        <v>295</v>
      </c>
      <c r="B154" s="34">
        <v>1.0314550047E8</v>
      </c>
      <c r="C154" s="70">
        <f t="shared" si="1"/>
        <v>103.1455005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>
      <c r="A155" s="34" t="s">
        <v>296</v>
      </c>
      <c r="B155" s="34">
        <v>985000.0</v>
      </c>
      <c r="C155" s="70">
        <f t="shared" si="1"/>
        <v>0.985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>
      <c r="A156" s="34" t="s">
        <v>297</v>
      </c>
      <c r="B156" s="34">
        <v>2.7060756E7</v>
      </c>
      <c r="C156" s="70">
        <f t="shared" si="1"/>
        <v>27.060756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>
      <c r="A157" s="34" t="s">
        <v>298</v>
      </c>
      <c r="B157" s="34">
        <v>9986660.0</v>
      </c>
      <c r="C157" s="70">
        <f t="shared" si="1"/>
        <v>9.98666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>
      <c r="A158" s="34" t="s">
        <v>27</v>
      </c>
      <c r="B158" s="34">
        <v>4818118.0</v>
      </c>
      <c r="C158" s="70">
        <f t="shared" si="1"/>
        <v>4.818118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>
      <c r="A159" s="34" t="s">
        <v>299</v>
      </c>
      <c r="B159" s="34">
        <v>7490661.35</v>
      </c>
      <c r="C159" s="70">
        <f t="shared" si="1"/>
        <v>7.49066135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>
      <c r="A160" s="34" t="s">
        <v>25</v>
      </c>
      <c r="B160" s="34">
        <v>1.6179383418E8</v>
      </c>
      <c r="C160" s="70">
        <f t="shared" si="1"/>
        <v>161.7938342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>
      <c r="A161" s="34" t="s">
        <v>300</v>
      </c>
      <c r="B161" s="34">
        <v>1.3671027E7</v>
      </c>
      <c r="C161" s="70">
        <f t="shared" si="1"/>
        <v>13.671027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>
      <c r="A162" s="34" t="s">
        <v>301</v>
      </c>
      <c r="B162" s="34">
        <v>518875.0</v>
      </c>
      <c r="C162" s="70">
        <f t="shared" si="1"/>
        <v>0.518875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>
      <c r="A163" s="34" t="s">
        <v>302</v>
      </c>
      <c r="B163" s="34">
        <v>9864.0</v>
      </c>
      <c r="C163" s="70">
        <f t="shared" si="1"/>
        <v>0.009864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>
      <c r="A164" s="34" t="s">
        <v>303</v>
      </c>
      <c r="B164" s="34">
        <v>2.698523434E8</v>
      </c>
      <c r="C164" s="70">
        <f t="shared" si="1"/>
        <v>269.8523434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>
      <c r="A165" s="34" t="s">
        <v>304</v>
      </c>
      <c r="B165" s="34">
        <v>1527329.23</v>
      </c>
      <c r="C165" s="70">
        <f t="shared" si="1"/>
        <v>1.52732923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>
      <c r="A166" s="34" t="s">
        <v>305</v>
      </c>
      <c r="B166" s="34">
        <v>950070.0</v>
      </c>
      <c r="C166" s="70">
        <f t="shared" si="1"/>
        <v>0.95007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>
      <c r="A167" s="34" t="s">
        <v>306</v>
      </c>
      <c r="B167" s="34">
        <v>3418559.0</v>
      </c>
      <c r="C167" s="70">
        <f t="shared" si="1"/>
        <v>3.418559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>
      <c r="A168" s="34" t="s">
        <v>307</v>
      </c>
      <c r="B168" s="34">
        <v>1.05372341E8</v>
      </c>
      <c r="C168" s="70">
        <f t="shared" si="1"/>
        <v>105.372341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>
      <c r="A169" s="34" t="s">
        <v>308</v>
      </c>
      <c r="B169" s="34">
        <v>6.7087511022E8</v>
      </c>
      <c r="C169" s="70">
        <f t="shared" si="1"/>
        <v>670.8751102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>
      <c r="A170" s="34" t="s">
        <v>309</v>
      </c>
      <c r="B170" s="34">
        <v>5.87545333E7</v>
      </c>
      <c r="C170" s="70">
        <f t="shared" si="1"/>
        <v>58.7545333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>
      <c r="A171" s="34" t="s">
        <v>310</v>
      </c>
      <c r="B171" s="34">
        <v>384787.0</v>
      </c>
      <c r="C171" s="70">
        <f t="shared" si="1"/>
        <v>0.384787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>
      <c r="A172" s="31"/>
      <c r="B172" s="31"/>
      <c r="C172" s="70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>
      <c r="A176" s="31"/>
      <c r="B176" s="65"/>
      <c r="C176" s="65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>
      <c r="A192" s="31"/>
      <c r="B192" s="31"/>
      <c r="C192" s="31"/>
      <c r="D192" s="34" t="s">
        <v>325</v>
      </c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1" width="17.63"/>
    <col customWidth="1" min="2" max="4" width="15.13"/>
    <col customWidth="1" min="5" max="5" width="18.13"/>
    <col customWidth="1" min="6" max="6" width="15.13"/>
    <col customWidth="1" min="7" max="7" width="34.88"/>
    <col customWidth="1" min="8" max="20" width="15.13"/>
  </cols>
  <sheetData>
    <row r="1">
      <c r="A1" s="29" t="s">
        <v>157</v>
      </c>
      <c r="B1" s="29" t="s">
        <v>320</v>
      </c>
      <c r="C1" s="29" t="s">
        <v>321</v>
      </c>
      <c r="D1" s="65"/>
      <c r="E1" s="31"/>
      <c r="F1" s="31"/>
      <c r="G1" s="31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2">
      <c r="A2" s="34" t="s">
        <v>278</v>
      </c>
      <c r="B2" s="34">
        <v>2.0056226709E8</v>
      </c>
      <c r="C2" s="79">
        <f t="shared" ref="C2:C193" si="1">B2/1000000</f>
        <v>200.5622671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>
      <c r="A3" s="34" t="s">
        <v>330</v>
      </c>
      <c r="B3" s="34">
        <v>1.9527335701E8</v>
      </c>
      <c r="C3" s="79">
        <f t="shared" si="1"/>
        <v>195.273357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</row>
    <row r="4">
      <c r="A4" s="34" t="s">
        <v>347</v>
      </c>
      <c r="B4" s="34">
        <v>1.6947691556E8</v>
      </c>
      <c r="C4" s="79">
        <f t="shared" si="1"/>
        <v>169.4769156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>
      <c r="A5" s="34" t="s">
        <v>339</v>
      </c>
      <c r="B5" s="34">
        <v>1.6680108579E8</v>
      </c>
      <c r="C5" s="79">
        <f t="shared" si="1"/>
        <v>166.8010858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</row>
    <row r="6">
      <c r="A6" s="34" t="s">
        <v>346</v>
      </c>
      <c r="B6" s="34">
        <v>1.320858577E8</v>
      </c>
      <c r="C6" s="79">
        <f t="shared" si="1"/>
        <v>132.0858577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</row>
    <row r="7">
      <c r="A7" s="34" t="s">
        <v>11</v>
      </c>
      <c r="B7" s="34">
        <v>1.2354133893E8</v>
      </c>
      <c r="C7" s="79">
        <f t="shared" si="1"/>
        <v>123.5413389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</row>
    <row r="8">
      <c r="A8" s="34" t="s">
        <v>308</v>
      </c>
      <c r="B8" s="34">
        <v>1.0585201664E8</v>
      </c>
      <c r="C8" s="79">
        <f t="shared" si="1"/>
        <v>105.8520166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9">
      <c r="A9" s="34" t="s">
        <v>13</v>
      </c>
      <c r="B9" s="34">
        <v>6.633564948E7</v>
      </c>
      <c r="C9" s="79">
        <f t="shared" si="1"/>
        <v>66.33564948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>
      <c r="A10" s="34" t="s">
        <v>19</v>
      </c>
      <c r="B10" s="34">
        <v>6.157278872E7</v>
      </c>
      <c r="C10" s="79">
        <f t="shared" si="1"/>
        <v>61.57278872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</row>
    <row r="11">
      <c r="A11" s="34" t="s">
        <v>292</v>
      </c>
      <c r="B11" s="34">
        <v>6.017515517E7</v>
      </c>
      <c r="C11" s="79">
        <f t="shared" si="1"/>
        <v>60.17515517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>
      <c r="A12" s="34" t="s">
        <v>25</v>
      </c>
      <c r="B12" s="34">
        <v>5.979317653E7</v>
      </c>
      <c r="C12" s="79">
        <f t="shared" si="1"/>
        <v>59.79317653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</row>
    <row r="13">
      <c r="A13" s="34" t="s">
        <v>354</v>
      </c>
      <c r="B13" s="34">
        <v>5.5048662E7</v>
      </c>
      <c r="C13" s="79">
        <f t="shared" si="1"/>
        <v>55.048662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</row>
    <row r="14">
      <c r="A14" s="34" t="s">
        <v>303</v>
      </c>
      <c r="B14" s="34">
        <v>5.085124544E7</v>
      </c>
      <c r="C14" s="79">
        <f t="shared" si="1"/>
        <v>50.85124544</v>
      </c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</row>
    <row r="15">
      <c r="A15" s="34" t="s">
        <v>332</v>
      </c>
      <c r="B15" s="34">
        <v>3.88568699E7</v>
      </c>
      <c r="C15" s="79">
        <f t="shared" si="1"/>
        <v>38.8568699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</row>
    <row r="16">
      <c r="A16" s="34" t="s">
        <v>23</v>
      </c>
      <c r="B16" s="34">
        <v>3.833671103E7</v>
      </c>
      <c r="C16" s="79">
        <f t="shared" si="1"/>
        <v>38.33671103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>
      <c r="A17" s="34" t="s">
        <v>313</v>
      </c>
      <c r="B17" s="34">
        <v>3.709512701E7</v>
      </c>
      <c r="C17" s="79">
        <f t="shared" si="1"/>
        <v>37.09512701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>
      <c r="A18" s="34" t="s">
        <v>163</v>
      </c>
      <c r="B18" s="34">
        <v>3.23016376E7</v>
      </c>
      <c r="C18" s="79">
        <f t="shared" si="1"/>
        <v>32.3016376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>
      <c r="A19" s="34" t="s">
        <v>170</v>
      </c>
      <c r="B19" s="34">
        <v>2.87243183E7</v>
      </c>
      <c r="C19" s="79">
        <f t="shared" si="1"/>
        <v>28.7243183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>
      <c r="A20" s="34" t="s">
        <v>18</v>
      </c>
      <c r="B20" s="34">
        <v>2.74304943E7</v>
      </c>
      <c r="C20" s="79">
        <f t="shared" si="1"/>
        <v>27.4304943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>
      <c r="A21" s="34" t="s">
        <v>238</v>
      </c>
      <c r="B21" s="34">
        <v>2.52487999E7</v>
      </c>
      <c r="C21" s="79">
        <f t="shared" si="1"/>
        <v>25.2487999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>
      <c r="A22" s="34" t="s">
        <v>336</v>
      </c>
      <c r="B22" s="34">
        <v>2.309157784E7</v>
      </c>
      <c r="C22" s="79">
        <f t="shared" si="1"/>
        <v>23.09157784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>
      <c r="A23" s="34" t="s">
        <v>318</v>
      </c>
      <c r="B23" s="34">
        <v>2.183933107E7</v>
      </c>
      <c r="C23" s="79">
        <f t="shared" si="1"/>
        <v>21.83933107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>
      <c r="A24" s="34" t="s">
        <v>220</v>
      </c>
      <c r="B24" s="34">
        <v>1.85807453E7</v>
      </c>
      <c r="C24" s="79">
        <f t="shared" si="1"/>
        <v>18.5807453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>
      <c r="A25" s="34" t="s">
        <v>16</v>
      </c>
      <c r="B25" s="34">
        <v>1.814708523E7</v>
      </c>
      <c r="C25" s="79">
        <f t="shared" si="1"/>
        <v>18.14708523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>
      <c r="A26" s="34" t="s">
        <v>253</v>
      </c>
      <c r="B26" s="34">
        <v>1.740159783E7</v>
      </c>
      <c r="C26" s="79">
        <f t="shared" si="1"/>
        <v>17.40159783</v>
      </c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>
      <c r="A27" s="34" t="s">
        <v>353</v>
      </c>
      <c r="B27" s="34">
        <v>1.599693174E7</v>
      </c>
      <c r="C27" s="79">
        <f t="shared" si="1"/>
        <v>15.99693174</v>
      </c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>
      <c r="A28" s="34" t="s">
        <v>15</v>
      </c>
      <c r="B28" s="34">
        <v>1.581110379E7</v>
      </c>
      <c r="C28" s="79">
        <f t="shared" si="1"/>
        <v>15.81110379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>
      <c r="A29" s="34" t="s">
        <v>314</v>
      </c>
      <c r="B29" s="34">
        <v>1.557465601E7</v>
      </c>
      <c r="C29" s="79">
        <f t="shared" si="1"/>
        <v>15.57465601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>
      <c r="A30" s="34" t="s">
        <v>309</v>
      </c>
      <c r="B30" s="34">
        <v>1.498499119E7</v>
      </c>
      <c r="C30" s="79">
        <f t="shared" si="1"/>
        <v>14.98499119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>
      <c r="A31" s="34" t="s">
        <v>195</v>
      </c>
      <c r="B31" s="34">
        <v>1.467426454E7</v>
      </c>
      <c r="C31" s="79">
        <f t="shared" si="1"/>
        <v>14.67426454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>
      <c r="A32" s="34" t="s">
        <v>244</v>
      </c>
      <c r="B32" s="34">
        <v>1.436185579E7</v>
      </c>
      <c r="C32" s="79">
        <f t="shared" si="1"/>
        <v>14.36185579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>
      <c r="A33" s="34" t="s">
        <v>172</v>
      </c>
      <c r="B33" s="34">
        <v>1.419178084E7</v>
      </c>
      <c r="C33" s="79">
        <f t="shared" si="1"/>
        <v>14.19178084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>
      <c r="A34" s="34" t="s">
        <v>252</v>
      </c>
      <c r="B34" s="34">
        <v>1.325593843E7</v>
      </c>
      <c r="C34" s="79">
        <f t="shared" si="1"/>
        <v>13.25593843</v>
      </c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</row>
    <row r="35">
      <c r="A35" s="34" t="s">
        <v>255</v>
      </c>
      <c r="B35" s="34">
        <v>1.318478718E7</v>
      </c>
      <c r="C35" s="79">
        <f t="shared" si="1"/>
        <v>13.18478718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</row>
    <row r="36">
      <c r="A36" s="34" t="s">
        <v>280</v>
      </c>
      <c r="B36" s="34">
        <v>1.309139321E7</v>
      </c>
      <c r="C36" s="79">
        <f t="shared" si="1"/>
        <v>13.09139321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>
      <c r="A37" s="34" t="s">
        <v>215</v>
      </c>
      <c r="B37" s="34">
        <v>1.307264184E7</v>
      </c>
      <c r="C37" s="79">
        <f t="shared" si="1"/>
        <v>13.07264184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</row>
    <row r="38">
      <c r="A38" s="34" t="s">
        <v>202</v>
      </c>
      <c r="B38" s="34">
        <v>1.293211065E7</v>
      </c>
      <c r="C38" s="79">
        <f t="shared" si="1"/>
        <v>12.93211065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</row>
    <row r="39">
      <c r="A39" s="34" t="s">
        <v>343</v>
      </c>
      <c r="B39" s="34">
        <v>1.268593099E7</v>
      </c>
      <c r="C39" s="79">
        <f t="shared" si="1"/>
        <v>12.68593099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</row>
    <row r="40">
      <c r="A40" s="34" t="s">
        <v>307</v>
      </c>
      <c r="B40" s="34">
        <v>1.200391171E7</v>
      </c>
      <c r="C40" s="79">
        <f t="shared" si="1"/>
        <v>12.00391171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>
      <c r="A41" s="34" t="s">
        <v>299</v>
      </c>
      <c r="B41" s="34">
        <v>1.193085573E7</v>
      </c>
      <c r="C41" s="79">
        <f t="shared" si="1"/>
        <v>11.93085573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</row>
    <row r="42">
      <c r="A42" s="34" t="s">
        <v>234</v>
      </c>
      <c r="B42" s="34">
        <v>1.166264569E7</v>
      </c>
      <c r="C42" s="79">
        <f t="shared" si="1"/>
        <v>11.66264569</v>
      </c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>
      <c r="A43" s="34" t="s">
        <v>291</v>
      </c>
      <c r="B43" s="34">
        <v>1.16079938E7</v>
      </c>
      <c r="C43" s="79">
        <f t="shared" si="1"/>
        <v>11.6079938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  <row r="44">
      <c r="A44" s="34" t="s">
        <v>257</v>
      </c>
      <c r="B44" s="34">
        <v>1.147798365E7</v>
      </c>
      <c r="C44" s="79">
        <f t="shared" si="1"/>
        <v>11.47798365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</row>
    <row r="45">
      <c r="A45" s="34" t="s">
        <v>211</v>
      </c>
      <c r="B45" s="34">
        <v>1.09764132E7</v>
      </c>
      <c r="C45" s="79">
        <f t="shared" si="1"/>
        <v>10.9764132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</row>
    <row r="46">
      <c r="A46" s="34" t="s">
        <v>179</v>
      </c>
      <c r="B46" s="34">
        <v>1.049064822E7</v>
      </c>
      <c r="C46" s="79">
        <f t="shared" si="1"/>
        <v>10.49064822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</row>
    <row r="47">
      <c r="A47" s="34" t="s">
        <v>205</v>
      </c>
      <c r="B47" s="34">
        <v>1.035321121E7</v>
      </c>
      <c r="C47" s="79">
        <f t="shared" si="1"/>
        <v>10.35321121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</row>
    <row r="48">
      <c r="A48" s="34" t="s">
        <v>294</v>
      </c>
      <c r="B48" s="34">
        <v>1.030663745E7</v>
      </c>
      <c r="C48" s="79">
        <f t="shared" si="1"/>
        <v>10.30663745</v>
      </c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</row>
    <row r="49">
      <c r="A49" s="34" t="s">
        <v>349</v>
      </c>
      <c r="B49" s="34">
        <v>9672865.79</v>
      </c>
      <c r="C49" s="79">
        <f t="shared" si="1"/>
        <v>9.67286579</v>
      </c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</row>
    <row r="50">
      <c r="A50" s="34" t="s">
        <v>258</v>
      </c>
      <c r="B50" s="34">
        <v>9640580.44</v>
      </c>
      <c r="C50" s="79">
        <f t="shared" si="1"/>
        <v>9.64058044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</row>
    <row r="51">
      <c r="A51" s="34" t="s">
        <v>65</v>
      </c>
      <c r="B51" s="34">
        <v>9483271.93</v>
      </c>
      <c r="C51" s="79">
        <f t="shared" si="1"/>
        <v>9.48327193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</row>
    <row r="52">
      <c r="A52" s="34" t="s">
        <v>182</v>
      </c>
      <c r="B52" s="34">
        <v>9210815.89</v>
      </c>
      <c r="C52" s="79">
        <f t="shared" si="1"/>
        <v>9.21081589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</row>
    <row r="53">
      <c r="A53" s="34" t="s">
        <v>286</v>
      </c>
      <c r="B53" s="34">
        <v>8767585.07</v>
      </c>
      <c r="C53" s="79">
        <f t="shared" si="1"/>
        <v>8.76758507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</row>
    <row r="54">
      <c r="A54" s="34" t="s">
        <v>214</v>
      </c>
      <c r="B54" s="34">
        <v>8343477.79</v>
      </c>
      <c r="C54" s="79">
        <f t="shared" si="1"/>
        <v>8.34347779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</row>
    <row r="55">
      <c r="A55" s="34" t="s">
        <v>295</v>
      </c>
      <c r="B55" s="34">
        <v>7790373.36</v>
      </c>
      <c r="C55" s="79">
        <f t="shared" si="1"/>
        <v>7.79037336</v>
      </c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</row>
    <row r="56">
      <c r="A56" s="34" t="s">
        <v>267</v>
      </c>
      <c r="B56" s="34">
        <v>7672434.52</v>
      </c>
      <c r="C56" s="79">
        <f t="shared" si="1"/>
        <v>7.67243452</v>
      </c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</row>
    <row r="57">
      <c r="A57" s="34" t="s">
        <v>167</v>
      </c>
      <c r="B57" s="34">
        <v>7555693.46</v>
      </c>
      <c r="C57" s="79">
        <f t="shared" si="1"/>
        <v>7.55569346</v>
      </c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</row>
    <row r="58">
      <c r="A58" s="34" t="s">
        <v>173</v>
      </c>
      <c r="B58" s="34">
        <v>7375226.51</v>
      </c>
      <c r="C58" s="79">
        <f t="shared" si="1"/>
        <v>7.37522651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</row>
    <row r="59">
      <c r="A59" s="34" t="s">
        <v>335</v>
      </c>
      <c r="B59" s="34">
        <v>7363381.09</v>
      </c>
      <c r="C59" s="79">
        <f t="shared" si="1"/>
        <v>7.36338109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</row>
    <row r="60">
      <c r="A60" s="34" t="s">
        <v>345</v>
      </c>
      <c r="B60" s="34">
        <v>7180374.72</v>
      </c>
      <c r="C60" s="79">
        <f t="shared" si="1"/>
        <v>7.18037472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</row>
    <row r="61">
      <c r="A61" s="34" t="s">
        <v>297</v>
      </c>
      <c r="B61" s="34">
        <v>6684602.07</v>
      </c>
      <c r="C61" s="79">
        <f t="shared" si="1"/>
        <v>6.68460207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</row>
    <row r="62">
      <c r="A62" s="34" t="s">
        <v>265</v>
      </c>
      <c r="B62" s="34">
        <v>6651230.9</v>
      </c>
      <c r="C62" s="79">
        <f t="shared" si="1"/>
        <v>6.6512309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</row>
    <row r="63">
      <c r="A63" s="34" t="s">
        <v>199</v>
      </c>
      <c r="B63" s="34">
        <v>6639780.07</v>
      </c>
      <c r="C63" s="79">
        <f t="shared" si="1"/>
        <v>6.63978007</v>
      </c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</row>
    <row r="64">
      <c r="A64" s="34" t="s">
        <v>268</v>
      </c>
      <c r="B64" s="34">
        <v>6387073.03</v>
      </c>
      <c r="C64" s="79">
        <f t="shared" si="1"/>
        <v>6.38707303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</row>
    <row r="65">
      <c r="A65" s="34" t="s">
        <v>289</v>
      </c>
      <c r="B65" s="34">
        <v>6130571.9</v>
      </c>
      <c r="C65" s="79">
        <f t="shared" si="1"/>
        <v>6.1305719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</row>
    <row r="66">
      <c r="A66" s="34" t="s">
        <v>260</v>
      </c>
      <c r="B66" s="34">
        <v>6119662.39</v>
      </c>
      <c r="C66" s="79">
        <f t="shared" si="1"/>
        <v>6.11966239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</row>
    <row r="67">
      <c r="A67" s="34" t="s">
        <v>232</v>
      </c>
      <c r="B67" s="34">
        <v>5994183.01</v>
      </c>
      <c r="C67" s="79">
        <f t="shared" si="1"/>
        <v>5.99418301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</row>
    <row r="68">
      <c r="A68" s="34" t="s">
        <v>329</v>
      </c>
      <c r="B68" s="34">
        <v>5988800.28</v>
      </c>
      <c r="C68" s="79">
        <f t="shared" si="1"/>
        <v>5.98880028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</row>
    <row r="69">
      <c r="A69" s="34" t="s">
        <v>241</v>
      </c>
      <c r="B69" s="34">
        <v>5877250.06</v>
      </c>
      <c r="C69" s="79">
        <f t="shared" si="1"/>
        <v>5.87725006</v>
      </c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</row>
    <row r="70">
      <c r="A70" s="34" t="s">
        <v>210</v>
      </c>
      <c r="B70" s="34">
        <v>5804517.11</v>
      </c>
      <c r="C70" s="79">
        <f t="shared" si="1"/>
        <v>5.80451711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</row>
    <row r="71">
      <c r="A71" s="34" t="s">
        <v>161</v>
      </c>
      <c r="B71" s="34">
        <v>5709584.99</v>
      </c>
      <c r="C71" s="79">
        <f t="shared" si="1"/>
        <v>5.70958499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</row>
    <row r="72">
      <c r="A72" s="34" t="s">
        <v>192</v>
      </c>
      <c r="B72" s="34">
        <v>5627531.07</v>
      </c>
      <c r="C72" s="79">
        <f t="shared" si="1"/>
        <v>5.62753107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</row>
    <row r="73">
      <c r="A73" s="34" t="s">
        <v>243</v>
      </c>
      <c r="B73" s="34">
        <v>5419128.87</v>
      </c>
      <c r="C73" s="79">
        <f t="shared" si="1"/>
        <v>5.41912887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</row>
    <row r="74">
      <c r="A74" s="34" t="s">
        <v>251</v>
      </c>
      <c r="B74" s="34">
        <v>5346125.67</v>
      </c>
      <c r="C74" s="79">
        <f t="shared" si="1"/>
        <v>5.34612567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</row>
    <row r="75">
      <c r="A75" s="34" t="s">
        <v>306</v>
      </c>
      <c r="B75" s="34">
        <v>5307740.17</v>
      </c>
      <c r="C75" s="79">
        <f t="shared" si="1"/>
        <v>5.30774017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</row>
    <row r="76">
      <c r="A76" s="34" t="s">
        <v>198</v>
      </c>
      <c r="B76" s="34">
        <v>5195774.82</v>
      </c>
      <c r="C76" s="79">
        <f t="shared" si="1"/>
        <v>5.19577482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7">
      <c r="A77" s="34" t="s">
        <v>27</v>
      </c>
      <c r="B77" s="34">
        <v>5123957.68</v>
      </c>
      <c r="C77" s="79">
        <f t="shared" si="1"/>
        <v>5.12395768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</row>
    <row r="78">
      <c r="A78" s="34" t="s">
        <v>162</v>
      </c>
      <c r="B78" s="34">
        <v>5104936.7</v>
      </c>
      <c r="C78" s="79">
        <f t="shared" si="1"/>
        <v>5.1049367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>
      <c r="A79" s="34" t="s">
        <v>187</v>
      </c>
      <c r="B79" s="34">
        <v>5094948.44</v>
      </c>
      <c r="C79" s="79">
        <f t="shared" si="1"/>
        <v>5.09494844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</row>
    <row r="80">
      <c r="A80" s="34" t="s">
        <v>288</v>
      </c>
      <c r="B80" s="34">
        <v>5073122.84</v>
      </c>
      <c r="C80" s="79">
        <f t="shared" si="1"/>
        <v>5.07312284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</row>
    <row r="81">
      <c r="A81" s="34" t="s">
        <v>344</v>
      </c>
      <c r="B81" s="34">
        <v>4581120.62</v>
      </c>
      <c r="C81" s="79">
        <f t="shared" si="1"/>
        <v>4.58112062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</row>
    <row r="82">
      <c r="A82" s="34" t="s">
        <v>334</v>
      </c>
      <c r="B82" s="34">
        <v>4335982.35</v>
      </c>
      <c r="C82" s="79">
        <f t="shared" si="1"/>
        <v>4.33598235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</row>
    <row r="83">
      <c r="A83" s="34" t="s">
        <v>272</v>
      </c>
      <c r="B83" s="34">
        <v>4316164.92</v>
      </c>
      <c r="C83" s="79">
        <f t="shared" si="1"/>
        <v>4.31616492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</row>
    <row r="84">
      <c r="A84" s="34" t="s">
        <v>237</v>
      </c>
      <c r="B84" s="34">
        <v>4040531.28</v>
      </c>
      <c r="C84" s="79">
        <f t="shared" si="1"/>
        <v>4.04053128</v>
      </c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</row>
    <row r="85">
      <c r="A85" s="34" t="s">
        <v>352</v>
      </c>
      <c r="B85" s="34">
        <v>3996766.24</v>
      </c>
      <c r="C85" s="79">
        <f t="shared" si="1"/>
        <v>3.99676624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</row>
    <row r="86">
      <c r="A86" s="34" t="s">
        <v>322</v>
      </c>
      <c r="B86" s="34">
        <v>3953830.64</v>
      </c>
      <c r="C86" s="79">
        <f t="shared" si="1"/>
        <v>3.95383064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</row>
    <row r="87">
      <c r="A87" s="34" t="s">
        <v>328</v>
      </c>
      <c r="B87" s="34">
        <v>3941851.59</v>
      </c>
      <c r="C87" s="79">
        <f t="shared" si="1"/>
        <v>3.94185159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</row>
    <row r="88">
      <c r="A88" s="34" t="s">
        <v>204</v>
      </c>
      <c r="B88" s="34">
        <v>3855262.62</v>
      </c>
      <c r="C88" s="79">
        <f t="shared" si="1"/>
        <v>3.85526262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</row>
    <row r="89">
      <c r="A89" s="34" t="s">
        <v>319</v>
      </c>
      <c r="B89" s="34">
        <v>3783367.48</v>
      </c>
      <c r="C89" s="79">
        <f t="shared" si="1"/>
        <v>3.78336748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</row>
    <row r="90">
      <c r="A90" s="34" t="s">
        <v>194</v>
      </c>
      <c r="B90" s="34">
        <v>3672053.21</v>
      </c>
      <c r="C90" s="79">
        <f t="shared" si="1"/>
        <v>3.67205321</v>
      </c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</row>
    <row r="91">
      <c r="A91" s="34" t="s">
        <v>183</v>
      </c>
      <c r="B91" s="34">
        <v>3634575.3</v>
      </c>
      <c r="C91" s="79">
        <f t="shared" si="1"/>
        <v>3.6345753</v>
      </c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</row>
    <row r="92">
      <c r="A92" s="34" t="s">
        <v>256</v>
      </c>
      <c r="B92" s="34">
        <v>3522464.49</v>
      </c>
      <c r="C92" s="79">
        <f t="shared" si="1"/>
        <v>3.52246449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</row>
    <row r="93">
      <c r="A93" s="34" t="s">
        <v>338</v>
      </c>
      <c r="B93" s="34">
        <v>3405307.7</v>
      </c>
      <c r="C93" s="79">
        <f t="shared" si="1"/>
        <v>3.4053077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</row>
    <row r="94">
      <c r="A94" s="34" t="s">
        <v>266</v>
      </c>
      <c r="B94" s="34">
        <v>3301988.56</v>
      </c>
      <c r="C94" s="79">
        <f t="shared" si="1"/>
        <v>3.30198856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</row>
    <row r="95">
      <c r="A95" s="34" t="s">
        <v>168</v>
      </c>
      <c r="B95" s="34">
        <v>3021318.27</v>
      </c>
      <c r="C95" s="79">
        <f t="shared" si="1"/>
        <v>3.02131827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</row>
    <row r="96">
      <c r="A96" s="34" t="s">
        <v>271</v>
      </c>
      <c r="B96" s="34">
        <v>2873159.08</v>
      </c>
      <c r="C96" s="79">
        <f t="shared" si="1"/>
        <v>2.87315908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</row>
    <row r="97">
      <c r="A97" s="34" t="s">
        <v>189</v>
      </c>
      <c r="B97" s="34">
        <v>2868649.42</v>
      </c>
      <c r="C97" s="79">
        <f t="shared" si="1"/>
        <v>2.86864942</v>
      </c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</row>
    <row r="98">
      <c r="A98" s="34" t="s">
        <v>284</v>
      </c>
      <c r="B98" s="34">
        <v>2732268.97</v>
      </c>
      <c r="C98" s="79">
        <f t="shared" si="1"/>
        <v>2.73226897</v>
      </c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</row>
    <row r="99">
      <c r="A99" s="34" t="s">
        <v>248</v>
      </c>
      <c r="B99" s="34">
        <v>2405686.28</v>
      </c>
      <c r="C99" s="79">
        <f t="shared" si="1"/>
        <v>2.40568628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</row>
    <row r="100">
      <c r="A100" s="34" t="s">
        <v>264</v>
      </c>
      <c r="B100" s="34">
        <v>2263597.69</v>
      </c>
      <c r="C100" s="79">
        <f t="shared" si="1"/>
        <v>2.26359769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</row>
    <row r="101">
      <c r="A101" s="34" t="s">
        <v>164</v>
      </c>
      <c r="B101" s="34">
        <v>2184488.42</v>
      </c>
      <c r="C101" s="79">
        <f t="shared" si="1"/>
        <v>2.18448842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</row>
    <row r="102">
      <c r="A102" s="34" t="s">
        <v>298</v>
      </c>
      <c r="B102" s="34">
        <v>2118040.76</v>
      </c>
      <c r="C102" s="79">
        <f t="shared" si="1"/>
        <v>2.11804076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</row>
    <row r="103">
      <c r="A103" s="34" t="s">
        <v>333</v>
      </c>
      <c r="B103" s="34">
        <v>2053108.91</v>
      </c>
      <c r="C103" s="79">
        <f t="shared" si="1"/>
        <v>2.05310891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</row>
    <row r="104">
      <c r="A104" s="34" t="s">
        <v>165</v>
      </c>
      <c r="B104" s="34">
        <v>1969540.89</v>
      </c>
      <c r="C104" s="79">
        <f t="shared" si="1"/>
        <v>1.96954089</v>
      </c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</row>
    <row r="105">
      <c r="A105" s="34" t="s">
        <v>231</v>
      </c>
      <c r="B105" s="34">
        <v>1937695.9</v>
      </c>
      <c r="C105" s="79">
        <f t="shared" si="1"/>
        <v>1.9376959</v>
      </c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</row>
    <row r="106">
      <c r="A106" s="34" t="s">
        <v>200</v>
      </c>
      <c r="B106" s="34">
        <v>1918851.42</v>
      </c>
      <c r="C106" s="79">
        <f t="shared" si="1"/>
        <v>1.91885142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</row>
    <row r="107">
      <c r="A107" s="34" t="s">
        <v>184</v>
      </c>
      <c r="B107" s="34">
        <v>1888557.71</v>
      </c>
      <c r="C107" s="79">
        <f t="shared" si="1"/>
        <v>1.88855771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</row>
    <row r="108">
      <c r="A108" s="34" t="s">
        <v>259</v>
      </c>
      <c r="B108" s="34">
        <v>1876382.88</v>
      </c>
      <c r="C108" s="79">
        <f t="shared" si="1"/>
        <v>1.87638288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</row>
    <row r="109">
      <c r="A109" s="34" t="s">
        <v>300</v>
      </c>
      <c r="B109" s="34">
        <v>1874106.41</v>
      </c>
      <c r="C109" s="79">
        <f t="shared" si="1"/>
        <v>1.87410641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</row>
    <row r="110">
      <c r="A110" s="34" t="s">
        <v>233</v>
      </c>
      <c r="B110" s="34">
        <v>1861293.45</v>
      </c>
      <c r="C110" s="79">
        <f t="shared" si="1"/>
        <v>1.86129345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</row>
    <row r="111">
      <c r="A111" s="34" t="s">
        <v>219</v>
      </c>
      <c r="B111" s="34">
        <v>1807722.14</v>
      </c>
      <c r="C111" s="79">
        <f t="shared" si="1"/>
        <v>1.80772214</v>
      </c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</row>
    <row r="112">
      <c r="A112" s="34" t="s">
        <v>290</v>
      </c>
      <c r="B112" s="34">
        <v>1796084.11</v>
      </c>
      <c r="C112" s="79">
        <f t="shared" si="1"/>
        <v>1.79608411</v>
      </c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</row>
    <row r="113">
      <c r="A113" s="34" t="s">
        <v>326</v>
      </c>
      <c r="B113" s="34">
        <v>1774447.08</v>
      </c>
      <c r="C113" s="79">
        <f t="shared" si="1"/>
        <v>1.77444708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</row>
    <row r="114">
      <c r="A114" s="34" t="s">
        <v>174</v>
      </c>
      <c r="B114" s="34">
        <v>1760513.97</v>
      </c>
      <c r="C114" s="79">
        <f t="shared" si="1"/>
        <v>1.76051397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</row>
    <row r="115">
      <c r="A115" s="34" t="s">
        <v>279</v>
      </c>
      <c r="B115" s="34">
        <v>1649977.93</v>
      </c>
      <c r="C115" s="79">
        <f t="shared" si="1"/>
        <v>1.64997793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</row>
    <row r="116">
      <c r="A116" s="34" t="s">
        <v>281</v>
      </c>
      <c r="B116" s="34">
        <v>1631896.67</v>
      </c>
      <c r="C116" s="79">
        <f t="shared" si="1"/>
        <v>1.63189667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</row>
    <row r="117">
      <c r="A117" s="34" t="s">
        <v>191</v>
      </c>
      <c r="B117" s="34">
        <v>1554491.0</v>
      </c>
      <c r="C117" s="79">
        <f t="shared" si="1"/>
        <v>1.554491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</row>
    <row r="118">
      <c r="A118" s="34" t="s">
        <v>247</v>
      </c>
      <c r="B118" s="34">
        <v>1532588.25</v>
      </c>
      <c r="C118" s="79">
        <f t="shared" si="1"/>
        <v>1.53258825</v>
      </c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</row>
    <row r="119">
      <c r="A119" s="34" t="s">
        <v>177</v>
      </c>
      <c r="B119" s="34">
        <v>1501053.35</v>
      </c>
      <c r="C119" s="79">
        <f t="shared" si="1"/>
        <v>1.50105335</v>
      </c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</row>
    <row r="120">
      <c r="A120" s="34" t="s">
        <v>188</v>
      </c>
      <c r="B120" s="34">
        <v>1471139.58</v>
      </c>
      <c r="C120" s="79">
        <f t="shared" si="1"/>
        <v>1.47113958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</row>
    <row r="121">
      <c r="A121" s="34" t="s">
        <v>221</v>
      </c>
      <c r="B121" s="34">
        <v>1465774.41</v>
      </c>
      <c r="C121" s="79">
        <f t="shared" si="1"/>
        <v>1.46577441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</row>
    <row r="122">
      <c r="A122" s="34" t="s">
        <v>287</v>
      </c>
      <c r="B122" s="34">
        <v>1464137.59</v>
      </c>
      <c r="C122" s="79">
        <f t="shared" si="1"/>
        <v>1.46413759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</row>
    <row r="123">
      <c r="A123" s="34" t="s">
        <v>263</v>
      </c>
      <c r="B123" s="34">
        <v>1441537.41</v>
      </c>
      <c r="C123" s="79">
        <f t="shared" si="1"/>
        <v>1.44153741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</row>
    <row r="124">
      <c r="A124" s="34" t="s">
        <v>216</v>
      </c>
      <c r="B124" s="34">
        <v>1418843.16</v>
      </c>
      <c r="C124" s="79">
        <f t="shared" si="1"/>
        <v>1.41884316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</row>
    <row r="125">
      <c r="A125" s="34" t="s">
        <v>342</v>
      </c>
      <c r="B125" s="34">
        <v>1193331.28</v>
      </c>
      <c r="C125" s="79">
        <f t="shared" si="1"/>
        <v>1.19333128</v>
      </c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</row>
    <row r="126">
      <c r="A126" s="34" t="s">
        <v>166</v>
      </c>
      <c r="B126" s="34">
        <v>1177270.12</v>
      </c>
      <c r="C126" s="79">
        <f t="shared" si="1"/>
        <v>1.17727012</v>
      </c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</row>
    <row r="127">
      <c r="A127" s="34" t="s">
        <v>277</v>
      </c>
      <c r="B127" s="34">
        <v>1156967.0</v>
      </c>
      <c r="C127" s="79">
        <f t="shared" si="1"/>
        <v>1.156967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</row>
    <row r="128">
      <c r="A128" s="34" t="s">
        <v>229</v>
      </c>
      <c r="B128" s="34">
        <v>1152126.83</v>
      </c>
      <c r="C128" s="79">
        <f t="shared" si="1"/>
        <v>1.15212683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</row>
    <row r="129">
      <c r="A129" s="34" t="s">
        <v>348</v>
      </c>
      <c r="B129" s="34">
        <v>1070631.37</v>
      </c>
      <c r="C129" s="79">
        <f t="shared" si="1"/>
        <v>1.07063137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</row>
    <row r="130">
      <c r="A130" s="34" t="s">
        <v>250</v>
      </c>
      <c r="B130" s="34">
        <v>1055350.79</v>
      </c>
      <c r="C130" s="79">
        <f t="shared" si="1"/>
        <v>1.05535079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</row>
    <row r="131">
      <c r="A131" s="34" t="s">
        <v>175</v>
      </c>
      <c r="B131" s="34">
        <v>1010846.34</v>
      </c>
      <c r="C131" s="79">
        <f t="shared" si="1"/>
        <v>1.01084634</v>
      </c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</row>
    <row r="132">
      <c r="A132" s="34" t="s">
        <v>226</v>
      </c>
      <c r="B132" s="34">
        <v>980452.41</v>
      </c>
      <c r="C132" s="79">
        <f t="shared" si="1"/>
        <v>0.98045241</v>
      </c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</row>
    <row r="133">
      <c r="A133" s="34" t="s">
        <v>261</v>
      </c>
      <c r="B133" s="34">
        <v>961806.71</v>
      </c>
      <c r="C133" s="79">
        <f t="shared" si="1"/>
        <v>0.96180671</v>
      </c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</row>
    <row r="134">
      <c r="A134" s="34" t="s">
        <v>331</v>
      </c>
      <c r="B134" s="34">
        <v>949734.49</v>
      </c>
      <c r="C134" s="79">
        <f t="shared" si="1"/>
        <v>0.94973449</v>
      </c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</row>
    <row r="135">
      <c r="A135" s="34" t="s">
        <v>254</v>
      </c>
      <c r="B135" s="34">
        <v>886069.1</v>
      </c>
      <c r="C135" s="79">
        <f t="shared" si="1"/>
        <v>0.8860691</v>
      </c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</row>
    <row r="136">
      <c r="A136" s="34" t="s">
        <v>186</v>
      </c>
      <c r="B136" s="34">
        <v>764756.18</v>
      </c>
      <c r="C136" s="79">
        <f t="shared" si="1"/>
        <v>0.76475618</v>
      </c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</row>
    <row r="137">
      <c r="A137" s="34" t="s">
        <v>190</v>
      </c>
      <c r="B137" s="34">
        <v>701928.92</v>
      </c>
      <c r="C137" s="79">
        <f t="shared" si="1"/>
        <v>0.70192892</v>
      </c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</row>
    <row r="138">
      <c r="A138" s="34" t="s">
        <v>218</v>
      </c>
      <c r="B138" s="34">
        <v>696652.99</v>
      </c>
      <c r="C138" s="79">
        <f t="shared" si="1"/>
        <v>0.69665299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</row>
    <row r="139">
      <c r="A139" s="34" t="s">
        <v>207</v>
      </c>
      <c r="B139" s="34">
        <v>652632.74</v>
      </c>
      <c r="C139" s="79">
        <f t="shared" si="1"/>
        <v>0.65263274</v>
      </c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</row>
    <row r="140">
      <c r="A140" s="34" t="s">
        <v>235</v>
      </c>
      <c r="B140" s="34">
        <v>623010.06</v>
      </c>
      <c r="C140" s="79">
        <f t="shared" si="1"/>
        <v>0.62301006</v>
      </c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</row>
    <row r="141">
      <c r="A141" s="34" t="s">
        <v>355</v>
      </c>
      <c r="B141" s="34">
        <v>605726.63</v>
      </c>
      <c r="C141" s="79">
        <f t="shared" si="1"/>
        <v>0.60572663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</row>
    <row r="142">
      <c r="A142" s="34" t="s">
        <v>193</v>
      </c>
      <c r="B142" s="34">
        <v>597265.94</v>
      </c>
      <c r="C142" s="79">
        <f t="shared" si="1"/>
        <v>0.59726594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</row>
    <row r="143">
      <c r="A143" s="34" t="s">
        <v>203</v>
      </c>
      <c r="B143" s="34">
        <v>593338.06</v>
      </c>
      <c r="C143" s="79">
        <f t="shared" si="1"/>
        <v>0.59333806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</row>
    <row r="144">
      <c r="A144" s="34" t="s">
        <v>304</v>
      </c>
      <c r="B144" s="34">
        <v>525085.1</v>
      </c>
      <c r="C144" s="79">
        <f t="shared" si="1"/>
        <v>0.5250851</v>
      </c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</row>
    <row r="145">
      <c r="A145" s="34" t="s">
        <v>178</v>
      </c>
      <c r="B145" s="34">
        <v>493837.61</v>
      </c>
      <c r="C145" s="79">
        <f t="shared" si="1"/>
        <v>0.49383761</v>
      </c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</row>
    <row r="146">
      <c r="A146" s="34" t="s">
        <v>213</v>
      </c>
      <c r="B146" s="34">
        <v>463300.16</v>
      </c>
      <c r="C146" s="79">
        <f t="shared" si="1"/>
        <v>0.46330016</v>
      </c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</row>
    <row r="147">
      <c r="A147" s="34" t="s">
        <v>201</v>
      </c>
      <c r="B147" s="34">
        <v>418033.91</v>
      </c>
      <c r="C147" s="79">
        <f t="shared" si="1"/>
        <v>0.41803391</v>
      </c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</row>
    <row r="148">
      <c r="A148" s="34" t="s">
        <v>224</v>
      </c>
      <c r="B148" s="34">
        <v>394288.19</v>
      </c>
      <c r="C148" s="79">
        <f t="shared" si="1"/>
        <v>0.39428819</v>
      </c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</row>
    <row r="149">
      <c r="A149" s="34" t="s">
        <v>324</v>
      </c>
      <c r="B149" s="34">
        <v>343720.98</v>
      </c>
      <c r="C149" s="79">
        <f t="shared" si="1"/>
        <v>0.34372098</v>
      </c>
      <c r="D149" s="34" t="s">
        <v>325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</row>
    <row r="150">
      <c r="A150" s="34" t="s">
        <v>242</v>
      </c>
      <c r="B150" s="34">
        <v>338866.86</v>
      </c>
      <c r="C150" s="79">
        <f t="shared" si="1"/>
        <v>0.33886686</v>
      </c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</row>
    <row r="151">
      <c r="A151" s="34" t="s">
        <v>196</v>
      </c>
      <c r="B151" s="34">
        <v>278894.1</v>
      </c>
      <c r="C151" s="79">
        <f t="shared" si="1"/>
        <v>0.2788941</v>
      </c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</row>
    <row r="152">
      <c r="A152" s="34" t="s">
        <v>282</v>
      </c>
      <c r="B152" s="34">
        <v>262795.07</v>
      </c>
      <c r="C152" s="79">
        <f t="shared" si="1"/>
        <v>0.26279507</v>
      </c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>
      <c r="A153" s="34" t="s">
        <v>197</v>
      </c>
      <c r="B153" s="34">
        <v>250375.79</v>
      </c>
      <c r="C153" s="79">
        <f t="shared" si="1"/>
        <v>0.25037579</v>
      </c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>
      <c r="A154" s="34" t="s">
        <v>274</v>
      </c>
      <c r="B154" s="34">
        <v>235521.57</v>
      </c>
      <c r="C154" s="79">
        <f t="shared" si="1"/>
        <v>0.23552157</v>
      </c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>
      <c r="A155" s="34" t="s">
        <v>209</v>
      </c>
      <c r="B155" s="34">
        <v>229651.93</v>
      </c>
      <c r="C155" s="79">
        <f t="shared" si="1"/>
        <v>0.22965193</v>
      </c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>
      <c r="A156" s="34" t="s">
        <v>217</v>
      </c>
      <c r="B156" s="34">
        <v>227288.6</v>
      </c>
      <c r="C156" s="79">
        <f t="shared" si="1"/>
        <v>0.2272886</v>
      </c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>
      <c r="A157" s="34" t="s">
        <v>236</v>
      </c>
      <c r="B157" s="34">
        <v>223924.14</v>
      </c>
      <c r="C157" s="79">
        <f t="shared" si="1"/>
        <v>0.22392414</v>
      </c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>
      <c r="A158" s="34" t="s">
        <v>245</v>
      </c>
      <c r="B158" s="34">
        <v>202655.17</v>
      </c>
      <c r="C158" s="79">
        <f t="shared" si="1"/>
        <v>0.20265517</v>
      </c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>
      <c r="A159" s="34" t="s">
        <v>310</v>
      </c>
      <c r="B159" s="34">
        <v>187390.88</v>
      </c>
      <c r="C159" s="79">
        <f t="shared" si="1"/>
        <v>0.18739088</v>
      </c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>
      <c r="A160" s="34" t="s">
        <v>230</v>
      </c>
      <c r="B160" s="34">
        <v>178362.85</v>
      </c>
      <c r="C160" s="79">
        <f t="shared" si="1"/>
        <v>0.17836285</v>
      </c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>
      <c r="A161" s="34" t="s">
        <v>305</v>
      </c>
      <c r="B161" s="34">
        <v>167323.48</v>
      </c>
      <c r="C161" s="79">
        <f t="shared" si="1"/>
        <v>0.16732348</v>
      </c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>
      <c r="A162" s="34" t="s">
        <v>302</v>
      </c>
      <c r="B162" s="34">
        <v>163755.54</v>
      </c>
      <c r="C162" s="79">
        <f t="shared" si="1"/>
        <v>0.16375554</v>
      </c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>
      <c r="A163" s="34" t="s">
        <v>246</v>
      </c>
      <c r="B163" s="34">
        <v>156830.6</v>
      </c>
      <c r="C163" s="79">
        <f t="shared" si="1"/>
        <v>0.1568306</v>
      </c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>
      <c r="A164" s="34" t="s">
        <v>206</v>
      </c>
      <c r="B164" s="34">
        <v>132212.62</v>
      </c>
      <c r="C164" s="79">
        <f t="shared" si="1"/>
        <v>0.13221262</v>
      </c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>
      <c r="A165" s="34" t="s">
        <v>171</v>
      </c>
      <c r="B165" s="34">
        <v>130724.44</v>
      </c>
      <c r="C165" s="79">
        <f t="shared" si="1"/>
        <v>0.13072444</v>
      </c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>
      <c r="A166" s="34" t="s">
        <v>285</v>
      </c>
      <c r="B166" s="34">
        <v>130512.88</v>
      </c>
      <c r="C166" s="79">
        <f t="shared" si="1"/>
        <v>0.13051288</v>
      </c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>
      <c r="A167" s="34" t="s">
        <v>351</v>
      </c>
      <c r="B167" s="34">
        <v>116463.82</v>
      </c>
      <c r="C167" s="79">
        <f t="shared" si="1"/>
        <v>0.11646382</v>
      </c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>
      <c r="A168" s="34" t="s">
        <v>240</v>
      </c>
      <c r="B168" s="34">
        <v>116331.52</v>
      </c>
      <c r="C168" s="79">
        <f t="shared" si="1"/>
        <v>0.11633152</v>
      </c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>
      <c r="A169" s="34" t="s">
        <v>208</v>
      </c>
      <c r="B169" s="34">
        <v>114656.19</v>
      </c>
      <c r="C169" s="79">
        <f t="shared" si="1"/>
        <v>0.11465619</v>
      </c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>
      <c r="A170" s="34" t="s">
        <v>228</v>
      </c>
      <c r="B170" s="34">
        <v>99351.37</v>
      </c>
      <c r="C170" s="79">
        <f t="shared" si="1"/>
        <v>0.09935137</v>
      </c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>
      <c r="A171" s="34" t="s">
        <v>176</v>
      </c>
      <c r="B171" s="34">
        <v>95248.68</v>
      </c>
      <c r="C171" s="79">
        <f t="shared" si="1"/>
        <v>0.09524868</v>
      </c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>
      <c r="A172" s="34" t="s">
        <v>276</v>
      </c>
      <c r="B172" s="34">
        <v>91803.58</v>
      </c>
      <c r="C172" s="79">
        <f t="shared" si="1"/>
        <v>0.09180358</v>
      </c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>
      <c r="A173" s="34" t="s">
        <v>239</v>
      </c>
      <c r="B173" s="34">
        <v>78320.09</v>
      </c>
      <c r="C173" s="79">
        <f t="shared" si="1"/>
        <v>0.07832009</v>
      </c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>
      <c r="A174" s="34" t="s">
        <v>301</v>
      </c>
      <c r="B174" s="34">
        <v>71462.06</v>
      </c>
      <c r="C174" s="79">
        <f t="shared" si="1"/>
        <v>0.07146206</v>
      </c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>
      <c r="A175" s="34" t="s">
        <v>350</v>
      </c>
      <c r="B175" s="34">
        <v>57425.47</v>
      </c>
      <c r="C175" s="79">
        <f t="shared" si="1"/>
        <v>0.05742547</v>
      </c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>
      <c r="A176" s="34" t="s">
        <v>275</v>
      </c>
      <c r="B176" s="34">
        <v>53238.59</v>
      </c>
      <c r="C176" s="79">
        <f t="shared" si="1"/>
        <v>0.05323859</v>
      </c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>
      <c r="A177" s="34" t="s">
        <v>180</v>
      </c>
      <c r="B177" s="34">
        <v>52218.49</v>
      </c>
      <c r="C177" s="79">
        <f t="shared" si="1"/>
        <v>0.05221849</v>
      </c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>
      <c r="A178" s="34" t="s">
        <v>340</v>
      </c>
      <c r="B178" s="34">
        <v>41631.99</v>
      </c>
      <c r="C178" s="79">
        <f t="shared" si="1"/>
        <v>0.04163199</v>
      </c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>
      <c r="A179" s="34" t="s">
        <v>270</v>
      </c>
      <c r="B179" s="34">
        <v>36269.61</v>
      </c>
      <c r="C179" s="79">
        <f t="shared" si="1"/>
        <v>0.03626961</v>
      </c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>
      <c r="A180" s="34" t="s">
        <v>181</v>
      </c>
      <c r="B180" s="34">
        <v>34264.75</v>
      </c>
      <c r="C180" s="79">
        <f t="shared" si="1"/>
        <v>0.03426475</v>
      </c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>
      <c r="A181" s="34" t="s">
        <v>169</v>
      </c>
      <c r="B181" s="34">
        <v>31328.62</v>
      </c>
      <c r="C181" s="79">
        <f t="shared" si="1"/>
        <v>0.03132862</v>
      </c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>
      <c r="A182" s="34" t="s">
        <v>341</v>
      </c>
      <c r="B182" s="34">
        <v>27925.7</v>
      </c>
      <c r="C182" s="79">
        <f t="shared" si="1"/>
        <v>0.0279257</v>
      </c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>
      <c r="A183" s="34" t="s">
        <v>293</v>
      </c>
      <c r="B183" s="34">
        <v>27487.48</v>
      </c>
      <c r="C183" s="79">
        <f t="shared" si="1"/>
        <v>0.02748748</v>
      </c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>
      <c r="A184" s="34" t="s">
        <v>212</v>
      </c>
      <c r="B184" s="34">
        <v>22864.09</v>
      </c>
      <c r="C184" s="79">
        <f t="shared" si="1"/>
        <v>0.02286409</v>
      </c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>
      <c r="A185" s="34" t="s">
        <v>316</v>
      </c>
      <c r="B185" s="34">
        <v>21552.89</v>
      </c>
      <c r="C185" s="79">
        <f t="shared" si="1"/>
        <v>0.02155289</v>
      </c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>
      <c r="A186" s="34" t="s">
        <v>160</v>
      </c>
      <c r="B186" s="34">
        <v>20057.12</v>
      </c>
      <c r="C186" s="79">
        <f t="shared" si="1"/>
        <v>0.02005712</v>
      </c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>
      <c r="A187" s="34" t="s">
        <v>327</v>
      </c>
      <c r="B187" s="34">
        <v>20052.93</v>
      </c>
      <c r="C187" s="79">
        <f t="shared" si="1"/>
        <v>0.02005293</v>
      </c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>
      <c r="A188" s="34" t="s">
        <v>323</v>
      </c>
      <c r="B188" s="34">
        <v>18494.9</v>
      </c>
      <c r="C188" s="79">
        <f t="shared" si="1"/>
        <v>0.0184949</v>
      </c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>
      <c r="A189" s="34" t="s">
        <v>317</v>
      </c>
      <c r="B189" s="34">
        <v>17937.11</v>
      </c>
      <c r="C189" s="79">
        <f t="shared" si="1"/>
        <v>0.01793711</v>
      </c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>
      <c r="A190" s="34" t="s">
        <v>337</v>
      </c>
      <c r="B190" s="34">
        <v>15139.22</v>
      </c>
      <c r="C190" s="79">
        <f t="shared" si="1"/>
        <v>0.01513922</v>
      </c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>
      <c r="A191" s="34" t="s">
        <v>315</v>
      </c>
      <c r="B191" s="34">
        <v>13044.35</v>
      </c>
      <c r="C191" s="79">
        <f t="shared" si="1"/>
        <v>0.01304435</v>
      </c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>
      <c r="A192" s="34" t="s">
        <v>222</v>
      </c>
      <c r="B192" s="34">
        <v>12171.45</v>
      </c>
      <c r="C192" s="79">
        <f t="shared" si="1"/>
        <v>0.01217145</v>
      </c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>
      <c r="A193" s="34" t="s">
        <v>273</v>
      </c>
      <c r="B193" s="34">
        <v>5579.7</v>
      </c>
      <c r="C193" s="79">
        <f t="shared" si="1"/>
        <v>0.0055797</v>
      </c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>
      <c r="A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2.75"/>
  <cols>
    <col customWidth="1" min="1" max="2" width="18.88"/>
  </cols>
  <sheetData>
    <row r="1">
      <c r="A1" t="s">
        <v>356</v>
      </c>
      <c r="B1" s="80" t="s">
        <v>357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23.0"/>
    <col customWidth="1" min="2" max="2" width="11.63"/>
    <col customWidth="1" min="3" max="3" width="15.13"/>
    <col customWidth="1" min="4" max="4" width="7.13"/>
    <col customWidth="1" min="5" max="5" width="25.0"/>
    <col customWidth="1" min="6" max="22" width="15.13"/>
  </cols>
  <sheetData>
    <row r="1">
      <c r="A1" s="81" t="s">
        <v>358</v>
      </c>
      <c r="B1" s="31"/>
      <c r="C1" s="42"/>
      <c r="D1" s="31"/>
      <c r="E1" s="82" t="s">
        <v>359</v>
      </c>
      <c r="F1" s="82" t="s">
        <v>360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>
      <c r="A2" s="34" t="s">
        <v>361</v>
      </c>
      <c r="B2" s="31"/>
      <c r="C2" s="42"/>
      <c r="D2" s="31"/>
      <c r="E2" s="83"/>
      <c r="F2" s="83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>
      <c r="A3" s="31"/>
      <c r="B3" s="31"/>
      <c r="C3" s="42"/>
      <c r="D3" s="31"/>
      <c r="E3" s="83"/>
      <c r="F3" s="83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>
      <c r="A4" s="29" t="s">
        <v>362</v>
      </c>
      <c r="B4" s="65"/>
      <c r="C4" s="84" t="s">
        <v>363</v>
      </c>
      <c r="D4" s="31"/>
      <c r="E4" s="83"/>
      <c r="F4" s="83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</row>
    <row r="5">
      <c r="A5" s="31"/>
      <c r="B5" s="31"/>
      <c r="C5" s="42"/>
      <c r="D5" s="31"/>
      <c r="E5" s="83"/>
      <c r="F5" s="83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</row>
    <row r="6">
      <c r="A6" s="37" t="s">
        <v>364</v>
      </c>
      <c r="B6" s="85"/>
      <c r="C6" s="86"/>
      <c r="D6" s="85"/>
      <c r="E6" s="87"/>
      <c r="F6" s="87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</row>
    <row r="7">
      <c r="A7" s="34" t="s">
        <v>365</v>
      </c>
      <c r="B7" s="31"/>
      <c r="C7" s="88">
        <v>6.522085</v>
      </c>
      <c r="D7" s="31"/>
      <c r="E7" s="83"/>
      <c r="F7" s="11" t="s">
        <v>366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>
      <c r="A8" s="31"/>
      <c r="B8" s="34" t="s">
        <v>367</v>
      </c>
      <c r="D8" s="42">
        <f>(830861+1040363)/1000000</f>
        <v>1.871224</v>
      </c>
      <c r="E8" s="83"/>
      <c r="F8" s="83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>
      <c r="A9" s="31"/>
      <c r="B9" s="34" t="s">
        <v>368</v>
      </c>
      <c r="D9" s="42">
        <f>(700107+2473627+969637+507490)/1000000</f>
        <v>4.650861</v>
      </c>
      <c r="E9" s="83"/>
      <c r="F9" s="83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  <row r="10">
      <c r="A10" s="34" t="s">
        <v>69</v>
      </c>
      <c r="B10" s="31"/>
      <c r="C10" s="88">
        <v>4.521</v>
      </c>
      <c r="D10" s="31"/>
      <c r="E10" s="74" t="s">
        <v>369</v>
      </c>
      <c r="F10" s="11" t="s">
        <v>370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</row>
    <row r="11">
      <c r="A11" s="34" t="s">
        <v>371</v>
      </c>
      <c r="B11" s="31"/>
      <c r="C11" s="88">
        <v>54.226</v>
      </c>
      <c r="D11" s="31"/>
      <c r="E11" s="74" t="s">
        <v>372</v>
      </c>
      <c r="F11" s="11" t="s">
        <v>373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>
      <c r="A12" s="31"/>
      <c r="B12" s="34" t="s">
        <v>374</v>
      </c>
      <c r="D12" s="88">
        <v>43.166</v>
      </c>
      <c r="E12" s="83"/>
      <c r="F12" s="11" t="s">
        <v>373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</row>
    <row r="13">
      <c r="A13" s="31"/>
      <c r="B13" s="34" t="s">
        <v>375</v>
      </c>
      <c r="D13" s="42">
        <f>C11-D12</f>
        <v>11.06</v>
      </c>
      <c r="E13" s="83"/>
      <c r="F13" s="11" t="s">
        <v>373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</row>
    <row r="14">
      <c r="A14" s="34" t="s">
        <v>26</v>
      </c>
      <c r="B14" s="34" t="s">
        <v>376</v>
      </c>
      <c r="C14" s="42">
        <f>(165.468129+0.00073+0.0011325)/12</f>
        <v>13.78916596</v>
      </c>
      <c r="D14" s="31"/>
      <c r="E14" s="74" t="s">
        <v>377</v>
      </c>
      <c r="F14" s="11" t="s">
        <v>378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</row>
    <row r="15">
      <c r="A15" s="31"/>
      <c r="B15" s="31"/>
      <c r="C15" s="42"/>
      <c r="D15" s="31"/>
      <c r="E15" s="83"/>
      <c r="F15" s="83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>
      <c r="A16" s="37" t="s">
        <v>379</v>
      </c>
      <c r="B16" s="85"/>
      <c r="C16" s="86"/>
      <c r="D16" s="85"/>
      <c r="E16" s="87"/>
      <c r="F16" s="87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</row>
    <row r="17">
      <c r="A17" s="34" t="s">
        <v>365</v>
      </c>
      <c r="B17" s="31"/>
      <c r="C17" s="42">
        <f>sum(D18:D19)</f>
        <v>4.974232</v>
      </c>
      <c r="D17" s="31"/>
      <c r="E17" s="83"/>
      <c r="F17" s="11" t="s">
        <v>366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</row>
    <row r="18">
      <c r="A18" s="31"/>
      <c r="B18" s="34" t="s">
        <v>380</v>
      </c>
      <c r="D18" s="42">
        <f>(830861/1000000)</f>
        <v>0.830861</v>
      </c>
      <c r="E18" s="83"/>
      <c r="F18" s="83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>
      <c r="A19" s="31"/>
      <c r="B19" s="34" t="s">
        <v>368</v>
      </c>
      <c r="D19" s="42">
        <f>(700107+2473627+969637)/1000000</f>
        <v>4.143371</v>
      </c>
      <c r="E19" s="83"/>
      <c r="F19" s="83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>
      <c r="A20" s="34" t="s">
        <v>69</v>
      </c>
      <c r="B20" s="31"/>
      <c r="C20" s="88">
        <v>3.934</v>
      </c>
      <c r="D20" s="31"/>
      <c r="E20" s="89"/>
      <c r="F20" s="11" t="s">
        <v>366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>
      <c r="A21" s="31"/>
      <c r="B21" s="34" t="s">
        <v>381</v>
      </c>
      <c r="D21" s="42">
        <f>0.035017+0.727334</f>
        <v>0.762351</v>
      </c>
      <c r="E21" s="83"/>
      <c r="F21" s="83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</row>
    <row r="22">
      <c r="A22" s="31"/>
      <c r="B22" s="34" t="s">
        <v>382</v>
      </c>
      <c r="D22" s="88">
        <v>2.735</v>
      </c>
      <c r="E22" s="83"/>
      <c r="F22" s="83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</row>
    <row r="23">
      <c r="A23" s="31"/>
      <c r="B23" s="34" t="s">
        <v>383</v>
      </c>
      <c r="D23" s="42">
        <f>4771/1000000</f>
        <v>0.004771</v>
      </c>
      <c r="E23" s="83"/>
      <c r="F23" s="83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</row>
    <row r="24">
      <c r="A24" s="31"/>
      <c r="B24" s="34" t="s">
        <v>384</v>
      </c>
      <c r="D24" s="42">
        <f>0.371156+0.057521+0.00327+(83/1000000)</f>
        <v>0.43203</v>
      </c>
      <c r="E24" s="83"/>
      <c r="F24" s="83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</row>
    <row r="25">
      <c r="A25" s="34" t="s">
        <v>385</v>
      </c>
      <c r="B25" s="34" t="s">
        <v>376</v>
      </c>
      <c r="C25" s="42">
        <f>165.468129/12</f>
        <v>13.78901075</v>
      </c>
      <c r="D25" s="31"/>
      <c r="E25" s="74" t="s">
        <v>386</v>
      </c>
      <c r="F25" s="11" t="s">
        <v>378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</row>
    <row r="26">
      <c r="A26" s="43" t="s">
        <v>371</v>
      </c>
      <c r="B26" s="35"/>
      <c r="C26" s="90" t="s">
        <v>387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>
      <c r="A27" s="31"/>
      <c r="B27" s="31"/>
      <c r="C27" s="42"/>
      <c r="D27" s="31"/>
      <c r="E27" s="83"/>
      <c r="F27" s="83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</row>
    <row r="28">
      <c r="A28" s="31"/>
      <c r="B28" s="31"/>
      <c r="C28" s="42"/>
      <c r="D28" s="31"/>
      <c r="E28" s="83"/>
      <c r="F28" s="83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</row>
    <row r="29">
      <c r="A29" s="31"/>
      <c r="B29" s="31"/>
      <c r="C29" s="42"/>
      <c r="D29" s="31"/>
      <c r="E29" s="83"/>
      <c r="F29" s="83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</row>
    <row r="30">
      <c r="D30" s="31"/>
      <c r="E30" s="83"/>
      <c r="F30" s="83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</row>
    <row r="31">
      <c r="D31" s="31"/>
      <c r="E31" s="83"/>
      <c r="F31" s="83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</row>
    <row r="32">
      <c r="D32" s="31"/>
      <c r="E32" s="83"/>
      <c r="F32" s="83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</row>
    <row r="33">
      <c r="D33" s="31"/>
      <c r="E33" s="83"/>
      <c r="F33" s="83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</row>
    <row r="34">
      <c r="A34" s="91"/>
      <c r="B34" s="91"/>
      <c r="C34" s="91"/>
      <c r="D34" s="92"/>
      <c r="E34" s="93"/>
      <c r="F34" s="93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</row>
    <row r="35">
      <c r="D35" s="31"/>
      <c r="E35" s="74" t="s">
        <v>388</v>
      </c>
      <c r="F35" s="83"/>
      <c r="G35" s="94" t="s">
        <v>389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</row>
    <row r="36">
      <c r="D36" s="31"/>
      <c r="E36" s="83"/>
      <c r="F36" s="83"/>
      <c r="G36" s="59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</row>
    <row r="37">
      <c r="D37" s="31"/>
      <c r="E37" s="83"/>
      <c r="F37" s="83"/>
      <c r="G37" s="59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</row>
    <row r="38">
      <c r="D38" s="31"/>
      <c r="E38" s="74" t="s">
        <v>390</v>
      </c>
      <c r="F38" s="83"/>
      <c r="G38" s="94" t="s">
        <v>366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</row>
    <row r="39">
      <c r="D39" s="31"/>
      <c r="E39" s="83"/>
      <c r="F39" s="83"/>
      <c r="G39" s="59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</row>
    <row r="40">
      <c r="D40" s="31"/>
      <c r="E40" s="74" t="s">
        <v>391</v>
      </c>
      <c r="F40" s="83"/>
      <c r="G40" s="94" t="s">
        <v>370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</row>
    <row r="41">
      <c r="D41" s="31"/>
      <c r="E41" s="83"/>
      <c r="F41" s="83"/>
      <c r="G41" s="59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</row>
    <row r="42">
      <c r="A42" s="31"/>
      <c r="B42" s="31"/>
      <c r="C42" s="42"/>
      <c r="D42" s="31"/>
      <c r="E42" s="83"/>
      <c r="F42" s="83"/>
      <c r="G42" s="59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</row>
    <row r="43">
      <c r="A43" s="31"/>
      <c r="B43" s="31"/>
      <c r="C43" s="42"/>
      <c r="D43" s="31"/>
      <c r="E43" s="74" t="s">
        <v>392</v>
      </c>
      <c r="F43" s="83"/>
      <c r="G43" s="94" t="s">
        <v>373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</row>
    <row r="44">
      <c r="A44" s="31"/>
      <c r="B44" s="31"/>
      <c r="C44" s="42"/>
      <c r="D44" s="31"/>
      <c r="E44" s="83"/>
      <c r="F44" s="83"/>
      <c r="G44" s="59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</row>
    <row r="45">
      <c r="A45" s="31"/>
      <c r="B45" s="31"/>
      <c r="C45" s="42"/>
      <c r="D45" s="31"/>
      <c r="E45" s="83"/>
      <c r="F45" s="83"/>
      <c r="G45" s="59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</row>
    <row r="46">
      <c r="A46" s="31"/>
      <c r="B46" s="31"/>
      <c r="C46" s="42"/>
      <c r="D46" s="31"/>
      <c r="E46" s="83"/>
      <c r="F46" s="83"/>
      <c r="G46" s="59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</row>
    <row r="47">
      <c r="A47" s="31"/>
      <c r="B47" s="31"/>
      <c r="C47" s="42"/>
      <c r="D47" s="31"/>
      <c r="E47" s="83"/>
      <c r="F47" s="83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</row>
    <row r="48">
      <c r="A48" s="31"/>
      <c r="B48" s="31"/>
      <c r="C48" s="42"/>
      <c r="D48" s="31"/>
      <c r="E48" s="83"/>
      <c r="F48" s="83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</row>
    <row r="49">
      <c r="A49" s="31"/>
      <c r="B49" s="31"/>
      <c r="C49" s="42"/>
      <c r="D49" s="31"/>
      <c r="E49" s="83"/>
      <c r="F49" s="83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</row>
    <row r="50">
      <c r="A50" s="31"/>
      <c r="B50" s="31"/>
      <c r="C50" s="42"/>
      <c r="D50" s="31"/>
      <c r="E50" s="83"/>
      <c r="F50" s="83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</row>
    <row r="51">
      <c r="A51" s="31"/>
      <c r="B51" s="31"/>
      <c r="C51" s="42"/>
      <c r="D51" s="31"/>
      <c r="E51" s="83"/>
      <c r="F51" s="83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</row>
    <row r="52">
      <c r="A52" s="31"/>
      <c r="B52" s="31"/>
      <c r="C52" s="42"/>
      <c r="D52" s="31"/>
      <c r="E52" s="83"/>
      <c r="F52" s="83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</row>
    <row r="53">
      <c r="A53" s="31"/>
      <c r="B53" s="31"/>
      <c r="C53" s="42"/>
      <c r="D53" s="31"/>
      <c r="E53" s="83"/>
      <c r="F53" s="83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</row>
    <row r="54">
      <c r="A54" s="31"/>
      <c r="B54" s="31"/>
      <c r="C54" s="42"/>
      <c r="D54" s="31"/>
      <c r="E54" s="83"/>
      <c r="F54" s="83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</row>
    <row r="55">
      <c r="A55" s="31"/>
      <c r="B55" s="31"/>
      <c r="C55" s="42"/>
      <c r="D55" s="31"/>
      <c r="E55" s="83"/>
      <c r="F55" s="83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</row>
    <row r="56">
      <c r="A56" s="31"/>
      <c r="B56" s="31"/>
      <c r="C56" s="42"/>
      <c r="D56" s="31"/>
      <c r="E56" s="83"/>
      <c r="F56" s="83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</row>
    <row r="57">
      <c r="A57" s="31"/>
      <c r="B57" s="31"/>
      <c r="C57" s="42"/>
      <c r="D57" s="31"/>
      <c r="E57" s="83"/>
      <c r="F57" s="83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</row>
    <row r="58">
      <c r="A58" s="31"/>
      <c r="B58" s="31"/>
      <c r="C58" s="42"/>
      <c r="D58" s="31"/>
      <c r="E58" s="83"/>
      <c r="F58" s="83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</row>
    <row r="59">
      <c r="A59" s="31"/>
      <c r="B59" s="31"/>
      <c r="C59" s="42"/>
      <c r="D59" s="31"/>
      <c r="E59" s="83"/>
      <c r="F59" s="83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</row>
    <row r="60">
      <c r="A60" s="31"/>
      <c r="B60" s="31"/>
      <c r="C60" s="42"/>
      <c r="D60" s="31"/>
      <c r="E60" s="83"/>
      <c r="F60" s="83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</row>
    <row r="61">
      <c r="A61" s="31"/>
      <c r="B61" s="31"/>
      <c r="C61" s="42"/>
      <c r="D61" s="31"/>
      <c r="E61" s="83"/>
      <c r="F61" s="83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>
      <c r="A62" s="31"/>
      <c r="B62" s="31"/>
      <c r="C62" s="42"/>
      <c r="D62" s="31"/>
      <c r="E62" s="83"/>
      <c r="F62" s="83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</row>
    <row r="63">
      <c r="A63" s="31"/>
      <c r="B63" s="31"/>
      <c r="C63" s="42"/>
      <c r="D63" s="31"/>
      <c r="E63" s="83"/>
      <c r="F63" s="83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</row>
    <row r="64">
      <c r="A64" s="31"/>
      <c r="B64" s="31"/>
      <c r="C64" s="42"/>
      <c r="D64" s="31"/>
      <c r="E64" s="83"/>
      <c r="F64" s="83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</row>
    <row r="65">
      <c r="A65" s="31"/>
      <c r="B65" s="31"/>
      <c r="C65" s="42"/>
      <c r="D65" s="31"/>
      <c r="E65" s="83"/>
      <c r="F65" s="83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</row>
    <row r="66">
      <c r="A66" s="31"/>
      <c r="B66" s="31"/>
      <c r="C66" s="42"/>
      <c r="D66" s="31"/>
      <c r="E66" s="83"/>
      <c r="F66" s="83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</row>
    <row r="67">
      <c r="A67" s="31"/>
      <c r="B67" s="31"/>
      <c r="C67" s="42"/>
      <c r="D67" s="31"/>
      <c r="E67" s="83"/>
      <c r="F67" s="83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</row>
    <row r="68">
      <c r="A68" s="31"/>
      <c r="B68" s="31"/>
      <c r="C68" s="42"/>
      <c r="D68" s="31"/>
      <c r="E68" s="83"/>
      <c r="F68" s="83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</row>
    <row r="69">
      <c r="A69" s="31"/>
      <c r="B69" s="31"/>
      <c r="C69" s="42"/>
      <c r="D69" s="31"/>
      <c r="E69" s="83"/>
      <c r="F69" s="83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</row>
    <row r="70">
      <c r="A70" s="31"/>
      <c r="B70" s="31"/>
      <c r="C70" s="42"/>
      <c r="D70" s="31"/>
      <c r="E70" s="83"/>
      <c r="F70" s="83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</row>
    <row r="71">
      <c r="A71" s="31"/>
      <c r="B71" s="31"/>
      <c r="C71" s="42"/>
      <c r="D71" s="31"/>
      <c r="E71" s="83"/>
      <c r="F71" s="83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</row>
    <row r="72">
      <c r="A72" s="31"/>
      <c r="B72" s="31"/>
      <c r="C72" s="42"/>
      <c r="D72" s="31"/>
      <c r="E72" s="83"/>
      <c r="F72" s="83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</row>
    <row r="73">
      <c r="A73" s="31"/>
      <c r="B73" s="31"/>
      <c r="C73" s="42"/>
      <c r="D73" s="31"/>
      <c r="E73" s="83"/>
      <c r="F73" s="83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</row>
    <row r="74">
      <c r="A74" s="31"/>
      <c r="B74" s="31"/>
      <c r="C74" s="42"/>
      <c r="D74" s="31"/>
      <c r="E74" s="83"/>
      <c r="F74" s="83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</row>
    <row r="75">
      <c r="A75" s="31"/>
      <c r="B75" s="31"/>
      <c r="C75" s="42"/>
      <c r="D75" s="31"/>
      <c r="E75" s="83"/>
      <c r="F75" s="83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</row>
    <row r="76">
      <c r="A76" s="31"/>
      <c r="B76" s="31"/>
      <c r="C76" s="42"/>
      <c r="D76" s="31"/>
      <c r="E76" s="83"/>
      <c r="F76" s="83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</row>
    <row r="77">
      <c r="A77" s="31"/>
      <c r="B77" s="31"/>
      <c r="C77" s="42"/>
      <c r="D77" s="31"/>
      <c r="E77" s="83"/>
      <c r="F77" s="83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</row>
    <row r="78">
      <c r="A78" s="31"/>
      <c r="B78" s="31"/>
      <c r="C78" s="42"/>
      <c r="D78" s="31"/>
      <c r="E78" s="83"/>
      <c r="F78" s="83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</row>
    <row r="79">
      <c r="A79" s="31"/>
      <c r="B79" s="31"/>
      <c r="C79" s="42"/>
      <c r="D79" s="31"/>
      <c r="E79" s="83"/>
      <c r="F79" s="83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</row>
    <row r="80">
      <c r="A80" s="31"/>
      <c r="B80" s="31"/>
      <c r="C80" s="42"/>
      <c r="D80" s="31"/>
      <c r="E80" s="83"/>
      <c r="F80" s="83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</row>
    <row r="81">
      <c r="A81" s="31"/>
      <c r="B81" s="31"/>
      <c r="C81" s="42"/>
      <c r="D81" s="31"/>
      <c r="E81" s="83"/>
      <c r="F81" s="83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</row>
    <row r="82">
      <c r="A82" s="31"/>
      <c r="B82" s="31"/>
      <c r="C82" s="42"/>
      <c r="D82" s="31"/>
      <c r="E82" s="83"/>
      <c r="F82" s="83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</row>
    <row r="83">
      <c r="A83" s="31"/>
      <c r="B83" s="31"/>
      <c r="C83" s="42"/>
      <c r="D83" s="31"/>
      <c r="E83" s="83"/>
      <c r="F83" s="83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</row>
    <row r="84">
      <c r="A84" s="31"/>
      <c r="B84" s="31"/>
      <c r="C84" s="42"/>
      <c r="D84" s="31"/>
      <c r="E84" s="83"/>
      <c r="F84" s="83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</row>
    <row r="85">
      <c r="A85" s="31"/>
      <c r="B85" s="31"/>
      <c r="C85" s="42"/>
      <c r="D85" s="31"/>
      <c r="E85" s="83"/>
      <c r="F85" s="83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</row>
    <row r="86">
      <c r="A86" s="31"/>
      <c r="B86" s="31"/>
      <c r="C86" s="42"/>
      <c r="D86" s="31"/>
      <c r="E86" s="83"/>
      <c r="F86" s="83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</row>
    <row r="87">
      <c r="A87" s="31"/>
      <c r="B87" s="31"/>
      <c r="C87" s="42"/>
      <c r="D87" s="31"/>
      <c r="E87" s="83"/>
      <c r="F87" s="83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</row>
    <row r="88">
      <c r="A88" s="31"/>
      <c r="B88" s="31"/>
      <c r="C88" s="42"/>
      <c r="D88" s="31"/>
      <c r="E88" s="83"/>
      <c r="F88" s="83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</row>
    <row r="89">
      <c r="A89" s="31"/>
      <c r="B89" s="31"/>
      <c r="C89" s="42"/>
      <c r="D89" s="31"/>
      <c r="E89" s="83"/>
      <c r="F89" s="83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</row>
    <row r="90">
      <c r="A90" s="31"/>
      <c r="B90" s="31"/>
      <c r="C90" s="42"/>
      <c r="D90" s="31"/>
      <c r="E90" s="83"/>
      <c r="F90" s="83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</row>
    <row r="91">
      <c r="A91" s="31"/>
      <c r="B91" s="31"/>
      <c r="C91" s="42"/>
      <c r="D91" s="31"/>
      <c r="E91" s="83"/>
      <c r="F91" s="83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</row>
    <row r="92">
      <c r="A92" s="31"/>
      <c r="B92" s="31"/>
      <c r="C92" s="42"/>
      <c r="D92" s="31"/>
      <c r="E92" s="83"/>
      <c r="F92" s="83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</row>
    <row r="93">
      <c r="A93" s="31"/>
      <c r="B93" s="31"/>
      <c r="C93" s="42"/>
      <c r="D93" s="31"/>
      <c r="E93" s="83"/>
      <c r="F93" s="83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</row>
    <row r="94">
      <c r="A94" s="31"/>
      <c r="B94" s="31"/>
      <c r="C94" s="42"/>
      <c r="D94" s="31"/>
      <c r="E94" s="83"/>
      <c r="F94" s="83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</row>
    <row r="95">
      <c r="A95" s="31"/>
      <c r="B95" s="31"/>
      <c r="C95" s="42"/>
      <c r="D95" s="31"/>
      <c r="E95" s="83"/>
      <c r="F95" s="83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</row>
    <row r="96">
      <c r="A96" s="31"/>
      <c r="B96" s="31"/>
      <c r="C96" s="42"/>
      <c r="D96" s="31"/>
      <c r="E96" s="83"/>
      <c r="F96" s="83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</row>
    <row r="97">
      <c r="A97" s="31"/>
      <c r="B97" s="31"/>
      <c r="C97" s="42"/>
      <c r="D97" s="31"/>
      <c r="E97" s="83"/>
      <c r="F97" s="83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</row>
    <row r="98">
      <c r="A98" s="31"/>
      <c r="B98" s="31"/>
      <c r="C98" s="42"/>
      <c r="D98" s="31"/>
      <c r="E98" s="83"/>
      <c r="F98" s="83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</row>
    <row r="99">
      <c r="A99" s="31"/>
      <c r="B99" s="31"/>
      <c r="C99" s="42"/>
      <c r="D99" s="31"/>
      <c r="E99" s="83"/>
      <c r="F99" s="83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</row>
    <row r="100">
      <c r="A100" s="31"/>
      <c r="B100" s="31"/>
      <c r="C100" s="42"/>
      <c r="D100" s="31"/>
      <c r="E100" s="83"/>
      <c r="F100" s="83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>
      <c r="A101" s="31"/>
      <c r="B101" s="31"/>
      <c r="C101" s="42"/>
      <c r="D101" s="31"/>
      <c r="E101" s="83"/>
      <c r="F101" s="83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>
      <c r="A102" s="31"/>
      <c r="B102" s="31"/>
      <c r="C102" s="42"/>
      <c r="D102" s="31"/>
      <c r="E102" s="83"/>
      <c r="F102" s="83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>
      <c r="A103" s="31"/>
      <c r="B103" s="31"/>
      <c r="C103" s="42"/>
      <c r="D103" s="31"/>
      <c r="E103" s="83"/>
      <c r="F103" s="83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>
      <c r="A104" s="31"/>
      <c r="B104" s="31"/>
      <c r="C104" s="42"/>
      <c r="D104" s="31"/>
      <c r="E104" s="83"/>
      <c r="F104" s="83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</row>
    <row r="105">
      <c r="A105" s="31"/>
      <c r="B105" s="31"/>
      <c r="C105" s="42"/>
      <c r="D105" s="31"/>
      <c r="E105" s="83"/>
      <c r="F105" s="83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>
      <c r="A106" s="31"/>
      <c r="B106" s="31"/>
      <c r="C106" s="42"/>
      <c r="D106" s="31"/>
      <c r="E106" s="83"/>
      <c r="F106" s="83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>
      <c r="A107" s="31"/>
      <c r="B107" s="31"/>
      <c r="C107" s="42"/>
      <c r="D107" s="31"/>
      <c r="E107" s="83"/>
      <c r="F107" s="83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</sheetData>
  <hyperlinks>
    <hyperlink r:id="rId1" ref="F7"/>
    <hyperlink r:id="rId2" ref="F10"/>
    <hyperlink r:id="rId3" ref="F11"/>
    <hyperlink r:id="rId4" ref="F12"/>
    <hyperlink r:id="rId5" ref="F13"/>
    <hyperlink r:id="rId6" ref="F14"/>
    <hyperlink r:id="rId7" ref="F17"/>
    <hyperlink r:id="rId8" ref="F20"/>
    <hyperlink r:id="rId9" ref="F25"/>
    <hyperlink r:id="rId10" ref="G35"/>
    <hyperlink r:id="rId11" ref="G38"/>
    <hyperlink r:id="rId12" ref="G40"/>
    <hyperlink r:id="rId13" ref="G43"/>
  </hyperlinks>
  <drawing r:id="rId14"/>
</worksheet>
</file>