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Abed Alkareem\Downloads\"/>
    </mc:Choice>
  </mc:AlternateContent>
  <xr:revisionPtr revIDLastSave="0" documentId="13_ncr:1_{1C9C04EE-7B22-417C-A0D4-3568FFFEB23F}" xr6:coauthVersionLast="47" xr6:coauthVersionMax="47" xr10:uidLastSave="{00000000-0000-0000-0000-000000000000}"/>
  <bookViews>
    <workbookView xWindow="10140" yWindow="0" windowWidth="10455" windowHeight="10905" xr2:uid="{00000000-000D-0000-FFFF-FFFF00000000}"/>
  </bookViews>
  <sheets>
    <sheet name="SUMMARY" sheetId="4" r:id="rId1"/>
    <sheet name="Sheet1" sheetId="6" r:id="rId2"/>
    <sheet name="SUMMARY-" sheetId="5" state="hidden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9" i="6" l="1"/>
  <c r="F71" i="6" l="1"/>
  <c r="F73" i="6"/>
  <c r="F74" i="6"/>
  <c r="F70" i="6"/>
  <c r="F69" i="6"/>
  <c r="G73" i="6"/>
  <c r="G71" i="6"/>
  <c r="G70" i="6"/>
  <c r="E19" i="6"/>
  <c r="E18" i="6"/>
  <c r="E16" i="6"/>
  <c r="E15" i="6"/>
  <c r="I125" i="6" l="1"/>
  <c r="I127" i="6"/>
  <c r="I126" i="6"/>
  <c r="I137" i="6" l="1"/>
  <c r="I147" i="6"/>
  <c r="C140" i="6"/>
  <c r="I140" i="6" s="1"/>
  <c r="I157" i="6" l="1"/>
  <c r="I159" i="6"/>
  <c r="I144" i="6"/>
  <c r="I141" i="6"/>
  <c r="E141" i="6"/>
  <c r="F141" i="6"/>
  <c r="G141" i="6"/>
  <c r="I129" i="6" l="1"/>
  <c r="I122" i="6"/>
  <c r="B180" i="6" l="1"/>
  <c r="G167" i="6"/>
  <c r="F167" i="6"/>
  <c r="E167" i="6"/>
  <c r="D167" i="6"/>
  <c r="G166" i="6"/>
  <c r="F166" i="6"/>
  <c r="E166" i="6"/>
  <c r="G165" i="6"/>
  <c r="F165" i="6"/>
  <c r="E165" i="6"/>
  <c r="G164" i="6"/>
  <c r="F164" i="6"/>
  <c r="E164" i="6"/>
  <c r="G163" i="6"/>
  <c r="F163" i="6"/>
  <c r="E163" i="6"/>
  <c r="D163" i="6"/>
  <c r="G162" i="6"/>
  <c r="F162" i="6"/>
  <c r="E162" i="6"/>
  <c r="C161" i="6"/>
  <c r="E161" i="6" s="1"/>
  <c r="G160" i="6"/>
  <c r="F160" i="6"/>
  <c r="E160" i="6"/>
  <c r="G159" i="6"/>
  <c r="F159" i="6"/>
  <c r="E159" i="6"/>
  <c r="G158" i="6"/>
  <c r="F158" i="6"/>
  <c r="E158" i="6"/>
  <c r="G157" i="6"/>
  <c r="F157" i="6"/>
  <c r="E157" i="6"/>
  <c r="G156" i="6"/>
  <c r="F156" i="6"/>
  <c r="E156" i="6"/>
  <c r="C155" i="6"/>
  <c r="F155" i="6" s="1"/>
  <c r="C154" i="6"/>
  <c r="G154" i="6" s="1"/>
  <c r="G153" i="6"/>
  <c r="F153" i="6"/>
  <c r="E153" i="6"/>
  <c r="G152" i="6"/>
  <c r="F152" i="6"/>
  <c r="E152" i="6"/>
  <c r="G151" i="6"/>
  <c r="F151" i="6"/>
  <c r="E151" i="6"/>
  <c r="G150" i="6"/>
  <c r="F150" i="6"/>
  <c r="E150" i="6"/>
  <c r="G149" i="6"/>
  <c r="F149" i="6"/>
  <c r="E149" i="6"/>
  <c r="G148" i="6"/>
  <c r="F148" i="6"/>
  <c r="E148" i="6"/>
  <c r="G147" i="6"/>
  <c r="F147" i="6"/>
  <c r="E147" i="6"/>
  <c r="G146" i="6"/>
  <c r="F146" i="6"/>
  <c r="E146" i="6"/>
  <c r="G145" i="6"/>
  <c r="F145" i="6"/>
  <c r="E145" i="6"/>
  <c r="G144" i="6"/>
  <c r="F144" i="6"/>
  <c r="E144" i="6"/>
  <c r="G143" i="6"/>
  <c r="F143" i="6"/>
  <c r="E143" i="6"/>
  <c r="G142" i="6"/>
  <c r="F142" i="6"/>
  <c r="E142" i="6"/>
  <c r="G140" i="6"/>
  <c r="F140" i="6"/>
  <c r="E140" i="6"/>
  <c r="G139" i="6"/>
  <c r="F139" i="6"/>
  <c r="E139" i="6"/>
  <c r="G138" i="6"/>
  <c r="F138" i="6"/>
  <c r="E138" i="6"/>
  <c r="G137" i="6"/>
  <c r="F137" i="6"/>
  <c r="E137" i="6"/>
  <c r="C136" i="6"/>
  <c r="E136" i="6" s="1"/>
  <c r="G135" i="6"/>
  <c r="F135" i="6"/>
  <c r="E135" i="6"/>
  <c r="C134" i="6"/>
  <c r="G133" i="6"/>
  <c r="F133" i="6"/>
  <c r="E133" i="6"/>
  <c r="G132" i="6"/>
  <c r="F132" i="6"/>
  <c r="E132" i="6"/>
  <c r="G131" i="6"/>
  <c r="F131" i="6"/>
  <c r="E131" i="6"/>
  <c r="C130" i="6"/>
  <c r="G129" i="6"/>
  <c r="F129" i="6"/>
  <c r="E129" i="6"/>
  <c r="G128" i="6"/>
  <c r="F128" i="6"/>
  <c r="E128" i="6"/>
  <c r="G127" i="6"/>
  <c r="F127" i="6"/>
  <c r="E127" i="6"/>
  <c r="G126" i="6"/>
  <c r="F126" i="6"/>
  <c r="E126" i="6"/>
  <c r="G125" i="6"/>
  <c r="F125" i="6"/>
  <c r="E125" i="6"/>
  <c r="G124" i="6"/>
  <c r="F124" i="6"/>
  <c r="E124" i="6"/>
  <c r="G123" i="6"/>
  <c r="F123" i="6"/>
  <c r="E123" i="6"/>
  <c r="G122" i="6"/>
  <c r="F122" i="6"/>
  <c r="E122" i="6"/>
  <c r="G121" i="6"/>
  <c r="F121" i="6"/>
  <c r="E121" i="6"/>
  <c r="G120" i="6"/>
  <c r="F120" i="6"/>
  <c r="E120" i="6"/>
  <c r="C119" i="6"/>
  <c r="G118" i="6"/>
  <c r="F118" i="6"/>
  <c r="E118" i="6"/>
  <c r="G117" i="6"/>
  <c r="F117" i="6"/>
  <c r="E117" i="6"/>
  <c r="G116" i="6"/>
  <c r="F116" i="6"/>
  <c r="E116" i="6"/>
  <c r="G115" i="6"/>
  <c r="F115" i="6"/>
  <c r="E115" i="6"/>
  <c r="G114" i="6"/>
  <c r="F114" i="6"/>
  <c r="E114" i="6"/>
  <c r="G113" i="6"/>
  <c r="F113" i="6"/>
  <c r="E113" i="6"/>
  <c r="G112" i="6"/>
  <c r="F112" i="6"/>
  <c r="E112" i="6"/>
  <c r="G111" i="6"/>
  <c r="F111" i="6"/>
  <c r="E111" i="6"/>
  <c r="G110" i="6"/>
  <c r="F110" i="6"/>
  <c r="E110" i="6"/>
  <c r="C109" i="6"/>
  <c r="G109" i="6" s="1"/>
  <c r="G108" i="6"/>
  <c r="F108" i="6"/>
  <c r="E108" i="6"/>
  <c r="C107" i="6"/>
  <c r="G107" i="6" s="1"/>
  <c r="C106" i="6"/>
  <c r="G106" i="6" s="1"/>
  <c r="C105" i="6"/>
  <c r="F105" i="6" s="1"/>
  <c r="C104" i="6"/>
  <c r="G104" i="6" s="1"/>
  <c r="G103" i="6"/>
  <c r="F103" i="6"/>
  <c r="E103" i="6"/>
  <c r="G102" i="6"/>
  <c r="F102" i="6"/>
  <c r="E102" i="6"/>
  <c r="G101" i="6"/>
  <c r="F101" i="6"/>
  <c r="E101" i="6"/>
  <c r="C100" i="6"/>
  <c r="F100" i="6" s="1"/>
  <c r="G99" i="6"/>
  <c r="F99" i="6"/>
  <c r="E99" i="6"/>
  <c r="C98" i="6"/>
  <c r="G98" i="6" s="1"/>
  <c r="G97" i="6"/>
  <c r="F97" i="6"/>
  <c r="E97" i="6"/>
  <c r="G96" i="6"/>
  <c r="F96" i="6"/>
  <c r="E96" i="6"/>
  <c r="G95" i="6"/>
  <c r="F95" i="6"/>
  <c r="E95" i="6"/>
  <c r="G94" i="6"/>
  <c r="F94" i="6"/>
  <c r="E94" i="6"/>
  <c r="G93" i="6"/>
  <c r="F93" i="6"/>
  <c r="E93" i="6"/>
  <c r="G92" i="6"/>
  <c r="F92" i="6"/>
  <c r="E92" i="6"/>
  <c r="G91" i="6"/>
  <c r="F91" i="6"/>
  <c r="E91" i="6"/>
  <c r="G90" i="6"/>
  <c r="F90" i="6"/>
  <c r="E90" i="6"/>
  <c r="D90" i="6"/>
  <c r="I90" i="6" s="1"/>
  <c r="G89" i="6"/>
  <c r="F89" i="6"/>
  <c r="E89" i="6"/>
  <c r="G88" i="6"/>
  <c r="F88" i="6"/>
  <c r="E88" i="6"/>
  <c r="G87" i="6"/>
  <c r="F87" i="6"/>
  <c r="E87" i="6"/>
  <c r="G86" i="6"/>
  <c r="F86" i="6"/>
  <c r="E86" i="6"/>
  <c r="G85" i="6"/>
  <c r="F85" i="6"/>
  <c r="E85" i="6"/>
  <c r="G84" i="6"/>
  <c r="F84" i="6"/>
  <c r="E84" i="6"/>
  <c r="G83" i="6"/>
  <c r="F83" i="6"/>
  <c r="E83" i="6"/>
  <c r="D83" i="6"/>
  <c r="G82" i="6"/>
  <c r="F82" i="6"/>
  <c r="E82" i="6"/>
  <c r="C81" i="6"/>
  <c r="G81" i="6" s="1"/>
  <c r="G80" i="6"/>
  <c r="F80" i="6"/>
  <c r="E80" i="6"/>
  <c r="G79" i="6"/>
  <c r="F79" i="6"/>
  <c r="E79" i="6"/>
  <c r="G78" i="6"/>
  <c r="F78" i="6"/>
  <c r="E78" i="6"/>
  <c r="G77" i="6"/>
  <c r="F77" i="6"/>
  <c r="E77" i="6"/>
  <c r="C76" i="6"/>
  <c r="C75" i="6"/>
  <c r="G75" i="6" s="1"/>
  <c r="C74" i="6"/>
  <c r="G74" i="6" s="1"/>
  <c r="C73" i="6"/>
  <c r="G72" i="6"/>
  <c r="F72" i="6"/>
  <c r="E72" i="6"/>
  <c r="E71" i="6"/>
  <c r="E70" i="6"/>
  <c r="G21" i="5"/>
  <c r="E180" i="5"/>
  <c r="K168" i="5"/>
  <c r="J168" i="5"/>
  <c r="I168" i="5"/>
  <c r="H168" i="5"/>
  <c r="K167" i="5"/>
  <c r="J167" i="5"/>
  <c r="I167" i="5"/>
  <c r="K166" i="5"/>
  <c r="J166" i="5"/>
  <c r="I166" i="5"/>
  <c r="K165" i="5"/>
  <c r="J165" i="5"/>
  <c r="I165" i="5"/>
  <c r="K164" i="5"/>
  <c r="J164" i="5"/>
  <c r="I164" i="5"/>
  <c r="H164" i="5"/>
  <c r="K163" i="5"/>
  <c r="J163" i="5"/>
  <c r="I163" i="5"/>
  <c r="G162" i="5"/>
  <c r="K162" i="5" s="1"/>
  <c r="K161" i="5"/>
  <c r="J161" i="5"/>
  <c r="I161" i="5"/>
  <c r="K160" i="5"/>
  <c r="J160" i="5"/>
  <c r="I160" i="5"/>
  <c r="K159" i="5"/>
  <c r="J159" i="5"/>
  <c r="I159" i="5"/>
  <c r="K158" i="5"/>
  <c r="J158" i="5"/>
  <c r="I158" i="5"/>
  <c r="K157" i="5"/>
  <c r="J157" i="5"/>
  <c r="I157" i="5"/>
  <c r="G156" i="5"/>
  <c r="K156" i="5" s="1"/>
  <c r="I155" i="5"/>
  <c r="G155" i="5"/>
  <c r="K155" i="5" s="1"/>
  <c r="K154" i="5"/>
  <c r="J154" i="5"/>
  <c r="I154" i="5"/>
  <c r="K153" i="5"/>
  <c r="J153" i="5"/>
  <c r="I153" i="5"/>
  <c r="K152" i="5"/>
  <c r="J152" i="5"/>
  <c r="I152" i="5"/>
  <c r="K151" i="5"/>
  <c r="J151" i="5"/>
  <c r="I151" i="5"/>
  <c r="K150" i="5"/>
  <c r="J150" i="5"/>
  <c r="I150" i="5"/>
  <c r="K149" i="5"/>
  <c r="J149" i="5"/>
  <c r="I149" i="5"/>
  <c r="K148" i="5"/>
  <c r="J148" i="5"/>
  <c r="I148" i="5"/>
  <c r="K147" i="5"/>
  <c r="J147" i="5"/>
  <c r="I147" i="5"/>
  <c r="K146" i="5"/>
  <c r="J146" i="5"/>
  <c r="I146" i="5"/>
  <c r="K145" i="5"/>
  <c r="J145" i="5"/>
  <c r="I145" i="5"/>
  <c r="K144" i="5"/>
  <c r="J144" i="5"/>
  <c r="I144" i="5"/>
  <c r="K143" i="5"/>
  <c r="J143" i="5"/>
  <c r="I143" i="5"/>
  <c r="K142" i="5"/>
  <c r="J142" i="5"/>
  <c r="I142" i="5"/>
  <c r="K141" i="5"/>
  <c r="J141" i="5"/>
  <c r="I141" i="5"/>
  <c r="K140" i="5"/>
  <c r="J140" i="5"/>
  <c r="I140" i="5"/>
  <c r="K139" i="5"/>
  <c r="J139" i="5"/>
  <c r="I139" i="5"/>
  <c r="G138" i="5"/>
  <c r="I138" i="5" s="1"/>
  <c r="K137" i="5"/>
  <c r="J137" i="5"/>
  <c r="I137" i="5"/>
  <c r="G136" i="5"/>
  <c r="I136" i="5" s="1"/>
  <c r="K135" i="5"/>
  <c r="J135" i="5"/>
  <c r="I135" i="5"/>
  <c r="K134" i="5"/>
  <c r="J134" i="5"/>
  <c r="I134" i="5"/>
  <c r="K133" i="5"/>
  <c r="J133" i="5"/>
  <c r="I133" i="5"/>
  <c r="G132" i="5"/>
  <c r="J132" i="5" s="1"/>
  <c r="K131" i="5"/>
  <c r="J131" i="5"/>
  <c r="I131" i="5"/>
  <c r="K130" i="5"/>
  <c r="J130" i="5"/>
  <c r="I130" i="5"/>
  <c r="K129" i="5"/>
  <c r="J129" i="5"/>
  <c r="I129" i="5"/>
  <c r="K128" i="5"/>
  <c r="J128" i="5"/>
  <c r="I128" i="5"/>
  <c r="K127" i="5"/>
  <c r="J127" i="5"/>
  <c r="I127" i="5"/>
  <c r="K126" i="5"/>
  <c r="J126" i="5"/>
  <c r="I126" i="5"/>
  <c r="K125" i="5"/>
  <c r="J125" i="5"/>
  <c r="I125" i="5"/>
  <c r="K124" i="5"/>
  <c r="J124" i="5"/>
  <c r="I124" i="5"/>
  <c r="K123" i="5"/>
  <c r="J123" i="5"/>
  <c r="I123" i="5"/>
  <c r="K122" i="5"/>
  <c r="J122" i="5"/>
  <c r="I122" i="5"/>
  <c r="G121" i="5"/>
  <c r="I121" i="5" s="1"/>
  <c r="K120" i="5"/>
  <c r="J120" i="5"/>
  <c r="I120" i="5"/>
  <c r="K119" i="5"/>
  <c r="J119" i="5"/>
  <c r="I119" i="5"/>
  <c r="K118" i="5"/>
  <c r="J118" i="5"/>
  <c r="I118" i="5"/>
  <c r="K117" i="5"/>
  <c r="J117" i="5"/>
  <c r="I117" i="5"/>
  <c r="K116" i="5"/>
  <c r="J116" i="5"/>
  <c r="I116" i="5"/>
  <c r="K115" i="5"/>
  <c r="J115" i="5"/>
  <c r="I115" i="5"/>
  <c r="K114" i="5"/>
  <c r="J114" i="5"/>
  <c r="I114" i="5"/>
  <c r="K113" i="5"/>
  <c r="J113" i="5"/>
  <c r="I113" i="5"/>
  <c r="K112" i="5"/>
  <c r="J112" i="5"/>
  <c r="I112" i="5"/>
  <c r="G111" i="5"/>
  <c r="J111" i="5" s="1"/>
  <c r="K110" i="5"/>
  <c r="J110" i="5"/>
  <c r="I110" i="5"/>
  <c r="G109" i="5"/>
  <c r="J109" i="5" s="1"/>
  <c r="G108" i="5"/>
  <c r="I108" i="5" s="1"/>
  <c r="G107" i="5"/>
  <c r="J107" i="5" s="1"/>
  <c r="K106" i="5"/>
  <c r="J106" i="5"/>
  <c r="I106" i="5"/>
  <c r="G106" i="5"/>
  <c r="K105" i="5"/>
  <c r="J105" i="5"/>
  <c r="I105" i="5"/>
  <c r="K104" i="5"/>
  <c r="J104" i="5"/>
  <c r="I104" i="5"/>
  <c r="K103" i="5"/>
  <c r="J103" i="5"/>
  <c r="I103" i="5"/>
  <c r="G102" i="5"/>
  <c r="H95" i="5" s="1"/>
  <c r="K101" i="5"/>
  <c r="J101" i="5"/>
  <c r="I101" i="5"/>
  <c r="G100" i="5"/>
  <c r="J100" i="5" s="1"/>
  <c r="K99" i="5"/>
  <c r="J99" i="5"/>
  <c r="I99" i="5"/>
  <c r="K98" i="5"/>
  <c r="J98" i="5"/>
  <c r="I98" i="5"/>
  <c r="K97" i="5"/>
  <c r="J97" i="5"/>
  <c r="I97" i="5"/>
  <c r="K96" i="5"/>
  <c r="J96" i="5"/>
  <c r="I96" i="5"/>
  <c r="K95" i="5"/>
  <c r="J95" i="5"/>
  <c r="I95" i="5"/>
  <c r="K94" i="5"/>
  <c r="J94" i="5"/>
  <c r="I94" i="5"/>
  <c r="K93" i="5"/>
  <c r="J93" i="5"/>
  <c r="I93" i="5"/>
  <c r="K92" i="5"/>
  <c r="J92" i="5"/>
  <c r="I92" i="5"/>
  <c r="H92" i="5"/>
  <c r="K91" i="5"/>
  <c r="J91" i="5"/>
  <c r="I91" i="5"/>
  <c r="K90" i="5"/>
  <c r="J90" i="5"/>
  <c r="I90" i="5"/>
  <c r="K89" i="5"/>
  <c r="J89" i="5"/>
  <c r="I89" i="5"/>
  <c r="K88" i="5"/>
  <c r="J88" i="5"/>
  <c r="I88" i="5"/>
  <c r="K87" i="5"/>
  <c r="J87" i="5"/>
  <c r="I87" i="5"/>
  <c r="K86" i="5"/>
  <c r="J86" i="5"/>
  <c r="I86" i="5"/>
  <c r="K85" i="5"/>
  <c r="J85" i="5"/>
  <c r="I85" i="5"/>
  <c r="H85" i="5"/>
  <c r="K84" i="5"/>
  <c r="J84" i="5"/>
  <c r="I84" i="5"/>
  <c r="G83" i="5"/>
  <c r="I83" i="5" s="1"/>
  <c r="K82" i="5"/>
  <c r="J82" i="5"/>
  <c r="I82" i="5"/>
  <c r="K81" i="5"/>
  <c r="J81" i="5"/>
  <c r="I81" i="5"/>
  <c r="K80" i="5"/>
  <c r="J80" i="5"/>
  <c r="I80" i="5"/>
  <c r="K79" i="5"/>
  <c r="J79" i="5"/>
  <c r="I79" i="5"/>
  <c r="G78" i="5"/>
  <c r="G24" i="5" s="1"/>
  <c r="H26" i="5" s="1"/>
  <c r="K77" i="5"/>
  <c r="J77" i="5"/>
  <c r="I77" i="5"/>
  <c r="G77" i="5"/>
  <c r="G76" i="5"/>
  <c r="J76" i="5" s="1"/>
  <c r="G75" i="5"/>
  <c r="G169" i="5" s="1"/>
  <c r="H169" i="5" s="1"/>
  <c r="K74" i="5"/>
  <c r="J74" i="5"/>
  <c r="I74" i="5"/>
  <c r="K73" i="5"/>
  <c r="J73" i="5"/>
  <c r="I73" i="5"/>
  <c r="K72" i="5"/>
  <c r="J72" i="5"/>
  <c r="I72" i="5"/>
  <c r="H23" i="5"/>
  <c r="G18" i="5"/>
  <c r="H20" i="5" s="1"/>
  <c r="H17" i="5"/>
  <c r="H16" i="5"/>
  <c r="E21" i="4"/>
  <c r="E20" i="4"/>
  <c r="D19" i="4"/>
  <c r="C133" i="4"/>
  <c r="C129" i="4"/>
  <c r="E129" i="4" s="1"/>
  <c r="C105" i="4"/>
  <c r="C99" i="4"/>
  <c r="C97" i="4"/>
  <c r="E165" i="4"/>
  <c r="D165" i="4"/>
  <c r="D161" i="4"/>
  <c r="D89" i="4"/>
  <c r="D82" i="4"/>
  <c r="E15" i="4"/>
  <c r="E14" i="4"/>
  <c r="G70" i="4"/>
  <c r="G71" i="4"/>
  <c r="G76" i="4"/>
  <c r="G77" i="4"/>
  <c r="G78" i="4"/>
  <c r="G79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8" i="4"/>
  <c r="G100" i="4"/>
  <c r="G101" i="4"/>
  <c r="G102" i="4"/>
  <c r="G107" i="4"/>
  <c r="G109" i="4"/>
  <c r="G110" i="4"/>
  <c r="G111" i="4"/>
  <c r="G112" i="4"/>
  <c r="G113" i="4"/>
  <c r="G114" i="4"/>
  <c r="G115" i="4"/>
  <c r="G116" i="4"/>
  <c r="G117" i="4"/>
  <c r="G119" i="4"/>
  <c r="G120" i="4"/>
  <c r="G121" i="4"/>
  <c r="G122" i="4"/>
  <c r="G123" i="4"/>
  <c r="G124" i="4"/>
  <c r="G125" i="4"/>
  <c r="G126" i="4"/>
  <c r="G127" i="4"/>
  <c r="G128" i="4"/>
  <c r="G130" i="4"/>
  <c r="G131" i="4"/>
  <c r="G132" i="4"/>
  <c r="G134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4" i="4"/>
  <c r="G155" i="4"/>
  <c r="G156" i="4"/>
  <c r="G157" i="4"/>
  <c r="G158" i="4"/>
  <c r="G160" i="4"/>
  <c r="G161" i="4"/>
  <c r="G162" i="4"/>
  <c r="G163" i="4"/>
  <c r="G164" i="4"/>
  <c r="G165" i="4"/>
  <c r="G69" i="4"/>
  <c r="F69" i="4"/>
  <c r="F70" i="4"/>
  <c r="F71" i="4"/>
  <c r="F76" i="4"/>
  <c r="F77" i="4"/>
  <c r="F78" i="4"/>
  <c r="F79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8" i="4"/>
  <c r="F100" i="4"/>
  <c r="F101" i="4"/>
  <c r="F102" i="4"/>
  <c r="F107" i="4"/>
  <c r="F109" i="4"/>
  <c r="F110" i="4"/>
  <c r="F111" i="4"/>
  <c r="F112" i="4"/>
  <c r="F113" i="4"/>
  <c r="F114" i="4"/>
  <c r="F115" i="4"/>
  <c r="F116" i="4"/>
  <c r="F117" i="4"/>
  <c r="F119" i="4"/>
  <c r="F120" i="4"/>
  <c r="F121" i="4"/>
  <c r="F122" i="4"/>
  <c r="F123" i="4"/>
  <c r="F124" i="4"/>
  <c r="F125" i="4"/>
  <c r="F126" i="4"/>
  <c r="F127" i="4"/>
  <c r="F128" i="4"/>
  <c r="F130" i="4"/>
  <c r="F131" i="4"/>
  <c r="F132" i="4"/>
  <c r="F134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4" i="4"/>
  <c r="F155" i="4"/>
  <c r="F156" i="4"/>
  <c r="F157" i="4"/>
  <c r="F158" i="4"/>
  <c r="F160" i="4"/>
  <c r="F161" i="4"/>
  <c r="F162" i="4"/>
  <c r="F163" i="4"/>
  <c r="F164" i="4"/>
  <c r="F165" i="4"/>
  <c r="E69" i="4"/>
  <c r="E70" i="4"/>
  <c r="E71" i="4"/>
  <c r="E76" i="4"/>
  <c r="E77" i="4"/>
  <c r="E78" i="4"/>
  <c r="E79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8" i="4"/>
  <c r="E100" i="4"/>
  <c r="E101" i="4"/>
  <c r="E102" i="4"/>
  <c r="E107" i="4"/>
  <c r="E109" i="4"/>
  <c r="E110" i="4"/>
  <c r="E111" i="4"/>
  <c r="E112" i="4"/>
  <c r="E113" i="4"/>
  <c r="E114" i="4"/>
  <c r="E115" i="4"/>
  <c r="E116" i="4"/>
  <c r="E117" i="4"/>
  <c r="E119" i="4"/>
  <c r="E120" i="4"/>
  <c r="E121" i="4"/>
  <c r="E122" i="4"/>
  <c r="E123" i="4"/>
  <c r="E124" i="4"/>
  <c r="E125" i="4"/>
  <c r="E126" i="4"/>
  <c r="E127" i="4"/>
  <c r="E128" i="4"/>
  <c r="E130" i="4"/>
  <c r="E131" i="4"/>
  <c r="E132" i="4"/>
  <c r="E134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4" i="4"/>
  <c r="E155" i="4"/>
  <c r="E156" i="4"/>
  <c r="E157" i="4"/>
  <c r="E158" i="4"/>
  <c r="E160" i="4"/>
  <c r="E161" i="4"/>
  <c r="E162" i="4"/>
  <c r="E163" i="4"/>
  <c r="E164" i="4"/>
  <c r="G134" i="6" l="1"/>
  <c r="I134" i="6"/>
  <c r="E130" i="6"/>
  <c r="I130" i="6"/>
  <c r="F119" i="6"/>
  <c r="I119" i="6"/>
  <c r="E104" i="6"/>
  <c r="E75" i="6"/>
  <c r="F75" i="6"/>
  <c r="F104" i="6"/>
  <c r="F136" i="6"/>
  <c r="G136" i="6"/>
  <c r="E155" i="6"/>
  <c r="D109" i="6"/>
  <c r="D20" i="6" s="1"/>
  <c r="G155" i="6"/>
  <c r="E81" i="6"/>
  <c r="F109" i="6"/>
  <c r="G105" i="6"/>
  <c r="G161" i="6"/>
  <c r="D77" i="6"/>
  <c r="D23" i="6" s="1"/>
  <c r="E73" i="6"/>
  <c r="E106" i="6"/>
  <c r="E134" i="6"/>
  <c r="E100" i="6"/>
  <c r="E119" i="6"/>
  <c r="E109" i="6"/>
  <c r="F76" i="6"/>
  <c r="G100" i="6"/>
  <c r="F161" i="6"/>
  <c r="F81" i="6"/>
  <c r="F130" i="6"/>
  <c r="G130" i="6"/>
  <c r="F106" i="6"/>
  <c r="G76" i="6"/>
  <c r="C69" i="6"/>
  <c r="C168" i="6"/>
  <c r="D168" i="6" s="1"/>
  <c r="G119" i="6"/>
  <c r="E98" i="6"/>
  <c r="F134" i="6"/>
  <c r="D93" i="6"/>
  <c r="D17" i="6" s="1"/>
  <c r="E154" i="6"/>
  <c r="E76" i="6"/>
  <c r="E105" i="6"/>
  <c r="E74" i="6"/>
  <c r="E107" i="6"/>
  <c r="F98" i="6"/>
  <c r="F107" i="6"/>
  <c r="F154" i="6"/>
  <c r="J169" i="5"/>
  <c r="I169" i="5"/>
  <c r="J156" i="5"/>
  <c r="I78" i="5"/>
  <c r="I107" i="5"/>
  <c r="I111" i="5"/>
  <c r="J121" i="5"/>
  <c r="K136" i="5"/>
  <c r="I162" i="5"/>
  <c r="J78" i="5"/>
  <c r="K102" i="5"/>
  <c r="I132" i="5"/>
  <c r="J162" i="5"/>
  <c r="K107" i="5"/>
  <c r="H79" i="5"/>
  <c r="K83" i="5"/>
  <c r="K132" i="5"/>
  <c r="I156" i="5"/>
  <c r="I102" i="5"/>
  <c r="J136" i="5"/>
  <c r="J102" i="5"/>
  <c r="K121" i="5"/>
  <c r="K78" i="5"/>
  <c r="J83" i="5"/>
  <c r="K111" i="5"/>
  <c r="J75" i="5"/>
  <c r="J108" i="5"/>
  <c r="K75" i="5"/>
  <c r="K108" i="5"/>
  <c r="J138" i="5"/>
  <c r="K138" i="5"/>
  <c r="I76" i="5"/>
  <c r="I100" i="5"/>
  <c r="I109" i="5"/>
  <c r="K76" i="5"/>
  <c r="K100" i="5"/>
  <c r="K109" i="5"/>
  <c r="J155" i="5"/>
  <c r="H111" i="5"/>
  <c r="I75" i="5"/>
  <c r="G71" i="5"/>
  <c r="H71" i="5"/>
  <c r="H19" i="5"/>
  <c r="H22" i="5"/>
  <c r="H25" i="5"/>
  <c r="F129" i="4"/>
  <c r="G129" i="4"/>
  <c r="C159" i="4"/>
  <c r="E25" i="6" l="1"/>
  <c r="E24" i="6"/>
  <c r="G168" i="6"/>
  <c r="F168" i="6"/>
  <c r="E168" i="6"/>
  <c r="E69" i="6"/>
  <c r="E21" i="6"/>
  <c r="E22" i="6"/>
  <c r="J71" i="5"/>
  <c r="I71" i="5"/>
  <c r="K169" i="5"/>
  <c r="G159" i="4"/>
  <c r="F159" i="4"/>
  <c r="E159" i="4"/>
  <c r="C153" i="4" l="1"/>
  <c r="C152" i="4"/>
  <c r="C118" i="4"/>
  <c r="C108" i="4"/>
  <c r="C106" i="4"/>
  <c r="C103" i="4"/>
  <c r="C104" i="4"/>
  <c r="G133" i="4" l="1"/>
  <c r="F133" i="4"/>
  <c r="E133" i="4"/>
  <c r="E152" i="4"/>
  <c r="G152" i="4"/>
  <c r="F152" i="4"/>
  <c r="E104" i="4"/>
  <c r="G104" i="4"/>
  <c r="F104" i="4"/>
  <c r="G103" i="4"/>
  <c r="F103" i="4"/>
  <c r="E103" i="4"/>
  <c r="E105" i="4"/>
  <c r="G105" i="4"/>
  <c r="F105" i="4"/>
  <c r="F106" i="4"/>
  <c r="E106" i="4"/>
  <c r="G106" i="4"/>
  <c r="F108" i="4"/>
  <c r="E108" i="4"/>
  <c r="G108" i="4"/>
  <c r="G118" i="4"/>
  <c r="F118" i="4"/>
  <c r="E118" i="4"/>
  <c r="E153" i="4"/>
  <c r="G153" i="4"/>
  <c r="F153" i="4"/>
  <c r="C135" i="4"/>
  <c r="D108" i="4" s="1"/>
  <c r="D92" i="4"/>
  <c r="D16" i="4" s="1"/>
  <c r="C80" i="4"/>
  <c r="D76" i="4" s="1"/>
  <c r="D22" i="4" s="1"/>
  <c r="C73" i="4"/>
  <c r="C74" i="4"/>
  <c r="C72" i="4"/>
  <c r="C75" i="4"/>
  <c r="E24" i="4" l="1"/>
  <c r="E23" i="4"/>
  <c r="E18" i="4"/>
  <c r="E17" i="4"/>
  <c r="C166" i="4"/>
  <c r="D166" i="4" s="1"/>
  <c r="D68" i="4"/>
  <c r="G80" i="4"/>
  <c r="F80" i="4"/>
  <c r="E80" i="4"/>
  <c r="G99" i="4"/>
  <c r="F99" i="4"/>
  <c r="E99" i="4"/>
  <c r="G135" i="4"/>
  <c r="F135" i="4"/>
  <c r="E135" i="4"/>
  <c r="F75" i="4"/>
  <c r="E75" i="4"/>
  <c r="G75" i="4"/>
  <c r="G72" i="4"/>
  <c r="F72" i="4"/>
  <c r="E72" i="4"/>
  <c r="C68" i="4"/>
  <c r="E73" i="4"/>
  <c r="G73" i="4"/>
  <c r="F73" i="4"/>
  <c r="G97" i="4"/>
  <c r="F97" i="4"/>
  <c r="E97" i="4"/>
  <c r="E74" i="4"/>
  <c r="G74" i="4"/>
  <c r="F74" i="4"/>
  <c r="B178" i="4"/>
  <c r="F166" i="4" l="1"/>
  <c r="E166" i="4"/>
  <c r="G166" i="4"/>
  <c r="F68" i="4"/>
  <c r="E68" i="4"/>
</calcChain>
</file>

<file path=xl/sharedStrings.xml><?xml version="1.0" encoding="utf-8"?>
<sst xmlns="http://schemas.openxmlformats.org/spreadsheetml/2006/main" count="646" uniqueCount="217">
  <si>
    <t>ITEM</t>
  </si>
  <si>
    <t>NOTES</t>
  </si>
  <si>
    <t xml:space="preserve">      PROJECT REPORT</t>
  </si>
  <si>
    <t>تاريخ البدء</t>
  </si>
  <si>
    <t>تاريخ الانتهاء</t>
  </si>
  <si>
    <t>المدة</t>
  </si>
  <si>
    <t>المساحة المشروع</t>
  </si>
  <si>
    <t>كلفة المشروع</t>
  </si>
  <si>
    <t>كلفة اعمال العظم</t>
  </si>
  <si>
    <t>كلفة اعمال التشطيب</t>
  </si>
  <si>
    <t xml:space="preserve">كلف تصميم + كلف إدارية </t>
  </si>
  <si>
    <t>Item</t>
  </si>
  <si>
    <t>Direct Cost In JD</t>
  </si>
  <si>
    <t>Cost/716</t>
  </si>
  <si>
    <t>Cost / 924</t>
  </si>
  <si>
    <t>Percent of item</t>
  </si>
  <si>
    <t xml:space="preserve">Total sum </t>
  </si>
  <si>
    <t>تأسيس خط غاز</t>
  </si>
  <si>
    <t>COST ANALYSIS</t>
  </si>
  <si>
    <t xml:space="preserve">                          ZEN VILLA</t>
  </si>
  <si>
    <t>NO.</t>
  </si>
  <si>
    <t>سنة وثلاثة شهور 433 يوم</t>
  </si>
  <si>
    <t>مساحة بلاط الواجهات 367 متر مربع</t>
  </si>
  <si>
    <t>قيمة النباتات 13000 دينار</t>
  </si>
  <si>
    <t>تكلفة البازلت 5500 دينار</t>
  </si>
  <si>
    <t>أسباب ارتفاع الكلف في بعض البنود</t>
  </si>
  <si>
    <t>أسباب انخفاض الكلف في بعض البنود</t>
  </si>
  <si>
    <t>ZEN-VILLA</t>
  </si>
  <si>
    <t>MAIN ITEM</t>
  </si>
  <si>
    <t xml:space="preserve">اعمال تصميمية </t>
  </si>
  <si>
    <t xml:space="preserve"> اعمال رسم معماري - اعمال تصميمية </t>
  </si>
  <si>
    <t xml:space="preserve">اعمال تصميم داخلي- اعمال تصميمية </t>
  </si>
  <si>
    <t xml:space="preserve">رسوم نقابة و مسقفات - اعمال تصميمية </t>
  </si>
  <si>
    <t>اعمال تصميم وتنسيق حدائق خارجية - اعمال تصميمية</t>
  </si>
  <si>
    <t xml:space="preserve">اعمال مساحة - اعمال تصميمية </t>
  </si>
  <si>
    <t xml:space="preserve">اعمال تمهيدية </t>
  </si>
  <si>
    <t>تثبيت حدود أرض المشروع - اعمال تمهيدية</t>
  </si>
  <si>
    <t>ازالة العوائق و تنظيف الموقع - اعمال تمهيدية</t>
  </si>
  <si>
    <t>تجهيز قواعد الكرفان  - اعمال تمهيدية</t>
  </si>
  <si>
    <t>توربد و تركيب الكرفان  - اعمال تمهيدية</t>
  </si>
  <si>
    <t>صب مدة نظافة لغرفة الحارس و المخزن - اعمال تمهيدية</t>
  </si>
  <si>
    <t>توريد و بناء طوب غرفة الحارس و المخزن و تغطية السقف حسب الأصول و كما هو متعارف عليه - اعمال تمهيدية</t>
  </si>
  <si>
    <t>توصيل الكهرباء و الماء للموقع - اعمال تمهيدية</t>
  </si>
  <si>
    <t xml:space="preserve">خدمات </t>
  </si>
  <si>
    <t>تصريح الحفر - خدمات</t>
  </si>
  <si>
    <t>فحص التربة - خدمات</t>
  </si>
  <si>
    <t>رخصة الانشاءات - خدمات</t>
  </si>
  <si>
    <t>فحص مواد - خدمات</t>
  </si>
  <si>
    <t>صرف صحي - خدمات</t>
  </si>
  <si>
    <t>معاملة كهرباء - خدمات</t>
  </si>
  <si>
    <t>اذن الاشغال - خدمات</t>
  </si>
  <si>
    <t>اعمال الحفر</t>
  </si>
  <si>
    <t>الحفريات - اعمال الحفر</t>
  </si>
  <si>
    <t>اعمال مساحية حدود الأرض والمبنى - اعمال الحفر</t>
  </si>
  <si>
    <t>اعمال مساحية كميات الحفر - اعمال الحفر</t>
  </si>
  <si>
    <t xml:space="preserve">اعمال عظم </t>
  </si>
  <si>
    <t xml:space="preserve"> مصانعة اعمال العظم - اعمال العظم</t>
  </si>
  <si>
    <t>مجموع الخرسانة - اعمال العظم</t>
  </si>
  <si>
    <t>مجموع الحديد - اعمال العظم</t>
  </si>
  <si>
    <t xml:space="preserve">طوب - اعمال العظم </t>
  </si>
  <si>
    <t>اعمال عزل - اعمال العظم</t>
  </si>
  <si>
    <t>اسمنت - اعمال العظم</t>
  </si>
  <si>
    <t>مواد بناء - اعمال العظم</t>
  </si>
  <si>
    <t>كمبريسة+ مدحلة+كور+ونش - اعمال العظم</t>
  </si>
  <si>
    <t>عقد مقاولة - اعمال العظم</t>
  </si>
  <si>
    <t xml:space="preserve">الحجر - اعمال العظم </t>
  </si>
  <si>
    <t>اكسسوار و مواد حجر - الحجر - اعمال العظم</t>
  </si>
  <si>
    <t>مياه - اعمال العظم</t>
  </si>
  <si>
    <t xml:space="preserve">كهرباء - اعمال العظم </t>
  </si>
  <si>
    <t xml:space="preserve">يوميات عمالة + حراسة - اعمال العظم </t>
  </si>
  <si>
    <t xml:space="preserve">اعمال تشطيب </t>
  </si>
  <si>
    <t>كلف إدارية - اعمال عظم</t>
  </si>
  <si>
    <t>مواد كوابل - كهرباء - اعمال تشطيب</t>
  </si>
  <si>
    <t>مصانعة كهرباء - كهرباء - اعمال تشطيب</t>
  </si>
  <si>
    <t>مواد انارة - كهرباء - اعمال تشطيب</t>
  </si>
  <si>
    <t>لوحات رئيسية + فرعية - اعمال تشطيب</t>
  </si>
  <si>
    <t>مفاتيح + قوابس - كهرباء - اعمال تشطيب</t>
  </si>
  <si>
    <t>ربح</t>
  </si>
  <si>
    <t>مصانعة ميكانيك - ميكانيك - اعمال التشطيب</t>
  </si>
  <si>
    <t>مواد صحي - ميكانيك - اعمال التشطيب</t>
  </si>
  <si>
    <t>اطقم حمامات + محابس - ميكانيك - اعمال التشطيب</t>
  </si>
  <si>
    <t>اعمال العزل - اعمال تشطيب</t>
  </si>
  <si>
    <t xml:space="preserve">اسمنت - اعمال التشطيب </t>
  </si>
  <si>
    <t>مياه - اعمال تشطيب</t>
  </si>
  <si>
    <t xml:space="preserve">بلاط داخلي - اعمال تشطيب </t>
  </si>
  <si>
    <t>مصانعة بلاط داخلي - اعمال تشطيب</t>
  </si>
  <si>
    <t xml:space="preserve">لاصق - بلاط داخلي - اعمال تشطيب </t>
  </si>
  <si>
    <t xml:space="preserve">مواد - بلاط داخلي - اعمال تشطيب </t>
  </si>
  <si>
    <t xml:space="preserve">مواد قصارة - قصارة داخلية - اعمال التشطيب </t>
  </si>
  <si>
    <t>اسمنت - قصارة داخلية - اعمال تشطيب</t>
  </si>
  <si>
    <t>مصانعة بلاط خارجي - اعمال تشطيب</t>
  </si>
  <si>
    <t>لاصق - بلاط خارجي - اعمال تشطيب</t>
  </si>
  <si>
    <t>مواد - بلاط خارجي - اعمال تشطيب</t>
  </si>
  <si>
    <t>مصانعة قصارة - قصارة داخلية - اعمال التشطيب</t>
  </si>
  <si>
    <t>مصانعة قصارة - قصارة خارجية - اعمال تشطيب</t>
  </si>
  <si>
    <t>مواد قصارة - قصارة خارجية - اعمال تشطيب</t>
  </si>
  <si>
    <t xml:space="preserve">اسمنت - قصارة خارجية - اعمال تشطيب </t>
  </si>
  <si>
    <t xml:space="preserve">اعمال قصارة ملونة - اعمال التشطيب </t>
  </si>
  <si>
    <t>كهرباء - اعمال التشطيب</t>
  </si>
  <si>
    <t>اعمال تأسيس خط الغاز - اعمال التشطيب</t>
  </si>
  <si>
    <t>اعمال اوتوميشن - اعمال التشطيب</t>
  </si>
  <si>
    <t>اعمال ميكانيك البركة - ميكانيك - اعمال التشطيب</t>
  </si>
  <si>
    <t>اعمال دهان داخلي - دهان - اعمال تشطيب</t>
  </si>
  <si>
    <t>اعمال دهان خارجي - دهان - اعمال تشطيب</t>
  </si>
  <si>
    <t>اعمال جيبسوم بورد - اعمال تشطيب</t>
  </si>
  <si>
    <t>اعمال ورق جدران - تصفيح - اعمال تشطيب</t>
  </si>
  <si>
    <t>سقايل - اعمال تشطيب</t>
  </si>
  <si>
    <t>اعمال المنيوم - المنيوم - اعمال تشطيب</t>
  </si>
  <si>
    <t>اعمال تكييف - تكييف - اعمال تشطيب</t>
  </si>
  <si>
    <t>اعمال دكت - تكييف - اعمال تشطيب</t>
  </si>
  <si>
    <t>اعمال تدفئة - اعمال تشطيب</t>
  </si>
  <si>
    <t>اعمال المصعد - اعمال التشطيب</t>
  </si>
  <si>
    <t xml:space="preserve">اعمال سيكوريت داخلي - سيكوريت - اعمال تشطيب </t>
  </si>
  <si>
    <t xml:space="preserve">اعمال سيكوريت خارجي - اعمال تشطيب </t>
  </si>
  <si>
    <t>اعمال أبواب PVC - منجور - اعمال تشطيب</t>
  </si>
  <si>
    <t>اعمال أبواب خشب - منجور - اعمال تشطيب</t>
  </si>
  <si>
    <t>اعمال تصفيح خشب واجهات - منجور - اعمال تشطيب</t>
  </si>
  <si>
    <t>اعمال باب رئيسي - باب بيفوت - اعمال تشطيب</t>
  </si>
  <si>
    <t xml:space="preserve">اعمال أبواب امان - اعمال تشطيب </t>
  </si>
  <si>
    <t>اعمال لوفرات - حديد - اعمال تشطيب</t>
  </si>
  <si>
    <t xml:space="preserve">اعمال حدادة خارجية - حديد - اعمال تشطيب </t>
  </si>
  <si>
    <t>النثريات - اعمال التشطيب</t>
  </si>
  <si>
    <t xml:space="preserve">كلف إدارية - اعمال تشطيب </t>
  </si>
  <si>
    <t>اعمال زراعة</t>
  </si>
  <si>
    <t xml:space="preserve">ري بالتنقيط - اعمال زراعة </t>
  </si>
  <si>
    <t xml:space="preserve">عزل - اعمال زراعة </t>
  </si>
  <si>
    <t xml:space="preserve">نباتات واشجار - اعمال زراعة </t>
  </si>
  <si>
    <t xml:space="preserve">تربة حمراء - اعمال زراعة </t>
  </si>
  <si>
    <t xml:space="preserve">اعمال ما بعد اذن الاشغال </t>
  </si>
  <si>
    <t>بلاط - بلاط خارجي - اعمال تشطيب</t>
  </si>
  <si>
    <t>اعمال جلي بلاط - بلاط داخلي - اعمال تشطيب</t>
  </si>
  <si>
    <t>مغاسل بلاط - بلاط داخلي - اعمال تشطيب</t>
  </si>
  <si>
    <t>BRIEF NOTES</t>
  </si>
  <si>
    <t>تاريخ البدء 6/24/2023</t>
  </si>
  <si>
    <t>تاريخ الانتهاء 10/1/2024</t>
  </si>
  <si>
    <t>سنة وثلاثة شهور</t>
  </si>
  <si>
    <t>433 يوم</t>
  </si>
  <si>
    <t>المساحة المسقوفة للمشروع</t>
  </si>
  <si>
    <t>924   م2</t>
  </si>
  <si>
    <t>المساحة حسب كشف الأمانة</t>
  </si>
  <si>
    <t>716     م2</t>
  </si>
  <si>
    <t>كلفة المتر المربع  على المساحة المسقوفة</t>
  </si>
  <si>
    <t xml:space="preserve">كلفة المتر المربع  حسب كشف الأمانة </t>
  </si>
  <si>
    <t>تكلفة متر اعمال العظم على المساحة المسقوفة للمشروع</t>
  </si>
  <si>
    <t xml:space="preserve">تكلفة متر اعمال العظم على مساحة كشف الأمانة  </t>
  </si>
  <si>
    <t>تكلفة متر اعمال التشطيب على المساحة المسقوفة للمشروع</t>
  </si>
  <si>
    <t xml:space="preserve">تكلفة متر اعمال التشطيب على مساحة كشف الأمانة  </t>
  </si>
  <si>
    <t>تكلفة اعمال التصميم والكلف الإدارية على المتر المربع من المساحة المسقوفة للمشروع</t>
  </si>
  <si>
    <t>تكلفة اعمال التصميم والكلف الإدارية على المتر المربع من مساحة كشف الأمانة</t>
  </si>
  <si>
    <t>671643.61 دينار</t>
  </si>
  <si>
    <t>SUM</t>
  </si>
  <si>
    <t>369566.64 دينار</t>
  </si>
  <si>
    <t>تاريخ بدء المشروع 24/6/2023</t>
  </si>
  <si>
    <t>تاريخ انتهاء المشروع 1/10/2024</t>
  </si>
  <si>
    <t>مدة المشروع</t>
  </si>
  <si>
    <t>نسبة الحديد الى باطون</t>
  </si>
  <si>
    <t>لا يوجد حجر</t>
  </si>
  <si>
    <t>تم استعمال لاصق S1 MAPE للواجهات+KERALASTIC T</t>
  </si>
  <si>
    <t xml:space="preserve">تم استخدام صاج 3 ملم مجلفن طول 6.10 متر للواجهات </t>
  </si>
  <si>
    <t>استخدام قصارة سافيتو PLASTER S جاهزة للواجهات الخارجية</t>
  </si>
  <si>
    <t xml:space="preserve">استخدام دهان TEXULTRA للواجهات الخارجية </t>
  </si>
  <si>
    <t xml:space="preserve">بناء روف + حمام روف + مطبخ </t>
  </si>
  <si>
    <t xml:space="preserve">بناء حمام خارجي </t>
  </si>
  <si>
    <t xml:space="preserve">اغلاق جزء من فتحة التهوية في عقدة التسوية </t>
  </si>
  <si>
    <t xml:space="preserve">استحداث مساحة إضافية بالتسوية </t>
  </si>
  <si>
    <t>الغاء بئر المياه</t>
  </si>
  <si>
    <t xml:space="preserve">تعليات البركة </t>
  </si>
  <si>
    <t xml:space="preserve">جاكوزي </t>
  </si>
  <si>
    <t>بناء وتأسيس تنك غاز</t>
  </si>
  <si>
    <t>تأسيس خطوط غاز للمطابخ والفايربليس باستثناء مطبخ الروف</t>
  </si>
  <si>
    <t xml:space="preserve">طوبوغرافية الأرض سهلة </t>
  </si>
  <si>
    <t>لم تدخل كلف النباتات</t>
  </si>
  <si>
    <t>تم شبك صرف صحي انسيابي بكلف مرتفعة</t>
  </si>
  <si>
    <t>تكييف GREE</t>
  </si>
  <si>
    <t>تم استعمال HEAT PUMP - HEAT RECOVERY</t>
  </si>
  <si>
    <t xml:space="preserve">وجود ملاحظات حول مقاولين مثل القصير+ البليط + الدهين الداخلي </t>
  </si>
  <si>
    <t>عزل الواجهات ما قبل التبليط عزل اسمنتي</t>
  </si>
  <si>
    <t xml:space="preserve">المشروع احتوى على اعمال بعد اذن الاشغال </t>
  </si>
  <si>
    <t>الالمنيوم مظهر عناب مقطع M14</t>
  </si>
  <si>
    <t>مدخل المبنى بازلت مع تبطين موزايكو ذو كلفة مرتفعة بمساحة 152.8 متر مربع</t>
  </si>
  <si>
    <t xml:space="preserve">عزل جميع التراسات المحيطة بالمبنى </t>
  </si>
  <si>
    <t xml:space="preserve">AUTOMATION - WIRED LOW CURRENT </t>
  </si>
  <si>
    <t xml:space="preserve">أبواب PVC للتسوية </t>
  </si>
  <si>
    <t xml:space="preserve">أبواب LAMINATE للطابق الأول و تصفيح الواجهات </t>
  </si>
  <si>
    <t xml:space="preserve">تشطيب الاسوار قصارة ملونة </t>
  </si>
  <si>
    <t>عزل جدران التسوية من الخارج زفتة + خيش</t>
  </si>
  <si>
    <t xml:space="preserve">دهان اسود لاسقف خدمات التسوية بدلا من القصارة </t>
  </si>
  <si>
    <t xml:space="preserve">vo </t>
  </si>
  <si>
    <t>جميع الاعمال الخارجية محملة على المبنى</t>
  </si>
  <si>
    <t>يوجد سيكوريت لكل التصاوين والادراج و DOUBLE VOLUME</t>
  </si>
  <si>
    <t>113514 jd</t>
  </si>
  <si>
    <t xml:space="preserve">الاوامر التغييرية التي طرأت على تعديل وزيادة مساحة طابق التسوية </t>
  </si>
  <si>
    <t xml:space="preserve">زيادة في بعض ارتفاعات الجدران الاستنادية </t>
  </si>
  <si>
    <t xml:space="preserve">تركيب نظام HYDROBOX لنظام التدفئة </t>
  </si>
  <si>
    <t xml:space="preserve">اعمال ما بعد اذن الاشغال مثل البوابة و حمام الروف و الفرندة و الحمام الخارجي </t>
  </si>
  <si>
    <t xml:space="preserve">اعمال القصارة - سلطان الزامل </t>
  </si>
  <si>
    <t>اعمال البلاط - عيسى قطيط</t>
  </si>
  <si>
    <t xml:space="preserve">عدم إزالة الجدار الاستنادي بين الجار وبين المشروع الحالي </t>
  </si>
  <si>
    <t xml:space="preserve">اختيار مقاولين ذو كفاءة عالية بسعر جيد </t>
  </si>
  <si>
    <t xml:space="preserve">عمل دراسة مكثفة على مخطط التصميم الداخلي والخارجي والاستعاضة عن بعض المواد والتصماميم بمواد وتصاميم ذو سعر اقل </t>
  </si>
  <si>
    <t>استخدام لواصق المناصير بدلا من MAPE S1</t>
  </si>
  <si>
    <t xml:space="preserve">استخدام البورسلان عوضا عن الحجر الطبيعي في واجهات المبنى </t>
  </si>
  <si>
    <t xml:space="preserve">حساب كميات أعمال العظم - اعمال تصميمية </t>
  </si>
  <si>
    <t>Cost of m2 / Elevation</t>
  </si>
  <si>
    <t>TOTAL SUM</t>
  </si>
  <si>
    <t>الكلفة الاجمالية لاعمال العظم</t>
  </si>
  <si>
    <t>الكلفة الاجمالية لاعمال التشطيب</t>
  </si>
  <si>
    <t>226454.42 دينار</t>
  </si>
  <si>
    <t>14369.9 دينار</t>
  </si>
  <si>
    <t>الكلفة الاجمالية لاعمال التصميم</t>
  </si>
  <si>
    <t>ELEVATIONS M2</t>
  </si>
  <si>
    <t>بلاط - بلاط خارجي  - اعمال تشطيب</t>
  </si>
  <si>
    <t>بلاط - بلاط خارجي واجهات مبنى  - اعمال تشطيب</t>
  </si>
  <si>
    <t xml:space="preserve">اسم المشروع </t>
  </si>
  <si>
    <t xml:space="preserve">ZEN VILLA </t>
  </si>
  <si>
    <t xml:space="preserve">  6/24/2023</t>
  </si>
  <si>
    <t xml:space="preserve">  10/1/2024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</si>
</sst>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thin">
        <color indexed="64"/>
      </bottom>
      <diagonal/>
    </border>
    <border>
      <left/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theme="1"/>
      </right>
      <top/>
      <bottom style="thin">
        <color theme="1"/>
      </bottom>
      <diagonal/>
    </border>
    <border>
      <left/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medium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0" fontId="3" fillId="0" borderId="1" xfId="0" applyFont="1" applyBorder="1" applyAlignment="1">
      <alignment vertic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2" borderId="0" xfId="0" applyFill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/>
    <xf numFmtId="0" fontId="10" fillId="0" borderId="1" xfId="0" applyFont="1" applyBorder="1" applyAlignment="1">
      <alignment horizontal="center" vertical="justify" wrapText="1"/>
    </xf>
    <xf numFmtId="0" fontId="1" fillId="2" borderId="16" xfId="0" applyFont="1" applyFill="1" applyBorder="1" applyAlignment="1">
      <alignment horizontal="center"/>
    </xf>
    <xf numFmtId="0" fontId="0" fillId="2" borderId="16" xfId="0" applyFill="1" applyBorder="1"/>
    <xf numFmtId="0" fontId="1" fillId="0" borderId="26" xfId="0" applyFont="1" applyBorder="1"/>
    <xf numFmtId="0" fontId="1" fillId="2" borderId="27" xfId="0" applyFont="1" applyFill="1" applyBorder="1" applyAlignment="1">
      <alignment horizontal="center"/>
    </xf>
    <xf numFmtId="0" fontId="0" fillId="0" borderId="26" xfId="0" applyBorder="1"/>
    <xf numFmtId="0" fontId="0" fillId="2" borderId="27" xfId="0" applyFill="1" applyBorder="1"/>
    <xf numFmtId="0" fontId="1" fillId="0" borderId="26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0" fillId="0" borderId="29" xfId="0" applyBorder="1" applyAlignment="1">
      <alignment horizontal="center"/>
    </xf>
    <xf numFmtId="0" fontId="0" fillId="0" borderId="29" xfId="0" applyBorder="1" applyAlignment="1">
      <alignment horizontal="center" vertical="center"/>
    </xf>
    <xf numFmtId="0" fontId="0" fillId="2" borderId="30" xfId="0" applyFill="1" applyBorder="1"/>
    <xf numFmtId="0" fontId="1" fillId="0" borderId="1" xfId="0" applyFont="1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37" xfId="0" applyFont="1" applyBorder="1"/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29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2" borderId="41" xfId="0" applyFont="1" applyFill="1" applyBorder="1" applyAlignment="1">
      <alignment horizontal="center"/>
    </xf>
    <xf numFmtId="0" fontId="0" fillId="2" borderId="42" xfId="0" applyFill="1" applyBorder="1"/>
    <xf numFmtId="0" fontId="0" fillId="2" borderId="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2" borderId="44" xfId="0" applyFill="1" applyBorder="1"/>
    <xf numFmtId="0" fontId="0" fillId="2" borderId="1" xfId="0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</xdr:colOff>
      <xdr:row>2</xdr:row>
      <xdr:rowOff>120015</xdr:rowOff>
    </xdr:from>
    <xdr:ext cx="1986280" cy="586740"/>
    <xdr:pic>
      <xdr:nvPicPr>
        <xdr:cNvPr id="5" name="image1.jpg">
          <a:extLst>
            <a:ext uri="{FF2B5EF4-FFF2-40B4-BE49-F238E27FC236}">
              <a16:creationId xmlns:a16="http://schemas.microsoft.com/office/drawing/2014/main" id="{6C03E787-6C08-42C4-8C8D-0940E201A6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4111350" y="668655"/>
          <a:ext cx="1986280" cy="58674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-1</xdr:colOff>
      <xdr:row>32</xdr:row>
      <xdr:rowOff>0</xdr:rowOff>
    </xdr:from>
    <xdr:to>
      <xdr:col>5</xdr:col>
      <xdr:colOff>0</xdr:colOff>
      <xdr:row>59</xdr:row>
      <xdr:rowOff>185057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8CE461-03E9-42FE-8FAE-7F5F87C9B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5269771" y="6716486"/>
          <a:ext cx="14478001" cy="518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9979</xdr:colOff>
      <xdr:row>28</xdr:row>
      <xdr:rowOff>48169</xdr:rowOff>
    </xdr:from>
    <xdr:ext cx="1986280" cy="586740"/>
    <xdr:pic>
      <xdr:nvPicPr>
        <xdr:cNvPr id="7" name="image1.jpg">
          <a:extLst>
            <a:ext uri="{FF2B5EF4-FFF2-40B4-BE49-F238E27FC236}">
              <a16:creationId xmlns:a16="http://schemas.microsoft.com/office/drawing/2014/main" id="{B222343F-E5D9-480F-AD36-3D2BDECB668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5341798" y="6024426"/>
          <a:ext cx="1986280" cy="5867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807720</xdr:colOff>
      <xdr:row>62</xdr:row>
      <xdr:rowOff>59870</xdr:rowOff>
    </xdr:from>
    <xdr:ext cx="1986280" cy="671649"/>
    <xdr:pic>
      <xdr:nvPicPr>
        <xdr:cNvPr id="10" name="image1.jpg">
          <a:extLst>
            <a:ext uri="{FF2B5EF4-FFF2-40B4-BE49-F238E27FC236}">
              <a16:creationId xmlns:a16="http://schemas.microsoft.com/office/drawing/2014/main" id="{C2CE55F6-0770-4666-B69E-2EA27EC0E3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000482920" y="12251870"/>
          <a:ext cx="1986280" cy="671649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878840</xdr:colOff>
      <xdr:row>169</xdr:row>
      <xdr:rowOff>63500</xdr:rowOff>
    </xdr:from>
    <xdr:ext cx="1986280" cy="586740"/>
    <xdr:pic>
      <xdr:nvPicPr>
        <xdr:cNvPr id="11" name="image1.jpg">
          <a:extLst>
            <a:ext uri="{FF2B5EF4-FFF2-40B4-BE49-F238E27FC236}">
              <a16:creationId xmlns:a16="http://schemas.microsoft.com/office/drawing/2014/main" id="{03D32877-F377-4FA1-8A03-692AF98DE50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99055440" y="32052260"/>
          <a:ext cx="1986280" cy="58674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1452</xdr:colOff>
      <xdr:row>214</xdr:row>
      <xdr:rowOff>73297</xdr:rowOff>
    </xdr:from>
    <xdr:ext cx="1986280" cy="586740"/>
    <xdr:pic>
      <xdr:nvPicPr>
        <xdr:cNvPr id="12" name="image1.jpg">
          <a:extLst>
            <a:ext uri="{FF2B5EF4-FFF2-40B4-BE49-F238E27FC236}">
              <a16:creationId xmlns:a16="http://schemas.microsoft.com/office/drawing/2014/main" id="{18DA6F43-4B2B-472E-AC9C-3D33542FD6E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6569526" y="36105011"/>
          <a:ext cx="1986280" cy="58674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2722764</xdr:colOff>
      <xdr:row>2</xdr:row>
      <xdr:rowOff>50743</xdr:rowOff>
    </xdr:from>
    <xdr:ext cx="1986280" cy="586740"/>
    <xdr:pic>
      <xdr:nvPicPr>
        <xdr:cNvPr id="3" name="image1.jpg">
          <a:extLst>
            <a:ext uri="{FF2B5EF4-FFF2-40B4-BE49-F238E27FC236}">
              <a16:creationId xmlns:a16="http://schemas.microsoft.com/office/drawing/2014/main" id="{84849135-9AB9-42A3-A165-3C28491B3C5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32117320" y="431743"/>
          <a:ext cx="1986280" cy="58674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476826</xdr:colOff>
      <xdr:row>34</xdr:row>
      <xdr:rowOff>51955</xdr:rowOff>
    </xdr:from>
    <xdr:to>
      <xdr:col>5</xdr:col>
      <xdr:colOff>484953</xdr:colOff>
      <xdr:row>62</xdr:row>
      <xdr:rowOff>54132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8C9077-3798-4788-92FA-4BFB50E77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1509638" y="7550728"/>
          <a:ext cx="14087809" cy="5353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9979</xdr:colOff>
      <xdr:row>29</xdr:row>
      <xdr:rowOff>48169</xdr:rowOff>
    </xdr:from>
    <xdr:ext cx="1986280" cy="586740"/>
    <xdr:pic>
      <xdr:nvPicPr>
        <xdr:cNvPr id="5" name="image1.jpg">
          <a:extLst>
            <a:ext uri="{FF2B5EF4-FFF2-40B4-BE49-F238E27FC236}">
              <a16:creationId xmlns:a16="http://schemas.microsoft.com/office/drawing/2014/main" id="{7A5BC83F-462B-40E9-A0D1-4F0386BC1C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7518941" y="5999389"/>
          <a:ext cx="1986280" cy="58674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736600</xdr:colOff>
      <xdr:row>63</xdr:row>
      <xdr:rowOff>9070</xdr:rowOff>
    </xdr:from>
    <xdr:ext cx="1986280" cy="671649"/>
    <xdr:pic>
      <xdr:nvPicPr>
        <xdr:cNvPr id="7" name="image1.jpg">
          <a:extLst>
            <a:ext uri="{FF2B5EF4-FFF2-40B4-BE49-F238E27FC236}">
              <a16:creationId xmlns:a16="http://schemas.microsoft.com/office/drawing/2014/main" id="{C3F73ADC-9EE6-48CA-85CF-45836C98637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2880720" y="11985170"/>
          <a:ext cx="1986280" cy="67164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2847340</xdr:colOff>
      <xdr:row>171</xdr:row>
      <xdr:rowOff>50800</xdr:rowOff>
    </xdr:from>
    <xdr:ext cx="1986280" cy="586740"/>
    <xdr:pic>
      <xdr:nvPicPr>
        <xdr:cNvPr id="10" name="image1.jpg">
          <a:extLst>
            <a:ext uri="{FF2B5EF4-FFF2-40B4-BE49-F238E27FC236}">
              <a16:creationId xmlns:a16="http://schemas.microsoft.com/office/drawing/2014/main" id="{92E70A07-D6A4-4550-A0B7-75FC8A96FD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8123280" y="31305500"/>
          <a:ext cx="1986280" cy="58674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1452</xdr:colOff>
      <xdr:row>216</xdr:row>
      <xdr:rowOff>73297</xdr:rowOff>
    </xdr:from>
    <xdr:ext cx="1986280" cy="586740"/>
    <xdr:pic>
      <xdr:nvPicPr>
        <xdr:cNvPr id="11" name="image1.jpg">
          <a:extLst>
            <a:ext uri="{FF2B5EF4-FFF2-40B4-BE49-F238E27FC236}">
              <a16:creationId xmlns:a16="http://schemas.microsoft.com/office/drawing/2014/main" id="{F60DBDF1-91E9-4FE6-9396-614D21FEBF1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7527468" y="40886017"/>
          <a:ext cx="1986280" cy="58674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3810</xdr:colOff>
      <xdr:row>4</xdr:row>
      <xdr:rowOff>120015</xdr:rowOff>
    </xdr:from>
    <xdr:ext cx="1986280" cy="586740"/>
    <xdr:pic>
      <xdr:nvPicPr>
        <xdr:cNvPr id="3" name="image1.jpg">
          <a:extLst>
            <a:ext uri="{FF2B5EF4-FFF2-40B4-BE49-F238E27FC236}">
              <a16:creationId xmlns:a16="http://schemas.microsoft.com/office/drawing/2014/main" id="{72E43114-E2F4-4AB2-A190-E9EB195DE1A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7525110" y="485775"/>
          <a:ext cx="1986280" cy="58674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4</xdr:col>
      <xdr:colOff>-1</xdr:colOff>
      <xdr:row>34</xdr:row>
      <xdr:rowOff>0</xdr:rowOff>
    </xdr:from>
    <xdr:to>
      <xdr:col>8</xdr:col>
      <xdr:colOff>0</xdr:colOff>
      <xdr:row>62</xdr:row>
      <xdr:rowOff>2177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4B6055-6233-475F-BB2C-70A7CCE1A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7442560" y="6682740"/>
          <a:ext cx="14470381" cy="5122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9979</xdr:colOff>
      <xdr:row>30</xdr:row>
      <xdr:rowOff>48169</xdr:rowOff>
    </xdr:from>
    <xdr:ext cx="1986280" cy="586740"/>
    <xdr:pic>
      <xdr:nvPicPr>
        <xdr:cNvPr id="7" name="image1.jpg">
          <a:extLst>
            <a:ext uri="{FF2B5EF4-FFF2-40B4-BE49-F238E27FC236}">
              <a16:creationId xmlns:a16="http://schemas.microsoft.com/office/drawing/2014/main" id="{40029678-1E7A-4C2C-93BC-78C6C1E31C1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7518941" y="5999389"/>
          <a:ext cx="1986280" cy="58674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32657</xdr:colOff>
      <xdr:row>65</xdr:row>
      <xdr:rowOff>62047</xdr:rowOff>
    </xdr:from>
    <xdr:ext cx="1986280" cy="671649"/>
    <xdr:pic>
      <xdr:nvPicPr>
        <xdr:cNvPr id="8" name="image1.jpg">
          <a:extLst>
            <a:ext uri="{FF2B5EF4-FFF2-40B4-BE49-F238E27FC236}">
              <a16:creationId xmlns:a16="http://schemas.microsoft.com/office/drawing/2014/main" id="{E0B6A93A-99D1-40B2-A1A8-D0EDD815AC2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95268663" y="12896304"/>
          <a:ext cx="1986280" cy="671649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878840</xdr:colOff>
      <xdr:row>171</xdr:row>
      <xdr:rowOff>63500</xdr:rowOff>
    </xdr:from>
    <xdr:ext cx="1986280" cy="586740"/>
    <xdr:pic>
      <xdr:nvPicPr>
        <xdr:cNvPr id="9" name="image1.jpg">
          <a:extLst>
            <a:ext uri="{FF2B5EF4-FFF2-40B4-BE49-F238E27FC236}">
              <a16:creationId xmlns:a16="http://schemas.microsoft.com/office/drawing/2014/main" id="{345BD46C-E7D8-476C-AEE8-CBC8AE4D5C2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95228023" y="32579129"/>
          <a:ext cx="1986280" cy="58674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1452</xdr:colOff>
      <xdr:row>216</xdr:row>
      <xdr:rowOff>73297</xdr:rowOff>
    </xdr:from>
    <xdr:ext cx="1986280" cy="586740"/>
    <xdr:pic>
      <xdr:nvPicPr>
        <xdr:cNvPr id="10" name="image1.jpg">
          <a:extLst>
            <a:ext uri="{FF2B5EF4-FFF2-40B4-BE49-F238E27FC236}">
              <a16:creationId xmlns:a16="http://schemas.microsoft.com/office/drawing/2014/main" id="{65A60E19-027E-45E2-A067-DF0A896F67C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7527468" y="40886017"/>
          <a:ext cx="1986280" cy="58674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L230"/>
  <sheetViews>
    <sheetView rightToLeft="1" tabSelected="1" topLeftCell="C213" zoomScale="104" zoomScaleNormal="35" workbookViewId="0">
      <selection activeCell="D222" sqref="D222"/>
    </sheetView>
  </sheetViews>
  <sheetFormatPr defaultRowHeight="15" x14ac:dyDescent="0.25"/>
  <cols>
    <col min="1" max="1" width="19.7109375" bestFit="1" customWidth="1"/>
    <col min="2" max="2" width="40.85546875" bestFit="1" customWidth="1"/>
    <col min="3" max="3" width="97.85546875" bestFit="1" customWidth="1"/>
    <col min="4" max="4" width="42" customWidth="1"/>
    <col min="5" max="5" width="30.28515625" customWidth="1"/>
    <col min="6" max="6" width="11.5703125" customWidth="1"/>
    <col min="7" max="7" width="15.28515625" customWidth="1"/>
    <col min="8" max="8" width="40.7109375" bestFit="1" customWidth="1"/>
  </cols>
  <sheetData>
    <row r="3" spans="2:5" x14ac:dyDescent="0.25">
      <c r="B3" s="53" t="s">
        <v>2</v>
      </c>
      <c r="C3" s="54"/>
      <c r="D3" s="54"/>
      <c r="E3" s="54"/>
    </row>
    <row r="4" spans="2:5" x14ac:dyDescent="0.25">
      <c r="B4" s="54"/>
      <c r="C4" s="54"/>
      <c r="D4" s="54"/>
      <c r="E4" s="54"/>
    </row>
    <row r="5" spans="2:5" x14ac:dyDescent="0.25">
      <c r="B5" s="54"/>
      <c r="C5" s="54"/>
      <c r="D5" s="54"/>
      <c r="E5" s="54"/>
    </row>
    <row r="6" spans="2:5" x14ac:dyDescent="0.25">
      <c r="B6" s="54"/>
      <c r="C6" s="54"/>
      <c r="D6" s="54"/>
      <c r="E6" s="54"/>
    </row>
    <row r="7" spans="2:5" ht="18.75" x14ac:dyDescent="0.3">
      <c r="B7" s="10" t="s">
        <v>0</v>
      </c>
      <c r="C7" s="1" t="s">
        <v>132</v>
      </c>
      <c r="D7" s="1"/>
      <c r="E7" s="11"/>
    </row>
    <row r="8" spans="2:5" ht="18.75" x14ac:dyDescent="0.3">
      <c r="B8" s="1" t="s">
        <v>3</v>
      </c>
      <c r="C8" s="10" t="s">
        <v>133</v>
      </c>
      <c r="D8" s="10"/>
      <c r="E8" s="11"/>
    </row>
    <row r="9" spans="2:5" ht="18.75" x14ac:dyDescent="0.3">
      <c r="B9" s="1" t="s">
        <v>4</v>
      </c>
      <c r="C9" s="10" t="s">
        <v>134</v>
      </c>
      <c r="D9" s="10"/>
      <c r="E9" s="11"/>
    </row>
    <row r="10" spans="2:5" ht="18.75" x14ac:dyDescent="0.3">
      <c r="B10" s="1" t="s">
        <v>5</v>
      </c>
      <c r="C10" s="1" t="s">
        <v>135</v>
      </c>
      <c r="D10" s="1"/>
      <c r="E10" s="1" t="s">
        <v>136</v>
      </c>
    </row>
    <row r="11" spans="2:5" ht="18.75" x14ac:dyDescent="0.3">
      <c r="B11" s="55" t="s">
        <v>6</v>
      </c>
      <c r="C11" s="1" t="s">
        <v>137</v>
      </c>
      <c r="D11" s="1"/>
      <c r="E11" s="1" t="s">
        <v>138</v>
      </c>
    </row>
    <row r="12" spans="2:5" ht="18.75" x14ac:dyDescent="0.3">
      <c r="B12" s="55"/>
      <c r="C12" s="1" t="s">
        <v>139</v>
      </c>
      <c r="D12" s="1"/>
      <c r="E12" s="1" t="s">
        <v>140</v>
      </c>
    </row>
    <row r="13" spans="2:5" ht="18.75" x14ac:dyDescent="0.3">
      <c r="B13" s="55" t="s">
        <v>7</v>
      </c>
      <c r="C13" s="1" t="s">
        <v>149</v>
      </c>
      <c r="D13" s="1"/>
      <c r="E13" s="1"/>
    </row>
    <row r="14" spans="2:5" ht="18.75" x14ac:dyDescent="0.3">
      <c r="B14" s="55"/>
      <c r="C14" s="1" t="s">
        <v>141</v>
      </c>
      <c r="D14" s="1"/>
      <c r="E14" s="1">
        <f>671643.61/924</f>
        <v>726.88702380952384</v>
      </c>
    </row>
    <row r="15" spans="2:5" ht="18.75" x14ac:dyDescent="0.3">
      <c r="B15" s="55"/>
      <c r="C15" s="1" t="s">
        <v>142</v>
      </c>
      <c r="D15" s="1"/>
      <c r="E15" s="1">
        <f>671643.61/716</f>
        <v>938.04973463687145</v>
      </c>
    </row>
    <row r="16" spans="2:5" ht="18.75" x14ac:dyDescent="0.3">
      <c r="B16" s="69" t="s">
        <v>8</v>
      </c>
      <c r="C16" s="16" t="s">
        <v>205</v>
      </c>
      <c r="D16" s="16">
        <f>D92</f>
        <v>226454.42</v>
      </c>
      <c r="E16" s="1" t="s">
        <v>207</v>
      </c>
    </row>
    <row r="17" spans="2:5" ht="18.75" x14ac:dyDescent="0.3">
      <c r="B17" s="70"/>
      <c r="C17" s="1" t="s">
        <v>143</v>
      </c>
      <c r="D17" s="1"/>
      <c r="E17" s="10">
        <f>D16/924</f>
        <v>245.08054112554115</v>
      </c>
    </row>
    <row r="18" spans="2:5" ht="18.75" x14ac:dyDescent="0.3">
      <c r="B18" s="71"/>
      <c r="C18" s="1" t="s">
        <v>144</v>
      </c>
      <c r="D18" s="1"/>
      <c r="E18" s="10">
        <f>D16/716</f>
        <v>316.27712290502797</v>
      </c>
    </row>
    <row r="19" spans="2:5" ht="18.75" x14ac:dyDescent="0.3">
      <c r="B19" s="55" t="s">
        <v>9</v>
      </c>
      <c r="C19" s="16" t="s">
        <v>206</v>
      </c>
      <c r="D19" s="16">
        <f>D108</f>
        <v>380511.33999999997</v>
      </c>
      <c r="E19" s="1" t="s">
        <v>151</v>
      </c>
    </row>
    <row r="20" spans="2:5" ht="18.75" x14ac:dyDescent="0.3">
      <c r="B20" s="55"/>
      <c r="C20" s="1" t="s">
        <v>145</v>
      </c>
      <c r="D20" s="1"/>
      <c r="E20" s="1">
        <f>D19/924</f>
        <v>411.80880952380949</v>
      </c>
    </row>
    <row r="21" spans="2:5" ht="18.75" x14ac:dyDescent="0.3">
      <c r="B21" s="55"/>
      <c r="C21" s="1" t="s">
        <v>146</v>
      </c>
      <c r="D21" s="1"/>
      <c r="E21" s="1">
        <f>D19/716</f>
        <v>531.44041899441333</v>
      </c>
    </row>
    <row r="22" spans="2:5" ht="18.75" x14ac:dyDescent="0.3">
      <c r="B22" s="69" t="s">
        <v>10</v>
      </c>
      <c r="C22" s="16" t="s">
        <v>209</v>
      </c>
      <c r="D22" s="16">
        <f>D76</f>
        <v>14369.9</v>
      </c>
      <c r="E22" s="1" t="s">
        <v>208</v>
      </c>
    </row>
    <row r="23" spans="2:5" ht="18.75" x14ac:dyDescent="0.3">
      <c r="B23" s="70"/>
      <c r="C23" s="1" t="s">
        <v>147</v>
      </c>
      <c r="D23" s="1"/>
      <c r="E23" s="1">
        <f>D22/924</f>
        <v>15.551839826839826</v>
      </c>
    </row>
    <row r="24" spans="2:5" ht="18.75" x14ac:dyDescent="0.3">
      <c r="B24" s="71"/>
      <c r="C24" s="1" t="s">
        <v>148</v>
      </c>
      <c r="D24" s="1"/>
      <c r="E24" s="1">
        <f>D22/716</f>
        <v>20.069692737430167</v>
      </c>
    </row>
    <row r="25" spans="2:5" x14ac:dyDescent="0.25">
      <c r="B25" s="56"/>
      <c r="C25" s="56"/>
      <c r="D25" s="56"/>
      <c r="E25" s="56"/>
    </row>
    <row r="26" spans="2:5" x14ac:dyDescent="0.25">
      <c r="B26" s="57"/>
      <c r="C26" s="57"/>
      <c r="D26" s="57"/>
      <c r="E26" s="57"/>
    </row>
    <row r="27" spans="2:5" x14ac:dyDescent="0.25">
      <c r="B27" s="57"/>
      <c r="C27" s="57"/>
      <c r="D27" s="57"/>
      <c r="E27" s="57"/>
    </row>
    <row r="28" spans="2:5" ht="15.75" thickBot="1" x14ac:dyDescent="0.3">
      <c r="B28" s="58"/>
      <c r="C28" s="58"/>
      <c r="D28" s="58"/>
      <c r="E28" s="58"/>
    </row>
    <row r="29" spans="2:5" x14ac:dyDescent="0.25">
      <c r="B29" s="59" t="s">
        <v>27</v>
      </c>
      <c r="C29" s="60"/>
      <c r="D29" s="60"/>
      <c r="E29" s="61"/>
    </row>
    <row r="30" spans="2:5" x14ac:dyDescent="0.25">
      <c r="B30" s="62"/>
      <c r="C30" s="63"/>
      <c r="D30" s="63"/>
      <c r="E30" s="64"/>
    </row>
    <row r="31" spans="2:5" x14ac:dyDescent="0.25">
      <c r="B31" s="62"/>
      <c r="C31" s="63"/>
      <c r="D31" s="63"/>
      <c r="E31" s="64"/>
    </row>
    <row r="32" spans="2:5" x14ac:dyDescent="0.25">
      <c r="B32" s="62"/>
      <c r="C32" s="63"/>
      <c r="D32" s="63"/>
      <c r="E32" s="64"/>
    </row>
    <row r="33" spans="2:5" x14ac:dyDescent="0.25">
      <c r="B33" s="5"/>
      <c r="E33" s="6"/>
    </row>
    <row r="34" spans="2:5" x14ac:dyDescent="0.25">
      <c r="B34" s="5"/>
      <c r="E34" s="6"/>
    </row>
    <row r="35" spans="2:5" x14ac:dyDescent="0.25">
      <c r="B35" s="5"/>
      <c r="E35" s="6"/>
    </row>
    <row r="36" spans="2:5" x14ac:dyDescent="0.25">
      <c r="B36" s="5"/>
      <c r="E36" s="6"/>
    </row>
    <row r="37" spans="2:5" x14ac:dyDescent="0.25">
      <c r="B37" s="5"/>
      <c r="E37" s="6"/>
    </row>
    <row r="38" spans="2:5" x14ac:dyDescent="0.25">
      <c r="B38" s="5"/>
      <c r="E38" s="6"/>
    </row>
    <row r="39" spans="2:5" x14ac:dyDescent="0.25">
      <c r="B39" s="5"/>
      <c r="E39" s="6"/>
    </row>
    <row r="40" spans="2:5" x14ac:dyDescent="0.25">
      <c r="B40" s="5"/>
      <c r="E40" s="6"/>
    </row>
    <row r="41" spans="2:5" x14ac:dyDescent="0.25">
      <c r="B41" s="5"/>
      <c r="E41" s="6"/>
    </row>
    <row r="42" spans="2:5" x14ac:dyDescent="0.25">
      <c r="B42" s="5"/>
      <c r="E42" s="6"/>
    </row>
    <row r="43" spans="2:5" x14ac:dyDescent="0.25">
      <c r="B43" s="5"/>
      <c r="E43" s="6"/>
    </row>
    <row r="44" spans="2:5" x14ac:dyDescent="0.25">
      <c r="B44" s="5"/>
      <c r="E44" s="6"/>
    </row>
    <row r="45" spans="2:5" x14ac:dyDescent="0.25">
      <c r="B45" s="5"/>
      <c r="E45" s="6"/>
    </row>
    <row r="46" spans="2:5" x14ac:dyDescent="0.25">
      <c r="B46" s="5"/>
      <c r="E46" s="6"/>
    </row>
    <row r="47" spans="2:5" x14ac:dyDescent="0.25">
      <c r="B47" s="5"/>
      <c r="E47" s="6"/>
    </row>
    <row r="48" spans="2:5" x14ac:dyDescent="0.25">
      <c r="B48" s="5"/>
      <c r="E48" s="6"/>
    </row>
    <row r="49" spans="1:12" x14ac:dyDescent="0.25">
      <c r="B49" s="5"/>
      <c r="E49" s="6"/>
    </row>
    <row r="50" spans="1:12" x14ac:dyDescent="0.25">
      <c r="B50" s="5"/>
      <c r="E50" s="6"/>
    </row>
    <row r="51" spans="1:12" x14ac:dyDescent="0.25">
      <c r="B51" s="5"/>
      <c r="E51" s="6"/>
    </row>
    <row r="52" spans="1:12" x14ac:dyDescent="0.25">
      <c r="B52" s="5"/>
      <c r="E52" s="6"/>
    </row>
    <row r="53" spans="1:12" x14ac:dyDescent="0.25">
      <c r="B53" s="5"/>
      <c r="E53" s="6"/>
    </row>
    <row r="54" spans="1:12" x14ac:dyDescent="0.25">
      <c r="B54" s="5"/>
      <c r="E54" s="6"/>
    </row>
    <row r="55" spans="1:12" x14ac:dyDescent="0.25">
      <c r="B55" s="5"/>
      <c r="E55" s="6"/>
    </row>
    <row r="56" spans="1:12" x14ac:dyDescent="0.25">
      <c r="B56" s="5"/>
      <c r="E56" s="6"/>
    </row>
    <row r="57" spans="1:12" x14ac:dyDescent="0.25">
      <c r="B57" s="5"/>
      <c r="E57" s="6"/>
    </row>
    <row r="58" spans="1:12" x14ac:dyDescent="0.25">
      <c r="B58" s="5"/>
      <c r="E58" s="6"/>
    </row>
    <row r="59" spans="1:12" x14ac:dyDescent="0.25">
      <c r="B59" s="5"/>
      <c r="E59" s="6"/>
    </row>
    <row r="60" spans="1:12" ht="15.75" thickBot="1" x14ac:dyDescent="0.3">
      <c r="B60" s="7"/>
      <c r="C60" s="8"/>
      <c r="D60" s="8"/>
      <c r="E60" s="9"/>
    </row>
    <row r="63" spans="1:12" ht="14.45" customHeight="1" x14ac:dyDescent="0.25">
      <c r="A63" s="72" t="s">
        <v>18</v>
      </c>
      <c r="B63" s="73"/>
      <c r="C63" s="73"/>
      <c r="D63" s="73"/>
      <c r="E63" s="73"/>
      <c r="F63" s="73"/>
      <c r="G63" s="73"/>
      <c r="H63" s="73"/>
      <c r="I63" s="17"/>
      <c r="J63" s="17"/>
      <c r="K63" s="17"/>
      <c r="L63" s="17"/>
    </row>
    <row r="64" spans="1:12" ht="14.45" customHeight="1" x14ac:dyDescent="0.25">
      <c r="A64" s="74"/>
      <c r="B64" s="75"/>
      <c r="C64" s="75"/>
      <c r="D64" s="75"/>
      <c r="E64" s="75"/>
      <c r="F64" s="75"/>
      <c r="G64" s="75"/>
      <c r="H64" s="75"/>
      <c r="I64" s="17"/>
      <c r="J64" s="17"/>
      <c r="K64" s="17"/>
    </row>
    <row r="65" spans="1:11" ht="14.45" customHeight="1" x14ac:dyDescent="0.25">
      <c r="A65" s="74"/>
      <c r="B65" s="75"/>
      <c r="C65" s="75"/>
      <c r="D65" s="75"/>
      <c r="E65" s="75"/>
      <c r="F65" s="75"/>
      <c r="G65" s="75"/>
      <c r="H65" s="75"/>
      <c r="I65" s="17"/>
      <c r="J65" s="17"/>
      <c r="K65" s="17"/>
    </row>
    <row r="66" spans="1:11" ht="14.45" customHeight="1" x14ac:dyDescent="0.25">
      <c r="A66" s="76"/>
      <c r="B66" s="77"/>
      <c r="C66" s="77"/>
      <c r="D66" s="77"/>
      <c r="E66" s="77"/>
      <c r="F66" s="77"/>
      <c r="G66" s="77"/>
      <c r="H66" s="77"/>
      <c r="I66" s="17"/>
      <c r="J66" s="17"/>
      <c r="K66" s="17"/>
    </row>
    <row r="67" spans="1:11" x14ac:dyDescent="0.25">
      <c r="A67" s="18" t="s">
        <v>28</v>
      </c>
      <c r="B67" s="19" t="s">
        <v>11</v>
      </c>
      <c r="C67" s="19" t="s">
        <v>12</v>
      </c>
      <c r="D67" s="19" t="s">
        <v>150</v>
      </c>
      <c r="E67" s="19" t="s">
        <v>13</v>
      </c>
      <c r="F67" s="19" t="s">
        <v>14</v>
      </c>
      <c r="G67" s="19" t="s">
        <v>15</v>
      </c>
      <c r="H67" s="22" t="s">
        <v>203</v>
      </c>
      <c r="I67" s="17"/>
      <c r="J67" s="17"/>
      <c r="K67" s="17"/>
    </row>
    <row r="68" spans="1:11" x14ac:dyDescent="0.25">
      <c r="A68" s="20"/>
      <c r="B68" s="15" t="s">
        <v>16</v>
      </c>
      <c r="C68" s="15">
        <f>SUM(C69:C165)</f>
        <v>671643.61</v>
      </c>
      <c r="D68" s="55">
        <f>SUM(C69:C75)</f>
        <v>6011</v>
      </c>
      <c r="E68" s="15">
        <f>C68/716</f>
        <v>938.04973463687145</v>
      </c>
      <c r="F68" s="15">
        <f>C68/924</f>
        <v>726.88702380952384</v>
      </c>
      <c r="G68" s="15">
        <v>100</v>
      </c>
      <c r="H68" s="23"/>
      <c r="I68" s="17"/>
      <c r="J68" s="17"/>
      <c r="K68" s="17"/>
    </row>
    <row r="69" spans="1:11" x14ac:dyDescent="0.25">
      <c r="A69" s="78" t="s">
        <v>35</v>
      </c>
      <c r="B69" s="21" t="s">
        <v>36</v>
      </c>
      <c r="C69" s="15">
        <v>855</v>
      </c>
      <c r="D69" s="55"/>
      <c r="E69" s="15">
        <f t="shared" ref="E69:E131" si="0">C69/716</f>
        <v>1.1941340782122905</v>
      </c>
      <c r="F69" s="15">
        <f t="shared" ref="F69:F131" si="1">C69/924</f>
        <v>0.92532467532467533</v>
      </c>
      <c r="G69" s="15">
        <f>(C69/671643.61)*100</f>
        <v>0.1272996552442448</v>
      </c>
      <c r="H69" s="23"/>
      <c r="I69" s="17"/>
      <c r="J69" s="17"/>
      <c r="K69" s="17"/>
    </row>
    <row r="70" spans="1:11" x14ac:dyDescent="0.25">
      <c r="A70" s="78"/>
      <c r="B70" s="21" t="s">
        <v>37</v>
      </c>
      <c r="C70" s="15">
        <v>1500</v>
      </c>
      <c r="D70" s="55"/>
      <c r="E70" s="15">
        <f t="shared" si="0"/>
        <v>2.0949720670391061</v>
      </c>
      <c r="F70" s="15">
        <f t="shared" si="1"/>
        <v>1.6233766233766234</v>
      </c>
      <c r="G70" s="15">
        <f t="shared" ref="G70:G132" si="2">(C70/671643.61)*100</f>
        <v>0.22333272849867505</v>
      </c>
      <c r="H70" s="23"/>
      <c r="I70" s="17"/>
      <c r="J70" s="17"/>
      <c r="K70" s="17"/>
    </row>
    <row r="71" spans="1:11" x14ac:dyDescent="0.25">
      <c r="A71" s="78"/>
      <c r="B71" s="21" t="s">
        <v>38</v>
      </c>
      <c r="C71" s="15">
        <v>0</v>
      </c>
      <c r="D71" s="55"/>
      <c r="E71" s="15">
        <f t="shared" si="0"/>
        <v>0</v>
      </c>
      <c r="F71" s="15">
        <f t="shared" si="1"/>
        <v>0</v>
      </c>
      <c r="G71" s="15">
        <f t="shared" si="2"/>
        <v>0</v>
      </c>
      <c r="H71" s="23"/>
      <c r="I71" s="17"/>
      <c r="J71" s="17"/>
      <c r="K71" s="17"/>
    </row>
    <row r="72" spans="1:11" x14ac:dyDescent="0.25">
      <c r="A72" s="78"/>
      <c r="B72" s="21" t="s">
        <v>39</v>
      </c>
      <c r="C72" s="15">
        <f>1250+932</f>
        <v>2182</v>
      </c>
      <c r="D72" s="55"/>
      <c r="E72" s="15">
        <f t="shared" si="0"/>
        <v>3.0474860335195531</v>
      </c>
      <c r="F72" s="15">
        <f t="shared" si="1"/>
        <v>2.3614718614718613</v>
      </c>
      <c r="G72" s="15">
        <f t="shared" si="2"/>
        <v>0.32487467572273937</v>
      </c>
      <c r="H72" s="23"/>
      <c r="I72" s="17"/>
      <c r="J72" s="17"/>
      <c r="K72" s="17"/>
    </row>
    <row r="73" spans="1:11" ht="30" x14ac:dyDescent="0.25">
      <c r="A73" s="78"/>
      <c r="B73" s="21" t="s">
        <v>40</v>
      </c>
      <c r="C73" s="15">
        <f>220+18</f>
        <v>238</v>
      </c>
      <c r="D73" s="55"/>
      <c r="E73" s="15">
        <f t="shared" si="0"/>
        <v>0.33240223463687152</v>
      </c>
      <c r="F73" s="15">
        <f t="shared" si="1"/>
        <v>0.25757575757575757</v>
      </c>
      <c r="G73" s="15">
        <f t="shared" si="2"/>
        <v>3.5435459588456446E-2</v>
      </c>
      <c r="H73" s="23"/>
      <c r="I73" s="17"/>
      <c r="J73" s="17"/>
      <c r="K73" s="17"/>
    </row>
    <row r="74" spans="1:11" ht="45" x14ac:dyDescent="0.25">
      <c r="A74" s="78"/>
      <c r="B74" s="21" t="s">
        <v>41</v>
      </c>
      <c r="C74" s="15">
        <f>350+500</f>
        <v>850</v>
      </c>
      <c r="D74" s="55"/>
      <c r="E74" s="15">
        <f t="shared" si="0"/>
        <v>1.1871508379888269</v>
      </c>
      <c r="F74" s="15">
        <f t="shared" si="1"/>
        <v>0.91991341991341991</v>
      </c>
      <c r="G74" s="15">
        <f t="shared" si="2"/>
        <v>0.12655521281591586</v>
      </c>
      <c r="H74" s="23"/>
      <c r="I74" s="17"/>
      <c r="J74" s="17"/>
      <c r="K74" s="17"/>
    </row>
    <row r="75" spans="1:11" x14ac:dyDescent="0.25">
      <c r="A75" s="78"/>
      <c r="B75" s="21" t="s">
        <v>42</v>
      </c>
      <c r="C75" s="15">
        <f>286+100</f>
        <v>386</v>
      </c>
      <c r="D75" s="55"/>
      <c r="E75" s="15">
        <f t="shared" si="0"/>
        <v>0.53910614525139666</v>
      </c>
      <c r="F75" s="15">
        <f t="shared" si="1"/>
        <v>0.41774891774891776</v>
      </c>
      <c r="G75" s="15">
        <f t="shared" si="2"/>
        <v>5.7470955466992386E-2</v>
      </c>
      <c r="H75" s="23"/>
      <c r="I75" s="17"/>
      <c r="J75" s="17"/>
      <c r="K75" s="17"/>
    </row>
    <row r="76" spans="1:11" x14ac:dyDescent="0.25">
      <c r="A76" s="78" t="s">
        <v>29</v>
      </c>
      <c r="B76" s="15" t="s">
        <v>30</v>
      </c>
      <c r="C76" s="15">
        <v>5643.9</v>
      </c>
      <c r="D76" s="55">
        <f>SUM(C76:C81)</f>
        <v>14369.9</v>
      </c>
      <c r="E76" s="15">
        <f t="shared" si="0"/>
        <v>7.8825418994413399</v>
      </c>
      <c r="F76" s="15">
        <f t="shared" si="1"/>
        <v>6.1081168831168826</v>
      </c>
      <c r="G76" s="15">
        <f t="shared" si="2"/>
        <v>0.84031172424911471</v>
      </c>
      <c r="H76" s="23"/>
      <c r="I76" s="17"/>
      <c r="J76" s="17"/>
      <c r="K76" s="17"/>
    </row>
    <row r="77" spans="1:11" x14ac:dyDescent="0.25">
      <c r="A77" s="78"/>
      <c r="B77" s="15" t="s">
        <v>31</v>
      </c>
      <c r="C77" s="15">
        <v>4000</v>
      </c>
      <c r="D77" s="55"/>
      <c r="E77" s="15">
        <f t="shared" si="0"/>
        <v>5.5865921787709496</v>
      </c>
      <c r="F77" s="15">
        <f t="shared" si="1"/>
        <v>4.329004329004329</v>
      </c>
      <c r="G77" s="15">
        <f t="shared" si="2"/>
        <v>0.59555394266313355</v>
      </c>
      <c r="H77" s="23"/>
      <c r="I77" s="17"/>
      <c r="J77" s="17"/>
      <c r="K77" s="17"/>
    </row>
    <row r="78" spans="1:11" x14ac:dyDescent="0.25">
      <c r="A78" s="78"/>
      <c r="B78" s="15" t="s">
        <v>32</v>
      </c>
      <c r="C78" s="15">
        <v>2576</v>
      </c>
      <c r="D78" s="55"/>
      <c r="E78" s="15">
        <f t="shared" si="0"/>
        <v>3.5977653631284916</v>
      </c>
      <c r="F78" s="15">
        <f t="shared" si="1"/>
        <v>2.7878787878787881</v>
      </c>
      <c r="G78" s="15">
        <f t="shared" si="2"/>
        <v>0.38353673907505798</v>
      </c>
      <c r="H78" s="23"/>
      <c r="I78" s="17"/>
      <c r="J78" s="17"/>
      <c r="K78" s="17"/>
    </row>
    <row r="79" spans="1:11" x14ac:dyDescent="0.25">
      <c r="A79" s="78"/>
      <c r="B79" s="15" t="s">
        <v>33</v>
      </c>
      <c r="C79" s="15">
        <v>1280</v>
      </c>
      <c r="D79" s="55"/>
      <c r="E79" s="15">
        <f t="shared" si="0"/>
        <v>1.7877094972067038</v>
      </c>
      <c r="F79" s="15">
        <f t="shared" si="1"/>
        <v>1.3852813852813852</v>
      </c>
      <c r="G79" s="15">
        <f t="shared" si="2"/>
        <v>0.19057726165220273</v>
      </c>
      <c r="H79" s="23"/>
      <c r="I79" s="17"/>
      <c r="J79" s="17"/>
      <c r="K79" s="17"/>
    </row>
    <row r="80" spans="1:11" x14ac:dyDescent="0.25">
      <c r="A80" s="78"/>
      <c r="B80" s="15" t="s">
        <v>34</v>
      </c>
      <c r="C80" s="15">
        <f>590-120</f>
        <v>470</v>
      </c>
      <c r="D80" s="55"/>
      <c r="E80" s="15">
        <f t="shared" si="0"/>
        <v>0.65642458100558654</v>
      </c>
      <c r="F80" s="15">
        <f t="shared" si="1"/>
        <v>0.5086580086580087</v>
      </c>
      <c r="G80" s="15">
        <f t="shared" si="2"/>
        <v>6.9977588262918194E-2</v>
      </c>
      <c r="H80" s="23"/>
      <c r="I80" s="17"/>
      <c r="J80" s="17"/>
      <c r="K80" s="17"/>
    </row>
    <row r="81" spans="1:11" x14ac:dyDescent="0.25">
      <c r="A81" s="78"/>
      <c r="B81" s="15" t="s">
        <v>202</v>
      </c>
      <c r="C81" s="15">
        <v>400</v>
      </c>
      <c r="D81" s="55"/>
      <c r="E81" s="15">
        <f t="shared" si="0"/>
        <v>0.55865921787709494</v>
      </c>
      <c r="F81" s="15">
        <f t="shared" si="1"/>
        <v>0.4329004329004329</v>
      </c>
      <c r="G81" s="15">
        <f t="shared" si="2"/>
        <v>5.9555394266313351E-2</v>
      </c>
      <c r="H81" s="23"/>
      <c r="I81" s="17"/>
      <c r="J81" s="17"/>
      <c r="K81" s="17"/>
    </row>
    <row r="82" spans="1:11" x14ac:dyDescent="0.25">
      <c r="A82" s="78" t="s">
        <v>43</v>
      </c>
      <c r="B82" s="15" t="s">
        <v>44</v>
      </c>
      <c r="C82" s="15">
        <v>100</v>
      </c>
      <c r="D82" s="55">
        <f>SUM(C82:C88)</f>
        <v>2405.6999999999998</v>
      </c>
      <c r="E82" s="15">
        <f t="shared" si="0"/>
        <v>0.13966480446927373</v>
      </c>
      <c r="F82" s="15">
        <f t="shared" si="1"/>
        <v>0.10822510822510822</v>
      </c>
      <c r="G82" s="15">
        <f t="shared" si="2"/>
        <v>1.4888848566578338E-2</v>
      </c>
      <c r="H82" s="23"/>
      <c r="I82" s="17"/>
      <c r="J82" s="17"/>
      <c r="K82" s="17"/>
    </row>
    <row r="83" spans="1:11" x14ac:dyDescent="0.25">
      <c r="A83" s="78"/>
      <c r="B83" s="15" t="s">
        <v>45</v>
      </c>
      <c r="C83" s="15">
        <v>300</v>
      </c>
      <c r="D83" s="55"/>
      <c r="E83" s="15">
        <f t="shared" si="0"/>
        <v>0.41899441340782123</v>
      </c>
      <c r="F83" s="15">
        <f t="shared" si="1"/>
        <v>0.32467532467532467</v>
      </c>
      <c r="G83" s="15">
        <f t="shared" si="2"/>
        <v>4.4666545699735015E-2</v>
      </c>
      <c r="H83" s="23"/>
      <c r="I83" s="17"/>
      <c r="J83" s="17"/>
      <c r="K83" s="17"/>
    </row>
    <row r="84" spans="1:11" x14ac:dyDescent="0.25">
      <c r="A84" s="78"/>
      <c r="B84" s="15" t="s">
        <v>46</v>
      </c>
      <c r="C84" s="15">
        <v>50</v>
      </c>
      <c r="D84" s="55"/>
      <c r="E84" s="15">
        <f t="shared" si="0"/>
        <v>6.9832402234636867E-2</v>
      </c>
      <c r="F84" s="15">
        <f t="shared" si="1"/>
        <v>5.4112554112554112E-2</v>
      </c>
      <c r="G84" s="15">
        <f t="shared" si="2"/>
        <v>7.4444242832891689E-3</v>
      </c>
      <c r="H84" s="23"/>
      <c r="I84" s="17"/>
      <c r="J84" s="17"/>
      <c r="K84" s="17"/>
    </row>
    <row r="85" spans="1:11" x14ac:dyDescent="0.25">
      <c r="A85" s="78"/>
      <c r="B85" s="15" t="s">
        <v>47</v>
      </c>
      <c r="C85" s="15">
        <v>0</v>
      </c>
      <c r="D85" s="55"/>
      <c r="E85" s="15">
        <f t="shared" si="0"/>
        <v>0</v>
      </c>
      <c r="F85" s="15">
        <f t="shared" si="1"/>
        <v>0</v>
      </c>
      <c r="G85" s="15">
        <f t="shared" si="2"/>
        <v>0</v>
      </c>
      <c r="H85" s="23"/>
      <c r="I85" s="17"/>
      <c r="J85" s="17"/>
      <c r="K85" s="17"/>
    </row>
    <row r="86" spans="1:11" x14ac:dyDescent="0.25">
      <c r="A86" s="78"/>
      <c r="B86" s="15" t="s">
        <v>48</v>
      </c>
      <c r="C86" s="15">
        <v>1855.7</v>
      </c>
      <c r="D86" s="55"/>
      <c r="E86" s="15">
        <f t="shared" si="0"/>
        <v>2.5917597765363127</v>
      </c>
      <c r="F86" s="15">
        <f t="shared" si="1"/>
        <v>2.0083333333333333</v>
      </c>
      <c r="G86" s="15">
        <f t="shared" si="2"/>
        <v>0.2762923628499942</v>
      </c>
      <c r="H86" s="23"/>
      <c r="I86" s="17"/>
      <c r="J86" s="17"/>
      <c r="K86" s="17"/>
    </row>
    <row r="87" spans="1:11" x14ac:dyDescent="0.25">
      <c r="A87" s="78"/>
      <c r="B87" s="15" t="s">
        <v>49</v>
      </c>
      <c r="C87" s="15">
        <v>100</v>
      </c>
      <c r="D87" s="55"/>
      <c r="E87" s="15">
        <f t="shared" si="0"/>
        <v>0.13966480446927373</v>
      </c>
      <c r="F87" s="15">
        <f t="shared" si="1"/>
        <v>0.10822510822510822</v>
      </c>
      <c r="G87" s="15">
        <f t="shared" si="2"/>
        <v>1.4888848566578338E-2</v>
      </c>
      <c r="H87" s="23"/>
      <c r="I87" s="17"/>
      <c r="J87" s="17"/>
      <c r="K87" s="17"/>
    </row>
    <row r="88" spans="1:11" x14ac:dyDescent="0.25">
      <c r="A88" s="78"/>
      <c r="B88" s="15" t="s">
        <v>50</v>
      </c>
      <c r="C88" s="15">
        <v>0</v>
      </c>
      <c r="D88" s="55"/>
      <c r="E88" s="15">
        <f t="shared" si="0"/>
        <v>0</v>
      </c>
      <c r="F88" s="15">
        <f t="shared" si="1"/>
        <v>0</v>
      </c>
      <c r="G88" s="15">
        <f t="shared" si="2"/>
        <v>0</v>
      </c>
      <c r="H88" s="23"/>
      <c r="I88" s="17"/>
      <c r="J88" s="17"/>
      <c r="K88" s="17"/>
    </row>
    <row r="89" spans="1:11" x14ac:dyDescent="0.25">
      <c r="A89" s="78" t="s">
        <v>51</v>
      </c>
      <c r="B89" s="15" t="s">
        <v>53</v>
      </c>
      <c r="C89" s="15">
        <v>60</v>
      </c>
      <c r="D89" s="55">
        <f>SUM(C89:C91)</f>
        <v>19641.25</v>
      </c>
      <c r="E89" s="15">
        <f t="shared" si="0"/>
        <v>8.3798882681564241E-2</v>
      </c>
      <c r="F89" s="15">
        <f t="shared" si="1"/>
        <v>6.4935064935064929E-2</v>
      </c>
      <c r="G89" s="15">
        <f t="shared" si="2"/>
        <v>8.9333091399470023E-3</v>
      </c>
      <c r="H89" s="23"/>
      <c r="I89" s="17"/>
      <c r="J89" s="17"/>
      <c r="K89" s="17"/>
    </row>
    <row r="90" spans="1:11" x14ac:dyDescent="0.25">
      <c r="A90" s="78"/>
      <c r="B90" s="15" t="s">
        <v>54</v>
      </c>
      <c r="C90" s="15">
        <v>60</v>
      </c>
      <c r="D90" s="55"/>
      <c r="E90" s="15">
        <f t="shared" si="0"/>
        <v>8.3798882681564241E-2</v>
      </c>
      <c r="F90" s="15">
        <f t="shared" si="1"/>
        <v>6.4935064935064929E-2</v>
      </c>
      <c r="G90" s="15">
        <f t="shared" si="2"/>
        <v>8.9333091399470023E-3</v>
      </c>
      <c r="H90" s="23"/>
      <c r="I90" s="17"/>
      <c r="J90" s="17"/>
      <c r="K90" s="17"/>
    </row>
    <row r="91" spans="1:11" x14ac:dyDescent="0.25">
      <c r="A91" s="78"/>
      <c r="B91" s="15" t="s">
        <v>52</v>
      </c>
      <c r="C91" s="15">
        <v>19521.25</v>
      </c>
      <c r="D91" s="55"/>
      <c r="E91" s="15">
        <f t="shared" si="0"/>
        <v>27.264315642458101</v>
      </c>
      <c r="F91" s="15">
        <f t="shared" si="1"/>
        <v>21.126893939393938</v>
      </c>
      <c r="G91" s="15">
        <f t="shared" si="2"/>
        <v>2.9064893508031742</v>
      </c>
      <c r="H91" s="23"/>
      <c r="I91" s="17"/>
      <c r="J91" s="17"/>
      <c r="K91" s="17"/>
    </row>
    <row r="92" spans="1:11" x14ac:dyDescent="0.25">
      <c r="A92" s="78" t="s">
        <v>55</v>
      </c>
      <c r="B92" s="15" t="s">
        <v>64</v>
      </c>
      <c r="C92" s="15">
        <v>0</v>
      </c>
      <c r="D92" s="55">
        <f>SUM(C92:C107)</f>
        <v>226454.42</v>
      </c>
      <c r="E92" s="15">
        <f t="shared" si="0"/>
        <v>0</v>
      </c>
      <c r="F92" s="15">
        <f t="shared" si="1"/>
        <v>0</v>
      </c>
      <c r="G92" s="15">
        <f t="shared" si="2"/>
        <v>0</v>
      </c>
      <c r="H92" s="23"/>
      <c r="I92" s="17"/>
      <c r="J92" s="17"/>
      <c r="K92" s="17"/>
    </row>
    <row r="93" spans="1:11" x14ac:dyDescent="0.25">
      <c r="A93" s="78"/>
      <c r="B93" s="15" t="s">
        <v>56</v>
      </c>
      <c r="C93" s="15">
        <v>63457.35</v>
      </c>
      <c r="D93" s="55"/>
      <c r="E93" s="15">
        <f t="shared" si="0"/>
        <v>88.627583798882682</v>
      </c>
      <c r="F93" s="15">
        <f t="shared" si="1"/>
        <v>68.676785714285714</v>
      </c>
      <c r="G93" s="15">
        <f t="shared" si="2"/>
        <v>9.4480687458635977</v>
      </c>
      <c r="H93" s="23"/>
      <c r="I93" s="17"/>
      <c r="J93" s="17"/>
      <c r="K93" s="17"/>
    </row>
    <row r="94" spans="1:11" x14ac:dyDescent="0.25">
      <c r="A94" s="78"/>
      <c r="B94" s="15" t="s">
        <v>57</v>
      </c>
      <c r="C94" s="15">
        <v>67537</v>
      </c>
      <c r="D94" s="55"/>
      <c r="E94" s="15">
        <f t="shared" si="0"/>
        <v>94.325418994413411</v>
      </c>
      <c r="F94" s="15">
        <f t="shared" si="1"/>
        <v>73.091991341991346</v>
      </c>
      <c r="G94" s="15">
        <f t="shared" si="2"/>
        <v>10.055481656410011</v>
      </c>
      <c r="H94" s="23"/>
      <c r="I94" s="17"/>
      <c r="J94" s="17"/>
      <c r="K94" s="17"/>
    </row>
    <row r="95" spans="1:11" x14ac:dyDescent="0.25">
      <c r="A95" s="78"/>
      <c r="B95" s="15" t="s">
        <v>58</v>
      </c>
      <c r="C95" s="15">
        <v>50645.85</v>
      </c>
      <c r="D95" s="55"/>
      <c r="E95" s="15">
        <f t="shared" si="0"/>
        <v>70.734427374301674</v>
      </c>
      <c r="F95" s="15">
        <f t="shared" si="1"/>
        <v>54.811525974025976</v>
      </c>
      <c r="G95" s="15">
        <f t="shared" si="2"/>
        <v>7.540583911756416</v>
      </c>
      <c r="H95" s="23"/>
      <c r="I95" s="17"/>
      <c r="J95" s="17"/>
      <c r="K95" s="17"/>
    </row>
    <row r="96" spans="1:11" x14ac:dyDescent="0.25">
      <c r="A96" s="78"/>
      <c r="B96" s="15" t="s">
        <v>59</v>
      </c>
      <c r="C96" s="15">
        <v>9198.1299999999992</v>
      </c>
      <c r="D96" s="55"/>
      <c r="E96" s="15">
        <f t="shared" si="0"/>
        <v>12.846550279329607</v>
      </c>
      <c r="F96" s="15">
        <f t="shared" si="1"/>
        <v>9.9546861471861465</v>
      </c>
      <c r="G96" s="15">
        <f t="shared" si="2"/>
        <v>1.3694956466570118</v>
      </c>
      <c r="H96" s="23"/>
      <c r="I96" s="17"/>
      <c r="J96" s="17"/>
      <c r="K96" s="17"/>
    </row>
    <row r="97" spans="1:11" x14ac:dyDescent="0.25">
      <c r="A97" s="78"/>
      <c r="B97" s="15" t="s">
        <v>60</v>
      </c>
      <c r="C97" s="15">
        <f>482+985+160+1000</f>
        <v>2627</v>
      </c>
      <c r="D97" s="55"/>
      <c r="E97" s="15">
        <f t="shared" si="0"/>
        <v>3.6689944134078214</v>
      </c>
      <c r="F97" s="15">
        <f t="shared" si="1"/>
        <v>2.8430735930735929</v>
      </c>
      <c r="G97" s="15">
        <f t="shared" si="2"/>
        <v>0.39113005184401295</v>
      </c>
      <c r="H97" s="23"/>
      <c r="I97" s="17"/>
      <c r="J97" s="17"/>
      <c r="K97" s="17"/>
    </row>
    <row r="98" spans="1:11" x14ac:dyDescent="0.25">
      <c r="A98" s="78"/>
      <c r="B98" s="15" t="s">
        <v>61</v>
      </c>
      <c r="C98" s="15">
        <v>7236</v>
      </c>
      <c r="D98" s="55"/>
      <c r="E98" s="15">
        <f t="shared" si="0"/>
        <v>10.106145251396647</v>
      </c>
      <c r="F98" s="15">
        <f t="shared" si="1"/>
        <v>7.8311688311688314</v>
      </c>
      <c r="G98" s="15">
        <f t="shared" si="2"/>
        <v>1.0773570822776084</v>
      </c>
      <c r="H98" s="23"/>
      <c r="I98" s="17"/>
      <c r="J98" s="17"/>
      <c r="K98" s="17"/>
    </row>
    <row r="99" spans="1:11" x14ac:dyDescent="0.25">
      <c r="A99" s="78"/>
      <c r="B99" s="15" t="s">
        <v>62</v>
      </c>
      <c r="C99" s="15">
        <f>165+110+493.8+780+638.9+82.5+100+459+490+75.25+54+2000</f>
        <v>5448.45</v>
      </c>
      <c r="D99" s="55"/>
      <c r="E99" s="15">
        <f t="shared" si="0"/>
        <v>7.6095670391061452</v>
      </c>
      <c r="F99" s="15">
        <f t="shared" si="1"/>
        <v>5.896590909090909</v>
      </c>
      <c r="G99" s="15">
        <f t="shared" si="2"/>
        <v>0.81121146972573732</v>
      </c>
      <c r="H99" s="23"/>
      <c r="I99" s="17"/>
      <c r="J99" s="17"/>
      <c r="K99" s="17"/>
    </row>
    <row r="100" spans="1:11" x14ac:dyDescent="0.25">
      <c r="A100" s="78"/>
      <c r="B100" s="15" t="s">
        <v>63</v>
      </c>
      <c r="C100" s="15">
        <v>5313.5</v>
      </c>
      <c r="D100" s="55"/>
      <c r="E100" s="15">
        <f t="shared" si="0"/>
        <v>7.4210893854748603</v>
      </c>
      <c r="F100" s="15">
        <f t="shared" si="1"/>
        <v>5.7505411255411252</v>
      </c>
      <c r="G100" s="15">
        <f t="shared" si="2"/>
        <v>0.79111896858513986</v>
      </c>
      <c r="H100" s="23"/>
      <c r="I100" s="17"/>
      <c r="J100" s="17"/>
      <c r="K100" s="17"/>
    </row>
    <row r="101" spans="1:11" x14ac:dyDescent="0.25">
      <c r="A101" s="78"/>
      <c r="B101" s="15" t="s">
        <v>65</v>
      </c>
      <c r="C101" s="15">
        <v>0</v>
      </c>
      <c r="D101" s="55"/>
      <c r="E101" s="15">
        <f t="shared" si="0"/>
        <v>0</v>
      </c>
      <c r="F101" s="15">
        <f t="shared" si="1"/>
        <v>0</v>
      </c>
      <c r="G101" s="15">
        <f t="shared" si="2"/>
        <v>0</v>
      </c>
      <c r="H101" s="23"/>
      <c r="I101" s="17"/>
      <c r="J101" s="17"/>
      <c r="K101" s="17"/>
    </row>
    <row r="102" spans="1:11" x14ac:dyDescent="0.25">
      <c r="A102" s="78"/>
      <c r="B102" s="15" t="s">
        <v>66</v>
      </c>
      <c r="C102" s="15">
        <v>0</v>
      </c>
      <c r="D102" s="55"/>
      <c r="E102" s="15">
        <f t="shared" si="0"/>
        <v>0</v>
      </c>
      <c r="F102" s="15">
        <f t="shared" si="1"/>
        <v>0</v>
      </c>
      <c r="G102" s="15">
        <f t="shared" si="2"/>
        <v>0</v>
      </c>
      <c r="H102" s="23"/>
      <c r="I102" s="17"/>
      <c r="J102" s="17"/>
      <c r="K102" s="17"/>
    </row>
    <row r="103" spans="1:11" x14ac:dyDescent="0.25">
      <c r="A103" s="78"/>
      <c r="B103" s="15" t="s">
        <v>67</v>
      </c>
      <c r="C103" s="15">
        <f>100+122+170+32</f>
        <v>424</v>
      </c>
      <c r="D103" s="55"/>
      <c r="E103" s="15">
        <f t="shared" si="0"/>
        <v>0.59217877094972071</v>
      </c>
      <c r="F103" s="15">
        <f t="shared" si="1"/>
        <v>0.45887445887445888</v>
      </c>
      <c r="G103" s="15">
        <f t="shared" si="2"/>
        <v>6.312871792229216E-2</v>
      </c>
      <c r="H103" s="23"/>
      <c r="I103" s="17"/>
      <c r="J103" s="17"/>
      <c r="K103" s="17"/>
    </row>
    <row r="104" spans="1:11" x14ac:dyDescent="0.25">
      <c r="A104" s="78"/>
      <c r="B104" s="15" t="s">
        <v>68</v>
      </c>
      <c r="C104" s="15">
        <f>300.73+134.76</f>
        <v>435.49</v>
      </c>
      <c r="D104" s="55"/>
      <c r="E104" s="15">
        <f t="shared" si="0"/>
        <v>0.60822625698324029</v>
      </c>
      <c r="F104" s="15">
        <f t="shared" si="1"/>
        <v>0.47130952380952384</v>
      </c>
      <c r="G104" s="15">
        <f t="shared" si="2"/>
        <v>6.4839446622592001E-2</v>
      </c>
      <c r="H104" s="23"/>
      <c r="I104" s="17"/>
      <c r="J104" s="17"/>
      <c r="K104" s="17"/>
    </row>
    <row r="105" spans="1:11" x14ac:dyDescent="0.25">
      <c r="A105" s="78"/>
      <c r="B105" s="15" t="s">
        <v>69</v>
      </c>
      <c r="C105" s="15">
        <f>270+369.5+310.75+276+977+446+766+870+2000</f>
        <v>6285.25</v>
      </c>
      <c r="D105" s="55"/>
      <c r="E105" s="15">
        <f t="shared" si="0"/>
        <v>8.7782821229050274</v>
      </c>
      <c r="F105" s="15">
        <f t="shared" si="1"/>
        <v>6.8022186147186146</v>
      </c>
      <c r="G105" s="15">
        <f t="shared" si="2"/>
        <v>0.93580135453086488</v>
      </c>
      <c r="H105" s="23"/>
      <c r="I105" s="17"/>
      <c r="J105" s="17"/>
      <c r="K105" s="17"/>
    </row>
    <row r="106" spans="1:11" x14ac:dyDescent="0.25">
      <c r="A106" s="78"/>
      <c r="B106" s="15" t="s">
        <v>71</v>
      </c>
      <c r="C106" s="15">
        <f>1162.77+1148.1+1248.01+1024.6+1312.25+1131.67+550+269</f>
        <v>7846.4</v>
      </c>
      <c r="D106" s="55"/>
      <c r="E106" s="15">
        <f t="shared" si="0"/>
        <v>10.958659217877095</v>
      </c>
      <c r="F106" s="15">
        <f t="shared" si="1"/>
        <v>8.4917748917748916</v>
      </c>
      <c r="G106" s="15">
        <f t="shared" si="2"/>
        <v>1.1682386139280025</v>
      </c>
      <c r="H106" s="23"/>
      <c r="I106" s="17"/>
      <c r="J106" s="17"/>
      <c r="K106" s="17"/>
    </row>
    <row r="107" spans="1:11" x14ac:dyDescent="0.25">
      <c r="A107" s="78"/>
      <c r="B107" s="15" t="s">
        <v>77</v>
      </c>
      <c r="C107" s="15">
        <v>0</v>
      </c>
      <c r="D107" s="55"/>
      <c r="E107" s="15">
        <f t="shared" si="0"/>
        <v>0</v>
      </c>
      <c r="F107" s="15">
        <f t="shared" si="1"/>
        <v>0</v>
      </c>
      <c r="G107" s="15">
        <f t="shared" si="2"/>
        <v>0</v>
      </c>
      <c r="H107" s="23"/>
      <c r="I107" s="17"/>
      <c r="J107" s="17"/>
      <c r="K107" s="17"/>
    </row>
    <row r="108" spans="1:11" x14ac:dyDescent="0.25">
      <c r="A108" s="78" t="s">
        <v>70</v>
      </c>
      <c r="B108" s="15" t="s">
        <v>72</v>
      </c>
      <c r="C108" s="15">
        <f>(4632.5+4539.02+1996.55+5075)-2800-1500</f>
        <v>11943.07</v>
      </c>
      <c r="D108" s="55">
        <f>SUM(C108:C160)</f>
        <v>380511.33999999997</v>
      </c>
      <c r="E108" s="15">
        <f t="shared" si="0"/>
        <v>16.680265363128491</v>
      </c>
      <c r="F108" s="15">
        <f t="shared" si="1"/>
        <v>12.925400432900432</v>
      </c>
      <c r="G108" s="15">
        <f t="shared" si="2"/>
        <v>1.7781856065004475</v>
      </c>
      <c r="H108" s="23"/>
      <c r="I108" s="17"/>
      <c r="J108" s="17"/>
      <c r="K108" s="17"/>
    </row>
    <row r="109" spans="1:11" x14ac:dyDescent="0.25">
      <c r="A109" s="78"/>
      <c r="B109" s="15" t="s">
        <v>73</v>
      </c>
      <c r="C109" s="15">
        <v>8216</v>
      </c>
      <c r="D109" s="55"/>
      <c r="E109" s="15">
        <f t="shared" si="0"/>
        <v>11.474860335195531</v>
      </c>
      <c r="F109" s="15">
        <f t="shared" si="1"/>
        <v>8.891774891774892</v>
      </c>
      <c r="G109" s="15">
        <f t="shared" si="2"/>
        <v>1.2232677982300761</v>
      </c>
      <c r="H109" s="23"/>
      <c r="I109" s="17"/>
      <c r="J109" s="17"/>
      <c r="K109" s="17"/>
    </row>
    <row r="110" spans="1:11" x14ac:dyDescent="0.25">
      <c r="A110" s="78"/>
      <c r="B110" s="15" t="s">
        <v>74</v>
      </c>
      <c r="C110" s="15">
        <v>2800</v>
      </c>
      <c r="D110" s="55"/>
      <c r="E110" s="15">
        <f t="shared" si="0"/>
        <v>3.9106145251396649</v>
      </c>
      <c r="F110" s="15">
        <f t="shared" si="1"/>
        <v>3.0303030303030303</v>
      </c>
      <c r="G110" s="15">
        <f t="shared" si="2"/>
        <v>0.41688775986419341</v>
      </c>
      <c r="H110" s="23"/>
      <c r="I110" s="17"/>
      <c r="J110" s="17"/>
      <c r="K110" s="17"/>
    </row>
    <row r="111" spans="1:11" x14ac:dyDescent="0.25">
      <c r="A111" s="78"/>
      <c r="B111" s="15" t="s">
        <v>75</v>
      </c>
      <c r="C111" s="15">
        <v>980</v>
      </c>
      <c r="D111" s="55"/>
      <c r="E111" s="15">
        <f t="shared" si="0"/>
        <v>1.3687150837988826</v>
      </c>
      <c r="F111" s="15">
        <f t="shared" si="1"/>
        <v>1.0606060606060606</v>
      </c>
      <c r="G111" s="15">
        <f t="shared" si="2"/>
        <v>0.14591071595246771</v>
      </c>
      <c r="H111" s="23"/>
      <c r="I111" s="17"/>
      <c r="J111" s="17"/>
      <c r="K111" s="17"/>
    </row>
    <row r="112" spans="1:11" x14ac:dyDescent="0.25">
      <c r="A112" s="78"/>
      <c r="B112" s="15" t="s">
        <v>76</v>
      </c>
      <c r="C112" s="15">
        <v>1500</v>
      </c>
      <c r="D112" s="55"/>
      <c r="E112" s="15">
        <f t="shared" si="0"/>
        <v>2.0949720670391061</v>
      </c>
      <c r="F112" s="15">
        <f t="shared" si="1"/>
        <v>1.6233766233766234</v>
      </c>
      <c r="G112" s="15">
        <f t="shared" si="2"/>
        <v>0.22333272849867505</v>
      </c>
      <c r="H112" s="23"/>
      <c r="I112" s="17"/>
      <c r="J112" s="17"/>
      <c r="K112" s="17"/>
    </row>
    <row r="113" spans="1:11" x14ac:dyDescent="0.25">
      <c r="A113" s="78"/>
      <c r="B113" s="15" t="s">
        <v>100</v>
      </c>
      <c r="C113" s="15">
        <v>11925</v>
      </c>
      <c r="D113" s="55"/>
      <c r="E113" s="15">
        <f t="shared" si="0"/>
        <v>16.655027932960895</v>
      </c>
      <c r="F113" s="15">
        <f t="shared" si="1"/>
        <v>12.905844155844155</v>
      </c>
      <c r="G113" s="15">
        <f t="shared" si="2"/>
        <v>1.775495191564467</v>
      </c>
      <c r="H113" s="23"/>
      <c r="I113" s="17"/>
      <c r="J113" s="17"/>
      <c r="K113" s="17"/>
    </row>
    <row r="114" spans="1:11" x14ac:dyDescent="0.25">
      <c r="A114" s="78"/>
      <c r="B114" s="15" t="s">
        <v>78</v>
      </c>
      <c r="C114" s="15">
        <v>9500</v>
      </c>
      <c r="D114" s="55"/>
      <c r="E114" s="15">
        <f t="shared" si="0"/>
        <v>13.268156424581006</v>
      </c>
      <c r="F114" s="15">
        <f t="shared" si="1"/>
        <v>10.281385281385282</v>
      </c>
      <c r="G114" s="15">
        <f t="shared" si="2"/>
        <v>1.4144406138249421</v>
      </c>
      <c r="H114" s="23"/>
      <c r="I114" s="17"/>
      <c r="J114" s="17"/>
      <c r="K114" s="17"/>
    </row>
    <row r="115" spans="1:11" x14ac:dyDescent="0.25">
      <c r="A115" s="78"/>
      <c r="B115" s="15" t="s">
        <v>79</v>
      </c>
      <c r="C115" s="15">
        <v>10360.464</v>
      </c>
      <c r="D115" s="55"/>
      <c r="E115" s="15">
        <f t="shared" si="0"/>
        <v>14.469921787709497</v>
      </c>
      <c r="F115" s="15">
        <f t="shared" si="1"/>
        <v>11.212623376623377</v>
      </c>
      <c r="G115" s="15">
        <f t="shared" si="2"/>
        <v>1.5425537957548647</v>
      </c>
      <c r="H115" s="23"/>
      <c r="I115" s="17"/>
      <c r="J115" s="17"/>
      <c r="K115" s="17"/>
    </row>
    <row r="116" spans="1:11" x14ac:dyDescent="0.25">
      <c r="A116" s="78"/>
      <c r="B116" s="15" t="s">
        <v>80</v>
      </c>
      <c r="C116" s="15">
        <v>4116</v>
      </c>
      <c r="D116" s="55"/>
      <c r="E116" s="15">
        <f t="shared" si="0"/>
        <v>5.7486033519553077</v>
      </c>
      <c r="F116" s="15">
        <f t="shared" si="1"/>
        <v>4.4545454545454541</v>
      </c>
      <c r="G116" s="15">
        <f t="shared" si="2"/>
        <v>0.61282500700036435</v>
      </c>
      <c r="H116" s="23"/>
      <c r="I116" s="17"/>
      <c r="J116" s="17"/>
      <c r="K116" s="17"/>
    </row>
    <row r="117" spans="1:11" x14ac:dyDescent="0.25">
      <c r="A117" s="78"/>
      <c r="B117" s="15" t="s">
        <v>101</v>
      </c>
      <c r="C117" s="15">
        <v>4300</v>
      </c>
      <c r="D117" s="55"/>
      <c r="E117" s="15">
        <f t="shared" si="0"/>
        <v>6.005586592178771</v>
      </c>
      <c r="F117" s="15">
        <f t="shared" si="1"/>
        <v>4.6536796536796539</v>
      </c>
      <c r="G117" s="15">
        <f t="shared" si="2"/>
        <v>0.64022048836286849</v>
      </c>
      <c r="H117" s="23"/>
      <c r="I117" s="17"/>
      <c r="J117" s="17"/>
      <c r="K117" s="17"/>
    </row>
    <row r="118" spans="1:11" x14ac:dyDescent="0.25">
      <c r="A118" s="78"/>
      <c r="B118" s="15" t="s">
        <v>93</v>
      </c>
      <c r="C118" s="15">
        <f>24749.3-11100+5760</f>
        <v>19409.3</v>
      </c>
      <c r="D118" s="55"/>
      <c r="E118" s="15">
        <f t="shared" si="0"/>
        <v>27.107960893854749</v>
      </c>
      <c r="F118" s="15">
        <f t="shared" si="1"/>
        <v>21.005735930735931</v>
      </c>
      <c r="G118" s="15">
        <f t="shared" si="2"/>
        <v>2.8898212848328892</v>
      </c>
      <c r="H118" s="23"/>
      <c r="I118" s="17"/>
      <c r="J118" s="17"/>
      <c r="K118" s="17"/>
    </row>
    <row r="119" spans="1:11" x14ac:dyDescent="0.25">
      <c r="A119" s="78"/>
      <c r="B119" s="15" t="s">
        <v>88</v>
      </c>
      <c r="C119" s="15">
        <v>11100</v>
      </c>
      <c r="D119" s="55"/>
      <c r="E119" s="15">
        <f t="shared" si="0"/>
        <v>15.502793296089385</v>
      </c>
      <c r="F119" s="15">
        <f t="shared" si="1"/>
        <v>12.012987012987013</v>
      </c>
      <c r="G119" s="15">
        <f t="shared" si="2"/>
        <v>1.6526621908901955</v>
      </c>
      <c r="H119" s="23"/>
      <c r="I119" s="17"/>
      <c r="J119" s="17"/>
      <c r="K119" s="17"/>
    </row>
    <row r="120" spans="1:11" x14ac:dyDescent="0.25">
      <c r="A120" s="78"/>
      <c r="B120" s="15" t="s">
        <v>89</v>
      </c>
      <c r="C120" s="15">
        <v>0</v>
      </c>
      <c r="D120" s="55"/>
      <c r="E120" s="15">
        <f t="shared" si="0"/>
        <v>0</v>
      </c>
      <c r="F120" s="15">
        <f t="shared" si="1"/>
        <v>0</v>
      </c>
      <c r="G120" s="15">
        <f t="shared" si="2"/>
        <v>0</v>
      </c>
      <c r="H120" s="23"/>
      <c r="I120" s="17"/>
      <c r="J120" s="17"/>
      <c r="K120" s="17"/>
    </row>
    <row r="121" spans="1:11" x14ac:dyDescent="0.25">
      <c r="A121" s="78"/>
      <c r="B121" s="15" t="s">
        <v>94</v>
      </c>
      <c r="C121" s="15">
        <v>10150</v>
      </c>
      <c r="D121" s="55"/>
      <c r="E121" s="15">
        <f t="shared" si="0"/>
        <v>14.175977653631286</v>
      </c>
      <c r="F121" s="15">
        <f t="shared" si="1"/>
        <v>10.984848484848484</v>
      </c>
      <c r="G121" s="15">
        <f t="shared" si="2"/>
        <v>1.5112181295077014</v>
      </c>
      <c r="H121" s="23"/>
      <c r="I121" s="17"/>
      <c r="J121" s="17"/>
      <c r="K121" s="17"/>
    </row>
    <row r="122" spans="1:11" x14ac:dyDescent="0.25">
      <c r="A122" s="78"/>
      <c r="B122" s="15" t="s">
        <v>95</v>
      </c>
      <c r="C122" s="15">
        <v>0</v>
      </c>
      <c r="D122" s="55"/>
      <c r="E122" s="15">
        <f t="shared" si="0"/>
        <v>0</v>
      </c>
      <c r="F122" s="15">
        <f t="shared" si="1"/>
        <v>0</v>
      </c>
      <c r="G122" s="15">
        <f t="shared" si="2"/>
        <v>0</v>
      </c>
      <c r="H122" s="23"/>
      <c r="I122" s="17"/>
      <c r="J122" s="17"/>
      <c r="K122" s="17"/>
    </row>
    <row r="123" spans="1:11" x14ac:dyDescent="0.25">
      <c r="A123" s="78"/>
      <c r="B123" s="15" t="s">
        <v>96</v>
      </c>
      <c r="C123" s="15">
        <v>0</v>
      </c>
      <c r="D123" s="55"/>
      <c r="E123" s="15">
        <f t="shared" si="0"/>
        <v>0</v>
      </c>
      <c r="F123" s="15">
        <f t="shared" si="1"/>
        <v>0</v>
      </c>
      <c r="G123" s="15">
        <f t="shared" si="2"/>
        <v>0</v>
      </c>
      <c r="H123" s="23"/>
      <c r="I123" s="17"/>
      <c r="J123" s="17"/>
      <c r="K123" s="17"/>
    </row>
    <row r="124" spans="1:11" x14ac:dyDescent="0.25">
      <c r="A124" s="78"/>
      <c r="B124" s="15" t="s">
        <v>102</v>
      </c>
      <c r="C124" s="15">
        <v>5988.5</v>
      </c>
      <c r="D124" s="55"/>
      <c r="E124" s="15">
        <f t="shared" si="0"/>
        <v>8.363826815642458</v>
      </c>
      <c r="F124" s="15">
        <f t="shared" si="1"/>
        <v>6.4810606060606064</v>
      </c>
      <c r="G124" s="15">
        <f t="shared" si="2"/>
        <v>0.89161869640954383</v>
      </c>
      <c r="H124" s="23"/>
      <c r="I124" s="17"/>
      <c r="J124" s="17"/>
      <c r="K124" s="17"/>
    </row>
    <row r="125" spans="1:11" x14ac:dyDescent="0.25">
      <c r="A125" s="78"/>
      <c r="B125" s="15" t="s">
        <v>103</v>
      </c>
      <c r="C125" s="15">
        <v>5763.6</v>
      </c>
      <c r="D125" s="55"/>
      <c r="E125" s="15">
        <f t="shared" si="0"/>
        <v>8.0497206703910624</v>
      </c>
      <c r="F125" s="15">
        <f t="shared" si="1"/>
        <v>6.2376623376623384</v>
      </c>
      <c r="G125" s="15">
        <f t="shared" si="2"/>
        <v>0.85813367598330903</v>
      </c>
      <c r="H125" s="23"/>
      <c r="I125" s="17"/>
      <c r="J125" s="17"/>
      <c r="K125" s="17"/>
    </row>
    <row r="126" spans="1:11" x14ac:dyDescent="0.25">
      <c r="A126" s="78"/>
      <c r="B126" s="15" t="s">
        <v>104</v>
      </c>
      <c r="C126" s="15">
        <v>6843.5</v>
      </c>
      <c r="D126" s="55"/>
      <c r="E126" s="15">
        <f t="shared" si="0"/>
        <v>9.557960893854748</v>
      </c>
      <c r="F126" s="15">
        <f t="shared" si="1"/>
        <v>7.4063852813852815</v>
      </c>
      <c r="G126" s="15">
        <f t="shared" si="2"/>
        <v>1.0189183516537885</v>
      </c>
      <c r="H126" s="23"/>
      <c r="I126" s="17"/>
      <c r="J126" s="17"/>
      <c r="K126" s="17"/>
    </row>
    <row r="127" spans="1:11" x14ac:dyDescent="0.25">
      <c r="A127" s="78"/>
      <c r="B127" s="15" t="s">
        <v>105</v>
      </c>
      <c r="C127" s="15">
        <v>331</v>
      </c>
      <c r="D127" s="55"/>
      <c r="E127" s="15">
        <f t="shared" si="0"/>
        <v>0.46229050279329609</v>
      </c>
      <c r="F127" s="15">
        <f t="shared" si="1"/>
        <v>0.35822510822510822</v>
      </c>
      <c r="G127" s="15">
        <f t="shared" si="2"/>
        <v>4.92820887553743E-2</v>
      </c>
      <c r="H127" s="23"/>
      <c r="I127" s="17"/>
      <c r="J127" s="17"/>
      <c r="K127" s="17"/>
    </row>
    <row r="128" spans="1:11" x14ac:dyDescent="0.25">
      <c r="A128" s="78"/>
      <c r="B128" s="15" t="s">
        <v>106</v>
      </c>
      <c r="C128" s="15">
        <v>3423</v>
      </c>
      <c r="D128" s="55"/>
      <c r="E128" s="15">
        <f t="shared" si="0"/>
        <v>4.7807262569832405</v>
      </c>
      <c r="F128" s="15">
        <f t="shared" si="1"/>
        <v>3.7045454545454546</v>
      </c>
      <c r="G128" s="15">
        <f t="shared" si="2"/>
        <v>0.50964528643397655</v>
      </c>
      <c r="H128" s="23"/>
      <c r="I128" s="17"/>
      <c r="J128" s="17"/>
      <c r="K128" s="17"/>
    </row>
    <row r="129" spans="1:11" x14ac:dyDescent="0.25">
      <c r="A129" s="78"/>
      <c r="B129" s="15" t="s">
        <v>81</v>
      </c>
      <c r="C129" s="14">
        <f>7718.6+2000</f>
        <v>9718.6</v>
      </c>
      <c r="D129" s="55"/>
      <c r="E129" s="15">
        <f t="shared" si="0"/>
        <v>13.573463687150838</v>
      </c>
      <c r="F129" s="15">
        <f t="shared" si="1"/>
        <v>10.517965367965369</v>
      </c>
      <c r="G129" s="15">
        <f t="shared" si="2"/>
        <v>1.4469876367914822</v>
      </c>
      <c r="H129" s="23"/>
      <c r="I129" s="17"/>
      <c r="J129" s="17"/>
      <c r="K129" s="17"/>
    </row>
    <row r="130" spans="1:11" x14ac:dyDescent="0.25">
      <c r="A130" s="78"/>
      <c r="B130" s="15" t="s">
        <v>82</v>
      </c>
      <c r="C130" s="15">
        <v>0</v>
      </c>
      <c r="D130" s="55"/>
      <c r="E130" s="15">
        <f t="shared" si="0"/>
        <v>0</v>
      </c>
      <c r="F130" s="15">
        <f t="shared" si="1"/>
        <v>0</v>
      </c>
      <c r="G130" s="15">
        <f t="shared" si="2"/>
        <v>0</v>
      </c>
      <c r="H130" s="23"/>
      <c r="I130" s="17"/>
      <c r="J130" s="17"/>
      <c r="K130" s="17"/>
    </row>
    <row r="131" spans="1:11" x14ac:dyDescent="0.25">
      <c r="A131" s="78"/>
      <c r="B131" s="13" t="s">
        <v>83</v>
      </c>
      <c r="C131" s="15">
        <v>1658</v>
      </c>
      <c r="D131" s="55"/>
      <c r="E131" s="15">
        <f t="shared" si="0"/>
        <v>2.3156424581005588</v>
      </c>
      <c r="F131" s="15">
        <f t="shared" si="1"/>
        <v>1.7943722943722944</v>
      </c>
      <c r="G131" s="15">
        <f t="shared" si="2"/>
        <v>0.24685710923386886</v>
      </c>
      <c r="H131" s="23"/>
      <c r="I131" s="17"/>
      <c r="J131" s="17"/>
      <c r="K131" s="17"/>
    </row>
    <row r="132" spans="1:11" x14ac:dyDescent="0.25">
      <c r="A132" s="78"/>
      <c r="B132" s="13" t="s">
        <v>85</v>
      </c>
      <c r="C132" s="15">
        <v>10037</v>
      </c>
      <c r="D132" s="55"/>
      <c r="E132" s="15">
        <f t="shared" ref="E132:E164" si="3">C132/716</f>
        <v>14.018156424581006</v>
      </c>
      <c r="F132" s="15">
        <f t="shared" ref="F132:F165" si="4">C132/924</f>
        <v>10.862554112554113</v>
      </c>
      <c r="G132" s="15">
        <f t="shared" si="2"/>
        <v>1.4943937306274679</v>
      </c>
      <c r="H132" s="23"/>
      <c r="I132" s="17"/>
      <c r="J132" s="17"/>
      <c r="K132" s="17"/>
    </row>
    <row r="133" spans="1:11" x14ac:dyDescent="0.25">
      <c r="A133" s="78"/>
      <c r="B133" s="13" t="s">
        <v>84</v>
      </c>
      <c r="C133" s="15">
        <f>315+700+480+10100+376+1175+633.6+1098.33</f>
        <v>14877.93</v>
      </c>
      <c r="D133" s="55"/>
      <c r="E133" s="15">
        <f t="shared" si="3"/>
        <v>20.77923184357542</v>
      </c>
      <c r="F133" s="15">
        <f t="shared" si="4"/>
        <v>16.101655844155843</v>
      </c>
      <c r="G133" s="15">
        <f t="shared" ref="G133:G165" si="5">(C133/671643.61)*100</f>
        <v>2.2151524675415284</v>
      </c>
      <c r="H133" s="23"/>
      <c r="I133" s="17"/>
      <c r="J133" s="17"/>
      <c r="K133" s="17"/>
    </row>
    <row r="134" spans="1:11" x14ac:dyDescent="0.25">
      <c r="A134" s="78"/>
      <c r="B134" s="13" t="s">
        <v>86</v>
      </c>
      <c r="C134" s="15">
        <v>0</v>
      </c>
      <c r="D134" s="55"/>
      <c r="E134" s="15">
        <f t="shared" si="3"/>
        <v>0</v>
      </c>
      <c r="F134" s="15">
        <f t="shared" si="4"/>
        <v>0</v>
      </c>
      <c r="G134" s="15">
        <f t="shared" si="5"/>
        <v>0</v>
      </c>
      <c r="H134" s="23"/>
      <c r="I134" s="17"/>
      <c r="J134" s="17"/>
      <c r="K134" s="17"/>
    </row>
    <row r="135" spans="1:11" x14ac:dyDescent="0.25">
      <c r="A135" s="78"/>
      <c r="B135" s="13" t="s">
        <v>87</v>
      </c>
      <c r="C135" s="15">
        <f>23768.35-3448.45</f>
        <v>20319.899999999998</v>
      </c>
      <c r="D135" s="55"/>
      <c r="E135" s="15">
        <f t="shared" si="3"/>
        <v>28.379748603351953</v>
      </c>
      <c r="F135" s="15">
        <f t="shared" si="4"/>
        <v>21.991233766233766</v>
      </c>
      <c r="G135" s="15">
        <f t="shared" si="5"/>
        <v>3.0253991398801512</v>
      </c>
      <c r="H135" s="23"/>
      <c r="I135" s="17"/>
      <c r="J135" s="17"/>
      <c r="K135" s="17"/>
    </row>
    <row r="136" spans="1:11" x14ac:dyDescent="0.25">
      <c r="A136" s="78"/>
      <c r="B136" s="13" t="s">
        <v>130</v>
      </c>
      <c r="C136" s="15">
        <v>380</v>
      </c>
      <c r="D136" s="55"/>
      <c r="E136" s="15">
        <f t="shared" si="3"/>
        <v>0.53072625698324027</v>
      </c>
      <c r="F136" s="15">
        <f t="shared" si="4"/>
        <v>0.41125541125541126</v>
      </c>
      <c r="G136" s="15">
        <f t="shared" si="5"/>
        <v>5.6577624552997682E-2</v>
      </c>
      <c r="H136" s="23"/>
      <c r="I136" s="17"/>
      <c r="J136" s="17"/>
      <c r="K136" s="17"/>
    </row>
    <row r="137" spans="1:11" x14ac:dyDescent="0.25">
      <c r="A137" s="78"/>
      <c r="B137" s="13" t="s">
        <v>90</v>
      </c>
      <c r="C137" s="15">
        <v>14586.15</v>
      </c>
      <c r="D137" s="55"/>
      <c r="E137" s="15">
        <f t="shared" si="3"/>
        <v>20.371717877094973</v>
      </c>
      <c r="F137" s="15">
        <f t="shared" si="4"/>
        <v>15.785876623376623</v>
      </c>
      <c r="G137" s="15">
        <f t="shared" si="5"/>
        <v>2.1717097851939662</v>
      </c>
      <c r="H137" s="23"/>
      <c r="I137" s="17"/>
      <c r="J137" s="17"/>
      <c r="K137" s="17"/>
    </row>
    <row r="138" spans="1:11" x14ac:dyDescent="0.25">
      <c r="A138" s="78"/>
      <c r="B138" s="13" t="s">
        <v>131</v>
      </c>
      <c r="C138" s="15">
        <v>1596</v>
      </c>
      <c r="D138" s="55"/>
      <c r="E138" s="15">
        <f t="shared" si="3"/>
        <v>2.2290502793296088</v>
      </c>
      <c r="F138" s="15">
        <f t="shared" si="4"/>
        <v>1.7272727272727273</v>
      </c>
      <c r="G138" s="15">
        <f t="shared" si="5"/>
        <v>0.23762602312259029</v>
      </c>
      <c r="H138" s="23"/>
      <c r="I138" s="17"/>
      <c r="J138" s="17"/>
      <c r="K138" s="17"/>
    </row>
    <row r="139" spans="1:11" x14ac:dyDescent="0.25">
      <c r="A139" s="78"/>
      <c r="B139" s="13" t="s">
        <v>129</v>
      </c>
      <c r="C139" s="15">
        <v>29246.5</v>
      </c>
      <c r="D139" s="55"/>
      <c r="E139" s="15">
        <f t="shared" si="3"/>
        <v>40.847067039106143</v>
      </c>
      <c r="F139" s="15">
        <f t="shared" si="4"/>
        <v>31.652056277056278</v>
      </c>
      <c r="G139" s="15">
        <f t="shared" si="5"/>
        <v>4.3544670960243339</v>
      </c>
      <c r="H139" s="23"/>
      <c r="I139" s="17"/>
      <c r="J139" s="17"/>
      <c r="K139" s="17"/>
    </row>
    <row r="140" spans="1:11" x14ac:dyDescent="0.25">
      <c r="A140" s="78"/>
      <c r="B140" s="13" t="s">
        <v>91</v>
      </c>
      <c r="C140" s="15">
        <v>0</v>
      </c>
      <c r="D140" s="55"/>
      <c r="E140" s="15">
        <f t="shared" si="3"/>
        <v>0</v>
      </c>
      <c r="F140" s="15">
        <f t="shared" si="4"/>
        <v>0</v>
      </c>
      <c r="G140" s="15">
        <f t="shared" si="5"/>
        <v>0</v>
      </c>
      <c r="H140" s="23"/>
      <c r="I140" s="17"/>
      <c r="J140" s="17"/>
      <c r="K140" s="17"/>
    </row>
    <row r="141" spans="1:11" x14ac:dyDescent="0.25">
      <c r="A141" s="78"/>
      <c r="B141" s="13" t="s">
        <v>92</v>
      </c>
      <c r="C141" s="15">
        <v>0</v>
      </c>
      <c r="D141" s="55"/>
      <c r="E141" s="15">
        <f t="shared" si="3"/>
        <v>0</v>
      </c>
      <c r="F141" s="15">
        <f t="shared" si="4"/>
        <v>0</v>
      </c>
      <c r="G141" s="15">
        <f t="shared" si="5"/>
        <v>0</v>
      </c>
      <c r="H141" s="23"/>
      <c r="I141" s="17"/>
      <c r="J141" s="17"/>
      <c r="K141" s="17"/>
    </row>
    <row r="142" spans="1:11" x14ac:dyDescent="0.25">
      <c r="A142" s="78"/>
      <c r="B142" s="13" t="s">
        <v>97</v>
      </c>
      <c r="C142" s="15">
        <v>3016</v>
      </c>
      <c r="D142" s="55"/>
      <c r="E142" s="15">
        <f t="shared" si="3"/>
        <v>4.2122905027932962</v>
      </c>
      <c r="F142" s="15">
        <f t="shared" si="4"/>
        <v>3.2640692640692639</v>
      </c>
      <c r="G142" s="15">
        <f t="shared" si="5"/>
        <v>0.44904767276800267</v>
      </c>
      <c r="H142" s="23"/>
      <c r="I142" s="17"/>
      <c r="J142" s="17"/>
      <c r="K142" s="17"/>
    </row>
    <row r="143" spans="1:11" x14ac:dyDescent="0.25">
      <c r="A143" s="78"/>
      <c r="B143" s="13" t="s">
        <v>98</v>
      </c>
      <c r="C143" s="15">
        <v>936.38</v>
      </c>
      <c r="D143" s="55"/>
      <c r="E143" s="15">
        <f t="shared" si="3"/>
        <v>1.3077932960893854</v>
      </c>
      <c r="F143" s="15">
        <f t="shared" si="4"/>
        <v>1.0133982683982683</v>
      </c>
      <c r="G143" s="15">
        <f t="shared" si="5"/>
        <v>0.13941620020772624</v>
      </c>
      <c r="H143" s="23"/>
      <c r="I143" s="17"/>
      <c r="J143" s="17"/>
      <c r="K143" s="17"/>
    </row>
    <row r="144" spans="1:11" x14ac:dyDescent="0.25">
      <c r="A144" s="78"/>
      <c r="B144" s="13" t="s">
        <v>99</v>
      </c>
      <c r="C144" s="15">
        <v>1315.9</v>
      </c>
      <c r="D144" s="55"/>
      <c r="E144" s="15">
        <f t="shared" si="3"/>
        <v>1.8378491620111732</v>
      </c>
      <c r="F144" s="15">
        <f t="shared" si="4"/>
        <v>1.4241341991341991</v>
      </c>
      <c r="G144" s="15">
        <f t="shared" si="5"/>
        <v>0.19592235828760438</v>
      </c>
      <c r="H144" s="23"/>
      <c r="I144" s="17"/>
      <c r="J144" s="17"/>
      <c r="K144" s="17"/>
    </row>
    <row r="145" spans="1:11" x14ac:dyDescent="0.25">
      <c r="A145" s="78"/>
      <c r="B145" s="13" t="s">
        <v>107</v>
      </c>
      <c r="C145" s="15">
        <v>27147</v>
      </c>
      <c r="D145" s="55"/>
      <c r="E145" s="15">
        <f t="shared" si="3"/>
        <v>37.91480446927374</v>
      </c>
      <c r="F145" s="15">
        <f t="shared" si="4"/>
        <v>29.379870129870131</v>
      </c>
      <c r="G145" s="15">
        <f t="shared" si="5"/>
        <v>4.0418757203690214</v>
      </c>
      <c r="H145" s="23"/>
      <c r="I145" s="17"/>
      <c r="J145" s="17"/>
      <c r="K145" s="17"/>
    </row>
    <row r="146" spans="1:11" x14ac:dyDescent="0.25">
      <c r="A146" s="78"/>
      <c r="B146" s="13" t="s">
        <v>108</v>
      </c>
      <c r="C146" s="15">
        <v>29073.311000000002</v>
      </c>
      <c r="D146" s="55"/>
      <c r="E146" s="15">
        <f t="shared" si="3"/>
        <v>40.605182960893856</v>
      </c>
      <c r="F146" s="15">
        <f t="shared" si="4"/>
        <v>31.464622294372298</v>
      </c>
      <c r="G146" s="15">
        <f t="shared" si="5"/>
        <v>4.3286812480803629</v>
      </c>
      <c r="H146" s="23"/>
      <c r="I146" s="17"/>
      <c r="J146" s="17"/>
      <c r="K146" s="17"/>
    </row>
    <row r="147" spans="1:11" x14ac:dyDescent="0.25">
      <c r="A147" s="78"/>
      <c r="B147" s="13" t="s">
        <v>109</v>
      </c>
      <c r="C147" s="15">
        <v>6100</v>
      </c>
      <c r="D147" s="55"/>
      <c r="E147" s="15">
        <f t="shared" si="3"/>
        <v>8.5195530726256976</v>
      </c>
      <c r="F147" s="15">
        <f t="shared" si="4"/>
        <v>6.6017316017316015</v>
      </c>
      <c r="G147" s="15">
        <f t="shared" si="5"/>
        <v>0.90821976256127857</v>
      </c>
      <c r="H147" s="23"/>
      <c r="I147" s="17"/>
      <c r="J147" s="17"/>
      <c r="K147" s="17"/>
    </row>
    <row r="148" spans="1:11" x14ac:dyDescent="0.25">
      <c r="A148" s="78"/>
      <c r="B148" s="13" t="s">
        <v>110</v>
      </c>
      <c r="C148" s="15">
        <v>16343.5</v>
      </c>
      <c r="D148" s="55"/>
      <c r="E148" s="15">
        <f t="shared" si="3"/>
        <v>22.826117318435752</v>
      </c>
      <c r="F148" s="15">
        <f t="shared" si="4"/>
        <v>17.687770562770563</v>
      </c>
      <c r="G148" s="15">
        <f t="shared" si="5"/>
        <v>2.4333589654787309</v>
      </c>
      <c r="H148" s="23"/>
      <c r="I148" s="17"/>
      <c r="J148" s="17"/>
      <c r="K148" s="17"/>
    </row>
    <row r="149" spans="1:11" x14ac:dyDescent="0.25">
      <c r="A149" s="78"/>
      <c r="B149" s="13" t="s">
        <v>111</v>
      </c>
      <c r="C149" s="15">
        <v>12000</v>
      </c>
      <c r="D149" s="55"/>
      <c r="E149" s="15">
        <f t="shared" si="3"/>
        <v>16.759776536312849</v>
      </c>
      <c r="F149" s="15">
        <f t="shared" si="4"/>
        <v>12.987012987012987</v>
      </c>
      <c r="G149" s="15">
        <f t="shared" si="5"/>
        <v>1.7866618279894004</v>
      </c>
      <c r="H149" s="23"/>
      <c r="I149" s="17"/>
      <c r="J149" s="17"/>
      <c r="K149" s="17"/>
    </row>
    <row r="150" spans="1:11" x14ac:dyDescent="0.25">
      <c r="A150" s="78"/>
      <c r="B150" s="13" t="s">
        <v>112</v>
      </c>
      <c r="C150" s="15">
        <v>5525</v>
      </c>
      <c r="D150" s="55"/>
      <c r="E150" s="15">
        <f t="shared" si="3"/>
        <v>7.716480446927374</v>
      </c>
      <c r="F150" s="15">
        <f t="shared" si="4"/>
        <v>5.9794372294372291</v>
      </c>
      <c r="G150" s="15">
        <f t="shared" si="5"/>
        <v>0.82260888330345316</v>
      </c>
      <c r="H150" s="23"/>
      <c r="I150" s="17"/>
      <c r="J150" s="17"/>
      <c r="K150" s="17"/>
    </row>
    <row r="151" spans="1:11" x14ac:dyDescent="0.25">
      <c r="A151" s="78"/>
      <c r="B151" s="13" t="s">
        <v>113</v>
      </c>
      <c r="C151" s="15">
        <v>1000</v>
      </c>
      <c r="D151" s="55"/>
      <c r="E151" s="15">
        <f t="shared" si="3"/>
        <v>1.3966480446927374</v>
      </c>
      <c r="F151" s="15">
        <f t="shared" si="4"/>
        <v>1.0822510822510822</v>
      </c>
      <c r="G151" s="15">
        <f t="shared" si="5"/>
        <v>0.14888848566578339</v>
      </c>
      <c r="H151" s="23"/>
      <c r="I151" s="17"/>
      <c r="J151" s="17"/>
      <c r="K151" s="17"/>
    </row>
    <row r="152" spans="1:11" x14ac:dyDescent="0.25">
      <c r="A152" s="78"/>
      <c r="B152" s="13" t="s">
        <v>114</v>
      </c>
      <c r="C152" s="15">
        <f>1040+265</f>
        <v>1305</v>
      </c>
      <c r="D152" s="55"/>
      <c r="E152" s="15">
        <f t="shared" si="3"/>
        <v>1.8226256983240223</v>
      </c>
      <c r="F152" s="15">
        <f t="shared" si="4"/>
        <v>1.4123376623376624</v>
      </c>
      <c r="G152" s="15">
        <f t="shared" si="5"/>
        <v>0.19429947379384732</v>
      </c>
      <c r="H152" s="23"/>
      <c r="I152" s="17"/>
      <c r="J152" s="17"/>
      <c r="K152" s="17"/>
    </row>
    <row r="153" spans="1:11" x14ac:dyDescent="0.25">
      <c r="A153" s="78"/>
      <c r="B153" s="13" t="s">
        <v>115</v>
      </c>
      <c r="C153" s="15">
        <f>11710-3585</f>
        <v>8125</v>
      </c>
      <c r="D153" s="55"/>
      <c r="E153" s="15">
        <f t="shared" si="3"/>
        <v>11.347765363128492</v>
      </c>
      <c r="F153" s="15">
        <f t="shared" si="4"/>
        <v>8.7932900432900425</v>
      </c>
      <c r="G153" s="15">
        <f t="shared" si="5"/>
        <v>1.2097189460344899</v>
      </c>
      <c r="H153" s="23"/>
      <c r="I153" s="17"/>
      <c r="J153" s="17"/>
      <c r="K153" s="17"/>
    </row>
    <row r="154" spans="1:11" x14ac:dyDescent="0.25">
      <c r="A154" s="78"/>
      <c r="B154" s="13" t="s">
        <v>116</v>
      </c>
      <c r="C154" s="15">
        <v>3585</v>
      </c>
      <c r="D154" s="55"/>
      <c r="E154" s="15">
        <f t="shared" si="3"/>
        <v>5.0069832402234633</v>
      </c>
      <c r="F154" s="15">
        <f t="shared" si="4"/>
        <v>3.8798701298701297</v>
      </c>
      <c r="G154" s="15">
        <f t="shared" si="5"/>
        <v>0.53376522111183333</v>
      </c>
      <c r="H154" s="23"/>
      <c r="I154" s="17"/>
      <c r="J154" s="17"/>
      <c r="K154" s="17"/>
    </row>
    <row r="155" spans="1:11" x14ac:dyDescent="0.25">
      <c r="A155" s="78"/>
      <c r="B155" s="13" t="s">
        <v>117</v>
      </c>
      <c r="C155" s="15">
        <v>6000</v>
      </c>
      <c r="D155" s="55"/>
      <c r="E155" s="15">
        <f t="shared" si="3"/>
        <v>8.3798882681564244</v>
      </c>
      <c r="F155" s="15">
        <f t="shared" si="4"/>
        <v>6.4935064935064934</v>
      </c>
      <c r="G155" s="15">
        <f t="shared" si="5"/>
        <v>0.89333091399470022</v>
      </c>
      <c r="H155" s="23"/>
      <c r="I155" s="17"/>
      <c r="J155" s="17"/>
      <c r="K155" s="17"/>
    </row>
    <row r="156" spans="1:11" x14ac:dyDescent="0.25">
      <c r="A156" s="78"/>
      <c r="B156" s="13" t="s">
        <v>118</v>
      </c>
      <c r="C156" s="15">
        <v>750</v>
      </c>
      <c r="D156" s="55"/>
      <c r="E156" s="15">
        <f t="shared" si="3"/>
        <v>1.0474860335195531</v>
      </c>
      <c r="F156" s="15">
        <f t="shared" si="4"/>
        <v>0.81168831168831168</v>
      </c>
      <c r="G156" s="15">
        <f t="shared" si="5"/>
        <v>0.11166636424933753</v>
      </c>
      <c r="H156" s="23"/>
      <c r="I156" s="17"/>
      <c r="J156" s="17"/>
      <c r="K156" s="17"/>
    </row>
    <row r="157" spans="1:11" x14ac:dyDescent="0.25">
      <c r="A157" s="78"/>
      <c r="B157" s="13" t="s">
        <v>119</v>
      </c>
      <c r="C157" s="15">
        <v>4500</v>
      </c>
      <c r="D157" s="55"/>
      <c r="E157" s="15">
        <f t="shared" si="3"/>
        <v>6.2849162011173183</v>
      </c>
      <c r="F157" s="15">
        <f t="shared" si="4"/>
        <v>4.8701298701298699</v>
      </c>
      <c r="G157" s="15">
        <f t="shared" si="5"/>
        <v>0.66999818549602519</v>
      </c>
      <c r="H157" s="23"/>
      <c r="I157" s="17"/>
      <c r="J157" s="17"/>
      <c r="K157" s="17"/>
    </row>
    <row r="158" spans="1:11" x14ac:dyDescent="0.25">
      <c r="A158" s="78"/>
      <c r="B158" s="13" t="s">
        <v>120</v>
      </c>
      <c r="C158" s="15">
        <v>3433</v>
      </c>
      <c r="D158" s="55"/>
      <c r="E158" s="15">
        <f t="shared" si="3"/>
        <v>4.794692737430168</v>
      </c>
      <c r="F158" s="15">
        <f t="shared" si="4"/>
        <v>3.7153679653679652</v>
      </c>
      <c r="G158" s="15">
        <f t="shared" si="5"/>
        <v>0.51113417129063432</v>
      </c>
      <c r="H158" s="23"/>
      <c r="I158" s="17"/>
      <c r="J158" s="17"/>
      <c r="K158" s="17"/>
    </row>
    <row r="159" spans="1:11" x14ac:dyDescent="0.25">
      <c r="A159" s="78"/>
      <c r="B159" s="13" t="s">
        <v>121</v>
      </c>
      <c r="C159" s="15">
        <f>3236.7-1894.665</f>
        <v>1342.0349999999999</v>
      </c>
      <c r="D159" s="55"/>
      <c r="E159" s="15">
        <f t="shared" si="3"/>
        <v>1.8743505586592177</v>
      </c>
      <c r="F159" s="15">
        <f t="shared" si="4"/>
        <v>1.4524188311688311</v>
      </c>
      <c r="G159" s="15">
        <f t="shared" si="5"/>
        <v>0.19981355886047958</v>
      </c>
      <c r="H159" s="23"/>
      <c r="I159" s="17"/>
      <c r="J159" s="17"/>
      <c r="K159" s="17"/>
    </row>
    <row r="160" spans="1:11" x14ac:dyDescent="0.25">
      <c r="A160" s="78"/>
      <c r="B160" s="13" t="s">
        <v>122</v>
      </c>
      <c r="C160" s="14">
        <v>17944.7</v>
      </c>
      <c r="D160" s="55"/>
      <c r="E160" s="15">
        <f t="shared" si="3"/>
        <v>25.062430167597768</v>
      </c>
      <c r="F160" s="15">
        <f t="shared" si="4"/>
        <v>19.420670995670996</v>
      </c>
      <c r="G160" s="15">
        <f t="shared" si="5"/>
        <v>2.6717592087267832</v>
      </c>
      <c r="H160" s="23"/>
      <c r="I160" s="17"/>
      <c r="J160" s="17"/>
      <c r="K160" s="17"/>
    </row>
    <row r="161" spans="1:11" x14ac:dyDescent="0.25">
      <c r="A161" s="78" t="s">
        <v>123</v>
      </c>
      <c r="B161" s="13" t="s">
        <v>124</v>
      </c>
      <c r="C161" s="15">
        <v>0</v>
      </c>
      <c r="D161" s="55">
        <f>SUM(C161:C164)</f>
        <v>250</v>
      </c>
      <c r="E161" s="15">
        <f t="shared" si="3"/>
        <v>0</v>
      </c>
      <c r="F161" s="15">
        <f t="shared" si="4"/>
        <v>0</v>
      </c>
      <c r="G161" s="15">
        <f t="shared" si="5"/>
        <v>0</v>
      </c>
      <c r="H161" s="23"/>
      <c r="I161" s="17"/>
      <c r="J161" s="17"/>
      <c r="K161" s="17"/>
    </row>
    <row r="162" spans="1:11" x14ac:dyDescent="0.25">
      <c r="A162" s="78"/>
      <c r="B162" s="13" t="s">
        <v>125</v>
      </c>
      <c r="C162" s="15">
        <v>0</v>
      </c>
      <c r="D162" s="55"/>
      <c r="E162" s="15">
        <f t="shared" si="3"/>
        <v>0</v>
      </c>
      <c r="F162" s="15">
        <f t="shared" si="4"/>
        <v>0</v>
      </c>
      <c r="G162" s="15">
        <f t="shared" si="5"/>
        <v>0</v>
      </c>
      <c r="H162" s="23"/>
      <c r="I162" s="17"/>
      <c r="J162" s="17"/>
      <c r="K162" s="17"/>
    </row>
    <row r="163" spans="1:11" x14ac:dyDescent="0.25">
      <c r="A163" s="78"/>
      <c r="B163" s="13" t="s">
        <v>126</v>
      </c>
      <c r="C163" s="15">
        <v>0</v>
      </c>
      <c r="D163" s="55"/>
      <c r="E163" s="15">
        <f t="shared" si="3"/>
        <v>0</v>
      </c>
      <c r="F163" s="15">
        <f t="shared" si="4"/>
        <v>0</v>
      </c>
      <c r="G163" s="15">
        <f t="shared" si="5"/>
        <v>0</v>
      </c>
      <c r="H163" s="23"/>
      <c r="I163" s="17"/>
      <c r="J163" s="17"/>
      <c r="K163" s="17"/>
    </row>
    <row r="164" spans="1:11" x14ac:dyDescent="0.25">
      <c r="A164" s="78"/>
      <c r="B164" s="13" t="s">
        <v>127</v>
      </c>
      <c r="C164" s="15">
        <v>250</v>
      </c>
      <c r="D164" s="55"/>
      <c r="E164" s="15">
        <f t="shared" si="3"/>
        <v>0.34916201117318435</v>
      </c>
      <c r="F164" s="15">
        <f t="shared" si="4"/>
        <v>0.27056277056277056</v>
      </c>
      <c r="G164" s="15">
        <f t="shared" si="5"/>
        <v>3.7222121416445847E-2</v>
      </c>
      <c r="H164" s="23"/>
      <c r="I164" s="17"/>
      <c r="J164" s="17"/>
      <c r="K164" s="17"/>
    </row>
    <row r="165" spans="1:11" ht="18.75" x14ac:dyDescent="0.25">
      <c r="A165" s="19" t="s">
        <v>128</v>
      </c>
      <c r="B165" s="13" t="s">
        <v>128</v>
      </c>
      <c r="C165" s="15">
        <v>22000</v>
      </c>
      <c r="D165" s="10">
        <f>SUM(C165)</f>
        <v>22000</v>
      </c>
      <c r="E165" s="15">
        <f>C165/716</f>
        <v>30.726256983240223</v>
      </c>
      <c r="F165" s="15">
        <f t="shared" si="4"/>
        <v>23.80952380952381</v>
      </c>
      <c r="G165" s="15">
        <f t="shared" si="5"/>
        <v>3.2755466846472339</v>
      </c>
      <c r="H165" s="23"/>
      <c r="I165" s="17"/>
      <c r="J165" s="17"/>
      <c r="K165" s="17"/>
    </row>
    <row r="166" spans="1:11" x14ac:dyDescent="0.25">
      <c r="A166" s="34" t="s">
        <v>204</v>
      </c>
      <c r="B166" s="20"/>
      <c r="C166" s="34">
        <f>SUM(C69:C165)</f>
        <v>671643.61</v>
      </c>
      <c r="D166" s="34">
        <f>C166</f>
        <v>671643.61</v>
      </c>
      <c r="E166" s="19">
        <f>D166/716</f>
        <v>938.04973463687145</v>
      </c>
      <c r="F166" s="19">
        <f>D166/924</f>
        <v>726.88702380952384</v>
      </c>
      <c r="G166" s="19">
        <f>D166/C68*100</f>
        <v>100</v>
      </c>
      <c r="H166" s="23"/>
      <c r="I166" s="17"/>
      <c r="J166" s="17"/>
      <c r="K166" s="17"/>
    </row>
    <row r="167" spans="1:11" x14ac:dyDescent="0.25">
      <c r="A167" s="17"/>
      <c r="B167" s="17"/>
      <c r="C167" s="17"/>
      <c r="D167" s="17"/>
      <c r="E167" s="17"/>
      <c r="F167" s="17"/>
      <c r="G167" s="17"/>
      <c r="H167" s="17"/>
      <c r="I167" s="17"/>
    </row>
    <row r="170" spans="1:11" x14ac:dyDescent="0.25">
      <c r="B170" s="65" t="s">
        <v>19</v>
      </c>
      <c r="C170" s="66"/>
      <c r="D170" s="66"/>
      <c r="E170" s="66"/>
    </row>
    <row r="171" spans="1:11" x14ac:dyDescent="0.25">
      <c r="B171" s="66"/>
      <c r="C171" s="66"/>
      <c r="D171" s="66"/>
      <c r="E171" s="66"/>
    </row>
    <row r="172" spans="1:11" x14ac:dyDescent="0.25">
      <c r="B172" s="66"/>
      <c r="C172" s="66"/>
      <c r="D172" s="66"/>
      <c r="E172" s="66"/>
    </row>
    <row r="173" spans="1:11" x14ac:dyDescent="0.25">
      <c r="B173" s="66"/>
      <c r="C173" s="66"/>
      <c r="D173" s="66"/>
      <c r="E173" s="66"/>
    </row>
    <row r="174" spans="1:11" ht="15.75" x14ac:dyDescent="0.25">
      <c r="B174" s="2"/>
      <c r="C174" s="2" t="s">
        <v>1</v>
      </c>
      <c r="D174" s="2"/>
      <c r="E174" s="3" t="s">
        <v>20</v>
      </c>
    </row>
    <row r="175" spans="1:11" ht="15.75" x14ac:dyDescent="0.25">
      <c r="B175" s="2"/>
      <c r="C175" s="3" t="s">
        <v>152</v>
      </c>
      <c r="D175" s="3"/>
      <c r="E175" s="2">
        <v>1</v>
      </c>
    </row>
    <row r="176" spans="1:11" ht="15.75" x14ac:dyDescent="0.25">
      <c r="B176" s="2"/>
      <c r="C176" s="3" t="s">
        <v>153</v>
      </c>
      <c r="D176" s="3"/>
      <c r="E176" s="2">
        <v>2</v>
      </c>
    </row>
    <row r="177" spans="2:5" ht="15.75" x14ac:dyDescent="0.25">
      <c r="B177" s="2" t="s">
        <v>21</v>
      </c>
      <c r="C177" s="3" t="s">
        <v>154</v>
      </c>
      <c r="D177" s="3"/>
      <c r="E177" s="2">
        <v>3</v>
      </c>
    </row>
    <row r="178" spans="2:5" ht="15.75" x14ac:dyDescent="0.25">
      <c r="B178" s="2">
        <f>50645.85/67537</f>
        <v>0.74989783378000208</v>
      </c>
      <c r="C178" s="3" t="s">
        <v>155</v>
      </c>
      <c r="D178" s="3"/>
      <c r="E178" s="2">
        <v>4</v>
      </c>
    </row>
    <row r="179" spans="2:5" ht="15.75" x14ac:dyDescent="0.25">
      <c r="B179" s="2"/>
      <c r="C179" s="3" t="s">
        <v>156</v>
      </c>
      <c r="D179" s="3"/>
      <c r="E179" s="2">
        <v>5</v>
      </c>
    </row>
    <row r="180" spans="2:5" ht="15.75" x14ac:dyDescent="0.25">
      <c r="B180" s="2" t="s">
        <v>22</v>
      </c>
      <c r="C180" s="3" t="s">
        <v>157</v>
      </c>
      <c r="D180" s="3"/>
      <c r="E180" s="2">
        <v>6</v>
      </c>
    </row>
    <row r="181" spans="2:5" ht="15.75" x14ac:dyDescent="0.25">
      <c r="B181" s="2"/>
      <c r="C181" s="3" t="s">
        <v>158</v>
      </c>
      <c r="D181" s="3"/>
      <c r="E181" s="2">
        <v>7</v>
      </c>
    </row>
    <row r="182" spans="2:5" ht="15.75" x14ac:dyDescent="0.25">
      <c r="B182" s="2"/>
      <c r="C182" s="3" t="s">
        <v>159</v>
      </c>
      <c r="D182" s="3"/>
      <c r="E182" s="2">
        <v>8</v>
      </c>
    </row>
    <row r="183" spans="2:5" ht="15.75" x14ac:dyDescent="0.25">
      <c r="B183" s="2"/>
      <c r="C183" s="3" t="s">
        <v>160</v>
      </c>
      <c r="D183" s="3"/>
      <c r="E183" s="2">
        <v>9</v>
      </c>
    </row>
    <row r="184" spans="2:5" ht="15.75" x14ac:dyDescent="0.25">
      <c r="B184" s="2"/>
      <c r="C184" s="3" t="s">
        <v>161</v>
      </c>
      <c r="D184" s="3"/>
      <c r="E184" s="2">
        <v>10</v>
      </c>
    </row>
    <row r="185" spans="2:5" ht="15.75" x14ac:dyDescent="0.25">
      <c r="B185" s="2"/>
      <c r="C185" s="3" t="s">
        <v>162</v>
      </c>
      <c r="D185" s="3"/>
      <c r="E185" s="2">
        <v>11</v>
      </c>
    </row>
    <row r="186" spans="2:5" ht="15.75" x14ac:dyDescent="0.25">
      <c r="B186" s="2"/>
      <c r="C186" s="3" t="s">
        <v>163</v>
      </c>
      <c r="D186" s="3"/>
      <c r="E186" s="2">
        <v>12</v>
      </c>
    </row>
    <row r="187" spans="2:5" ht="15.75" x14ac:dyDescent="0.25">
      <c r="B187" s="2"/>
      <c r="C187" s="3" t="s">
        <v>164</v>
      </c>
      <c r="D187" s="3"/>
      <c r="E187" s="2">
        <v>13</v>
      </c>
    </row>
    <row r="188" spans="2:5" ht="15.75" x14ac:dyDescent="0.25">
      <c r="B188" s="2"/>
      <c r="C188" s="3" t="s">
        <v>165</v>
      </c>
      <c r="D188" s="3"/>
      <c r="E188" s="2">
        <v>14</v>
      </c>
    </row>
    <row r="189" spans="2:5" ht="15.75" x14ac:dyDescent="0.25">
      <c r="B189" s="2"/>
      <c r="C189" s="3" t="s">
        <v>166</v>
      </c>
      <c r="D189" s="3"/>
      <c r="E189" s="2">
        <v>15</v>
      </c>
    </row>
    <row r="190" spans="2:5" ht="15.75" x14ac:dyDescent="0.25">
      <c r="B190" s="2"/>
      <c r="C190" s="3" t="s">
        <v>167</v>
      </c>
      <c r="D190" s="3"/>
      <c r="E190" s="2">
        <v>16</v>
      </c>
    </row>
    <row r="191" spans="2:5" ht="15.75" x14ac:dyDescent="0.25">
      <c r="B191" s="2"/>
      <c r="C191" s="3" t="s">
        <v>168</v>
      </c>
      <c r="D191" s="3"/>
      <c r="E191" s="2">
        <v>17</v>
      </c>
    </row>
    <row r="192" spans="2:5" ht="15.75" x14ac:dyDescent="0.25">
      <c r="B192" s="2"/>
      <c r="C192" s="3" t="s">
        <v>17</v>
      </c>
      <c r="D192" s="3"/>
      <c r="E192" s="2">
        <v>18</v>
      </c>
    </row>
    <row r="193" spans="2:5" ht="15.75" x14ac:dyDescent="0.25">
      <c r="B193" s="2"/>
      <c r="C193" s="3" t="s">
        <v>169</v>
      </c>
      <c r="D193" s="3"/>
      <c r="E193" s="2">
        <v>19</v>
      </c>
    </row>
    <row r="194" spans="2:5" ht="15.75" x14ac:dyDescent="0.25">
      <c r="B194" s="2"/>
      <c r="C194" s="3" t="s">
        <v>170</v>
      </c>
      <c r="D194" s="3"/>
      <c r="E194" s="2">
        <v>20</v>
      </c>
    </row>
    <row r="195" spans="2:5" ht="15.75" x14ac:dyDescent="0.25">
      <c r="B195" s="2" t="s">
        <v>23</v>
      </c>
      <c r="C195" s="3" t="s">
        <v>171</v>
      </c>
      <c r="D195" s="3"/>
      <c r="E195" s="2">
        <v>21</v>
      </c>
    </row>
    <row r="196" spans="2:5" ht="15.75" x14ac:dyDescent="0.25">
      <c r="B196" s="2"/>
      <c r="C196" s="3" t="s">
        <v>172</v>
      </c>
      <c r="D196" s="3"/>
      <c r="E196" s="2">
        <v>22</v>
      </c>
    </row>
    <row r="197" spans="2:5" ht="15.75" x14ac:dyDescent="0.25">
      <c r="B197" s="2"/>
      <c r="C197" s="3" t="s">
        <v>173</v>
      </c>
      <c r="D197" s="3"/>
      <c r="E197" s="2">
        <v>23</v>
      </c>
    </row>
    <row r="198" spans="2:5" ht="15.75" x14ac:dyDescent="0.25">
      <c r="B198" s="2"/>
      <c r="C198" s="3" t="s">
        <v>174</v>
      </c>
      <c r="D198" s="3"/>
      <c r="E198" s="2">
        <v>24</v>
      </c>
    </row>
    <row r="199" spans="2:5" ht="15.75" x14ac:dyDescent="0.25">
      <c r="B199" s="2"/>
      <c r="C199" s="3" t="s">
        <v>175</v>
      </c>
      <c r="D199" s="3"/>
      <c r="E199" s="2">
        <v>25</v>
      </c>
    </row>
    <row r="200" spans="2:5" ht="15.75" x14ac:dyDescent="0.25">
      <c r="B200" s="2"/>
      <c r="C200" s="3" t="s">
        <v>176</v>
      </c>
      <c r="D200" s="3"/>
      <c r="E200" s="2">
        <v>26</v>
      </c>
    </row>
    <row r="201" spans="2:5" ht="15.75" x14ac:dyDescent="0.25">
      <c r="B201" s="2"/>
      <c r="C201" s="3" t="s">
        <v>177</v>
      </c>
      <c r="D201" s="3"/>
      <c r="E201" s="2">
        <v>27</v>
      </c>
    </row>
    <row r="202" spans="2:5" ht="15.75" x14ac:dyDescent="0.25">
      <c r="B202" s="2"/>
      <c r="C202" s="3" t="s">
        <v>178</v>
      </c>
      <c r="D202" s="3"/>
      <c r="E202" s="2">
        <v>28</v>
      </c>
    </row>
    <row r="203" spans="2:5" ht="15.75" x14ac:dyDescent="0.25">
      <c r="B203" s="2" t="s">
        <v>24</v>
      </c>
      <c r="C203" s="3" t="s">
        <v>179</v>
      </c>
      <c r="D203" s="3"/>
      <c r="E203" s="2">
        <v>29</v>
      </c>
    </row>
    <row r="204" spans="2:5" ht="15.75" x14ac:dyDescent="0.25">
      <c r="B204" s="2"/>
      <c r="C204" s="3" t="s">
        <v>180</v>
      </c>
      <c r="D204" s="3"/>
      <c r="E204" s="2">
        <v>30</v>
      </c>
    </row>
    <row r="205" spans="2:5" ht="15.75" x14ac:dyDescent="0.25">
      <c r="B205" s="2"/>
      <c r="C205" s="3" t="s">
        <v>181</v>
      </c>
      <c r="D205" s="3"/>
      <c r="E205" s="2">
        <v>31</v>
      </c>
    </row>
    <row r="206" spans="2:5" ht="15.75" x14ac:dyDescent="0.25">
      <c r="B206" s="2"/>
      <c r="C206" s="3" t="s">
        <v>182</v>
      </c>
      <c r="D206" s="3"/>
      <c r="E206" s="2">
        <v>32</v>
      </c>
    </row>
    <row r="207" spans="2:5" ht="15.75" x14ac:dyDescent="0.25">
      <c r="B207" s="2"/>
      <c r="C207" s="3" t="s">
        <v>183</v>
      </c>
      <c r="D207" s="3"/>
      <c r="E207" s="2">
        <v>33</v>
      </c>
    </row>
    <row r="208" spans="2:5" ht="15.75" x14ac:dyDescent="0.25">
      <c r="B208" s="2"/>
      <c r="C208" s="3" t="s">
        <v>184</v>
      </c>
      <c r="D208" s="3"/>
      <c r="E208" s="2">
        <v>34</v>
      </c>
    </row>
    <row r="209" spans="2:5" ht="15.75" x14ac:dyDescent="0.25">
      <c r="B209" s="2"/>
      <c r="C209" s="3" t="s">
        <v>185</v>
      </c>
      <c r="D209" s="3"/>
      <c r="E209" s="2">
        <v>35</v>
      </c>
    </row>
    <row r="210" spans="2:5" ht="15.75" x14ac:dyDescent="0.25">
      <c r="B210" s="2"/>
      <c r="C210" s="3" t="s">
        <v>186</v>
      </c>
      <c r="D210" s="3"/>
      <c r="E210" s="2">
        <v>36</v>
      </c>
    </row>
    <row r="211" spans="2:5" ht="15.75" x14ac:dyDescent="0.25">
      <c r="B211" s="2" t="s">
        <v>190</v>
      </c>
      <c r="C211" s="3" t="s">
        <v>187</v>
      </c>
      <c r="D211" s="3"/>
      <c r="E211" s="2">
        <v>37</v>
      </c>
    </row>
    <row r="212" spans="2:5" ht="15.75" x14ac:dyDescent="0.25">
      <c r="B212" s="4"/>
      <c r="C212" s="3" t="s">
        <v>188</v>
      </c>
      <c r="D212" s="3"/>
      <c r="E212" s="2">
        <v>38</v>
      </c>
    </row>
    <row r="213" spans="2:5" ht="15.75" x14ac:dyDescent="0.25">
      <c r="B213" s="4"/>
      <c r="C213" s="3" t="s">
        <v>189</v>
      </c>
      <c r="D213" s="3"/>
      <c r="E213" s="2">
        <v>39</v>
      </c>
    </row>
    <row r="215" spans="2:5" x14ac:dyDescent="0.25">
      <c r="B215" s="67" t="s">
        <v>19</v>
      </c>
      <c r="C215" s="68"/>
      <c r="D215" s="68"/>
      <c r="E215" s="68"/>
    </row>
    <row r="216" spans="2:5" x14ac:dyDescent="0.25">
      <c r="B216" s="68"/>
      <c r="C216" s="68"/>
      <c r="D216" s="68"/>
      <c r="E216" s="68"/>
    </row>
    <row r="217" spans="2:5" x14ac:dyDescent="0.25">
      <c r="B217" s="68"/>
      <c r="C217" s="68"/>
      <c r="D217" s="68"/>
      <c r="E217" s="68"/>
    </row>
    <row r="218" spans="2:5" x14ac:dyDescent="0.25">
      <c r="B218" s="68"/>
      <c r="C218" s="68"/>
      <c r="D218" s="68"/>
      <c r="E218" s="68"/>
    </row>
    <row r="219" spans="2:5" ht="15.75" x14ac:dyDescent="0.25">
      <c r="B219" s="3" t="s">
        <v>0</v>
      </c>
      <c r="C219" s="2" t="s">
        <v>1</v>
      </c>
      <c r="D219" s="2"/>
      <c r="E219" s="3"/>
    </row>
    <row r="220" spans="2:5" ht="15.75" x14ac:dyDescent="0.25">
      <c r="B220" s="50" t="s">
        <v>25</v>
      </c>
      <c r="C220" s="2" t="s">
        <v>191</v>
      </c>
      <c r="D220" s="4"/>
      <c r="E220" s="12"/>
    </row>
    <row r="221" spans="2:5" ht="15.75" x14ac:dyDescent="0.25">
      <c r="B221" s="51"/>
      <c r="C221" s="2" t="s">
        <v>192</v>
      </c>
      <c r="D221" s="4"/>
      <c r="E221" s="12"/>
    </row>
    <row r="222" spans="2:5" ht="15.75" x14ac:dyDescent="0.25">
      <c r="B222" s="51"/>
      <c r="C222" s="2" t="s">
        <v>193</v>
      </c>
      <c r="D222" s="4"/>
      <c r="E222" s="12"/>
    </row>
    <row r="223" spans="2:5" ht="15.75" x14ac:dyDescent="0.25">
      <c r="B223" s="51"/>
      <c r="C223" s="2" t="s">
        <v>194</v>
      </c>
      <c r="D223" s="4"/>
      <c r="E223" s="12"/>
    </row>
    <row r="224" spans="2:5" ht="15.75" x14ac:dyDescent="0.25">
      <c r="B224" s="51"/>
      <c r="C224" s="2" t="s">
        <v>195</v>
      </c>
      <c r="D224" s="4"/>
      <c r="E224" s="12"/>
    </row>
    <row r="225" spans="2:5" ht="15.75" x14ac:dyDescent="0.25">
      <c r="B225" s="52"/>
      <c r="C225" s="2" t="s">
        <v>196</v>
      </c>
      <c r="D225" s="4"/>
      <c r="E225" s="12"/>
    </row>
    <row r="226" spans="2:5" ht="15.75" x14ac:dyDescent="0.25">
      <c r="B226" s="50" t="s">
        <v>26</v>
      </c>
      <c r="C226" s="2" t="s">
        <v>197</v>
      </c>
      <c r="D226" s="4"/>
      <c r="E226" s="12"/>
    </row>
    <row r="227" spans="2:5" ht="15.75" x14ac:dyDescent="0.25">
      <c r="B227" s="51"/>
      <c r="C227" s="2" t="s">
        <v>198</v>
      </c>
      <c r="D227" s="4"/>
      <c r="E227" s="12"/>
    </row>
    <row r="228" spans="2:5" ht="15.75" x14ac:dyDescent="0.25">
      <c r="B228" s="51"/>
      <c r="C228" s="2" t="s">
        <v>199</v>
      </c>
      <c r="D228" s="4"/>
      <c r="E228" s="12"/>
    </row>
    <row r="229" spans="2:5" ht="15.75" x14ac:dyDescent="0.25">
      <c r="B229" s="51"/>
      <c r="C229" s="2" t="s">
        <v>200</v>
      </c>
      <c r="D229" s="4"/>
      <c r="E229" s="12"/>
    </row>
    <row r="230" spans="2:5" ht="15.75" x14ac:dyDescent="0.25">
      <c r="B230" s="52"/>
      <c r="C230" s="2" t="s">
        <v>201</v>
      </c>
      <c r="D230" s="4"/>
      <c r="E230" s="12"/>
    </row>
  </sheetData>
  <mergeCells count="27">
    <mergeCell ref="D68:D75"/>
    <mergeCell ref="D76:D81"/>
    <mergeCell ref="D82:D88"/>
    <mergeCell ref="D89:D91"/>
    <mergeCell ref="A108:A160"/>
    <mergeCell ref="A92:A107"/>
    <mergeCell ref="A161:A164"/>
    <mergeCell ref="A69:A75"/>
    <mergeCell ref="A82:A88"/>
    <mergeCell ref="A89:A91"/>
    <mergeCell ref="A76:A81"/>
    <mergeCell ref="B220:B225"/>
    <mergeCell ref="B226:B230"/>
    <mergeCell ref="B3:E6"/>
    <mergeCell ref="B11:B12"/>
    <mergeCell ref="B13:B15"/>
    <mergeCell ref="B19:B21"/>
    <mergeCell ref="B25:E28"/>
    <mergeCell ref="B29:E32"/>
    <mergeCell ref="B170:E173"/>
    <mergeCell ref="B215:E218"/>
    <mergeCell ref="D92:D107"/>
    <mergeCell ref="D108:D160"/>
    <mergeCell ref="D161:D164"/>
    <mergeCell ref="B16:B18"/>
    <mergeCell ref="B22:B24"/>
    <mergeCell ref="A63:H6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9AD24-C268-4102-8BE6-3CA1A4A63AF6}">
  <dimension ref="A3:I232"/>
  <sheetViews>
    <sheetView rightToLeft="1" topLeftCell="B139" zoomScale="69" zoomScaleNormal="74" workbookViewId="0">
      <selection activeCell="I159" sqref="I159"/>
    </sheetView>
  </sheetViews>
  <sheetFormatPr defaultRowHeight="15" x14ac:dyDescent="0.25"/>
  <cols>
    <col min="1" max="1" width="19.7109375" bestFit="1" customWidth="1"/>
    <col min="2" max="2" width="40.85546875" bestFit="1" customWidth="1"/>
    <col min="3" max="3" width="97.85546875" bestFit="1" customWidth="1"/>
    <col min="4" max="4" width="42" customWidth="1"/>
    <col min="5" max="5" width="30.28515625" customWidth="1"/>
    <col min="6" max="6" width="16" bestFit="1" customWidth="1"/>
    <col min="7" max="7" width="19" bestFit="1" customWidth="1"/>
    <col min="8" max="8" width="21.7109375" bestFit="1" customWidth="1"/>
    <col min="9" max="9" width="40.7109375" bestFit="1" customWidth="1"/>
  </cols>
  <sheetData>
    <row r="3" spans="2:5" x14ac:dyDescent="0.25">
      <c r="B3" s="53" t="s">
        <v>2</v>
      </c>
      <c r="C3" s="54"/>
      <c r="D3" s="54"/>
      <c r="E3" s="54"/>
    </row>
    <row r="4" spans="2:5" x14ac:dyDescent="0.25">
      <c r="B4" s="54"/>
      <c r="C4" s="54"/>
      <c r="D4" s="54"/>
      <c r="E4" s="54"/>
    </row>
    <row r="5" spans="2:5" x14ac:dyDescent="0.25">
      <c r="B5" s="54"/>
      <c r="C5" s="54"/>
      <c r="D5" s="54"/>
      <c r="E5" s="54"/>
    </row>
    <row r="6" spans="2:5" x14ac:dyDescent="0.25">
      <c r="B6" s="54"/>
      <c r="C6" s="54"/>
      <c r="D6" s="54"/>
      <c r="E6" s="54"/>
    </row>
    <row r="7" spans="2:5" ht="18.75" x14ac:dyDescent="0.3">
      <c r="B7" s="10" t="s">
        <v>0</v>
      </c>
      <c r="C7" s="1" t="s">
        <v>132</v>
      </c>
      <c r="D7" s="1"/>
      <c r="E7" s="11"/>
    </row>
    <row r="8" spans="2:5" ht="18.75" x14ac:dyDescent="0.3">
      <c r="B8" s="10" t="s">
        <v>213</v>
      </c>
      <c r="C8" s="1" t="s">
        <v>214</v>
      </c>
      <c r="D8" s="1"/>
      <c r="E8" s="11"/>
    </row>
    <row r="9" spans="2:5" ht="18.75" x14ac:dyDescent="0.3">
      <c r="B9" s="1" t="s">
        <v>3</v>
      </c>
      <c r="C9" s="10" t="s">
        <v>215</v>
      </c>
      <c r="D9" s="10"/>
      <c r="E9" s="11"/>
    </row>
    <row r="10" spans="2:5" ht="18.75" x14ac:dyDescent="0.3">
      <c r="B10" s="1" t="s">
        <v>4</v>
      </c>
      <c r="C10" s="10" t="s">
        <v>216</v>
      </c>
      <c r="D10" s="10"/>
      <c r="E10" s="11"/>
    </row>
    <row r="11" spans="2:5" ht="18.75" x14ac:dyDescent="0.3">
      <c r="B11" s="1" t="s">
        <v>5</v>
      </c>
      <c r="C11" s="1" t="s">
        <v>135</v>
      </c>
      <c r="D11" s="1"/>
      <c r="E11" s="1" t="s">
        <v>136</v>
      </c>
    </row>
    <row r="12" spans="2:5" ht="18.75" x14ac:dyDescent="0.3">
      <c r="B12" s="55" t="s">
        <v>6</v>
      </c>
      <c r="C12" s="1" t="s">
        <v>137</v>
      </c>
      <c r="D12" s="1"/>
      <c r="E12" s="1" t="s">
        <v>138</v>
      </c>
    </row>
    <row r="13" spans="2:5" ht="18.75" x14ac:dyDescent="0.3">
      <c r="B13" s="55"/>
      <c r="C13" s="1" t="s">
        <v>139</v>
      </c>
      <c r="D13" s="1"/>
      <c r="E13" s="1" t="s">
        <v>140</v>
      </c>
    </row>
    <row r="14" spans="2:5" ht="21" x14ac:dyDescent="0.35">
      <c r="B14" s="55" t="s">
        <v>7</v>
      </c>
      <c r="C14" s="49" t="s">
        <v>149</v>
      </c>
      <c r="D14" s="1"/>
      <c r="E14" s="1"/>
    </row>
    <row r="15" spans="2:5" ht="18.75" x14ac:dyDescent="0.3">
      <c r="B15" s="55"/>
      <c r="C15" s="1" t="s">
        <v>141</v>
      </c>
      <c r="D15" s="1"/>
      <c r="E15" s="1">
        <f>671643.61/924</f>
        <v>726.88702380952384</v>
      </c>
    </row>
    <row r="16" spans="2:5" ht="18.75" x14ac:dyDescent="0.3">
      <c r="B16" s="55"/>
      <c r="C16" s="1" t="s">
        <v>142</v>
      </c>
      <c r="D16" s="1"/>
      <c r="E16" s="1">
        <f>671643.61/716</f>
        <v>938.04973463687145</v>
      </c>
    </row>
    <row r="17" spans="2:5" ht="18.75" x14ac:dyDescent="0.3">
      <c r="B17" s="69" t="s">
        <v>8</v>
      </c>
      <c r="C17" s="16" t="s">
        <v>205</v>
      </c>
      <c r="D17" s="16">
        <f>D93</f>
        <v>226454.42</v>
      </c>
      <c r="E17" s="1" t="s">
        <v>207</v>
      </c>
    </row>
    <row r="18" spans="2:5" ht="18.75" x14ac:dyDescent="0.3">
      <c r="B18" s="70"/>
      <c r="C18" s="1" t="s">
        <v>143</v>
      </c>
      <c r="D18" s="1"/>
      <c r="E18" s="10">
        <f>D17/924</f>
        <v>245.08054112554115</v>
      </c>
    </row>
    <row r="19" spans="2:5" ht="18.75" x14ac:dyDescent="0.3">
      <c r="B19" s="71"/>
      <c r="C19" s="1" t="s">
        <v>144</v>
      </c>
      <c r="D19" s="1"/>
      <c r="E19" s="10">
        <f>D17/716</f>
        <v>316.27712290502797</v>
      </c>
    </row>
    <row r="20" spans="2:5" ht="18.75" x14ac:dyDescent="0.3">
      <c r="B20" s="55" t="s">
        <v>9</v>
      </c>
      <c r="C20" s="16" t="s">
        <v>206</v>
      </c>
      <c r="D20" s="16">
        <f>D109</f>
        <v>380511.33999999997</v>
      </c>
      <c r="E20" s="1" t="s">
        <v>151</v>
      </c>
    </row>
    <row r="21" spans="2:5" ht="18.75" x14ac:dyDescent="0.3">
      <c r="B21" s="55"/>
      <c r="C21" s="1" t="s">
        <v>145</v>
      </c>
      <c r="D21" s="1"/>
      <c r="E21" s="1">
        <f>D20/924</f>
        <v>411.80880952380949</v>
      </c>
    </row>
    <row r="22" spans="2:5" ht="18.75" x14ac:dyDescent="0.3">
      <c r="B22" s="55"/>
      <c r="C22" s="1" t="s">
        <v>146</v>
      </c>
      <c r="D22" s="1"/>
      <c r="E22" s="1">
        <f>D20/716</f>
        <v>531.44041899441333</v>
      </c>
    </row>
    <row r="23" spans="2:5" ht="18.75" x14ac:dyDescent="0.3">
      <c r="B23" s="69" t="s">
        <v>10</v>
      </c>
      <c r="C23" s="16" t="s">
        <v>209</v>
      </c>
      <c r="D23" s="16">
        <f>D77</f>
        <v>14369.9</v>
      </c>
      <c r="E23" s="1" t="s">
        <v>208</v>
      </c>
    </row>
    <row r="24" spans="2:5" ht="18.75" x14ac:dyDescent="0.3">
      <c r="B24" s="70"/>
      <c r="C24" s="1" t="s">
        <v>147</v>
      </c>
      <c r="D24" s="1"/>
      <c r="E24" s="1">
        <f>D23/924</f>
        <v>15.551839826839826</v>
      </c>
    </row>
    <row r="25" spans="2:5" ht="18.75" x14ac:dyDescent="0.3">
      <c r="B25" s="71"/>
      <c r="C25" s="1" t="s">
        <v>148</v>
      </c>
      <c r="D25" s="1"/>
      <c r="E25" s="1">
        <f>D23/716</f>
        <v>20.069692737430167</v>
      </c>
    </row>
    <row r="29" spans="2:5" ht="15.75" thickBot="1" x14ac:dyDescent="0.3"/>
    <row r="30" spans="2:5" x14ac:dyDescent="0.25">
      <c r="B30" s="59" t="s">
        <v>27</v>
      </c>
      <c r="C30" s="60"/>
      <c r="D30" s="60"/>
      <c r="E30" s="61"/>
    </row>
    <row r="31" spans="2:5" x14ac:dyDescent="0.25">
      <c r="B31" s="62"/>
      <c r="C31" s="63"/>
      <c r="D31" s="63"/>
      <c r="E31" s="64"/>
    </row>
    <row r="32" spans="2:5" x14ac:dyDescent="0.25">
      <c r="B32" s="62"/>
      <c r="C32" s="63"/>
      <c r="D32" s="63"/>
      <c r="E32" s="64"/>
    </row>
    <row r="33" spans="2:5" x14ac:dyDescent="0.25">
      <c r="B33" s="62"/>
      <c r="C33" s="63"/>
      <c r="D33" s="63"/>
      <c r="E33" s="64"/>
    </row>
    <row r="34" spans="2:5" x14ac:dyDescent="0.25">
      <c r="B34" s="5"/>
      <c r="E34" s="6"/>
    </row>
    <row r="35" spans="2:5" x14ac:dyDescent="0.25">
      <c r="B35" s="5"/>
      <c r="E35" s="6"/>
    </row>
    <row r="36" spans="2:5" x14ac:dyDescent="0.25">
      <c r="B36" s="5"/>
      <c r="E36" s="6"/>
    </row>
    <row r="37" spans="2:5" x14ac:dyDescent="0.25">
      <c r="B37" s="5"/>
      <c r="E37" s="6"/>
    </row>
    <row r="38" spans="2:5" x14ac:dyDescent="0.25">
      <c r="B38" s="5"/>
      <c r="E38" s="6"/>
    </row>
    <row r="39" spans="2:5" x14ac:dyDescent="0.25">
      <c r="B39" s="5"/>
      <c r="E39" s="6"/>
    </row>
    <row r="40" spans="2:5" x14ac:dyDescent="0.25">
      <c r="B40" s="5"/>
      <c r="E40" s="6"/>
    </row>
    <row r="41" spans="2:5" x14ac:dyDescent="0.25">
      <c r="B41" s="5"/>
      <c r="E41" s="6"/>
    </row>
    <row r="42" spans="2:5" x14ac:dyDescent="0.25">
      <c r="B42" s="5"/>
      <c r="E42" s="6"/>
    </row>
    <row r="43" spans="2:5" x14ac:dyDescent="0.25">
      <c r="B43" s="5"/>
      <c r="E43" s="6"/>
    </row>
    <row r="44" spans="2:5" x14ac:dyDescent="0.25">
      <c r="B44" s="5"/>
      <c r="E44" s="6"/>
    </row>
    <row r="45" spans="2:5" x14ac:dyDescent="0.25">
      <c r="B45" s="5"/>
      <c r="E45" s="6"/>
    </row>
    <row r="46" spans="2:5" x14ac:dyDescent="0.25">
      <c r="B46" s="5"/>
      <c r="E46" s="6"/>
    </row>
    <row r="47" spans="2:5" x14ac:dyDescent="0.25">
      <c r="B47" s="5"/>
      <c r="E47" s="6"/>
    </row>
    <row r="48" spans="2:5" x14ac:dyDescent="0.25">
      <c r="B48" s="5"/>
      <c r="E48" s="6"/>
    </row>
    <row r="49" spans="1:9" x14ac:dyDescent="0.25">
      <c r="B49" s="5"/>
      <c r="E49" s="6"/>
    </row>
    <row r="50" spans="1:9" x14ac:dyDescent="0.25">
      <c r="B50" s="5"/>
      <c r="E50" s="6"/>
    </row>
    <row r="51" spans="1:9" x14ac:dyDescent="0.25">
      <c r="B51" s="5"/>
      <c r="E51" s="6"/>
    </row>
    <row r="52" spans="1:9" x14ac:dyDescent="0.25">
      <c r="B52" s="5"/>
      <c r="E52" s="6"/>
    </row>
    <row r="53" spans="1:9" x14ac:dyDescent="0.25">
      <c r="B53" s="5"/>
      <c r="E53" s="6"/>
    </row>
    <row r="54" spans="1:9" x14ac:dyDescent="0.25">
      <c r="B54" s="5"/>
      <c r="E54" s="6"/>
    </row>
    <row r="55" spans="1:9" x14ac:dyDescent="0.25">
      <c r="B55" s="5"/>
      <c r="E55" s="6"/>
    </row>
    <row r="56" spans="1:9" x14ac:dyDescent="0.25">
      <c r="B56" s="5"/>
      <c r="E56" s="6"/>
    </row>
    <row r="57" spans="1:9" x14ac:dyDescent="0.25">
      <c r="B57" s="5"/>
      <c r="E57" s="6"/>
    </row>
    <row r="58" spans="1:9" x14ac:dyDescent="0.25">
      <c r="B58" s="5"/>
      <c r="E58" s="6"/>
    </row>
    <row r="59" spans="1:9" x14ac:dyDescent="0.25">
      <c r="B59" s="5"/>
      <c r="E59" s="6"/>
    </row>
    <row r="60" spans="1:9" x14ac:dyDescent="0.25">
      <c r="B60" s="5"/>
      <c r="E60" s="6"/>
    </row>
    <row r="61" spans="1:9" ht="15.75" thickBot="1" x14ac:dyDescent="0.3">
      <c r="B61" s="7"/>
      <c r="C61" s="8"/>
      <c r="D61" s="8"/>
      <c r="E61" s="9"/>
    </row>
    <row r="63" spans="1:9" ht="15.75" thickBot="1" x14ac:dyDescent="0.3"/>
    <row r="64" spans="1:9" x14ac:dyDescent="0.25">
      <c r="A64" s="81" t="s">
        <v>18</v>
      </c>
      <c r="B64" s="82"/>
      <c r="C64" s="82"/>
      <c r="D64" s="82"/>
      <c r="E64" s="82"/>
      <c r="F64" s="82"/>
      <c r="G64" s="82"/>
      <c r="H64" s="83"/>
      <c r="I64" s="84"/>
    </row>
    <row r="65" spans="1:9" x14ac:dyDescent="0.25">
      <c r="A65" s="85"/>
      <c r="B65" s="86"/>
      <c r="C65" s="86"/>
      <c r="D65" s="86"/>
      <c r="E65" s="86"/>
      <c r="F65" s="86"/>
      <c r="G65" s="86"/>
      <c r="H65" s="87"/>
      <c r="I65" s="88"/>
    </row>
    <row r="66" spans="1:9" x14ac:dyDescent="0.25">
      <c r="A66" s="85"/>
      <c r="B66" s="86"/>
      <c r="C66" s="86"/>
      <c r="D66" s="86"/>
      <c r="E66" s="86"/>
      <c r="F66" s="86"/>
      <c r="G66" s="86"/>
      <c r="H66" s="87"/>
      <c r="I66" s="88"/>
    </row>
    <row r="67" spans="1:9" x14ac:dyDescent="0.25">
      <c r="A67" s="85"/>
      <c r="B67" s="86"/>
      <c r="C67" s="86"/>
      <c r="D67" s="86"/>
      <c r="E67" s="86"/>
      <c r="F67" s="86"/>
      <c r="G67" s="86"/>
      <c r="H67" s="89"/>
      <c r="I67" s="88"/>
    </row>
    <row r="68" spans="1:9" x14ac:dyDescent="0.25">
      <c r="A68" s="38" t="s">
        <v>28</v>
      </c>
      <c r="B68" s="36" t="s">
        <v>11</v>
      </c>
      <c r="C68" s="36" t="s">
        <v>12</v>
      </c>
      <c r="D68" s="36" t="s">
        <v>150</v>
      </c>
      <c r="E68" s="36" t="s">
        <v>13</v>
      </c>
      <c r="F68" s="36" t="s">
        <v>14</v>
      </c>
      <c r="G68" s="37" t="s">
        <v>15</v>
      </c>
      <c r="H68" s="19" t="s">
        <v>210</v>
      </c>
      <c r="I68" s="43" t="s">
        <v>203</v>
      </c>
    </row>
    <row r="69" spans="1:9" x14ac:dyDescent="0.25">
      <c r="A69" s="26"/>
      <c r="B69" s="15" t="s">
        <v>16</v>
      </c>
      <c r="C69" s="15">
        <f>SUM(C70:C167)</f>
        <v>671643.61</v>
      </c>
      <c r="D69" s="55">
        <f>SUM(C70:C76)</f>
        <v>6011</v>
      </c>
      <c r="E69" s="15">
        <f>C69/716</f>
        <v>938.04973463687145</v>
      </c>
      <c r="F69" s="15">
        <f>C69/924</f>
        <v>726.88702380952384</v>
      </c>
      <c r="G69" s="35">
        <v>100</v>
      </c>
      <c r="H69" s="15"/>
      <c r="I69" s="44"/>
    </row>
    <row r="70" spans="1:9" x14ac:dyDescent="0.25">
      <c r="A70" s="79" t="s">
        <v>35</v>
      </c>
      <c r="B70" s="21" t="s">
        <v>36</v>
      </c>
      <c r="C70" s="15">
        <v>855</v>
      </c>
      <c r="D70" s="55"/>
      <c r="E70" s="15">
        <f t="shared" ref="E70:E133" si="0">C70/716</f>
        <v>1.1941340782122905</v>
      </c>
      <c r="F70" s="15">
        <f>C70/924</f>
        <v>0.92532467532467533</v>
      </c>
      <c r="G70" s="35">
        <f>(C70/671643.61)*100</f>
        <v>0.1272996552442448</v>
      </c>
      <c r="H70" s="46"/>
      <c r="I70" s="47"/>
    </row>
    <row r="71" spans="1:9" x14ac:dyDescent="0.25">
      <c r="A71" s="79"/>
      <c r="B71" s="21" t="s">
        <v>37</v>
      </c>
      <c r="C71" s="15">
        <v>1500</v>
      </c>
      <c r="D71" s="55"/>
      <c r="E71" s="15">
        <f t="shared" si="0"/>
        <v>2.0949720670391061</v>
      </c>
      <c r="F71" s="15">
        <f t="shared" ref="F71:F133" si="1">C71/924</f>
        <v>1.6233766233766234</v>
      </c>
      <c r="G71" s="35">
        <f>(C71/671643.61)*100</f>
        <v>0.22333272849867505</v>
      </c>
      <c r="H71" s="15"/>
      <c r="I71" s="45"/>
    </row>
    <row r="72" spans="1:9" x14ac:dyDescent="0.25">
      <c r="A72" s="79"/>
      <c r="B72" s="21" t="s">
        <v>38</v>
      </c>
      <c r="C72" s="15">
        <v>0</v>
      </c>
      <c r="D72" s="55"/>
      <c r="E72" s="15">
        <f t="shared" si="0"/>
        <v>0</v>
      </c>
      <c r="F72" s="15">
        <f t="shared" si="1"/>
        <v>0</v>
      </c>
      <c r="G72" s="35">
        <f t="shared" ref="G72:G134" si="2">(C72/671643.61)*100</f>
        <v>0</v>
      </c>
      <c r="H72" s="15"/>
      <c r="I72" s="45"/>
    </row>
    <row r="73" spans="1:9" x14ac:dyDescent="0.25">
      <c r="A73" s="79"/>
      <c r="B73" s="21" t="s">
        <v>39</v>
      </c>
      <c r="C73" s="15">
        <f>1250+932</f>
        <v>2182</v>
      </c>
      <c r="D73" s="55"/>
      <c r="E73" s="15">
        <f t="shared" si="0"/>
        <v>3.0474860335195531</v>
      </c>
      <c r="F73" s="15">
        <f t="shared" si="1"/>
        <v>2.3614718614718613</v>
      </c>
      <c r="G73" s="35">
        <f>(C73/671643.61)*100</f>
        <v>0.32487467572273937</v>
      </c>
      <c r="H73" s="15"/>
      <c r="I73" s="45"/>
    </row>
    <row r="74" spans="1:9" ht="30" x14ac:dyDescent="0.25">
      <c r="A74" s="79"/>
      <c r="B74" s="21" t="s">
        <v>40</v>
      </c>
      <c r="C74" s="15">
        <f>220+18</f>
        <v>238</v>
      </c>
      <c r="D74" s="55"/>
      <c r="E74" s="15">
        <f t="shared" si="0"/>
        <v>0.33240223463687152</v>
      </c>
      <c r="F74" s="15">
        <f t="shared" si="1"/>
        <v>0.25757575757575757</v>
      </c>
      <c r="G74" s="35">
        <f t="shared" si="2"/>
        <v>3.5435459588456446E-2</v>
      </c>
      <c r="H74" s="15"/>
      <c r="I74" s="45"/>
    </row>
    <row r="75" spans="1:9" ht="45" x14ac:dyDescent="0.25">
      <c r="A75" s="79"/>
      <c r="B75" s="21" t="s">
        <v>41</v>
      </c>
      <c r="C75" s="15">
        <f>350+500</f>
        <v>850</v>
      </c>
      <c r="D75" s="55"/>
      <c r="E75" s="15">
        <f t="shared" si="0"/>
        <v>1.1871508379888269</v>
      </c>
      <c r="F75" s="15">
        <f t="shared" si="1"/>
        <v>0.91991341991341991</v>
      </c>
      <c r="G75" s="35">
        <f t="shared" si="2"/>
        <v>0.12655521281591586</v>
      </c>
      <c r="H75" s="15"/>
      <c r="I75" s="45"/>
    </row>
    <row r="76" spans="1:9" x14ac:dyDescent="0.25">
      <c r="A76" s="79"/>
      <c r="B76" s="21" t="s">
        <v>42</v>
      </c>
      <c r="C76" s="15">
        <f>286+100</f>
        <v>386</v>
      </c>
      <c r="D76" s="55"/>
      <c r="E76" s="15">
        <f t="shared" si="0"/>
        <v>0.53910614525139666</v>
      </c>
      <c r="F76" s="15">
        <f t="shared" si="1"/>
        <v>0.41774891774891776</v>
      </c>
      <c r="G76" s="35">
        <f t="shared" si="2"/>
        <v>5.7470955466992386E-2</v>
      </c>
      <c r="H76" s="15"/>
      <c r="I76" s="45"/>
    </row>
    <row r="77" spans="1:9" x14ac:dyDescent="0.25">
      <c r="A77" s="79" t="s">
        <v>29</v>
      </c>
      <c r="B77" s="15" t="s">
        <v>30</v>
      </c>
      <c r="C77" s="15">
        <v>5643.9</v>
      </c>
      <c r="D77" s="55">
        <f>SUM(C77:C82)</f>
        <v>14369.9</v>
      </c>
      <c r="E77" s="15">
        <f t="shared" si="0"/>
        <v>7.8825418994413399</v>
      </c>
      <c r="F77" s="15">
        <f t="shared" si="1"/>
        <v>6.1081168831168826</v>
      </c>
      <c r="G77" s="35">
        <f t="shared" si="2"/>
        <v>0.84031172424911471</v>
      </c>
      <c r="H77" s="15"/>
      <c r="I77" s="45"/>
    </row>
    <row r="78" spans="1:9" x14ac:dyDescent="0.25">
      <c r="A78" s="79"/>
      <c r="B78" s="15" t="s">
        <v>31</v>
      </c>
      <c r="C78" s="15">
        <v>4000</v>
      </c>
      <c r="D78" s="55"/>
      <c r="E78" s="15">
        <f t="shared" si="0"/>
        <v>5.5865921787709496</v>
      </c>
      <c r="F78" s="15">
        <f t="shared" si="1"/>
        <v>4.329004329004329</v>
      </c>
      <c r="G78" s="35">
        <f t="shared" si="2"/>
        <v>0.59555394266313355</v>
      </c>
      <c r="H78" s="15"/>
      <c r="I78" s="45"/>
    </row>
    <row r="79" spans="1:9" x14ac:dyDescent="0.25">
      <c r="A79" s="79"/>
      <c r="B79" s="15" t="s">
        <v>32</v>
      </c>
      <c r="C79" s="15">
        <v>2576</v>
      </c>
      <c r="D79" s="55"/>
      <c r="E79" s="15">
        <f t="shared" si="0"/>
        <v>3.5977653631284916</v>
      </c>
      <c r="F79" s="15">
        <f t="shared" si="1"/>
        <v>2.7878787878787881</v>
      </c>
      <c r="G79" s="35">
        <f t="shared" si="2"/>
        <v>0.38353673907505798</v>
      </c>
      <c r="H79" s="15"/>
      <c r="I79" s="45"/>
    </row>
    <row r="80" spans="1:9" x14ac:dyDescent="0.25">
      <c r="A80" s="79"/>
      <c r="B80" s="15" t="s">
        <v>33</v>
      </c>
      <c r="C80" s="15">
        <v>1280</v>
      </c>
      <c r="D80" s="55"/>
      <c r="E80" s="15">
        <f t="shared" si="0"/>
        <v>1.7877094972067038</v>
      </c>
      <c r="F80" s="15">
        <f t="shared" si="1"/>
        <v>1.3852813852813852</v>
      </c>
      <c r="G80" s="35">
        <f t="shared" si="2"/>
        <v>0.19057726165220273</v>
      </c>
      <c r="H80" s="15"/>
      <c r="I80" s="45"/>
    </row>
    <row r="81" spans="1:9" x14ac:dyDescent="0.25">
      <c r="A81" s="79"/>
      <c r="B81" s="15" t="s">
        <v>34</v>
      </c>
      <c r="C81" s="15">
        <f>590-120</f>
        <v>470</v>
      </c>
      <c r="D81" s="55"/>
      <c r="E81" s="15">
        <f t="shared" si="0"/>
        <v>0.65642458100558654</v>
      </c>
      <c r="F81" s="15">
        <f t="shared" si="1"/>
        <v>0.5086580086580087</v>
      </c>
      <c r="G81" s="35">
        <f t="shared" si="2"/>
        <v>6.9977588262918194E-2</v>
      </c>
      <c r="H81" s="15"/>
      <c r="I81" s="45"/>
    </row>
    <row r="82" spans="1:9" x14ac:dyDescent="0.25">
      <c r="A82" s="79"/>
      <c r="B82" s="15" t="s">
        <v>202</v>
      </c>
      <c r="C82" s="15">
        <v>400</v>
      </c>
      <c r="D82" s="55"/>
      <c r="E82" s="15">
        <f t="shared" si="0"/>
        <v>0.55865921787709494</v>
      </c>
      <c r="F82" s="15">
        <f t="shared" si="1"/>
        <v>0.4329004329004329</v>
      </c>
      <c r="G82" s="35">
        <f t="shared" si="2"/>
        <v>5.9555394266313351E-2</v>
      </c>
      <c r="H82" s="15"/>
      <c r="I82" s="45"/>
    </row>
    <row r="83" spans="1:9" x14ac:dyDescent="0.25">
      <c r="A83" s="79" t="s">
        <v>43</v>
      </c>
      <c r="B83" s="15" t="s">
        <v>44</v>
      </c>
      <c r="C83" s="15">
        <v>100</v>
      </c>
      <c r="D83" s="55">
        <f>SUM(C83:C89)</f>
        <v>2405.6999999999998</v>
      </c>
      <c r="E83" s="15">
        <f t="shared" si="0"/>
        <v>0.13966480446927373</v>
      </c>
      <c r="F83" s="15">
        <f t="shared" si="1"/>
        <v>0.10822510822510822</v>
      </c>
      <c r="G83" s="35">
        <f t="shared" si="2"/>
        <v>1.4888848566578338E-2</v>
      </c>
      <c r="H83" s="15"/>
      <c r="I83" s="45"/>
    </row>
    <row r="84" spans="1:9" x14ac:dyDescent="0.25">
      <c r="A84" s="79"/>
      <c r="B84" s="15" t="s">
        <v>45</v>
      </c>
      <c r="C84" s="15">
        <v>300</v>
      </c>
      <c r="D84" s="55"/>
      <c r="E84" s="15">
        <f t="shared" si="0"/>
        <v>0.41899441340782123</v>
      </c>
      <c r="F84" s="15">
        <f t="shared" si="1"/>
        <v>0.32467532467532467</v>
      </c>
      <c r="G84" s="35">
        <f t="shared" si="2"/>
        <v>4.4666545699735015E-2</v>
      </c>
      <c r="H84" s="15"/>
      <c r="I84" s="45"/>
    </row>
    <row r="85" spans="1:9" x14ac:dyDescent="0.25">
      <c r="A85" s="79"/>
      <c r="B85" s="15" t="s">
        <v>46</v>
      </c>
      <c r="C85" s="15">
        <v>50</v>
      </c>
      <c r="D85" s="55"/>
      <c r="E85" s="15">
        <f t="shared" si="0"/>
        <v>6.9832402234636867E-2</v>
      </c>
      <c r="F85" s="15">
        <f t="shared" si="1"/>
        <v>5.4112554112554112E-2</v>
      </c>
      <c r="G85" s="35">
        <f t="shared" si="2"/>
        <v>7.4444242832891689E-3</v>
      </c>
      <c r="H85" s="15"/>
      <c r="I85" s="45"/>
    </row>
    <row r="86" spans="1:9" x14ac:dyDescent="0.25">
      <c r="A86" s="79"/>
      <c r="B86" s="15" t="s">
        <v>47</v>
      </c>
      <c r="C86" s="15">
        <v>0</v>
      </c>
      <c r="D86" s="55"/>
      <c r="E86" s="15">
        <f t="shared" si="0"/>
        <v>0</v>
      </c>
      <c r="F86" s="15">
        <f t="shared" si="1"/>
        <v>0</v>
      </c>
      <c r="G86" s="35">
        <f t="shared" si="2"/>
        <v>0</v>
      </c>
      <c r="H86" s="15"/>
      <c r="I86" s="45"/>
    </row>
    <row r="87" spans="1:9" x14ac:dyDescent="0.25">
      <c r="A87" s="79"/>
      <c r="B87" s="15" t="s">
        <v>48</v>
      </c>
      <c r="C87" s="15">
        <v>1855.7</v>
      </c>
      <c r="D87" s="55"/>
      <c r="E87" s="15">
        <f t="shared" si="0"/>
        <v>2.5917597765363127</v>
      </c>
      <c r="F87" s="15">
        <f t="shared" si="1"/>
        <v>2.0083333333333333</v>
      </c>
      <c r="G87" s="35">
        <f t="shared" si="2"/>
        <v>0.2762923628499942</v>
      </c>
      <c r="H87" s="15"/>
      <c r="I87" s="45"/>
    </row>
    <row r="88" spans="1:9" x14ac:dyDescent="0.25">
      <c r="A88" s="79"/>
      <c r="B88" s="15" t="s">
        <v>49</v>
      </c>
      <c r="C88" s="15">
        <v>100</v>
      </c>
      <c r="D88" s="55"/>
      <c r="E88" s="15">
        <f t="shared" si="0"/>
        <v>0.13966480446927373</v>
      </c>
      <c r="F88" s="15">
        <f t="shared" si="1"/>
        <v>0.10822510822510822</v>
      </c>
      <c r="G88" s="35">
        <f t="shared" si="2"/>
        <v>1.4888848566578338E-2</v>
      </c>
      <c r="H88" s="15"/>
      <c r="I88" s="45"/>
    </row>
    <row r="89" spans="1:9" x14ac:dyDescent="0.25">
      <c r="A89" s="79"/>
      <c r="B89" s="15" t="s">
        <v>50</v>
      </c>
      <c r="C89" s="15">
        <v>0</v>
      </c>
      <c r="D89" s="55"/>
      <c r="E89" s="15">
        <f t="shared" si="0"/>
        <v>0</v>
      </c>
      <c r="F89" s="15">
        <f t="shared" si="1"/>
        <v>0</v>
      </c>
      <c r="G89" s="35">
        <f t="shared" si="2"/>
        <v>0</v>
      </c>
      <c r="H89" s="15"/>
      <c r="I89" s="45"/>
    </row>
    <row r="90" spans="1:9" x14ac:dyDescent="0.25">
      <c r="A90" s="79" t="s">
        <v>51</v>
      </c>
      <c r="B90" s="15" t="s">
        <v>53</v>
      </c>
      <c r="C90" s="15">
        <v>60</v>
      </c>
      <c r="D90" s="55">
        <f>SUM(C90:C92)</f>
        <v>19641.25</v>
      </c>
      <c r="E90" s="15">
        <f t="shared" si="0"/>
        <v>8.3798882681564241E-2</v>
      </c>
      <c r="F90" s="15">
        <f t="shared" si="1"/>
        <v>6.4935064935064929E-2</v>
      </c>
      <c r="G90" s="35">
        <f t="shared" si="2"/>
        <v>8.9333091399470023E-3</v>
      </c>
      <c r="H90" s="66">
        <v>3350</v>
      </c>
      <c r="I90" s="80">
        <f>D90/H90</f>
        <v>5.8630597014925376</v>
      </c>
    </row>
    <row r="91" spans="1:9" x14ac:dyDescent="0.25">
      <c r="A91" s="79"/>
      <c r="B91" s="15" t="s">
        <v>54</v>
      </c>
      <c r="C91" s="15">
        <v>60</v>
      </c>
      <c r="D91" s="55"/>
      <c r="E91" s="15">
        <f t="shared" si="0"/>
        <v>8.3798882681564241E-2</v>
      </c>
      <c r="F91" s="15">
        <f t="shared" si="1"/>
        <v>6.4935064935064929E-2</v>
      </c>
      <c r="G91" s="35">
        <f t="shared" si="2"/>
        <v>8.9333091399470023E-3</v>
      </c>
      <c r="H91" s="66"/>
      <c r="I91" s="80"/>
    </row>
    <row r="92" spans="1:9" x14ac:dyDescent="0.25">
      <c r="A92" s="79"/>
      <c r="B92" s="15" t="s">
        <v>52</v>
      </c>
      <c r="C92" s="15">
        <v>19521.25</v>
      </c>
      <c r="D92" s="55"/>
      <c r="E92" s="15">
        <f t="shared" si="0"/>
        <v>27.264315642458101</v>
      </c>
      <c r="F92" s="15">
        <f t="shared" si="1"/>
        <v>21.126893939393938</v>
      </c>
      <c r="G92" s="35">
        <f t="shared" si="2"/>
        <v>2.9064893508031742</v>
      </c>
      <c r="H92" s="66"/>
      <c r="I92" s="80"/>
    </row>
    <row r="93" spans="1:9" x14ac:dyDescent="0.25">
      <c r="A93" s="79" t="s">
        <v>55</v>
      </c>
      <c r="B93" s="15" t="s">
        <v>64</v>
      </c>
      <c r="C93" s="15">
        <v>0</v>
      </c>
      <c r="D93" s="55">
        <f>SUM(C93:C108)</f>
        <v>226454.42</v>
      </c>
      <c r="E93" s="15">
        <f t="shared" si="0"/>
        <v>0</v>
      </c>
      <c r="F93" s="15">
        <f t="shared" si="1"/>
        <v>0</v>
      </c>
      <c r="G93" s="35">
        <f t="shared" si="2"/>
        <v>0</v>
      </c>
      <c r="H93" s="15"/>
      <c r="I93" s="45"/>
    </row>
    <row r="94" spans="1:9" x14ac:dyDescent="0.25">
      <c r="A94" s="79"/>
      <c r="B94" s="15" t="s">
        <v>56</v>
      </c>
      <c r="C94" s="15">
        <v>63457.35</v>
      </c>
      <c r="D94" s="55"/>
      <c r="E94" s="15">
        <f t="shared" si="0"/>
        <v>88.627583798882682</v>
      </c>
      <c r="F94" s="15">
        <f t="shared" si="1"/>
        <v>68.676785714285714</v>
      </c>
      <c r="G94" s="35">
        <f t="shared" si="2"/>
        <v>9.4480687458635977</v>
      </c>
      <c r="H94" s="15"/>
      <c r="I94" s="45"/>
    </row>
    <row r="95" spans="1:9" x14ac:dyDescent="0.25">
      <c r="A95" s="79"/>
      <c r="B95" s="15" t="s">
        <v>57</v>
      </c>
      <c r="C95" s="15">
        <v>67537</v>
      </c>
      <c r="D95" s="55"/>
      <c r="E95" s="15">
        <f t="shared" si="0"/>
        <v>94.325418994413411</v>
      </c>
      <c r="F95" s="15">
        <f t="shared" si="1"/>
        <v>73.091991341991346</v>
      </c>
      <c r="G95" s="35">
        <f t="shared" si="2"/>
        <v>10.055481656410011</v>
      </c>
      <c r="H95" s="15"/>
      <c r="I95" s="45"/>
    </row>
    <row r="96" spans="1:9" x14ac:dyDescent="0.25">
      <c r="A96" s="79"/>
      <c r="B96" s="15" t="s">
        <v>58</v>
      </c>
      <c r="C96" s="15">
        <v>50645.85</v>
      </c>
      <c r="D96" s="55"/>
      <c r="E96" s="15">
        <f t="shared" si="0"/>
        <v>70.734427374301674</v>
      </c>
      <c r="F96" s="15">
        <f t="shared" si="1"/>
        <v>54.811525974025976</v>
      </c>
      <c r="G96" s="35">
        <f t="shared" si="2"/>
        <v>7.540583911756416</v>
      </c>
      <c r="H96" s="15"/>
      <c r="I96" s="45"/>
    </row>
    <row r="97" spans="1:9" x14ac:dyDescent="0.25">
      <c r="A97" s="79"/>
      <c r="B97" s="15" t="s">
        <v>59</v>
      </c>
      <c r="C97" s="15">
        <v>9198.1299999999992</v>
      </c>
      <c r="D97" s="55"/>
      <c r="E97" s="15">
        <f t="shared" si="0"/>
        <v>12.846550279329607</v>
      </c>
      <c r="F97" s="15">
        <f t="shared" si="1"/>
        <v>9.9546861471861465</v>
      </c>
      <c r="G97" s="35">
        <f t="shared" si="2"/>
        <v>1.3694956466570118</v>
      </c>
      <c r="H97" s="15"/>
      <c r="I97" s="45"/>
    </row>
    <row r="98" spans="1:9" x14ac:dyDescent="0.25">
      <c r="A98" s="79"/>
      <c r="B98" s="15" t="s">
        <v>60</v>
      </c>
      <c r="C98" s="15">
        <f>482+985+160+1000</f>
        <v>2627</v>
      </c>
      <c r="D98" s="55"/>
      <c r="E98" s="15">
        <f t="shared" si="0"/>
        <v>3.6689944134078214</v>
      </c>
      <c r="F98" s="15">
        <f t="shared" si="1"/>
        <v>2.8430735930735929</v>
      </c>
      <c r="G98" s="35">
        <f t="shared" si="2"/>
        <v>0.39113005184401295</v>
      </c>
      <c r="H98" s="15"/>
      <c r="I98" s="45"/>
    </row>
    <row r="99" spans="1:9" x14ac:dyDescent="0.25">
      <c r="A99" s="79"/>
      <c r="B99" s="15" t="s">
        <v>61</v>
      </c>
      <c r="C99" s="15">
        <v>7236</v>
      </c>
      <c r="D99" s="55"/>
      <c r="E99" s="15">
        <f t="shared" si="0"/>
        <v>10.106145251396647</v>
      </c>
      <c r="F99" s="15">
        <f t="shared" si="1"/>
        <v>7.8311688311688314</v>
      </c>
      <c r="G99" s="35">
        <f t="shared" si="2"/>
        <v>1.0773570822776084</v>
      </c>
      <c r="H99" s="15"/>
      <c r="I99" s="45"/>
    </row>
    <row r="100" spans="1:9" x14ac:dyDescent="0.25">
      <c r="A100" s="79"/>
      <c r="B100" s="15" t="s">
        <v>62</v>
      </c>
      <c r="C100" s="15">
        <f>165+110+493.8+780+638.9+82.5+100+459+490+75.25+54+2000</f>
        <v>5448.45</v>
      </c>
      <c r="D100" s="55"/>
      <c r="E100" s="15">
        <f t="shared" si="0"/>
        <v>7.6095670391061452</v>
      </c>
      <c r="F100" s="15">
        <f t="shared" si="1"/>
        <v>5.896590909090909</v>
      </c>
      <c r="G100" s="35">
        <f t="shared" si="2"/>
        <v>0.81121146972573732</v>
      </c>
      <c r="H100" s="15"/>
      <c r="I100" s="45"/>
    </row>
    <row r="101" spans="1:9" x14ac:dyDescent="0.25">
      <c r="A101" s="79"/>
      <c r="B101" s="15" t="s">
        <v>63</v>
      </c>
      <c r="C101" s="15">
        <v>5313.5</v>
      </c>
      <c r="D101" s="55"/>
      <c r="E101" s="15">
        <f t="shared" si="0"/>
        <v>7.4210893854748603</v>
      </c>
      <c r="F101" s="15">
        <f t="shared" si="1"/>
        <v>5.7505411255411252</v>
      </c>
      <c r="G101" s="35">
        <f t="shared" si="2"/>
        <v>0.79111896858513986</v>
      </c>
      <c r="H101" s="15"/>
      <c r="I101" s="45"/>
    </row>
    <row r="102" spans="1:9" x14ac:dyDescent="0.25">
      <c r="A102" s="79"/>
      <c r="B102" s="15" t="s">
        <v>65</v>
      </c>
      <c r="C102" s="15">
        <v>0</v>
      </c>
      <c r="D102" s="55"/>
      <c r="E102" s="15">
        <f t="shared" si="0"/>
        <v>0</v>
      </c>
      <c r="F102" s="15">
        <f t="shared" si="1"/>
        <v>0</v>
      </c>
      <c r="G102" s="35">
        <f t="shared" si="2"/>
        <v>0</v>
      </c>
      <c r="H102" s="15"/>
      <c r="I102" s="45"/>
    </row>
    <row r="103" spans="1:9" x14ac:dyDescent="0.25">
      <c r="A103" s="79"/>
      <c r="B103" s="15" t="s">
        <v>66</v>
      </c>
      <c r="C103" s="15">
        <v>0</v>
      </c>
      <c r="D103" s="55"/>
      <c r="E103" s="15">
        <f t="shared" si="0"/>
        <v>0</v>
      </c>
      <c r="F103" s="15">
        <f t="shared" si="1"/>
        <v>0</v>
      </c>
      <c r="G103" s="35">
        <f t="shared" si="2"/>
        <v>0</v>
      </c>
      <c r="H103" s="15"/>
      <c r="I103" s="45"/>
    </row>
    <row r="104" spans="1:9" x14ac:dyDescent="0.25">
      <c r="A104" s="79"/>
      <c r="B104" s="15" t="s">
        <v>67</v>
      </c>
      <c r="C104" s="15">
        <f>100+122+170+32</f>
        <v>424</v>
      </c>
      <c r="D104" s="55"/>
      <c r="E104" s="15">
        <f t="shared" si="0"/>
        <v>0.59217877094972071</v>
      </c>
      <c r="F104" s="15">
        <f t="shared" si="1"/>
        <v>0.45887445887445888</v>
      </c>
      <c r="G104" s="35">
        <f t="shared" si="2"/>
        <v>6.312871792229216E-2</v>
      </c>
      <c r="H104" s="15"/>
      <c r="I104" s="45"/>
    </row>
    <row r="105" spans="1:9" x14ac:dyDescent="0.25">
      <c r="A105" s="79"/>
      <c r="B105" s="15" t="s">
        <v>68</v>
      </c>
      <c r="C105" s="15">
        <f>300.73+134.76</f>
        <v>435.49</v>
      </c>
      <c r="D105" s="55"/>
      <c r="E105" s="15">
        <f t="shared" si="0"/>
        <v>0.60822625698324029</v>
      </c>
      <c r="F105" s="15">
        <f t="shared" si="1"/>
        <v>0.47130952380952384</v>
      </c>
      <c r="G105" s="35">
        <f t="shared" si="2"/>
        <v>6.4839446622592001E-2</v>
      </c>
      <c r="H105" s="15"/>
      <c r="I105" s="45"/>
    </row>
    <row r="106" spans="1:9" x14ac:dyDescent="0.25">
      <c r="A106" s="79"/>
      <c r="B106" s="15" t="s">
        <v>69</v>
      </c>
      <c r="C106" s="15">
        <f>270+369.5+310.75+276+977+446+766+870+2000</f>
        <v>6285.25</v>
      </c>
      <c r="D106" s="55"/>
      <c r="E106" s="15">
        <f t="shared" si="0"/>
        <v>8.7782821229050274</v>
      </c>
      <c r="F106" s="15">
        <f t="shared" si="1"/>
        <v>6.8022186147186146</v>
      </c>
      <c r="G106" s="35">
        <f t="shared" si="2"/>
        <v>0.93580135453086488</v>
      </c>
      <c r="H106" s="15"/>
      <c r="I106" s="45"/>
    </row>
    <row r="107" spans="1:9" x14ac:dyDescent="0.25">
      <c r="A107" s="79"/>
      <c r="B107" s="15" t="s">
        <v>71</v>
      </c>
      <c r="C107" s="15">
        <f>1162.77+1148.1+1248.01+1024.6+1312.25+1131.67+550+269</f>
        <v>7846.4</v>
      </c>
      <c r="D107" s="55"/>
      <c r="E107" s="15">
        <f t="shared" si="0"/>
        <v>10.958659217877095</v>
      </c>
      <c r="F107" s="15">
        <f t="shared" si="1"/>
        <v>8.4917748917748916</v>
      </c>
      <c r="G107" s="35">
        <f t="shared" si="2"/>
        <v>1.1682386139280025</v>
      </c>
      <c r="H107" s="15"/>
      <c r="I107" s="45"/>
    </row>
    <row r="108" spans="1:9" x14ac:dyDescent="0.25">
      <c r="A108" s="79"/>
      <c r="B108" s="15" t="s">
        <v>77</v>
      </c>
      <c r="C108" s="15">
        <v>0</v>
      </c>
      <c r="D108" s="55"/>
      <c r="E108" s="15">
        <f t="shared" si="0"/>
        <v>0</v>
      </c>
      <c r="F108" s="15">
        <f t="shared" si="1"/>
        <v>0</v>
      </c>
      <c r="G108" s="35">
        <f t="shared" si="2"/>
        <v>0</v>
      </c>
      <c r="H108" s="15"/>
      <c r="I108" s="45"/>
    </row>
    <row r="109" spans="1:9" x14ac:dyDescent="0.25">
      <c r="A109" s="79" t="s">
        <v>70</v>
      </c>
      <c r="B109" s="15" t="s">
        <v>72</v>
      </c>
      <c r="C109" s="15">
        <f>(4632.5+4539.02+1996.55+5075)-2800-1500</f>
        <v>11943.07</v>
      </c>
      <c r="D109" s="55">
        <f>SUM(C109:C162)</f>
        <v>380511.33999999997</v>
      </c>
      <c r="E109" s="15">
        <f t="shared" si="0"/>
        <v>16.680265363128491</v>
      </c>
      <c r="F109" s="15">
        <f t="shared" si="1"/>
        <v>12.925400432900432</v>
      </c>
      <c r="G109" s="35">
        <f t="shared" si="2"/>
        <v>1.7781856065004475</v>
      </c>
      <c r="H109" s="15"/>
      <c r="I109" s="45"/>
    </row>
    <row r="110" spans="1:9" x14ac:dyDescent="0.25">
      <c r="A110" s="79"/>
      <c r="B110" s="15" t="s">
        <v>73</v>
      </c>
      <c r="C110" s="15">
        <v>8216</v>
      </c>
      <c r="D110" s="55"/>
      <c r="E110" s="15">
        <f t="shared" si="0"/>
        <v>11.474860335195531</v>
      </c>
      <c r="F110" s="15">
        <f t="shared" si="1"/>
        <v>8.891774891774892</v>
      </c>
      <c r="G110" s="35">
        <f t="shared" si="2"/>
        <v>1.2232677982300761</v>
      </c>
      <c r="H110" s="15"/>
      <c r="I110" s="45"/>
    </row>
    <row r="111" spans="1:9" x14ac:dyDescent="0.25">
      <c r="A111" s="79"/>
      <c r="B111" s="15" t="s">
        <v>74</v>
      </c>
      <c r="C111" s="15">
        <v>2800</v>
      </c>
      <c r="D111" s="55"/>
      <c r="E111" s="15">
        <f t="shared" si="0"/>
        <v>3.9106145251396649</v>
      </c>
      <c r="F111" s="15">
        <f t="shared" si="1"/>
        <v>3.0303030303030303</v>
      </c>
      <c r="G111" s="35">
        <f t="shared" si="2"/>
        <v>0.41688775986419341</v>
      </c>
      <c r="H111" s="15"/>
      <c r="I111" s="45"/>
    </row>
    <row r="112" spans="1:9" x14ac:dyDescent="0.25">
      <c r="A112" s="79"/>
      <c r="B112" s="15" t="s">
        <v>75</v>
      </c>
      <c r="C112" s="15">
        <v>980</v>
      </c>
      <c r="D112" s="55"/>
      <c r="E112" s="15">
        <f t="shared" si="0"/>
        <v>1.3687150837988826</v>
      </c>
      <c r="F112" s="15">
        <f t="shared" si="1"/>
        <v>1.0606060606060606</v>
      </c>
      <c r="G112" s="35">
        <f t="shared" si="2"/>
        <v>0.14591071595246771</v>
      </c>
      <c r="H112" s="15"/>
      <c r="I112" s="45"/>
    </row>
    <row r="113" spans="1:9" x14ac:dyDescent="0.25">
      <c r="A113" s="79"/>
      <c r="B113" s="15" t="s">
        <v>76</v>
      </c>
      <c r="C113" s="15">
        <v>1500</v>
      </c>
      <c r="D113" s="55"/>
      <c r="E113" s="15">
        <f t="shared" si="0"/>
        <v>2.0949720670391061</v>
      </c>
      <c r="F113" s="15">
        <f t="shared" si="1"/>
        <v>1.6233766233766234</v>
      </c>
      <c r="G113" s="35">
        <f t="shared" si="2"/>
        <v>0.22333272849867505</v>
      </c>
      <c r="H113" s="15"/>
      <c r="I113" s="45"/>
    </row>
    <row r="114" spans="1:9" x14ac:dyDescent="0.25">
      <c r="A114" s="79"/>
      <c r="B114" s="15" t="s">
        <v>100</v>
      </c>
      <c r="C114" s="15">
        <v>11925</v>
      </c>
      <c r="D114" s="55"/>
      <c r="E114" s="15">
        <f t="shared" si="0"/>
        <v>16.655027932960895</v>
      </c>
      <c r="F114" s="15">
        <f t="shared" si="1"/>
        <v>12.905844155844155</v>
      </c>
      <c r="G114" s="35">
        <f t="shared" si="2"/>
        <v>1.775495191564467</v>
      </c>
      <c r="H114" s="15"/>
      <c r="I114" s="45"/>
    </row>
    <row r="115" spans="1:9" x14ac:dyDescent="0.25">
      <c r="A115" s="79"/>
      <c r="B115" s="15" t="s">
        <v>78</v>
      </c>
      <c r="C115" s="15">
        <v>9500</v>
      </c>
      <c r="D115" s="55"/>
      <c r="E115" s="15">
        <f t="shared" si="0"/>
        <v>13.268156424581006</v>
      </c>
      <c r="F115" s="15">
        <f t="shared" si="1"/>
        <v>10.281385281385282</v>
      </c>
      <c r="G115" s="35">
        <f t="shared" si="2"/>
        <v>1.4144406138249421</v>
      </c>
      <c r="H115" s="15"/>
      <c r="I115" s="45"/>
    </row>
    <row r="116" spans="1:9" x14ac:dyDescent="0.25">
      <c r="A116" s="79"/>
      <c r="B116" s="15" t="s">
        <v>79</v>
      </c>
      <c r="C116" s="15">
        <v>10360.464</v>
      </c>
      <c r="D116" s="55"/>
      <c r="E116" s="15">
        <f t="shared" si="0"/>
        <v>14.469921787709497</v>
      </c>
      <c r="F116" s="15">
        <f t="shared" si="1"/>
        <v>11.212623376623377</v>
      </c>
      <c r="G116" s="35">
        <f t="shared" si="2"/>
        <v>1.5425537957548647</v>
      </c>
      <c r="H116" s="15"/>
      <c r="I116" s="45"/>
    </row>
    <row r="117" spans="1:9" x14ac:dyDescent="0.25">
      <c r="A117" s="79"/>
      <c r="B117" s="15" t="s">
        <v>80</v>
      </c>
      <c r="C117" s="15">
        <v>4116</v>
      </c>
      <c r="D117" s="55"/>
      <c r="E117" s="15">
        <f t="shared" si="0"/>
        <v>5.7486033519553077</v>
      </c>
      <c r="F117" s="15">
        <f t="shared" si="1"/>
        <v>4.4545454545454541</v>
      </c>
      <c r="G117" s="35">
        <f t="shared" si="2"/>
        <v>0.61282500700036435</v>
      </c>
      <c r="H117" s="15"/>
      <c r="I117" s="45"/>
    </row>
    <row r="118" spans="1:9" x14ac:dyDescent="0.25">
      <c r="A118" s="79"/>
      <c r="B118" s="15" t="s">
        <v>101</v>
      </c>
      <c r="C118" s="15">
        <v>4300</v>
      </c>
      <c r="D118" s="55"/>
      <c r="E118" s="15">
        <f t="shared" si="0"/>
        <v>6.005586592178771</v>
      </c>
      <c r="F118" s="15">
        <f t="shared" si="1"/>
        <v>4.6536796536796539</v>
      </c>
      <c r="G118" s="35">
        <f t="shared" si="2"/>
        <v>0.64022048836286849</v>
      </c>
      <c r="H118" s="15"/>
      <c r="I118" s="45"/>
    </row>
    <row r="119" spans="1:9" x14ac:dyDescent="0.25">
      <c r="A119" s="79"/>
      <c r="B119" s="15" t="s">
        <v>93</v>
      </c>
      <c r="C119" s="15">
        <f>24749.3-11100+5760</f>
        <v>19409.3</v>
      </c>
      <c r="D119" s="55"/>
      <c r="E119" s="15">
        <f t="shared" si="0"/>
        <v>27.107960893854749</v>
      </c>
      <c r="F119" s="15">
        <f t="shared" si="1"/>
        <v>21.005735930735931</v>
      </c>
      <c r="G119" s="35">
        <f t="shared" si="2"/>
        <v>2.8898212848328892</v>
      </c>
      <c r="H119" s="15">
        <v>2500</v>
      </c>
      <c r="I119" s="45">
        <f>C119/H119</f>
        <v>7.7637199999999993</v>
      </c>
    </row>
    <row r="120" spans="1:9" x14ac:dyDescent="0.25">
      <c r="A120" s="79"/>
      <c r="B120" s="15" t="s">
        <v>88</v>
      </c>
      <c r="C120" s="15">
        <v>11100</v>
      </c>
      <c r="D120" s="55"/>
      <c r="E120" s="15">
        <f t="shared" si="0"/>
        <v>15.502793296089385</v>
      </c>
      <c r="F120" s="15">
        <f t="shared" si="1"/>
        <v>12.012987012987013</v>
      </c>
      <c r="G120" s="35">
        <f t="shared" si="2"/>
        <v>1.6526621908901955</v>
      </c>
      <c r="H120" s="15"/>
      <c r="I120" s="45"/>
    </row>
    <row r="121" spans="1:9" x14ac:dyDescent="0.25">
      <c r="A121" s="79"/>
      <c r="B121" s="15" t="s">
        <v>89</v>
      </c>
      <c r="C121" s="15">
        <v>0</v>
      </c>
      <c r="D121" s="55"/>
      <c r="E121" s="15">
        <f t="shared" si="0"/>
        <v>0</v>
      </c>
      <c r="F121" s="15">
        <f t="shared" si="1"/>
        <v>0</v>
      </c>
      <c r="G121" s="35">
        <f t="shared" si="2"/>
        <v>0</v>
      </c>
      <c r="H121" s="15"/>
      <c r="I121" s="45"/>
    </row>
    <row r="122" spans="1:9" x14ac:dyDescent="0.25">
      <c r="A122" s="79"/>
      <c r="B122" s="15" t="s">
        <v>94</v>
      </c>
      <c r="C122" s="15">
        <v>10150</v>
      </c>
      <c r="D122" s="55"/>
      <c r="E122" s="15">
        <f t="shared" si="0"/>
        <v>14.175977653631286</v>
      </c>
      <c r="F122" s="15">
        <f t="shared" si="1"/>
        <v>10.984848484848484</v>
      </c>
      <c r="G122" s="35">
        <f t="shared" si="2"/>
        <v>1.5112181295077014</v>
      </c>
      <c r="H122" s="15">
        <v>1000</v>
      </c>
      <c r="I122" s="45">
        <f>C122/H122</f>
        <v>10.15</v>
      </c>
    </row>
    <row r="123" spans="1:9" x14ac:dyDescent="0.25">
      <c r="A123" s="79"/>
      <c r="B123" s="15" t="s">
        <v>95</v>
      </c>
      <c r="C123" s="15">
        <v>0</v>
      </c>
      <c r="D123" s="55"/>
      <c r="E123" s="15">
        <f t="shared" si="0"/>
        <v>0</v>
      </c>
      <c r="F123" s="15">
        <f t="shared" si="1"/>
        <v>0</v>
      </c>
      <c r="G123" s="35">
        <f t="shared" si="2"/>
        <v>0</v>
      </c>
      <c r="H123" s="15"/>
      <c r="I123" s="45"/>
    </row>
    <row r="124" spans="1:9" x14ac:dyDescent="0.25">
      <c r="A124" s="79"/>
      <c r="B124" s="45" t="s">
        <v>96</v>
      </c>
      <c r="C124" s="15">
        <v>0</v>
      </c>
      <c r="D124" s="55"/>
      <c r="E124" s="15">
        <f t="shared" si="0"/>
        <v>0</v>
      </c>
      <c r="F124" s="15">
        <f t="shared" si="1"/>
        <v>0</v>
      </c>
      <c r="G124" s="35">
        <f t="shared" si="2"/>
        <v>0</v>
      </c>
      <c r="H124" s="15"/>
      <c r="I124" s="45"/>
    </row>
    <row r="125" spans="1:9" x14ac:dyDescent="0.25">
      <c r="A125" s="79"/>
      <c r="B125" s="45" t="s">
        <v>102</v>
      </c>
      <c r="C125" s="15">
        <v>5988.5</v>
      </c>
      <c r="D125" s="55"/>
      <c r="E125" s="15">
        <f t="shared" si="0"/>
        <v>8.363826815642458</v>
      </c>
      <c r="F125" s="15">
        <f t="shared" si="1"/>
        <v>6.4810606060606064</v>
      </c>
      <c r="G125" s="35">
        <f t="shared" si="2"/>
        <v>0.89161869640954383</v>
      </c>
      <c r="H125" s="15">
        <v>1734</v>
      </c>
      <c r="I125" s="45">
        <f>C125/H125</f>
        <v>3.4535755478662051</v>
      </c>
    </row>
    <row r="126" spans="1:9" x14ac:dyDescent="0.25">
      <c r="A126" s="79"/>
      <c r="B126" s="45" t="s">
        <v>103</v>
      </c>
      <c r="C126" s="15">
        <v>5763.6</v>
      </c>
      <c r="D126" s="55"/>
      <c r="E126" s="15">
        <f t="shared" si="0"/>
        <v>8.0497206703910624</v>
      </c>
      <c r="F126" s="15">
        <f t="shared" si="1"/>
        <v>6.2376623376623384</v>
      </c>
      <c r="G126" s="35">
        <f t="shared" si="2"/>
        <v>0.85813367598330903</v>
      </c>
      <c r="H126" s="15">
        <v>623</v>
      </c>
      <c r="I126" s="45">
        <f>C126/H126</f>
        <v>9.2513643659711082</v>
      </c>
    </row>
    <row r="127" spans="1:9" x14ac:dyDescent="0.25">
      <c r="A127" s="79"/>
      <c r="B127" s="45" t="s">
        <v>104</v>
      </c>
      <c r="C127" s="15">
        <v>6843.5</v>
      </c>
      <c r="D127" s="55"/>
      <c r="E127" s="15">
        <f t="shared" si="0"/>
        <v>9.557960893854748</v>
      </c>
      <c r="F127" s="15">
        <f t="shared" si="1"/>
        <v>7.4063852813852815</v>
      </c>
      <c r="G127" s="35">
        <f t="shared" si="2"/>
        <v>1.0189183516537885</v>
      </c>
      <c r="H127" s="15">
        <v>745</v>
      </c>
      <c r="I127" s="45">
        <f>C127/H127</f>
        <v>9.1859060402684563</v>
      </c>
    </row>
    <row r="128" spans="1:9" x14ac:dyDescent="0.25">
      <c r="A128" s="79"/>
      <c r="B128" s="15" t="s">
        <v>105</v>
      </c>
      <c r="C128" s="15">
        <v>331</v>
      </c>
      <c r="D128" s="55"/>
      <c r="E128" s="15">
        <f t="shared" si="0"/>
        <v>0.46229050279329609</v>
      </c>
      <c r="F128" s="15">
        <f t="shared" si="1"/>
        <v>0.35822510822510822</v>
      </c>
      <c r="G128" s="35">
        <f t="shared" si="2"/>
        <v>4.92820887553743E-2</v>
      </c>
      <c r="H128" s="15"/>
      <c r="I128" s="45"/>
    </row>
    <row r="129" spans="1:9" x14ac:dyDescent="0.25">
      <c r="A129" s="79"/>
      <c r="B129" s="15" t="s">
        <v>106</v>
      </c>
      <c r="C129" s="15">
        <v>3423</v>
      </c>
      <c r="D129" s="55"/>
      <c r="E129" s="15">
        <f t="shared" si="0"/>
        <v>4.7807262569832405</v>
      </c>
      <c r="F129" s="15">
        <f t="shared" si="1"/>
        <v>3.7045454545454546</v>
      </c>
      <c r="G129" s="35">
        <f t="shared" si="2"/>
        <v>0.50964528643397655</v>
      </c>
      <c r="H129" s="15">
        <v>1535</v>
      </c>
      <c r="I129" s="45">
        <f>C129/H129</f>
        <v>2.2299674267100977</v>
      </c>
    </row>
    <row r="130" spans="1:9" x14ac:dyDescent="0.25">
      <c r="A130" s="79"/>
      <c r="B130" s="45" t="s">
        <v>81</v>
      </c>
      <c r="C130" s="14">
        <f>7718.6+2000</f>
        <v>9718.6</v>
      </c>
      <c r="D130" s="55"/>
      <c r="E130" s="15">
        <f t="shared" si="0"/>
        <v>13.573463687150838</v>
      </c>
      <c r="F130" s="15">
        <f t="shared" si="1"/>
        <v>10.517965367965369</v>
      </c>
      <c r="G130" s="35">
        <f t="shared" si="2"/>
        <v>1.4469876367914822</v>
      </c>
      <c r="H130" s="15">
        <v>589.1</v>
      </c>
      <c r="I130" s="45">
        <f>C130/H130</f>
        <v>16.497368867764386</v>
      </c>
    </row>
    <row r="131" spans="1:9" x14ac:dyDescent="0.25">
      <c r="A131" s="79"/>
      <c r="B131" s="15" t="s">
        <v>82</v>
      </c>
      <c r="C131" s="15">
        <v>0</v>
      </c>
      <c r="D131" s="55"/>
      <c r="E131" s="15">
        <f t="shared" si="0"/>
        <v>0</v>
      </c>
      <c r="F131" s="15">
        <f t="shared" si="1"/>
        <v>0</v>
      </c>
      <c r="G131" s="35">
        <f t="shared" si="2"/>
        <v>0</v>
      </c>
      <c r="H131" s="15"/>
      <c r="I131" s="45"/>
    </row>
    <row r="132" spans="1:9" x14ac:dyDescent="0.25">
      <c r="A132" s="79"/>
      <c r="B132" s="13" t="s">
        <v>83</v>
      </c>
      <c r="C132" s="15">
        <v>1658</v>
      </c>
      <c r="D132" s="55"/>
      <c r="E132" s="15">
        <f t="shared" si="0"/>
        <v>2.3156424581005588</v>
      </c>
      <c r="F132" s="15">
        <f t="shared" si="1"/>
        <v>1.7943722943722944</v>
      </c>
      <c r="G132" s="35">
        <f t="shared" si="2"/>
        <v>0.24685710923386886</v>
      </c>
      <c r="H132" s="15"/>
      <c r="I132" s="45"/>
    </row>
    <row r="133" spans="1:9" x14ac:dyDescent="0.25">
      <c r="A133" s="79"/>
      <c r="B133" s="13" t="s">
        <v>85</v>
      </c>
      <c r="C133" s="15">
        <v>10037</v>
      </c>
      <c r="D133" s="55"/>
      <c r="E133" s="15">
        <f t="shared" si="0"/>
        <v>14.018156424581006</v>
      </c>
      <c r="F133" s="15">
        <f t="shared" si="1"/>
        <v>10.862554112554113</v>
      </c>
      <c r="G133" s="35">
        <f t="shared" si="2"/>
        <v>1.4943937306274679</v>
      </c>
      <c r="H133" s="15"/>
      <c r="I133" s="45"/>
    </row>
    <row r="134" spans="1:9" x14ac:dyDescent="0.25">
      <c r="A134" s="79"/>
      <c r="B134" s="48" t="s">
        <v>84</v>
      </c>
      <c r="C134" s="15">
        <f>315+700+480+10100+376+1175+633.6+1098.33</f>
        <v>14877.93</v>
      </c>
      <c r="D134" s="55"/>
      <c r="E134" s="15">
        <f t="shared" ref="E134:E166" si="3">C134/716</f>
        <v>20.77923184357542</v>
      </c>
      <c r="F134" s="15">
        <f t="shared" ref="F134:F167" si="4">C134/924</f>
        <v>16.101655844155843</v>
      </c>
      <c r="G134" s="35">
        <f t="shared" si="2"/>
        <v>2.2151524675415284</v>
      </c>
      <c r="H134" s="15">
        <v>2763</v>
      </c>
      <c r="I134" s="45">
        <f>C134/H134</f>
        <v>5.3847014115092291</v>
      </c>
    </row>
    <row r="135" spans="1:9" x14ac:dyDescent="0.25">
      <c r="A135" s="79"/>
      <c r="B135" s="13" t="s">
        <v>86</v>
      </c>
      <c r="C135" s="15">
        <v>0</v>
      </c>
      <c r="D135" s="55"/>
      <c r="E135" s="15">
        <f t="shared" si="3"/>
        <v>0</v>
      </c>
      <c r="F135" s="15">
        <f t="shared" si="4"/>
        <v>0</v>
      </c>
      <c r="G135" s="35">
        <f t="shared" ref="G135:G167" si="5">(C135/671643.61)*100</f>
        <v>0</v>
      </c>
      <c r="H135" s="15"/>
      <c r="I135" s="45"/>
    </row>
    <row r="136" spans="1:9" x14ac:dyDescent="0.25">
      <c r="A136" s="79"/>
      <c r="B136" s="13" t="s">
        <v>87</v>
      </c>
      <c r="C136" s="15">
        <f>23768.35-3448.45</f>
        <v>20319.899999999998</v>
      </c>
      <c r="D136" s="55"/>
      <c r="E136" s="15">
        <f t="shared" si="3"/>
        <v>28.379748603351953</v>
      </c>
      <c r="F136" s="15">
        <f t="shared" si="4"/>
        <v>21.991233766233766</v>
      </c>
      <c r="G136" s="35">
        <f t="shared" si="5"/>
        <v>3.0253991398801512</v>
      </c>
      <c r="H136" s="15"/>
      <c r="I136" s="45"/>
    </row>
    <row r="137" spans="1:9" x14ac:dyDescent="0.25">
      <c r="A137" s="79"/>
      <c r="B137" s="13" t="s">
        <v>130</v>
      </c>
      <c r="C137" s="15">
        <v>380</v>
      </c>
      <c r="D137" s="55"/>
      <c r="E137" s="15">
        <f t="shared" si="3"/>
        <v>0.53072625698324027</v>
      </c>
      <c r="F137" s="15">
        <f t="shared" si="4"/>
        <v>0.41125541125541126</v>
      </c>
      <c r="G137" s="35">
        <f t="shared" si="5"/>
        <v>5.6577624552997682E-2</v>
      </c>
      <c r="H137" s="15">
        <v>170</v>
      </c>
      <c r="I137" s="45">
        <f>C137/H137</f>
        <v>2.2352941176470589</v>
      </c>
    </row>
    <row r="138" spans="1:9" x14ac:dyDescent="0.25">
      <c r="A138" s="79"/>
      <c r="B138" s="13" t="s">
        <v>90</v>
      </c>
      <c r="C138" s="15">
        <v>14586.15</v>
      </c>
      <c r="D138" s="55"/>
      <c r="E138" s="15">
        <f t="shared" si="3"/>
        <v>20.371717877094973</v>
      </c>
      <c r="F138" s="15">
        <f t="shared" si="4"/>
        <v>15.785876623376623</v>
      </c>
      <c r="G138" s="35">
        <f t="shared" si="5"/>
        <v>2.1717097851939662</v>
      </c>
      <c r="H138" s="15"/>
      <c r="I138" s="45"/>
    </row>
    <row r="139" spans="1:9" x14ac:dyDescent="0.25">
      <c r="A139" s="79"/>
      <c r="B139" s="13" t="s">
        <v>131</v>
      </c>
      <c r="C139" s="15">
        <v>1596</v>
      </c>
      <c r="D139" s="55"/>
      <c r="E139" s="15">
        <f t="shared" si="3"/>
        <v>2.2290502793296088</v>
      </c>
      <c r="F139" s="15">
        <f t="shared" si="4"/>
        <v>1.7272727272727273</v>
      </c>
      <c r="G139" s="35">
        <f t="shared" si="5"/>
        <v>0.23762602312259029</v>
      </c>
      <c r="H139" s="15"/>
      <c r="I139" s="45"/>
    </row>
    <row r="140" spans="1:9" x14ac:dyDescent="0.25">
      <c r="A140" s="79"/>
      <c r="B140" s="13" t="s">
        <v>211</v>
      </c>
      <c r="C140" s="15">
        <f>29246.5-4180</f>
        <v>25066.5</v>
      </c>
      <c r="D140" s="55"/>
      <c r="E140" s="15">
        <f t="shared" si="3"/>
        <v>35.009078212290504</v>
      </c>
      <c r="F140" s="15">
        <f t="shared" si="4"/>
        <v>27.128246753246753</v>
      </c>
      <c r="G140" s="35">
        <f t="shared" si="5"/>
        <v>3.732113225941359</v>
      </c>
      <c r="H140" s="15">
        <v>626</v>
      </c>
      <c r="I140" s="45">
        <f>C140/H140</f>
        <v>40.042332268370608</v>
      </c>
    </row>
    <row r="141" spans="1:9" x14ac:dyDescent="0.25">
      <c r="A141" s="79"/>
      <c r="B141" s="13" t="s">
        <v>212</v>
      </c>
      <c r="C141" s="15">
        <v>4180</v>
      </c>
      <c r="D141" s="55"/>
      <c r="E141" s="15">
        <f t="shared" si="3"/>
        <v>5.8379888268156428</v>
      </c>
      <c r="F141" s="15">
        <f t="shared" si="4"/>
        <v>4.5238095238095237</v>
      </c>
      <c r="G141" s="35">
        <f t="shared" si="5"/>
        <v>0.6223538700829746</v>
      </c>
      <c r="H141" s="15">
        <v>367</v>
      </c>
      <c r="I141" s="45">
        <f>C141/H141</f>
        <v>11.389645776566757</v>
      </c>
    </row>
    <row r="142" spans="1:9" x14ac:dyDescent="0.25">
      <c r="A142" s="79"/>
      <c r="B142" s="13" t="s">
        <v>91</v>
      </c>
      <c r="C142" s="15">
        <v>0</v>
      </c>
      <c r="D142" s="55"/>
      <c r="E142" s="15">
        <f t="shared" si="3"/>
        <v>0</v>
      </c>
      <c r="F142" s="15">
        <f t="shared" si="4"/>
        <v>0</v>
      </c>
      <c r="G142" s="35">
        <f t="shared" si="5"/>
        <v>0</v>
      </c>
      <c r="H142" s="15"/>
      <c r="I142" s="45"/>
    </row>
    <row r="143" spans="1:9" x14ac:dyDescent="0.25">
      <c r="A143" s="79"/>
      <c r="B143" s="13" t="s">
        <v>92</v>
      </c>
      <c r="C143" s="15">
        <v>0</v>
      </c>
      <c r="D143" s="55"/>
      <c r="E143" s="15">
        <f t="shared" si="3"/>
        <v>0</v>
      </c>
      <c r="F143" s="15">
        <f t="shared" si="4"/>
        <v>0</v>
      </c>
      <c r="G143" s="35">
        <f t="shared" si="5"/>
        <v>0</v>
      </c>
      <c r="H143" s="15"/>
      <c r="I143" s="45"/>
    </row>
    <row r="144" spans="1:9" x14ac:dyDescent="0.25">
      <c r="A144" s="79"/>
      <c r="B144" s="13" t="s">
        <v>97</v>
      </c>
      <c r="C144" s="15">
        <v>3016</v>
      </c>
      <c r="D144" s="55"/>
      <c r="E144" s="15">
        <f t="shared" si="3"/>
        <v>4.2122905027932962</v>
      </c>
      <c r="F144" s="15">
        <f t="shared" si="4"/>
        <v>3.2640692640692639</v>
      </c>
      <c r="G144" s="35">
        <f t="shared" si="5"/>
        <v>0.44904767276800267</v>
      </c>
      <c r="H144" s="15">
        <v>419</v>
      </c>
      <c r="I144" s="45">
        <f>C144/H144</f>
        <v>7.1980906921241052</v>
      </c>
    </row>
    <row r="145" spans="1:9" x14ac:dyDescent="0.25">
      <c r="A145" s="79"/>
      <c r="B145" s="13" t="s">
        <v>98</v>
      </c>
      <c r="C145" s="15">
        <v>936.38</v>
      </c>
      <c r="D145" s="55"/>
      <c r="E145" s="15">
        <f t="shared" si="3"/>
        <v>1.3077932960893854</v>
      </c>
      <c r="F145" s="15">
        <f t="shared" si="4"/>
        <v>1.0133982683982683</v>
      </c>
      <c r="G145" s="35">
        <f t="shared" si="5"/>
        <v>0.13941620020772624</v>
      </c>
      <c r="H145" s="15"/>
      <c r="I145" s="45"/>
    </row>
    <row r="146" spans="1:9" x14ac:dyDescent="0.25">
      <c r="A146" s="79"/>
      <c r="B146" s="13" t="s">
        <v>99</v>
      </c>
      <c r="C146" s="15">
        <v>1315.9</v>
      </c>
      <c r="D146" s="55"/>
      <c r="E146" s="15">
        <f t="shared" si="3"/>
        <v>1.8378491620111732</v>
      </c>
      <c r="F146" s="15">
        <f t="shared" si="4"/>
        <v>1.4241341991341991</v>
      </c>
      <c r="G146" s="35">
        <f t="shared" si="5"/>
        <v>0.19592235828760438</v>
      </c>
      <c r="H146" s="15"/>
      <c r="I146" s="45"/>
    </row>
    <row r="147" spans="1:9" x14ac:dyDescent="0.25">
      <c r="A147" s="79"/>
      <c r="B147" s="13" t="s">
        <v>107</v>
      </c>
      <c r="C147" s="15">
        <v>27147</v>
      </c>
      <c r="D147" s="55"/>
      <c r="E147" s="15">
        <f t="shared" si="3"/>
        <v>37.91480446927374</v>
      </c>
      <c r="F147" s="15">
        <f t="shared" si="4"/>
        <v>29.379870129870131</v>
      </c>
      <c r="G147" s="35">
        <f t="shared" si="5"/>
        <v>4.0418757203690214</v>
      </c>
      <c r="H147" s="15">
        <v>240.32</v>
      </c>
      <c r="I147" s="45">
        <f>C147/H147</f>
        <v>112.96188415446072</v>
      </c>
    </row>
    <row r="148" spans="1:9" x14ac:dyDescent="0.25">
      <c r="A148" s="79"/>
      <c r="B148" s="13" t="s">
        <v>108</v>
      </c>
      <c r="C148" s="15">
        <v>29073.311000000002</v>
      </c>
      <c r="D148" s="55"/>
      <c r="E148" s="15">
        <f t="shared" si="3"/>
        <v>40.605182960893856</v>
      </c>
      <c r="F148" s="15">
        <f t="shared" si="4"/>
        <v>31.464622294372298</v>
      </c>
      <c r="G148" s="35">
        <f t="shared" si="5"/>
        <v>4.3286812480803629</v>
      </c>
      <c r="H148" s="15"/>
      <c r="I148" s="45"/>
    </row>
    <row r="149" spans="1:9" x14ac:dyDescent="0.25">
      <c r="A149" s="79"/>
      <c r="B149" s="13" t="s">
        <v>109</v>
      </c>
      <c r="C149" s="15">
        <v>6100</v>
      </c>
      <c r="D149" s="55"/>
      <c r="E149" s="15">
        <f t="shared" si="3"/>
        <v>8.5195530726256976</v>
      </c>
      <c r="F149" s="15">
        <f t="shared" si="4"/>
        <v>6.6017316017316015</v>
      </c>
      <c r="G149" s="35">
        <f t="shared" si="5"/>
        <v>0.90821976256127857</v>
      </c>
      <c r="H149" s="15"/>
      <c r="I149" s="45"/>
    </row>
    <row r="150" spans="1:9" x14ac:dyDescent="0.25">
      <c r="A150" s="79"/>
      <c r="B150" s="13" t="s">
        <v>110</v>
      </c>
      <c r="C150" s="15">
        <v>16343.5</v>
      </c>
      <c r="D150" s="55"/>
      <c r="E150" s="15">
        <f t="shared" si="3"/>
        <v>22.826117318435752</v>
      </c>
      <c r="F150" s="15">
        <f t="shared" si="4"/>
        <v>17.687770562770563</v>
      </c>
      <c r="G150" s="35">
        <f t="shared" si="5"/>
        <v>2.4333589654787309</v>
      </c>
      <c r="H150" s="15"/>
      <c r="I150" s="45"/>
    </row>
    <row r="151" spans="1:9" x14ac:dyDescent="0.25">
      <c r="A151" s="79"/>
      <c r="B151" s="13" t="s">
        <v>111</v>
      </c>
      <c r="C151" s="15">
        <v>12000</v>
      </c>
      <c r="D151" s="55"/>
      <c r="E151" s="15">
        <f t="shared" si="3"/>
        <v>16.759776536312849</v>
      </c>
      <c r="F151" s="15">
        <f t="shared" si="4"/>
        <v>12.987012987012987</v>
      </c>
      <c r="G151" s="35">
        <f t="shared" si="5"/>
        <v>1.7866618279894004</v>
      </c>
      <c r="H151" s="15"/>
      <c r="I151" s="45"/>
    </row>
    <row r="152" spans="1:9" x14ac:dyDescent="0.25">
      <c r="A152" s="79"/>
      <c r="B152" s="13" t="s">
        <v>112</v>
      </c>
      <c r="C152" s="15">
        <v>5525</v>
      </c>
      <c r="D152" s="55"/>
      <c r="E152" s="15">
        <f t="shared" si="3"/>
        <v>7.716480446927374</v>
      </c>
      <c r="F152" s="15">
        <f t="shared" si="4"/>
        <v>5.9794372294372291</v>
      </c>
      <c r="G152" s="35">
        <f t="shared" si="5"/>
        <v>0.82260888330345316</v>
      </c>
      <c r="H152" s="15"/>
      <c r="I152" s="45"/>
    </row>
    <row r="153" spans="1:9" x14ac:dyDescent="0.25">
      <c r="A153" s="79"/>
      <c r="B153" s="13" t="s">
        <v>113</v>
      </c>
      <c r="C153" s="15">
        <v>1000</v>
      </c>
      <c r="D153" s="55"/>
      <c r="E153" s="15">
        <f t="shared" si="3"/>
        <v>1.3966480446927374</v>
      </c>
      <c r="F153" s="15">
        <f t="shared" si="4"/>
        <v>1.0822510822510822</v>
      </c>
      <c r="G153" s="35">
        <f t="shared" si="5"/>
        <v>0.14888848566578339</v>
      </c>
      <c r="H153" s="15"/>
      <c r="I153" s="45"/>
    </row>
    <row r="154" spans="1:9" x14ac:dyDescent="0.25">
      <c r="A154" s="79"/>
      <c r="B154" s="13" t="s">
        <v>114</v>
      </c>
      <c r="C154" s="15">
        <f>1040+265</f>
        <v>1305</v>
      </c>
      <c r="D154" s="55"/>
      <c r="E154" s="15">
        <f t="shared" si="3"/>
        <v>1.8226256983240223</v>
      </c>
      <c r="F154" s="15">
        <f t="shared" si="4"/>
        <v>1.4123376623376624</v>
      </c>
      <c r="G154" s="35">
        <f t="shared" si="5"/>
        <v>0.19429947379384732</v>
      </c>
      <c r="H154" s="15"/>
      <c r="I154" s="45"/>
    </row>
    <row r="155" spans="1:9" x14ac:dyDescent="0.25">
      <c r="A155" s="79"/>
      <c r="B155" s="13" t="s">
        <v>115</v>
      </c>
      <c r="C155" s="15">
        <f>11710-3585</f>
        <v>8125</v>
      </c>
      <c r="D155" s="55"/>
      <c r="E155" s="15">
        <f t="shared" si="3"/>
        <v>11.347765363128492</v>
      </c>
      <c r="F155" s="15">
        <f t="shared" si="4"/>
        <v>8.7932900432900425</v>
      </c>
      <c r="G155" s="35">
        <f t="shared" si="5"/>
        <v>1.2097189460344899</v>
      </c>
      <c r="H155" s="15"/>
      <c r="I155" s="45"/>
    </row>
    <row r="156" spans="1:9" x14ac:dyDescent="0.25">
      <c r="A156" s="79"/>
      <c r="B156" s="13" t="s">
        <v>116</v>
      </c>
      <c r="C156" s="15">
        <v>3585</v>
      </c>
      <c r="D156" s="55"/>
      <c r="E156" s="15">
        <f t="shared" si="3"/>
        <v>5.0069832402234633</v>
      </c>
      <c r="F156" s="15">
        <f t="shared" si="4"/>
        <v>3.8798701298701297</v>
      </c>
      <c r="G156" s="35">
        <f t="shared" si="5"/>
        <v>0.53376522111183333</v>
      </c>
      <c r="H156" s="15"/>
      <c r="I156" s="45"/>
    </row>
    <row r="157" spans="1:9" x14ac:dyDescent="0.25">
      <c r="A157" s="79"/>
      <c r="B157" s="13" t="s">
        <v>117</v>
      </c>
      <c r="C157" s="15">
        <v>6000</v>
      </c>
      <c r="D157" s="55"/>
      <c r="E157" s="15">
        <f t="shared" si="3"/>
        <v>8.3798882681564244</v>
      </c>
      <c r="F157" s="15">
        <f t="shared" si="4"/>
        <v>6.4935064935064934</v>
      </c>
      <c r="G157" s="35">
        <f t="shared" si="5"/>
        <v>0.89333091399470022</v>
      </c>
      <c r="H157" s="15">
        <v>8.93</v>
      </c>
      <c r="I157" s="45">
        <f>C157/H157</f>
        <v>671.89249720044791</v>
      </c>
    </row>
    <row r="158" spans="1:9" x14ac:dyDescent="0.25">
      <c r="A158" s="79"/>
      <c r="B158" s="13" t="s">
        <v>118</v>
      </c>
      <c r="C158" s="15">
        <v>750</v>
      </c>
      <c r="D158" s="55"/>
      <c r="E158" s="15">
        <f t="shared" si="3"/>
        <v>1.0474860335195531</v>
      </c>
      <c r="F158" s="15">
        <f t="shared" si="4"/>
        <v>0.81168831168831168</v>
      </c>
      <c r="G158" s="35">
        <f t="shared" si="5"/>
        <v>0.11166636424933753</v>
      </c>
      <c r="H158" s="15"/>
      <c r="I158" s="45"/>
    </row>
    <row r="159" spans="1:9" x14ac:dyDescent="0.25">
      <c r="A159" s="79"/>
      <c r="B159" s="13" t="s">
        <v>119</v>
      </c>
      <c r="C159" s="15">
        <v>4500</v>
      </c>
      <c r="D159" s="55"/>
      <c r="E159" s="15">
        <f t="shared" si="3"/>
        <v>6.2849162011173183</v>
      </c>
      <c r="F159" s="15">
        <f t="shared" si="4"/>
        <v>4.8701298701298699</v>
      </c>
      <c r="G159" s="35">
        <f t="shared" si="5"/>
        <v>0.66999818549602519</v>
      </c>
      <c r="H159" s="15">
        <v>44</v>
      </c>
      <c r="I159" s="45">
        <f>C159/H159</f>
        <v>102.27272727272727</v>
      </c>
    </row>
    <row r="160" spans="1:9" x14ac:dyDescent="0.25">
      <c r="A160" s="79"/>
      <c r="B160" s="13" t="s">
        <v>120</v>
      </c>
      <c r="C160" s="15">
        <v>3433</v>
      </c>
      <c r="D160" s="55"/>
      <c r="E160" s="15">
        <f t="shared" si="3"/>
        <v>4.794692737430168</v>
      </c>
      <c r="F160" s="15">
        <f t="shared" si="4"/>
        <v>3.7153679653679652</v>
      </c>
      <c r="G160" s="35">
        <f t="shared" si="5"/>
        <v>0.51113417129063432</v>
      </c>
      <c r="H160" s="15"/>
      <c r="I160" s="45"/>
    </row>
    <row r="161" spans="1:9" x14ac:dyDescent="0.25">
      <c r="A161" s="79"/>
      <c r="B161" s="13" t="s">
        <v>121</v>
      </c>
      <c r="C161" s="15">
        <f>3236.7-1894.665</f>
        <v>1342.0349999999999</v>
      </c>
      <c r="D161" s="55"/>
      <c r="E161" s="15">
        <f t="shared" si="3"/>
        <v>1.8743505586592177</v>
      </c>
      <c r="F161" s="15">
        <f t="shared" si="4"/>
        <v>1.4524188311688311</v>
      </c>
      <c r="G161" s="35">
        <f t="shared" si="5"/>
        <v>0.19981355886047958</v>
      </c>
      <c r="H161" s="15"/>
      <c r="I161" s="45"/>
    </row>
    <row r="162" spans="1:9" x14ac:dyDescent="0.25">
      <c r="A162" s="79"/>
      <c r="B162" s="13" t="s">
        <v>122</v>
      </c>
      <c r="C162" s="14">
        <v>17944.7</v>
      </c>
      <c r="D162" s="55"/>
      <c r="E162" s="15">
        <f t="shared" si="3"/>
        <v>25.062430167597768</v>
      </c>
      <c r="F162" s="15">
        <f t="shared" si="4"/>
        <v>19.420670995670996</v>
      </c>
      <c r="G162" s="35">
        <f t="shared" si="5"/>
        <v>2.6717592087267832</v>
      </c>
      <c r="H162" s="15"/>
      <c r="I162" s="45"/>
    </row>
    <row r="163" spans="1:9" x14ac:dyDescent="0.25">
      <c r="A163" s="79" t="s">
        <v>123</v>
      </c>
      <c r="B163" s="13" t="s">
        <v>124</v>
      </c>
      <c r="C163" s="15">
        <v>0</v>
      </c>
      <c r="D163" s="55">
        <f>SUM(C163:C166)</f>
        <v>250</v>
      </c>
      <c r="E163" s="15">
        <f t="shared" si="3"/>
        <v>0</v>
      </c>
      <c r="F163" s="15">
        <f t="shared" si="4"/>
        <v>0</v>
      </c>
      <c r="G163" s="35">
        <f t="shared" si="5"/>
        <v>0</v>
      </c>
      <c r="H163" s="15"/>
      <c r="I163" s="45"/>
    </row>
    <row r="164" spans="1:9" x14ac:dyDescent="0.25">
      <c r="A164" s="79"/>
      <c r="B164" s="13" t="s">
        <v>125</v>
      </c>
      <c r="C164" s="15">
        <v>0</v>
      </c>
      <c r="D164" s="55"/>
      <c r="E164" s="15">
        <f t="shared" si="3"/>
        <v>0</v>
      </c>
      <c r="F164" s="15">
        <f t="shared" si="4"/>
        <v>0</v>
      </c>
      <c r="G164" s="35">
        <f t="shared" si="5"/>
        <v>0</v>
      </c>
      <c r="H164" s="15"/>
      <c r="I164" s="45"/>
    </row>
    <row r="165" spans="1:9" x14ac:dyDescent="0.25">
      <c r="A165" s="79"/>
      <c r="B165" s="13" t="s">
        <v>126</v>
      </c>
      <c r="C165" s="15">
        <v>0</v>
      </c>
      <c r="D165" s="55"/>
      <c r="E165" s="15">
        <f t="shared" si="3"/>
        <v>0</v>
      </c>
      <c r="F165" s="15">
        <f t="shared" si="4"/>
        <v>0</v>
      </c>
      <c r="G165" s="35">
        <f t="shared" si="5"/>
        <v>0</v>
      </c>
      <c r="H165" s="15"/>
      <c r="I165" s="45"/>
    </row>
    <row r="166" spans="1:9" x14ac:dyDescent="0.25">
      <c r="A166" s="79"/>
      <c r="B166" s="13" t="s">
        <v>127</v>
      </c>
      <c r="C166" s="15">
        <v>250</v>
      </c>
      <c r="D166" s="55"/>
      <c r="E166" s="15">
        <f t="shared" si="3"/>
        <v>0.34916201117318435</v>
      </c>
      <c r="F166" s="15">
        <f t="shared" si="4"/>
        <v>0.27056277056277056</v>
      </c>
      <c r="G166" s="35">
        <f t="shared" si="5"/>
        <v>3.7222121416445847E-2</v>
      </c>
      <c r="H166" s="15"/>
      <c r="I166" s="45"/>
    </row>
    <row r="167" spans="1:9" ht="18.75" x14ac:dyDescent="0.25">
      <c r="A167" s="28" t="s">
        <v>128</v>
      </c>
      <c r="B167" s="13" t="s">
        <v>128</v>
      </c>
      <c r="C167" s="15">
        <v>22000</v>
      </c>
      <c r="D167" s="10">
        <f>SUM(C167)</f>
        <v>22000</v>
      </c>
      <c r="E167" s="15">
        <f>C167/716</f>
        <v>30.726256983240223</v>
      </c>
      <c r="F167" s="15">
        <f t="shared" si="4"/>
        <v>23.80952380952381</v>
      </c>
      <c r="G167" s="35">
        <f t="shared" si="5"/>
        <v>3.2755466846472339</v>
      </c>
      <c r="H167" s="15"/>
      <c r="I167" s="45"/>
    </row>
    <row r="168" spans="1:9" ht="15.75" thickBot="1" x14ac:dyDescent="0.3">
      <c r="A168" s="39" t="s">
        <v>204</v>
      </c>
      <c r="B168" s="30"/>
      <c r="C168" s="40">
        <f>SUM(C70:C167)</f>
        <v>671643.61</v>
      </c>
      <c r="D168" s="40">
        <f>C168</f>
        <v>671643.61</v>
      </c>
      <c r="E168" s="41">
        <f>D168/716</f>
        <v>938.04973463687145</v>
      </c>
      <c r="F168" s="41">
        <f>D168/924</f>
        <v>726.88702380952384</v>
      </c>
      <c r="G168" s="42">
        <f>D168/C69*100</f>
        <v>100</v>
      </c>
      <c r="H168" s="19"/>
      <c r="I168" s="45"/>
    </row>
    <row r="172" spans="1:9" x14ac:dyDescent="0.25">
      <c r="B172" s="65" t="s">
        <v>19</v>
      </c>
      <c r="C172" s="66"/>
      <c r="D172" s="66"/>
      <c r="E172" s="66"/>
    </row>
    <row r="173" spans="1:9" x14ac:dyDescent="0.25">
      <c r="B173" s="66"/>
      <c r="C173" s="66"/>
      <c r="D173" s="66"/>
      <c r="E173" s="66"/>
    </row>
    <row r="174" spans="1:9" x14ac:dyDescent="0.25">
      <c r="B174" s="66"/>
      <c r="C174" s="66"/>
      <c r="D174" s="66"/>
      <c r="E174" s="66"/>
    </row>
    <row r="175" spans="1:9" x14ac:dyDescent="0.25">
      <c r="B175" s="66"/>
      <c r="C175" s="66"/>
      <c r="D175" s="66"/>
      <c r="E175" s="66"/>
    </row>
    <row r="176" spans="1:9" ht="15.75" x14ac:dyDescent="0.25">
      <c r="B176" s="2"/>
      <c r="C176" s="2" t="s">
        <v>1</v>
      </c>
      <c r="D176" s="2"/>
      <c r="E176" s="3" t="s">
        <v>20</v>
      </c>
    </row>
    <row r="177" spans="2:5" ht="15.75" x14ac:dyDescent="0.25">
      <c r="B177" s="2"/>
      <c r="C177" s="3" t="s">
        <v>152</v>
      </c>
      <c r="D177" s="3"/>
      <c r="E177" s="2">
        <v>1</v>
      </c>
    </row>
    <row r="178" spans="2:5" ht="15.75" x14ac:dyDescent="0.25">
      <c r="B178" s="2"/>
      <c r="C178" s="3" t="s">
        <v>153</v>
      </c>
      <c r="D178" s="3"/>
      <c r="E178" s="2">
        <v>2</v>
      </c>
    </row>
    <row r="179" spans="2:5" ht="15.75" x14ac:dyDescent="0.25">
      <c r="B179" s="2" t="s">
        <v>21</v>
      </c>
      <c r="C179" s="3" t="s">
        <v>154</v>
      </c>
      <c r="D179" s="3"/>
      <c r="E179" s="2">
        <v>3</v>
      </c>
    </row>
    <row r="180" spans="2:5" ht="15.75" x14ac:dyDescent="0.25">
      <c r="B180" s="2">
        <f>50645.85/67537</f>
        <v>0.74989783378000208</v>
      </c>
      <c r="C180" s="3" t="s">
        <v>155</v>
      </c>
      <c r="D180" s="3"/>
      <c r="E180" s="2">
        <v>4</v>
      </c>
    </row>
    <row r="181" spans="2:5" ht="15.75" x14ac:dyDescent="0.25">
      <c r="B181" s="2"/>
      <c r="C181" s="3" t="s">
        <v>156</v>
      </c>
      <c r="D181" s="3"/>
      <c r="E181" s="2">
        <v>5</v>
      </c>
    </row>
    <row r="182" spans="2:5" ht="15.75" x14ac:dyDescent="0.25">
      <c r="B182" s="2" t="s">
        <v>22</v>
      </c>
      <c r="C182" s="3" t="s">
        <v>157</v>
      </c>
      <c r="D182" s="3"/>
      <c r="E182" s="2">
        <v>6</v>
      </c>
    </row>
    <row r="183" spans="2:5" ht="15.75" x14ac:dyDescent="0.25">
      <c r="B183" s="2"/>
      <c r="C183" s="3" t="s">
        <v>158</v>
      </c>
      <c r="D183" s="3"/>
      <c r="E183" s="2">
        <v>7</v>
      </c>
    </row>
    <row r="184" spans="2:5" ht="15.75" x14ac:dyDescent="0.25">
      <c r="B184" s="2"/>
      <c r="C184" s="3" t="s">
        <v>159</v>
      </c>
      <c r="D184" s="3"/>
      <c r="E184" s="2">
        <v>8</v>
      </c>
    </row>
    <row r="185" spans="2:5" ht="15.75" x14ac:dyDescent="0.25">
      <c r="B185" s="2"/>
      <c r="C185" s="3" t="s">
        <v>160</v>
      </c>
      <c r="D185" s="3"/>
      <c r="E185" s="2">
        <v>9</v>
      </c>
    </row>
    <row r="186" spans="2:5" ht="15.75" x14ac:dyDescent="0.25">
      <c r="B186" s="2"/>
      <c r="C186" s="3" t="s">
        <v>161</v>
      </c>
      <c r="D186" s="3"/>
      <c r="E186" s="2">
        <v>10</v>
      </c>
    </row>
    <row r="187" spans="2:5" ht="15.75" x14ac:dyDescent="0.25">
      <c r="B187" s="2"/>
      <c r="C187" s="3" t="s">
        <v>162</v>
      </c>
      <c r="D187" s="3"/>
      <c r="E187" s="2">
        <v>11</v>
      </c>
    </row>
    <row r="188" spans="2:5" ht="15.75" x14ac:dyDescent="0.25">
      <c r="B188" s="2"/>
      <c r="C188" s="3" t="s">
        <v>163</v>
      </c>
      <c r="D188" s="3"/>
      <c r="E188" s="2">
        <v>12</v>
      </c>
    </row>
    <row r="189" spans="2:5" ht="15.75" x14ac:dyDescent="0.25">
      <c r="B189" s="2"/>
      <c r="C189" s="3" t="s">
        <v>164</v>
      </c>
      <c r="D189" s="3"/>
      <c r="E189" s="2">
        <v>13</v>
      </c>
    </row>
    <row r="190" spans="2:5" ht="15.75" x14ac:dyDescent="0.25">
      <c r="B190" s="2"/>
      <c r="C190" s="3" t="s">
        <v>165</v>
      </c>
      <c r="D190" s="3"/>
      <c r="E190" s="2">
        <v>14</v>
      </c>
    </row>
    <row r="191" spans="2:5" ht="15.75" x14ac:dyDescent="0.25">
      <c r="B191" s="2"/>
      <c r="C191" s="3" t="s">
        <v>166</v>
      </c>
      <c r="D191" s="3"/>
      <c r="E191" s="2">
        <v>15</v>
      </c>
    </row>
    <row r="192" spans="2:5" ht="15.75" x14ac:dyDescent="0.25">
      <c r="B192" s="2"/>
      <c r="C192" s="3" t="s">
        <v>167</v>
      </c>
      <c r="D192" s="3"/>
      <c r="E192" s="2">
        <v>16</v>
      </c>
    </row>
    <row r="193" spans="2:5" ht="15.75" x14ac:dyDescent="0.25">
      <c r="B193" s="2"/>
      <c r="C193" s="3" t="s">
        <v>168</v>
      </c>
      <c r="D193" s="3"/>
      <c r="E193" s="2">
        <v>17</v>
      </c>
    </row>
    <row r="194" spans="2:5" ht="15.75" x14ac:dyDescent="0.25">
      <c r="B194" s="2"/>
      <c r="C194" s="3" t="s">
        <v>17</v>
      </c>
      <c r="D194" s="3"/>
      <c r="E194" s="2">
        <v>18</v>
      </c>
    </row>
    <row r="195" spans="2:5" ht="15.75" x14ac:dyDescent="0.25">
      <c r="B195" s="2"/>
      <c r="C195" s="3" t="s">
        <v>169</v>
      </c>
      <c r="D195" s="3"/>
      <c r="E195" s="2">
        <v>19</v>
      </c>
    </row>
    <row r="196" spans="2:5" ht="15.75" x14ac:dyDescent="0.25">
      <c r="B196" s="2"/>
      <c r="C196" s="3" t="s">
        <v>170</v>
      </c>
      <c r="D196" s="3"/>
      <c r="E196" s="2">
        <v>20</v>
      </c>
    </row>
    <row r="197" spans="2:5" ht="15.75" x14ac:dyDescent="0.25">
      <c r="B197" s="2" t="s">
        <v>23</v>
      </c>
      <c r="C197" s="3" t="s">
        <v>171</v>
      </c>
      <c r="D197" s="3"/>
      <c r="E197" s="2">
        <v>21</v>
      </c>
    </row>
    <row r="198" spans="2:5" ht="15.75" x14ac:dyDescent="0.25">
      <c r="B198" s="2"/>
      <c r="C198" s="3" t="s">
        <v>172</v>
      </c>
      <c r="D198" s="3"/>
      <c r="E198" s="2">
        <v>22</v>
      </c>
    </row>
    <row r="199" spans="2:5" ht="15.75" x14ac:dyDescent="0.25">
      <c r="B199" s="2"/>
      <c r="C199" s="3" t="s">
        <v>173</v>
      </c>
      <c r="D199" s="3"/>
      <c r="E199" s="2">
        <v>23</v>
      </c>
    </row>
    <row r="200" spans="2:5" ht="15.75" x14ac:dyDescent="0.25">
      <c r="B200" s="2"/>
      <c r="C200" s="3" t="s">
        <v>174</v>
      </c>
      <c r="D200" s="3"/>
      <c r="E200" s="2">
        <v>24</v>
      </c>
    </row>
    <row r="201" spans="2:5" ht="15.75" x14ac:dyDescent="0.25">
      <c r="B201" s="2"/>
      <c r="C201" s="3" t="s">
        <v>175</v>
      </c>
      <c r="D201" s="3"/>
      <c r="E201" s="2">
        <v>25</v>
      </c>
    </row>
    <row r="202" spans="2:5" ht="15.75" x14ac:dyDescent="0.25">
      <c r="B202" s="2"/>
      <c r="C202" s="3" t="s">
        <v>176</v>
      </c>
      <c r="D202" s="3"/>
      <c r="E202" s="2">
        <v>26</v>
      </c>
    </row>
    <row r="203" spans="2:5" ht="15.75" x14ac:dyDescent="0.25">
      <c r="B203" s="2"/>
      <c r="C203" s="3" t="s">
        <v>177</v>
      </c>
      <c r="D203" s="3"/>
      <c r="E203" s="2">
        <v>27</v>
      </c>
    </row>
    <row r="204" spans="2:5" ht="15.75" x14ac:dyDescent="0.25">
      <c r="B204" s="2"/>
      <c r="C204" s="3" t="s">
        <v>178</v>
      </c>
      <c r="D204" s="3"/>
      <c r="E204" s="2">
        <v>28</v>
      </c>
    </row>
    <row r="205" spans="2:5" ht="15.75" x14ac:dyDescent="0.25">
      <c r="B205" s="2" t="s">
        <v>24</v>
      </c>
      <c r="C205" s="3" t="s">
        <v>179</v>
      </c>
      <c r="D205" s="3"/>
      <c r="E205" s="2">
        <v>29</v>
      </c>
    </row>
    <row r="206" spans="2:5" ht="15.75" x14ac:dyDescent="0.25">
      <c r="B206" s="2"/>
      <c r="C206" s="3" t="s">
        <v>180</v>
      </c>
      <c r="D206" s="3"/>
      <c r="E206" s="2">
        <v>30</v>
      </c>
    </row>
    <row r="207" spans="2:5" ht="15.75" x14ac:dyDescent="0.25">
      <c r="B207" s="2"/>
      <c r="C207" s="3" t="s">
        <v>181</v>
      </c>
      <c r="D207" s="3"/>
      <c r="E207" s="2">
        <v>31</v>
      </c>
    </row>
    <row r="208" spans="2:5" ht="15.75" x14ac:dyDescent="0.25">
      <c r="B208" s="2"/>
      <c r="C208" s="3" t="s">
        <v>182</v>
      </c>
      <c r="D208" s="3"/>
      <c r="E208" s="2">
        <v>32</v>
      </c>
    </row>
    <row r="209" spans="2:5" ht="15.75" x14ac:dyDescent="0.25">
      <c r="B209" s="2"/>
      <c r="C209" s="3" t="s">
        <v>183</v>
      </c>
      <c r="D209" s="3"/>
      <c r="E209" s="2">
        <v>33</v>
      </c>
    </row>
    <row r="210" spans="2:5" ht="15.75" x14ac:dyDescent="0.25">
      <c r="B210" s="2"/>
      <c r="C210" s="3" t="s">
        <v>184</v>
      </c>
      <c r="D210" s="3"/>
      <c r="E210" s="2">
        <v>34</v>
      </c>
    </row>
    <row r="211" spans="2:5" ht="15.75" x14ac:dyDescent="0.25">
      <c r="B211" s="2"/>
      <c r="C211" s="3" t="s">
        <v>185</v>
      </c>
      <c r="D211" s="3"/>
      <c r="E211" s="2">
        <v>35</v>
      </c>
    </row>
    <row r="212" spans="2:5" ht="15.75" x14ac:dyDescent="0.25">
      <c r="B212" s="2"/>
      <c r="C212" s="3" t="s">
        <v>186</v>
      </c>
      <c r="D212" s="3"/>
      <c r="E212" s="2">
        <v>36</v>
      </c>
    </row>
    <row r="213" spans="2:5" ht="15.75" x14ac:dyDescent="0.25">
      <c r="B213" s="2" t="s">
        <v>190</v>
      </c>
      <c r="C213" s="3" t="s">
        <v>187</v>
      </c>
      <c r="D213" s="3"/>
      <c r="E213" s="2">
        <v>37</v>
      </c>
    </row>
    <row r="214" spans="2:5" ht="15.75" x14ac:dyDescent="0.25">
      <c r="B214" s="4"/>
      <c r="C214" s="3" t="s">
        <v>188</v>
      </c>
      <c r="D214" s="3"/>
      <c r="E214" s="2">
        <v>38</v>
      </c>
    </row>
    <row r="215" spans="2:5" ht="15.75" x14ac:dyDescent="0.25">
      <c r="B215" s="4"/>
      <c r="C215" s="3" t="s">
        <v>189</v>
      </c>
      <c r="D215" s="3"/>
      <c r="E215" s="2">
        <v>39</v>
      </c>
    </row>
    <row r="217" spans="2:5" x14ac:dyDescent="0.25">
      <c r="B217" s="67" t="s">
        <v>19</v>
      </c>
      <c r="C217" s="68"/>
      <c r="D217" s="68"/>
      <c r="E217" s="68"/>
    </row>
    <row r="218" spans="2:5" x14ac:dyDescent="0.25">
      <c r="B218" s="68"/>
      <c r="C218" s="68"/>
      <c r="D218" s="68"/>
      <c r="E218" s="68"/>
    </row>
    <row r="219" spans="2:5" x14ac:dyDescent="0.25">
      <c r="B219" s="68"/>
      <c r="C219" s="68"/>
      <c r="D219" s="68"/>
      <c r="E219" s="68"/>
    </row>
    <row r="220" spans="2:5" x14ac:dyDescent="0.25">
      <c r="B220" s="68"/>
      <c r="C220" s="68"/>
      <c r="D220" s="68"/>
      <c r="E220" s="68"/>
    </row>
    <row r="221" spans="2:5" ht="15.75" x14ac:dyDescent="0.25">
      <c r="B221" s="3" t="s">
        <v>0</v>
      </c>
      <c r="C221" s="2" t="s">
        <v>1</v>
      </c>
      <c r="D221" s="2"/>
      <c r="E221" s="3"/>
    </row>
    <row r="222" spans="2:5" ht="15.75" x14ac:dyDescent="0.25">
      <c r="B222" s="50" t="s">
        <v>25</v>
      </c>
      <c r="C222" s="2" t="s">
        <v>191</v>
      </c>
      <c r="D222" s="4"/>
      <c r="E222" s="12"/>
    </row>
    <row r="223" spans="2:5" ht="15.75" x14ac:dyDescent="0.25">
      <c r="B223" s="51"/>
      <c r="C223" s="2" t="s">
        <v>192</v>
      </c>
      <c r="D223" s="4"/>
      <c r="E223" s="12"/>
    </row>
    <row r="224" spans="2:5" ht="15.75" x14ac:dyDescent="0.25">
      <c r="B224" s="51"/>
      <c r="C224" s="2" t="s">
        <v>193</v>
      </c>
      <c r="D224" s="4"/>
      <c r="E224" s="12"/>
    </row>
    <row r="225" spans="2:5" ht="15.75" x14ac:dyDescent="0.25">
      <c r="B225" s="51"/>
      <c r="C225" s="2" t="s">
        <v>194</v>
      </c>
      <c r="D225" s="4"/>
      <c r="E225" s="12"/>
    </row>
    <row r="226" spans="2:5" ht="15.75" x14ac:dyDescent="0.25">
      <c r="B226" s="51"/>
      <c r="C226" s="2" t="s">
        <v>195</v>
      </c>
      <c r="D226" s="4"/>
      <c r="E226" s="12"/>
    </row>
    <row r="227" spans="2:5" ht="15.75" x14ac:dyDescent="0.25">
      <c r="B227" s="52"/>
      <c r="C227" s="2" t="s">
        <v>196</v>
      </c>
      <c r="D227" s="4"/>
      <c r="E227" s="12"/>
    </row>
    <row r="228" spans="2:5" ht="15.75" x14ac:dyDescent="0.25">
      <c r="B228" s="50" t="s">
        <v>26</v>
      </c>
      <c r="C228" s="2" t="s">
        <v>197</v>
      </c>
      <c r="D228" s="4"/>
      <c r="E228" s="12"/>
    </row>
    <row r="229" spans="2:5" ht="15.75" x14ac:dyDescent="0.25">
      <c r="B229" s="51"/>
      <c r="C229" s="2" t="s">
        <v>198</v>
      </c>
      <c r="D229" s="4"/>
      <c r="E229" s="12"/>
    </row>
    <row r="230" spans="2:5" ht="15.75" x14ac:dyDescent="0.25">
      <c r="B230" s="51"/>
      <c r="C230" s="2" t="s">
        <v>199</v>
      </c>
      <c r="D230" s="4"/>
      <c r="E230" s="12"/>
    </row>
    <row r="231" spans="2:5" ht="15.75" x14ac:dyDescent="0.25">
      <c r="B231" s="51"/>
      <c r="C231" s="2" t="s">
        <v>200</v>
      </c>
      <c r="D231" s="4"/>
      <c r="E231" s="12"/>
    </row>
    <row r="232" spans="2:5" ht="15.75" x14ac:dyDescent="0.25">
      <c r="B232" s="52"/>
      <c r="C232" s="2" t="s">
        <v>201</v>
      </c>
      <c r="D232" s="4"/>
      <c r="E232" s="12"/>
    </row>
  </sheetData>
  <mergeCells count="28">
    <mergeCell ref="B23:B25"/>
    <mergeCell ref="H90:H92"/>
    <mergeCell ref="I90:I92"/>
    <mergeCell ref="B3:E6"/>
    <mergeCell ref="B12:B13"/>
    <mergeCell ref="B14:B16"/>
    <mergeCell ref="B17:B19"/>
    <mergeCell ref="B20:B22"/>
    <mergeCell ref="B30:E33"/>
    <mergeCell ref="A64:I67"/>
    <mergeCell ref="D69:D76"/>
    <mergeCell ref="A70:A76"/>
    <mergeCell ref="A77:A82"/>
    <mergeCell ref="D77:D82"/>
    <mergeCell ref="A83:A89"/>
    <mergeCell ref="D83:D89"/>
    <mergeCell ref="A90:A92"/>
    <mergeCell ref="D90:D92"/>
    <mergeCell ref="A93:A108"/>
    <mergeCell ref="D93:D108"/>
    <mergeCell ref="B222:B227"/>
    <mergeCell ref="B228:B232"/>
    <mergeCell ref="A109:A162"/>
    <mergeCell ref="D109:D162"/>
    <mergeCell ref="A163:A166"/>
    <mergeCell ref="D163:D166"/>
    <mergeCell ref="B172:E175"/>
    <mergeCell ref="B217:E22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06E9-A8FB-42A1-A766-6F6CB38EF86C}">
  <dimension ref="E5:L232"/>
  <sheetViews>
    <sheetView rightToLeft="1" topLeftCell="B172" zoomScale="70" zoomScaleNormal="70" workbookViewId="0">
      <selection activeCell="F241" sqref="F241"/>
    </sheetView>
  </sheetViews>
  <sheetFormatPr defaultRowHeight="15" x14ac:dyDescent="0.25"/>
  <cols>
    <col min="5" max="5" width="40.85546875" bestFit="1" customWidth="1"/>
    <col min="6" max="6" width="97.85546875" bestFit="1" customWidth="1"/>
    <col min="7" max="7" width="42" customWidth="1"/>
    <col min="8" max="8" width="30.28515625" customWidth="1"/>
    <col min="12" max="12" width="20.5703125" bestFit="1" customWidth="1"/>
  </cols>
  <sheetData>
    <row r="5" spans="5:8" x14ac:dyDescent="0.25">
      <c r="E5" s="53" t="s">
        <v>2</v>
      </c>
      <c r="F5" s="54"/>
      <c r="G5" s="54"/>
      <c r="H5" s="54"/>
    </row>
    <row r="6" spans="5:8" x14ac:dyDescent="0.25">
      <c r="E6" s="54"/>
      <c r="F6" s="54"/>
      <c r="G6" s="54"/>
      <c r="H6" s="54"/>
    </row>
    <row r="7" spans="5:8" x14ac:dyDescent="0.25">
      <c r="E7" s="54"/>
      <c r="F7" s="54"/>
      <c r="G7" s="54"/>
      <c r="H7" s="54"/>
    </row>
    <row r="8" spans="5:8" x14ac:dyDescent="0.25">
      <c r="E8" s="54"/>
      <c r="F8" s="54"/>
      <c r="G8" s="54"/>
      <c r="H8" s="54"/>
    </row>
    <row r="9" spans="5:8" ht="18.75" x14ac:dyDescent="0.3">
      <c r="E9" s="10" t="s">
        <v>0</v>
      </c>
      <c r="F9" s="1" t="s">
        <v>132</v>
      </c>
      <c r="G9" s="1"/>
      <c r="H9" s="11"/>
    </row>
    <row r="10" spans="5:8" ht="18.75" x14ac:dyDescent="0.3">
      <c r="E10" s="1" t="s">
        <v>3</v>
      </c>
      <c r="F10" s="10" t="s">
        <v>133</v>
      </c>
      <c r="G10" s="10"/>
      <c r="H10" s="11"/>
    </row>
    <row r="11" spans="5:8" ht="18.75" x14ac:dyDescent="0.3">
      <c r="E11" s="1" t="s">
        <v>4</v>
      </c>
      <c r="F11" s="10" t="s">
        <v>134</v>
      </c>
      <c r="G11" s="10"/>
      <c r="H11" s="11"/>
    </row>
    <row r="12" spans="5:8" ht="18.75" x14ac:dyDescent="0.3">
      <c r="E12" s="1" t="s">
        <v>5</v>
      </c>
      <c r="F12" s="1" t="s">
        <v>135</v>
      </c>
      <c r="G12" s="1"/>
      <c r="H12" s="1" t="s">
        <v>136</v>
      </c>
    </row>
    <row r="13" spans="5:8" ht="18.75" x14ac:dyDescent="0.3">
      <c r="E13" s="55" t="s">
        <v>6</v>
      </c>
      <c r="F13" s="1" t="s">
        <v>137</v>
      </c>
      <c r="G13" s="1"/>
      <c r="H13" s="1" t="s">
        <v>138</v>
      </c>
    </row>
    <row r="14" spans="5:8" ht="18.75" x14ac:dyDescent="0.3">
      <c r="E14" s="55"/>
      <c r="F14" s="1" t="s">
        <v>139</v>
      </c>
      <c r="G14" s="1"/>
      <c r="H14" s="1" t="s">
        <v>140</v>
      </c>
    </row>
    <row r="15" spans="5:8" ht="18.75" x14ac:dyDescent="0.3">
      <c r="E15" s="55" t="s">
        <v>7</v>
      </c>
      <c r="F15" s="1" t="s">
        <v>149</v>
      </c>
      <c r="G15" s="1"/>
      <c r="H15" s="1"/>
    </row>
    <row r="16" spans="5:8" ht="18.75" x14ac:dyDescent="0.3">
      <c r="E16" s="55"/>
      <c r="F16" s="1" t="s">
        <v>141</v>
      </c>
      <c r="G16" s="1"/>
      <c r="H16" s="1">
        <f>671643.61/924</f>
        <v>726.88702380952384</v>
      </c>
    </row>
    <row r="17" spans="5:8" ht="18.75" x14ac:dyDescent="0.3">
      <c r="E17" s="55"/>
      <c r="F17" s="1" t="s">
        <v>142</v>
      </c>
      <c r="G17" s="1"/>
      <c r="H17" s="1">
        <f>671643.61/716</f>
        <v>938.04973463687145</v>
      </c>
    </row>
    <row r="18" spans="5:8" ht="18.75" x14ac:dyDescent="0.3">
      <c r="E18" s="69" t="s">
        <v>8</v>
      </c>
      <c r="F18" s="16" t="s">
        <v>205</v>
      </c>
      <c r="G18" s="16">
        <f>G94</f>
        <v>19521.25</v>
      </c>
      <c r="H18" s="1" t="s">
        <v>207</v>
      </c>
    </row>
    <row r="19" spans="5:8" ht="18.75" x14ac:dyDescent="0.3">
      <c r="E19" s="70"/>
      <c r="F19" s="1" t="s">
        <v>143</v>
      </c>
      <c r="G19" s="1"/>
      <c r="H19" s="10">
        <f>G18/924</f>
        <v>21.126893939393938</v>
      </c>
    </row>
    <row r="20" spans="5:8" ht="18.75" x14ac:dyDescent="0.3">
      <c r="E20" s="71"/>
      <c r="F20" s="1" t="s">
        <v>144</v>
      </c>
      <c r="G20" s="1"/>
      <c r="H20" s="10">
        <f>G18/716</f>
        <v>27.264315642458101</v>
      </c>
    </row>
    <row r="21" spans="5:8" ht="18.75" x14ac:dyDescent="0.3">
      <c r="E21" s="55" t="s">
        <v>9</v>
      </c>
      <c r="F21" s="16" t="s">
        <v>206</v>
      </c>
      <c r="G21" s="16">
        <f>G110</f>
        <v>0</v>
      </c>
      <c r="H21" s="1" t="s">
        <v>151</v>
      </c>
    </row>
    <row r="22" spans="5:8" ht="18.75" x14ac:dyDescent="0.3">
      <c r="E22" s="55"/>
      <c r="F22" s="1" t="s">
        <v>145</v>
      </c>
      <c r="G22" s="1"/>
      <c r="H22" s="1">
        <f>G21/924</f>
        <v>0</v>
      </c>
    </row>
    <row r="23" spans="5:8" ht="18.75" x14ac:dyDescent="0.3">
      <c r="E23" s="55"/>
      <c r="F23" s="1" t="s">
        <v>146</v>
      </c>
      <c r="G23" s="1"/>
      <c r="H23" s="1">
        <f>G21/716</f>
        <v>0</v>
      </c>
    </row>
    <row r="24" spans="5:8" ht="18.75" x14ac:dyDescent="0.3">
      <c r="E24" s="69" t="s">
        <v>10</v>
      </c>
      <c r="F24" s="16" t="s">
        <v>209</v>
      </c>
      <c r="G24" s="16">
        <f>G78</f>
        <v>386</v>
      </c>
      <c r="H24" s="1" t="s">
        <v>208</v>
      </c>
    </row>
    <row r="25" spans="5:8" ht="18.75" x14ac:dyDescent="0.3">
      <c r="E25" s="70"/>
      <c r="F25" s="1" t="s">
        <v>147</v>
      </c>
      <c r="G25" s="1"/>
      <c r="H25" s="1">
        <f>G24/924</f>
        <v>0.41774891774891776</v>
      </c>
    </row>
    <row r="26" spans="5:8" ht="18.75" x14ac:dyDescent="0.3">
      <c r="E26" s="71"/>
      <c r="F26" s="1" t="s">
        <v>148</v>
      </c>
      <c r="G26" s="1"/>
      <c r="H26" s="1">
        <f>G24/716</f>
        <v>0.53910614525139666</v>
      </c>
    </row>
    <row r="30" spans="5:8" ht="15.75" thickBot="1" x14ac:dyDescent="0.3"/>
    <row r="31" spans="5:8" x14ac:dyDescent="0.25">
      <c r="E31" s="59" t="s">
        <v>27</v>
      </c>
      <c r="F31" s="60"/>
      <c r="G31" s="60"/>
      <c r="H31" s="61"/>
    </row>
    <row r="32" spans="5:8" x14ac:dyDescent="0.25">
      <c r="E32" s="62"/>
      <c r="F32" s="63"/>
      <c r="G32" s="63"/>
      <c r="H32" s="64"/>
    </row>
    <row r="33" spans="5:8" x14ac:dyDescent="0.25">
      <c r="E33" s="62"/>
      <c r="F33" s="63"/>
      <c r="G33" s="63"/>
      <c r="H33" s="64"/>
    </row>
    <row r="34" spans="5:8" x14ac:dyDescent="0.25">
      <c r="E34" s="62"/>
      <c r="F34" s="63"/>
      <c r="G34" s="63"/>
      <c r="H34" s="64"/>
    </row>
    <row r="35" spans="5:8" x14ac:dyDescent="0.25">
      <c r="E35" s="5"/>
      <c r="H35" s="6"/>
    </row>
    <row r="36" spans="5:8" x14ac:dyDescent="0.25">
      <c r="E36" s="5"/>
      <c r="H36" s="6"/>
    </row>
    <row r="37" spans="5:8" x14ac:dyDescent="0.25">
      <c r="E37" s="5"/>
      <c r="H37" s="6"/>
    </row>
    <row r="38" spans="5:8" x14ac:dyDescent="0.25">
      <c r="E38" s="5"/>
      <c r="H38" s="6"/>
    </row>
    <row r="39" spans="5:8" x14ac:dyDescent="0.25">
      <c r="E39" s="5"/>
      <c r="H39" s="6"/>
    </row>
    <row r="40" spans="5:8" x14ac:dyDescent="0.25">
      <c r="E40" s="5"/>
      <c r="H40" s="6"/>
    </row>
    <row r="41" spans="5:8" x14ac:dyDescent="0.25">
      <c r="E41" s="5"/>
      <c r="H41" s="6"/>
    </row>
    <row r="42" spans="5:8" x14ac:dyDescent="0.25">
      <c r="E42" s="5"/>
      <c r="H42" s="6"/>
    </row>
    <row r="43" spans="5:8" x14ac:dyDescent="0.25">
      <c r="E43" s="5"/>
      <c r="H43" s="6"/>
    </row>
    <row r="44" spans="5:8" x14ac:dyDescent="0.25">
      <c r="E44" s="5"/>
      <c r="H44" s="6"/>
    </row>
    <row r="45" spans="5:8" x14ac:dyDescent="0.25">
      <c r="E45" s="5"/>
      <c r="H45" s="6"/>
    </row>
    <row r="46" spans="5:8" x14ac:dyDescent="0.25">
      <c r="E46" s="5"/>
      <c r="H46" s="6"/>
    </row>
    <row r="47" spans="5:8" x14ac:dyDescent="0.25">
      <c r="E47" s="5"/>
      <c r="H47" s="6"/>
    </row>
    <row r="48" spans="5:8" x14ac:dyDescent="0.25">
      <c r="E48" s="5"/>
      <c r="H48" s="6"/>
    </row>
    <row r="49" spans="5:8" x14ac:dyDescent="0.25">
      <c r="E49" s="5"/>
      <c r="H49" s="6"/>
    </row>
    <row r="50" spans="5:8" x14ac:dyDescent="0.25">
      <c r="E50" s="5"/>
      <c r="H50" s="6"/>
    </row>
    <row r="51" spans="5:8" x14ac:dyDescent="0.25">
      <c r="E51" s="5"/>
      <c r="H51" s="6"/>
    </row>
    <row r="52" spans="5:8" x14ac:dyDescent="0.25">
      <c r="E52" s="5"/>
      <c r="H52" s="6"/>
    </row>
    <row r="53" spans="5:8" x14ac:dyDescent="0.25">
      <c r="E53" s="5"/>
      <c r="H53" s="6"/>
    </row>
    <row r="54" spans="5:8" x14ac:dyDescent="0.25">
      <c r="E54" s="5"/>
      <c r="H54" s="6"/>
    </row>
    <row r="55" spans="5:8" x14ac:dyDescent="0.25">
      <c r="E55" s="5"/>
      <c r="H55" s="6"/>
    </row>
    <row r="56" spans="5:8" x14ac:dyDescent="0.25">
      <c r="E56" s="5"/>
      <c r="H56" s="6"/>
    </row>
    <row r="57" spans="5:8" x14ac:dyDescent="0.25">
      <c r="E57" s="5"/>
      <c r="H57" s="6"/>
    </row>
    <row r="58" spans="5:8" x14ac:dyDescent="0.25">
      <c r="E58" s="5"/>
      <c r="H58" s="6"/>
    </row>
    <row r="59" spans="5:8" x14ac:dyDescent="0.25">
      <c r="E59" s="5"/>
      <c r="H59" s="6"/>
    </row>
    <row r="60" spans="5:8" x14ac:dyDescent="0.25">
      <c r="E60" s="5"/>
      <c r="H60" s="6"/>
    </row>
    <row r="61" spans="5:8" x14ac:dyDescent="0.25">
      <c r="E61" s="5"/>
      <c r="H61" s="6"/>
    </row>
    <row r="62" spans="5:8" ht="15.75" thickBot="1" x14ac:dyDescent="0.3">
      <c r="E62" s="7"/>
      <c r="F62" s="8"/>
      <c r="G62" s="8"/>
      <c r="H62" s="9"/>
    </row>
    <row r="65" spans="5:12" ht="15.75" thickBot="1" x14ac:dyDescent="0.3"/>
    <row r="66" spans="5:12" x14ac:dyDescent="0.25">
      <c r="E66" s="90" t="s">
        <v>18</v>
      </c>
      <c r="F66" s="91"/>
      <c r="G66" s="91"/>
      <c r="H66" s="91"/>
      <c r="I66" s="91"/>
      <c r="J66" s="91"/>
      <c r="K66" s="91"/>
      <c r="L66" s="92"/>
    </row>
    <row r="67" spans="5:12" x14ac:dyDescent="0.25">
      <c r="E67" s="93"/>
      <c r="F67" s="75"/>
      <c r="G67" s="75"/>
      <c r="H67" s="75"/>
      <c r="I67" s="75"/>
      <c r="J67" s="75"/>
      <c r="K67" s="75"/>
      <c r="L67" s="94"/>
    </row>
    <row r="68" spans="5:12" x14ac:dyDescent="0.25">
      <c r="E68" s="93"/>
      <c r="F68" s="75"/>
      <c r="G68" s="75"/>
      <c r="H68" s="75"/>
      <c r="I68" s="75"/>
      <c r="J68" s="75"/>
      <c r="K68" s="75"/>
      <c r="L68" s="94"/>
    </row>
    <row r="69" spans="5:12" x14ac:dyDescent="0.25">
      <c r="E69" s="95"/>
      <c r="F69" s="77"/>
      <c r="G69" s="77"/>
      <c r="H69" s="77"/>
      <c r="I69" s="77"/>
      <c r="J69" s="77"/>
      <c r="K69" s="77"/>
      <c r="L69" s="96"/>
    </row>
    <row r="70" spans="5:12" x14ac:dyDescent="0.25">
      <c r="E70" s="24" t="s">
        <v>28</v>
      </c>
      <c r="F70" s="19" t="s">
        <v>11</v>
      </c>
      <c r="G70" s="19" t="s">
        <v>12</v>
      </c>
      <c r="H70" s="19" t="s">
        <v>150</v>
      </c>
      <c r="I70" s="19" t="s">
        <v>13</v>
      </c>
      <c r="J70" s="19" t="s">
        <v>14</v>
      </c>
      <c r="K70" s="19" t="s">
        <v>15</v>
      </c>
      <c r="L70" s="25" t="s">
        <v>203</v>
      </c>
    </row>
    <row r="71" spans="5:12" x14ac:dyDescent="0.25">
      <c r="E71" s="26"/>
      <c r="F71" s="15" t="s">
        <v>16</v>
      </c>
      <c r="G71" s="15">
        <f>SUM(G72:G168)</f>
        <v>671643.61</v>
      </c>
      <c r="H71" s="55">
        <f>SUM(G72:G78)</f>
        <v>6011</v>
      </c>
      <c r="I71" s="15">
        <f>G71/716</f>
        <v>938.04973463687145</v>
      </c>
      <c r="J71" s="15">
        <f>G71/924</f>
        <v>726.88702380952384</v>
      </c>
      <c r="K71" s="15">
        <v>100</v>
      </c>
      <c r="L71" s="27"/>
    </row>
    <row r="72" spans="5:12" x14ac:dyDescent="0.25">
      <c r="E72" s="79" t="s">
        <v>35</v>
      </c>
      <c r="F72" s="21" t="s">
        <v>36</v>
      </c>
      <c r="G72" s="15">
        <v>855</v>
      </c>
      <c r="H72" s="55"/>
      <c r="I72" s="15">
        <f t="shared" ref="I72:I135" si="0">G72/716</f>
        <v>1.1941340782122905</v>
      </c>
      <c r="J72" s="15">
        <f t="shared" ref="J72:J135" si="1">G72/924</f>
        <v>0.92532467532467533</v>
      </c>
      <c r="K72" s="15">
        <f>(G72/671643.61)*100</f>
        <v>0.1272996552442448</v>
      </c>
      <c r="L72" s="27"/>
    </row>
    <row r="73" spans="5:12" x14ac:dyDescent="0.25">
      <c r="E73" s="79"/>
      <c r="F73" s="21" t="s">
        <v>37</v>
      </c>
      <c r="G73" s="15">
        <v>1500</v>
      </c>
      <c r="H73" s="55"/>
      <c r="I73" s="15">
        <f t="shared" si="0"/>
        <v>2.0949720670391061</v>
      </c>
      <c r="J73" s="15">
        <f t="shared" si="1"/>
        <v>1.6233766233766234</v>
      </c>
      <c r="K73" s="15">
        <f t="shared" ref="K73:K136" si="2">(G73/671643.61)*100</f>
        <v>0.22333272849867505</v>
      </c>
      <c r="L73" s="27"/>
    </row>
    <row r="74" spans="5:12" x14ac:dyDescent="0.25">
      <c r="E74" s="79"/>
      <c r="F74" s="21" t="s">
        <v>38</v>
      </c>
      <c r="G74" s="15">
        <v>0</v>
      </c>
      <c r="H74" s="55"/>
      <c r="I74" s="15">
        <f t="shared" si="0"/>
        <v>0</v>
      </c>
      <c r="J74" s="15">
        <f t="shared" si="1"/>
        <v>0</v>
      </c>
      <c r="K74" s="15">
        <f t="shared" si="2"/>
        <v>0</v>
      </c>
      <c r="L74" s="27"/>
    </row>
    <row r="75" spans="5:12" x14ac:dyDescent="0.25">
      <c r="E75" s="79"/>
      <c r="F75" s="21" t="s">
        <v>39</v>
      </c>
      <c r="G75" s="15">
        <f>1250+932</f>
        <v>2182</v>
      </c>
      <c r="H75" s="55"/>
      <c r="I75" s="15">
        <f t="shared" si="0"/>
        <v>3.0474860335195531</v>
      </c>
      <c r="J75" s="15">
        <f t="shared" si="1"/>
        <v>2.3614718614718613</v>
      </c>
      <c r="K75" s="15">
        <f t="shared" si="2"/>
        <v>0.32487467572273937</v>
      </c>
      <c r="L75" s="27"/>
    </row>
    <row r="76" spans="5:12" x14ac:dyDescent="0.25">
      <c r="E76" s="79"/>
      <c r="F76" s="21" t="s">
        <v>40</v>
      </c>
      <c r="G76" s="15">
        <f>220+18</f>
        <v>238</v>
      </c>
      <c r="H76" s="55"/>
      <c r="I76" s="15">
        <f t="shared" si="0"/>
        <v>0.33240223463687152</v>
      </c>
      <c r="J76" s="15">
        <f t="shared" si="1"/>
        <v>0.25757575757575757</v>
      </c>
      <c r="K76" s="15">
        <f t="shared" si="2"/>
        <v>3.5435459588456446E-2</v>
      </c>
      <c r="L76" s="27"/>
    </row>
    <row r="77" spans="5:12" x14ac:dyDescent="0.25">
      <c r="E77" s="79"/>
      <c r="F77" s="21" t="s">
        <v>41</v>
      </c>
      <c r="G77" s="15">
        <f>350+500</f>
        <v>850</v>
      </c>
      <c r="H77" s="55"/>
      <c r="I77" s="15">
        <f t="shared" si="0"/>
        <v>1.1871508379888269</v>
      </c>
      <c r="J77" s="15">
        <f t="shared" si="1"/>
        <v>0.91991341991341991</v>
      </c>
      <c r="K77" s="15">
        <f t="shared" si="2"/>
        <v>0.12655521281591586</v>
      </c>
      <c r="L77" s="27"/>
    </row>
    <row r="78" spans="5:12" x14ac:dyDescent="0.25">
      <c r="E78" s="79"/>
      <c r="F78" s="21" t="s">
        <v>42</v>
      </c>
      <c r="G78" s="15">
        <f>286+100</f>
        <v>386</v>
      </c>
      <c r="H78" s="55"/>
      <c r="I78" s="15">
        <f t="shared" si="0"/>
        <v>0.53910614525139666</v>
      </c>
      <c r="J78" s="15">
        <f t="shared" si="1"/>
        <v>0.41774891774891776</v>
      </c>
      <c r="K78" s="15">
        <f t="shared" si="2"/>
        <v>5.7470955466992386E-2</v>
      </c>
      <c r="L78" s="27"/>
    </row>
    <row r="79" spans="5:12" x14ac:dyDescent="0.25">
      <c r="E79" s="79" t="s">
        <v>29</v>
      </c>
      <c r="F79" s="15" t="s">
        <v>30</v>
      </c>
      <c r="G79" s="15">
        <v>5643.9</v>
      </c>
      <c r="H79" s="55">
        <f>SUM(G79:G84)</f>
        <v>14369.9</v>
      </c>
      <c r="I79" s="15">
        <f t="shared" si="0"/>
        <v>7.8825418994413399</v>
      </c>
      <c r="J79" s="15">
        <f t="shared" si="1"/>
        <v>6.1081168831168826</v>
      </c>
      <c r="K79" s="15">
        <f t="shared" si="2"/>
        <v>0.84031172424911471</v>
      </c>
      <c r="L79" s="27"/>
    </row>
    <row r="80" spans="5:12" x14ac:dyDescent="0.25">
      <c r="E80" s="79"/>
      <c r="F80" s="15" t="s">
        <v>31</v>
      </c>
      <c r="G80" s="15">
        <v>4000</v>
      </c>
      <c r="H80" s="55"/>
      <c r="I80" s="15">
        <f t="shared" si="0"/>
        <v>5.5865921787709496</v>
      </c>
      <c r="J80" s="15">
        <f t="shared" si="1"/>
        <v>4.329004329004329</v>
      </c>
      <c r="K80" s="15">
        <f t="shared" si="2"/>
        <v>0.59555394266313355</v>
      </c>
      <c r="L80" s="27"/>
    </row>
    <row r="81" spans="5:12" x14ac:dyDescent="0.25">
      <c r="E81" s="79"/>
      <c r="F81" s="15" t="s">
        <v>32</v>
      </c>
      <c r="G81" s="15">
        <v>2576</v>
      </c>
      <c r="H81" s="55"/>
      <c r="I81" s="15">
        <f t="shared" si="0"/>
        <v>3.5977653631284916</v>
      </c>
      <c r="J81" s="15">
        <f t="shared" si="1"/>
        <v>2.7878787878787881</v>
      </c>
      <c r="K81" s="15">
        <f t="shared" si="2"/>
        <v>0.38353673907505798</v>
      </c>
      <c r="L81" s="27"/>
    </row>
    <row r="82" spans="5:12" x14ac:dyDescent="0.25">
      <c r="E82" s="79"/>
      <c r="F82" s="15" t="s">
        <v>33</v>
      </c>
      <c r="G82" s="15">
        <v>1280</v>
      </c>
      <c r="H82" s="55"/>
      <c r="I82" s="15">
        <f t="shared" si="0"/>
        <v>1.7877094972067038</v>
      </c>
      <c r="J82" s="15">
        <f t="shared" si="1"/>
        <v>1.3852813852813852</v>
      </c>
      <c r="K82" s="15">
        <f t="shared" si="2"/>
        <v>0.19057726165220273</v>
      </c>
      <c r="L82" s="27"/>
    </row>
    <row r="83" spans="5:12" x14ac:dyDescent="0.25">
      <c r="E83" s="79"/>
      <c r="F83" s="15" t="s">
        <v>34</v>
      </c>
      <c r="G83" s="15">
        <f>590-120</f>
        <v>470</v>
      </c>
      <c r="H83" s="55"/>
      <c r="I83" s="15">
        <f t="shared" si="0"/>
        <v>0.65642458100558654</v>
      </c>
      <c r="J83" s="15">
        <f t="shared" si="1"/>
        <v>0.5086580086580087</v>
      </c>
      <c r="K83" s="15">
        <f t="shared" si="2"/>
        <v>6.9977588262918194E-2</v>
      </c>
      <c r="L83" s="27"/>
    </row>
    <row r="84" spans="5:12" x14ac:dyDescent="0.25">
      <c r="E84" s="79"/>
      <c r="F84" s="15" t="s">
        <v>202</v>
      </c>
      <c r="G84" s="15">
        <v>400</v>
      </c>
      <c r="H84" s="55"/>
      <c r="I84" s="15">
        <f t="shared" si="0"/>
        <v>0.55865921787709494</v>
      </c>
      <c r="J84" s="15">
        <f t="shared" si="1"/>
        <v>0.4329004329004329</v>
      </c>
      <c r="K84" s="15">
        <f t="shared" si="2"/>
        <v>5.9555394266313351E-2</v>
      </c>
      <c r="L84" s="27"/>
    </row>
    <row r="85" spans="5:12" x14ac:dyDescent="0.25">
      <c r="E85" s="79" t="s">
        <v>43</v>
      </c>
      <c r="F85" s="15" t="s">
        <v>44</v>
      </c>
      <c r="G85" s="15">
        <v>100</v>
      </c>
      <c r="H85" s="55">
        <f>SUM(G85:G91)</f>
        <v>2405.6999999999998</v>
      </c>
      <c r="I85" s="15">
        <f t="shared" si="0"/>
        <v>0.13966480446927373</v>
      </c>
      <c r="J85" s="15">
        <f t="shared" si="1"/>
        <v>0.10822510822510822</v>
      </c>
      <c r="K85" s="15">
        <f t="shared" si="2"/>
        <v>1.4888848566578338E-2</v>
      </c>
      <c r="L85" s="27"/>
    </row>
    <row r="86" spans="5:12" x14ac:dyDescent="0.25">
      <c r="E86" s="79"/>
      <c r="F86" s="15" t="s">
        <v>45</v>
      </c>
      <c r="G86" s="15">
        <v>300</v>
      </c>
      <c r="H86" s="55"/>
      <c r="I86" s="15">
        <f t="shared" si="0"/>
        <v>0.41899441340782123</v>
      </c>
      <c r="J86" s="15">
        <f t="shared" si="1"/>
        <v>0.32467532467532467</v>
      </c>
      <c r="K86" s="15">
        <f t="shared" si="2"/>
        <v>4.4666545699735015E-2</v>
      </c>
      <c r="L86" s="27"/>
    </row>
    <row r="87" spans="5:12" x14ac:dyDescent="0.25">
      <c r="E87" s="79"/>
      <c r="F87" s="15" t="s">
        <v>46</v>
      </c>
      <c r="G87" s="15">
        <v>50</v>
      </c>
      <c r="H87" s="55"/>
      <c r="I87" s="15">
        <f t="shared" si="0"/>
        <v>6.9832402234636867E-2</v>
      </c>
      <c r="J87" s="15">
        <f t="shared" si="1"/>
        <v>5.4112554112554112E-2</v>
      </c>
      <c r="K87" s="15">
        <f t="shared" si="2"/>
        <v>7.4444242832891689E-3</v>
      </c>
      <c r="L87" s="27"/>
    </row>
    <row r="88" spans="5:12" x14ac:dyDescent="0.25">
      <c r="E88" s="79"/>
      <c r="F88" s="15" t="s">
        <v>47</v>
      </c>
      <c r="G88" s="15">
        <v>0</v>
      </c>
      <c r="H88" s="55"/>
      <c r="I88" s="15">
        <f t="shared" si="0"/>
        <v>0</v>
      </c>
      <c r="J88" s="15">
        <f t="shared" si="1"/>
        <v>0</v>
      </c>
      <c r="K88" s="15">
        <f t="shared" si="2"/>
        <v>0</v>
      </c>
      <c r="L88" s="27"/>
    </row>
    <row r="89" spans="5:12" x14ac:dyDescent="0.25">
      <c r="E89" s="79"/>
      <c r="F89" s="15" t="s">
        <v>48</v>
      </c>
      <c r="G89" s="15">
        <v>1855.7</v>
      </c>
      <c r="H89" s="55"/>
      <c r="I89" s="15">
        <f t="shared" si="0"/>
        <v>2.5917597765363127</v>
      </c>
      <c r="J89" s="15">
        <f t="shared" si="1"/>
        <v>2.0083333333333333</v>
      </c>
      <c r="K89" s="15">
        <f t="shared" si="2"/>
        <v>0.2762923628499942</v>
      </c>
      <c r="L89" s="27"/>
    </row>
    <row r="90" spans="5:12" x14ac:dyDescent="0.25">
      <c r="E90" s="79"/>
      <c r="F90" s="15" t="s">
        <v>49</v>
      </c>
      <c r="G90" s="15">
        <v>100</v>
      </c>
      <c r="H90" s="55"/>
      <c r="I90" s="15">
        <f t="shared" si="0"/>
        <v>0.13966480446927373</v>
      </c>
      <c r="J90" s="15">
        <f t="shared" si="1"/>
        <v>0.10822510822510822</v>
      </c>
      <c r="K90" s="15">
        <f t="shared" si="2"/>
        <v>1.4888848566578338E-2</v>
      </c>
      <c r="L90" s="27"/>
    </row>
    <row r="91" spans="5:12" x14ac:dyDescent="0.25">
      <c r="E91" s="79"/>
      <c r="F91" s="15" t="s">
        <v>50</v>
      </c>
      <c r="G91" s="15">
        <v>0</v>
      </c>
      <c r="H91" s="55"/>
      <c r="I91" s="15">
        <f t="shared" si="0"/>
        <v>0</v>
      </c>
      <c r="J91" s="15">
        <f t="shared" si="1"/>
        <v>0</v>
      </c>
      <c r="K91" s="15">
        <f t="shared" si="2"/>
        <v>0</v>
      </c>
      <c r="L91" s="27"/>
    </row>
    <row r="92" spans="5:12" x14ac:dyDescent="0.25">
      <c r="E92" s="79" t="s">
        <v>51</v>
      </c>
      <c r="F92" s="15" t="s">
        <v>53</v>
      </c>
      <c r="G92" s="15">
        <v>60</v>
      </c>
      <c r="H92" s="55">
        <f>SUM(G92:G94)</f>
        <v>19641.25</v>
      </c>
      <c r="I92" s="15">
        <f t="shared" si="0"/>
        <v>8.3798882681564241E-2</v>
      </c>
      <c r="J92" s="15">
        <f t="shared" si="1"/>
        <v>6.4935064935064929E-2</v>
      </c>
      <c r="K92" s="15">
        <f t="shared" si="2"/>
        <v>8.9333091399470023E-3</v>
      </c>
      <c r="L92" s="27"/>
    </row>
    <row r="93" spans="5:12" x14ac:dyDescent="0.25">
      <c r="E93" s="79"/>
      <c r="F93" s="15" t="s">
        <v>54</v>
      </c>
      <c r="G93" s="15">
        <v>60</v>
      </c>
      <c r="H93" s="55"/>
      <c r="I93" s="15">
        <f t="shared" si="0"/>
        <v>8.3798882681564241E-2</v>
      </c>
      <c r="J93" s="15">
        <f t="shared" si="1"/>
        <v>6.4935064935064929E-2</v>
      </c>
      <c r="K93" s="15">
        <f t="shared" si="2"/>
        <v>8.9333091399470023E-3</v>
      </c>
      <c r="L93" s="27"/>
    </row>
    <row r="94" spans="5:12" x14ac:dyDescent="0.25">
      <c r="E94" s="79"/>
      <c r="F94" s="15" t="s">
        <v>52</v>
      </c>
      <c r="G94" s="15">
        <v>19521.25</v>
      </c>
      <c r="H94" s="55"/>
      <c r="I94" s="15">
        <f t="shared" si="0"/>
        <v>27.264315642458101</v>
      </c>
      <c r="J94" s="15">
        <f t="shared" si="1"/>
        <v>21.126893939393938</v>
      </c>
      <c r="K94" s="15">
        <f t="shared" si="2"/>
        <v>2.9064893508031742</v>
      </c>
      <c r="L94" s="27"/>
    </row>
    <row r="95" spans="5:12" x14ac:dyDescent="0.25">
      <c r="E95" s="79" t="s">
        <v>55</v>
      </c>
      <c r="F95" s="15" t="s">
        <v>64</v>
      </c>
      <c r="G95" s="15">
        <v>0</v>
      </c>
      <c r="H95" s="55">
        <f>SUM(G95:G110)</f>
        <v>226454.42</v>
      </c>
      <c r="I95" s="15">
        <f t="shared" si="0"/>
        <v>0</v>
      </c>
      <c r="J95" s="15">
        <f t="shared" si="1"/>
        <v>0</v>
      </c>
      <c r="K95" s="15">
        <f t="shared" si="2"/>
        <v>0</v>
      </c>
      <c r="L95" s="27"/>
    </row>
    <row r="96" spans="5:12" x14ac:dyDescent="0.25">
      <c r="E96" s="79"/>
      <c r="F96" s="15" t="s">
        <v>56</v>
      </c>
      <c r="G96" s="15">
        <v>63457.35</v>
      </c>
      <c r="H96" s="55"/>
      <c r="I96" s="15">
        <f t="shared" si="0"/>
        <v>88.627583798882682</v>
      </c>
      <c r="J96" s="15">
        <f t="shared" si="1"/>
        <v>68.676785714285714</v>
      </c>
      <c r="K96" s="15">
        <f t="shared" si="2"/>
        <v>9.4480687458635977</v>
      </c>
      <c r="L96" s="27"/>
    </row>
    <row r="97" spans="5:12" x14ac:dyDescent="0.25">
      <c r="E97" s="79"/>
      <c r="F97" s="15" t="s">
        <v>57</v>
      </c>
      <c r="G97" s="15">
        <v>67537</v>
      </c>
      <c r="H97" s="55"/>
      <c r="I97" s="15">
        <f t="shared" si="0"/>
        <v>94.325418994413411</v>
      </c>
      <c r="J97" s="15">
        <f t="shared" si="1"/>
        <v>73.091991341991346</v>
      </c>
      <c r="K97" s="15">
        <f t="shared" si="2"/>
        <v>10.055481656410011</v>
      </c>
      <c r="L97" s="27"/>
    </row>
    <row r="98" spans="5:12" x14ac:dyDescent="0.25">
      <c r="E98" s="79"/>
      <c r="F98" s="15" t="s">
        <v>58</v>
      </c>
      <c r="G98" s="15">
        <v>50645.85</v>
      </c>
      <c r="H98" s="55"/>
      <c r="I98" s="15">
        <f t="shared" si="0"/>
        <v>70.734427374301674</v>
      </c>
      <c r="J98" s="15">
        <f t="shared" si="1"/>
        <v>54.811525974025976</v>
      </c>
      <c r="K98" s="15">
        <f t="shared" si="2"/>
        <v>7.540583911756416</v>
      </c>
      <c r="L98" s="27"/>
    </row>
    <row r="99" spans="5:12" x14ac:dyDescent="0.25">
      <c r="E99" s="79"/>
      <c r="F99" s="15" t="s">
        <v>59</v>
      </c>
      <c r="G99" s="15">
        <v>9198.1299999999992</v>
      </c>
      <c r="H99" s="55"/>
      <c r="I99" s="15">
        <f t="shared" si="0"/>
        <v>12.846550279329607</v>
      </c>
      <c r="J99" s="15">
        <f t="shared" si="1"/>
        <v>9.9546861471861465</v>
      </c>
      <c r="K99" s="15">
        <f t="shared" si="2"/>
        <v>1.3694956466570118</v>
      </c>
      <c r="L99" s="27"/>
    </row>
    <row r="100" spans="5:12" x14ac:dyDescent="0.25">
      <c r="E100" s="79"/>
      <c r="F100" s="15" t="s">
        <v>60</v>
      </c>
      <c r="G100" s="15">
        <f>482+985+160+1000</f>
        <v>2627</v>
      </c>
      <c r="H100" s="55"/>
      <c r="I100" s="15">
        <f t="shared" si="0"/>
        <v>3.6689944134078214</v>
      </c>
      <c r="J100" s="15">
        <f t="shared" si="1"/>
        <v>2.8430735930735929</v>
      </c>
      <c r="K100" s="15">
        <f t="shared" si="2"/>
        <v>0.39113005184401295</v>
      </c>
      <c r="L100" s="27"/>
    </row>
    <row r="101" spans="5:12" x14ac:dyDescent="0.25">
      <c r="E101" s="79"/>
      <c r="F101" s="15" t="s">
        <v>61</v>
      </c>
      <c r="G101" s="15">
        <v>7236</v>
      </c>
      <c r="H101" s="55"/>
      <c r="I101" s="15">
        <f t="shared" si="0"/>
        <v>10.106145251396647</v>
      </c>
      <c r="J101" s="15">
        <f t="shared" si="1"/>
        <v>7.8311688311688314</v>
      </c>
      <c r="K101" s="15">
        <f t="shared" si="2"/>
        <v>1.0773570822776084</v>
      </c>
      <c r="L101" s="27"/>
    </row>
    <row r="102" spans="5:12" x14ac:dyDescent="0.25">
      <c r="E102" s="79"/>
      <c r="F102" s="15" t="s">
        <v>62</v>
      </c>
      <c r="G102" s="15">
        <f>165+110+493.8+780+638.9+82.5+100+459+490+75.25+54+2000</f>
        <v>5448.45</v>
      </c>
      <c r="H102" s="55"/>
      <c r="I102" s="15">
        <f t="shared" si="0"/>
        <v>7.6095670391061452</v>
      </c>
      <c r="J102" s="15">
        <f t="shared" si="1"/>
        <v>5.896590909090909</v>
      </c>
      <c r="K102" s="15">
        <f t="shared" si="2"/>
        <v>0.81121146972573732</v>
      </c>
      <c r="L102" s="27"/>
    </row>
    <row r="103" spans="5:12" x14ac:dyDescent="0.25">
      <c r="E103" s="79"/>
      <c r="F103" s="15" t="s">
        <v>63</v>
      </c>
      <c r="G103" s="15">
        <v>5313.5</v>
      </c>
      <c r="H103" s="55"/>
      <c r="I103" s="15">
        <f t="shared" si="0"/>
        <v>7.4210893854748603</v>
      </c>
      <c r="J103" s="15">
        <f t="shared" si="1"/>
        <v>5.7505411255411252</v>
      </c>
      <c r="K103" s="15">
        <f t="shared" si="2"/>
        <v>0.79111896858513986</v>
      </c>
      <c r="L103" s="27"/>
    </row>
    <row r="104" spans="5:12" x14ac:dyDescent="0.25">
      <c r="E104" s="79"/>
      <c r="F104" s="15" t="s">
        <v>65</v>
      </c>
      <c r="G104" s="15">
        <v>0</v>
      </c>
      <c r="H104" s="55"/>
      <c r="I104" s="15">
        <f t="shared" si="0"/>
        <v>0</v>
      </c>
      <c r="J104" s="15">
        <f t="shared" si="1"/>
        <v>0</v>
      </c>
      <c r="K104" s="15">
        <f t="shared" si="2"/>
        <v>0</v>
      </c>
      <c r="L104" s="27"/>
    </row>
    <row r="105" spans="5:12" x14ac:dyDescent="0.25">
      <c r="E105" s="79"/>
      <c r="F105" s="15" t="s">
        <v>66</v>
      </c>
      <c r="G105" s="15">
        <v>0</v>
      </c>
      <c r="H105" s="55"/>
      <c r="I105" s="15">
        <f t="shared" si="0"/>
        <v>0</v>
      </c>
      <c r="J105" s="15">
        <f t="shared" si="1"/>
        <v>0</v>
      </c>
      <c r="K105" s="15">
        <f t="shared" si="2"/>
        <v>0</v>
      </c>
      <c r="L105" s="27"/>
    </row>
    <row r="106" spans="5:12" x14ac:dyDescent="0.25">
      <c r="E106" s="79"/>
      <c r="F106" s="15" t="s">
        <v>67</v>
      </c>
      <c r="G106" s="15">
        <f>100+122+170+32</f>
        <v>424</v>
      </c>
      <c r="H106" s="55"/>
      <c r="I106" s="15">
        <f t="shared" si="0"/>
        <v>0.59217877094972071</v>
      </c>
      <c r="J106" s="15">
        <f t="shared" si="1"/>
        <v>0.45887445887445888</v>
      </c>
      <c r="K106" s="15">
        <f t="shared" si="2"/>
        <v>6.312871792229216E-2</v>
      </c>
      <c r="L106" s="27"/>
    </row>
    <row r="107" spans="5:12" x14ac:dyDescent="0.25">
      <c r="E107" s="79"/>
      <c r="F107" s="15" t="s">
        <v>68</v>
      </c>
      <c r="G107" s="15">
        <f>300.73+134.76</f>
        <v>435.49</v>
      </c>
      <c r="H107" s="55"/>
      <c r="I107" s="15">
        <f t="shared" si="0"/>
        <v>0.60822625698324029</v>
      </c>
      <c r="J107" s="15">
        <f t="shared" si="1"/>
        <v>0.47130952380952384</v>
      </c>
      <c r="K107" s="15">
        <f t="shared" si="2"/>
        <v>6.4839446622592001E-2</v>
      </c>
      <c r="L107" s="27"/>
    </row>
    <row r="108" spans="5:12" x14ac:dyDescent="0.25">
      <c r="E108" s="79"/>
      <c r="F108" s="15" t="s">
        <v>69</v>
      </c>
      <c r="G108" s="15">
        <f>270+369.5+310.75+276+977+446+766+870+2000</f>
        <v>6285.25</v>
      </c>
      <c r="H108" s="55"/>
      <c r="I108" s="15">
        <f t="shared" si="0"/>
        <v>8.7782821229050274</v>
      </c>
      <c r="J108" s="15">
        <f t="shared" si="1"/>
        <v>6.8022186147186146</v>
      </c>
      <c r="K108" s="15">
        <f t="shared" si="2"/>
        <v>0.93580135453086488</v>
      </c>
      <c r="L108" s="27"/>
    </row>
    <row r="109" spans="5:12" x14ac:dyDescent="0.25">
      <c r="E109" s="79"/>
      <c r="F109" s="15" t="s">
        <v>71</v>
      </c>
      <c r="G109" s="15">
        <f>1162.77+1148.1+1248.01+1024.6+1312.25+1131.67+550+269</f>
        <v>7846.4</v>
      </c>
      <c r="H109" s="55"/>
      <c r="I109" s="15">
        <f t="shared" si="0"/>
        <v>10.958659217877095</v>
      </c>
      <c r="J109" s="15">
        <f t="shared" si="1"/>
        <v>8.4917748917748916</v>
      </c>
      <c r="K109" s="15">
        <f t="shared" si="2"/>
        <v>1.1682386139280025</v>
      </c>
      <c r="L109" s="27"/>
    </row>
    <row r="110" spans="5:12" x14ac:dyDescent="0.25">
      <c r="E110" s="79"/>
      <c r="F110" s="15" t="s">
        <v>77</v>
      </c>
      <c r="G110" s="15">
        <v>0</v>
      </c>
      <c r="H110" s="55"/>
      <c r="I110" s="15">
        <f t="shared" si="0"/>
        <v>0</v>
      </c>
      <c r="J110" s="15">
        <f t="shared" si="1"/>
        <v>0</v>
      </c>
      <c r="K110" s="15">
        <f t="shared" si="2"/>
        <v>0</v>
      </c>
      <c r="L110" s="27"/>
    </row>
    <row r="111" spans="5:12" x14ac:dyDescent="0.25">
      <c r="E111" s="79" t="s">
        <v>70</v>
      </c>
      <c r="F111" s="15" t="s">
        <v>72</v>
      </c>
      <c r="G111" s="15">
        <f>(4632.5+4539.02+1996.55+5075)-2800-1500</f>
        <v>11943.07</v>
      </c>
      <c r="H111" s="55">
        <f>SUM(G111:G163)</f>
        <v>380511.33999999997</v>
      </c>
      <c r="I111" s="15">
        <f t="shared" si="0"/>
        <v>16.680265363128491</v>
      </c>
      <c r="J111" s="15">
        <f t="shared" si="1"/>
        <v>12.925400432900432</v>
      </c>
      <c r="K111" s="15">
        <f t="shared" si="2"/>
        <v>1.7781856065004475</v>
      </c>
      <c r="L111" s="27"/>
    </row>
    <row r="112" spans="5:12" x14ac:dyDescent="0.25">
      <c r="E112" s="79"/>
      <c r="F112" s="15" t="s">
        <v>73</v>
      </c>
      <c r="G112" s="15">
        <v>8216</v>
      </c>
      <c r="H112" s="55"/>
      <c r="I112" s="15">
        <f t="shared" si="0"/>
        <v>11.474860335195531</v>
      </c>
      <c r="J112" s="15">
        <f t="shared" si="1"/>
        <v>8.891774891774892</v>
      </c>
      <c r="K112" s="15">
        <f t="shared" si="2"/>
        <v>1.2232677982300761</v>
      </c>
      <c r="L112" s="27"/>
    </row>
    <row r="113" spans="5:12" x14ac:dyDescent="0.25">
      <c r="E113" s="79"/>
      <c r="F113" s="15" t="s">
        <v>74</v>
      </c>
      <c r="G113" s="15">
        <v>2800</v>
      </c>
      <c r="H113" s="55"/>
      <c r="I113" s="15">
        <f t="shared" si="0"/>
        <v>3.9106145251396649</v>
      </c>
      <c r="J113" s="15">
        <f t="shared" si="1"/>
        <v>3.0303030303030303</v>
      </c>
      <c r="K113" s="15">
        <f t="shared" si="2"/>
        <v>0.41688775986419341</v>
      </c>
      <c r="L113" s="27"/>
    </row>
    <row r="114" spans="5:12" x14ac:dyDescent="0.25">
      <c r="E114" s="79"/>
      <c r="F114" s="15" t="s">
        <v>75</v>
      </c>
      <c r="G114" s="15">
        <v>980</v>
      </c>
      <c r="H114" s="55"/>
      <c r="I114" s="15">
        <f t="shared" si="0"/>
        <v>1.3687150837988826</v>
      </c>
      <c r="J114" s="15">
        <f t="shared" si="1"/>
        <v>1.0606060606060606</v>
      </c>
      <c r="K114" s="15">
        <f t="shared" si="2"/>
        <v>0.14591071595246771</v>
      </c>
      <c r="L114" s="27"/>
    </row>
    <row r="115" spans="5:12" x14ac:dyDescent="0.25">
      <c r="E115" s="79"/>
      <c r="F115" s="15" t="s">
        <v>76</v>
      </c>
      <c r="G115" s="15">
        <v>1500</v>
      </c>
      <c r="H115" s="55"/>
      <c r="I115" s="15">
        <f t="shared" si="0"/>
        <v>2.0949720670391061</v>
      </c>
      <c r="J115" s="15">
        <f t="shared" si="1"/>
        <v>1.6233766233766234</v>
      </c>
      <c r="K115" s="15">
        <f t="shared" si="2"/>
        <v>0.22333272849867505</v>
      </c>
      <c r="L115" s="27"/>
    </row>
    <row r="116" spans="5:12" x14ac:dyDescent="0.25">
      <c r="E116" s="79"/>
      <c r="F116" s="15" t="s">
        <v>100</v>
      </c>
      <c r="G116" s="15">
        <v>11925</v>
      </c>
      <c r="H116" s="55"/>
      <c r="I116" s="15">
        <f t="shared" si="0"/>
        <v>16.655027932960895</v>
      </c>
      <c r="J116" s="15">
        <f t="shared" si="1"/>
        <v>12.905844155844155</v>
      </c>
      <c r="K116" s="15">
        <f t="shared" si="2"/>
        <v>1.775495191564467</v>
      </c>
      <c r="L116" s="27"/>
    </row>
    <row r="117" spans="5:12" x14ac:dyDescent="0.25">
      <c r="E117" s="79"/>
      <c r="F117" s="15" t="s">
        <v>78</v>
      </c>
      <c r="G117" s="15">
        <v>9500</v>
      </c>
      <c r="H117" s="55"/>
      <c r="I117" s="15">
        <f t="shared" si="0"/>
        <v>13.268156424581006</v>
      </c>
      <c r="J117" s="15">
        <f t="shared" si="1"/>
        <v>10.281385281385282</v>
      </c>
      <c r="K117" s="15">
        <f t="shared" si="2"/>
        <v>1.4144406138249421</v>
      </c>
      <c r="L117" s="27"/>
    </row>
    <row r="118" spans="5:12" x14ac:dyDescent="0.25">
      <c r="E118" s="79"/>
      <c r="F118" s="15" t="s">
        <v>79</v>
      </c>
      <c r="G118" s="15">
        <v>10360.464</v>
      </c>
      <c r="H118" s="55"/>
      <c r="I118" s="15">
        <f t="shared" si="0"/>
        <v>14.469921787709497</v>
      </c>
      <c r="J118" s="15">
        <f t="shared" si="1"/>
        <v>11.212623376623377</v>
      </c>
      <c r="K118" s="15">
        <f t="shared" si="2"/>
        <v>1.5425537957548647</v>
      </c>
      <c r="L118" s="27"/>
    </row>
    <row r="119" spans="5:12" x14ac:dyDescent="0.25">
      <c r="E119" s="79"/>
      <c r="F119" s="15" t="s">
        <v>80</v>
      </c>
      <c r="G119" s="15">
        <v>4116</v>
      </c>
      <c r="H119" s="55"/>
      <c r="I119" s="15">
        <f t="shared" si="0"/>
        <v>5.7486033519553077</v>
      </c>
      <c r="J119" s="15">
        <f t="shared" si="1"/>
        <v>4.4545454545454541</v>
      </c>
      <c r="K119" s="15">
        <f t="shared" si="2"/>
        <v>0.61282500700036435</v>
      </c>
      <c r="L119" s="27"/>
    </row>
    <row r="120" spans="5:12" x14ac:dyDescent="0.25">
      <c r="E120" s="79"/>
      <c r="F120" s="15" t="s">
        <v>101</v>
      </c>
      <c r="G120" s="15">
        <v>4300</v>
      </c>
      <c r="H120" s="55"/>
      <c r="I120" s="15">
        <f t="shared" si="0"/>
        <v>6.005586592178771</v>
      </c>
      <c r="J120" s="15">
        <f t="shared" si="1"/>
        <v>4.6536796536796539</v>
      </c>
      <c r="K120" s="15">
        <f t="shared" si="2"/>
        <v>0.64022048836286849</v>
      </c>
      <c r="L120" s="27"/>
    </row>
    <row r="121" spans="5:12" x14ac:dyDescent="0.25">
      <c r="E121" s="79"/>
      <c r="F121" s="15" t="s">
        <v>93</v>
      </c>
      <c r="G121" s="15">
        <f>24749.3-11100+5760</f>
        <v>19409.3</v>
      </c>
      <c r="H121" s="55"/>
      <c r="I121" s="15">
        <f t="shared" si="0"/>
        <v>27.107960893854749</v>
      </c>
      <c r="J121" s="15">
        <f t="shared" si="1"/>
        <v>21.005735930735931</v>
      </c>
      <c r="K121" s="15">
        <f t="shared" si="2"/>
        <v>2.8898212848328892</v>
      </c>
      <c r="L121" s="27"/>
    </row>
    <row r="122" spans="5:12" x14ac:dyDescent="0.25">
      <c r="E122" s="79"/>
      <c r="F122" s="15" t="s">
        <v>88</v>
      </c>
      <c r="G122" s="15">
        <v>11100</v>
      </c>
      <c r="H122" s="55"/>
      <c r="I122" s="15">
        <f t="shared" si="0"/>
        <v>15.502793296089385</v>
      </c>
      <c r="J122" s="15">
        <f t="shared" si="1"/>
        <v>12.012987012987013</v>
      </c>
      <c r="K122" s="15">
        <f t="shared" si="2"/>
        <v>1.6526621908901955</v>
      </c>
      <c r="L122" s="27"/>
    </row>
    <row r="123" spans="5:12" x14ac:dyDescent="0.25">
      <c r="E123" s="79"/>
      <c r="F123" s="15" t="s">
        <v>89</v>
      </c>
      <c r="G123" s="15">
        <v>0</v>
      </c>
      <c r="H123" s="55"/>
      <c r="I123" s="15">
        <f t="shared" si="0"/>
        <v>0</v>
      </c>
      <c r="J123" s="15">
        <f t="shared" si="1"/>
        <v>0</v>
      </c>
      <c r="K123" s="15">
        <f t="shared" si="2"/>
        <v>0</v>
      </c>
      <c r="L123" s="27"/>
    </row>
    <row r="124" spans="5:12" x14ac:dyDescent="0.25">
      <c r="E124" s="79"/>
      <c r="F124" s="15" t="s">
        <v>94</v>
      </c>
      <c r="G124" s="15">
        <v>10150</v>
      </c>
      <c r="H124" s="55"/>
      <c r="I124" s="15">
        <f t="shared" si="0"/>
        <v>14.175977653631286</v>
      </c>
      <c r="J124" s="15">
        <f t="shared" si="1"/>
        <v>10.984848484848484</v>
      </c>
      <c r="K124" s="15">
        <f t="shared" si="2"/>
        <v>1.5112181295077014</v>
      </c>
      <c r="L124" s="27"/>
    </row>
    <row r="125" spans="5:12" x14ac:dyDescent="0.25">
      <c r="E125" s="79"/>
      <c r="F125" s="15" t="s">
        <v>95</v>
      </c>
      <c r="G125" s="15">
        <v>0</v>
      </c>
      <c r="H125" s="55"/>
      <c r="I125" s="15">
        <f t="shared" si="0"/>
        <v>0</v>
      </c>
      <c r="J125" s="15">
        <f t="shared" si="1"/>
        <v>0</v>
      </c>
      <c r="K125" s="15">
        <f t="shared" si="2"/>
        <v>0</v>
      </c>
      <c r="L125" s="27"/>
    </row>
    <row r="126" spans="5:12" x14ac:dyDescent="0.25">
      <c r="E126" s="79"/>
      <c r="F126" s="15" t="s">
        <v>96</v>
      </c>
      <c r="G126" s="15">
        <v>0</v>
      </c>
      <c r="H126" s="55"/>
      <c r="I126" s="15">
        <f t="shared" si="0"/>
        <v>0</v>
      </c>
      <c r="J126" s="15">
        <f t="shared" si="1"/>
        <v>0</v>
      </c>
      <c r="K126" s="15">
        <f t="shared" si="2"/>
        <v>0</v>
      </c>
      <c r="L126" s="27"/>
    </row>
    <row r="127" spans="5:12" x14ac:dyDescent="0.25">
      <c r="E127" s="79"/>
      <c r="F127" s="15" t="s">
        <v>102</v>
      </c>
      <c r="G127" s="15">
        <v>5988.5</v>
      </c>
      <c r="H127" s="55"/>
      <c r="I127" s="15">
        <f t="shared" si="0"/>
        <v>8.363826815642458</v>
      </c>
      <c r="J127" s="15">
        <f t="shared" si="1"/>
        <v>6.4810606060606064</v>
      </c>
      <c r="K127" s="15">
        <f t="shared" si="2"/>
        <v>0.89161869640954383</v>
      </c>
      <c r="L127" s="27"/>
    </row>
    <row r="128" spans="5:12" x14ac:dyDescent="0.25">
      <c r="E128" s="79"/>
      <c r="F128" s="15" t="s">
        <v>103</v>
      </c>
      <c r="G128" s="15">
        <v>5763.6</v>
      </c>
      <c r="H128" s="55"/>
      <c r="I128" s="15">
        <f t="shared" si="0"/>
        <v>8.0497206703910624</v>
      </c>
      <c r="J128" s="15">
        <f t="shared" si="1"/>
        <v>6.2376623376623384</v>
      </c>
      <c r="K128" s="15">
        <f t="shared" si="2"/>
        <v>0.85813367598330903</v>
      </c>
      <c r="L128" s="27"/>
    </row>
    <row r="129" spans="5:12" x14ac:dyDescent="0.25">
      <c r="E129" s="79"/>
      <c r="F129" s="15" t="s">
        <v>104</v>
      </c>
      <c r="G129" s="15">
        <v>6843.5</v>
      </c>
      <c r="H129" s="55"/>
      <c r="I129" s="15">
        <f t="shared" si="0"/>
        <v>9.557960893854748</v>
      </c>
      <c r="J129" s="15">
        <f t="shared" si="1"/>
        <v>7.4063852813852815</v>
      </c>
      <c r="K129" s="15">
        <f t="shared" si="2"/>
        <v>1.0189183516537885</v>
      </c>
      <c r="L129" s="27"/>
    </row>
    <row r="130" spans="5:12" x14ac:dyDescent="0.25">
      <c r="E130" s="79"/>
      <c r="F130" s="15" t="s">
        <v>105</v>
      </c>
      <c r="G130" s="15">
        <v>331</v>
      </c>
      <c r="H130" s="55"/>
      <c r="I130" s="15">
        <f t="shared" si="0"/>
        <v>0.46229050279329609</v>
      </c>
      <c r="J130" s="15">
        <f t="shared" si="1"/>
        <v>0.35822510822510822</v>
      </c>
      <c r="K130" s="15">
        <f t="shared" si="2"/>
        <v>4.92820887553743E-2</v>
      </c>
      <c r="L130" s="27"/>
    </row>
    <row r="131" spans="5:12" x14ac:dyDescent="0.25">
      <c r="E131" s="79"/>
      <c r="F131" s="15" t="s">
        <v>106</v>
      </c>
      <c r="G131" s="15">
        <v>3423</v>
      </c>
      <c r="H131" s="55"/>
      <c r="I131" s="15">
        <f t="shared" si="0"/>
        <v>4.7807262569832405</v>
      </c>
      <c r="J131" s="15">
        <f t="shared" si="1"/>
        <v>3.7045454545454546</v>
      </c>
      <c r="K131" s="15">
        <f t="shared" si="2"/>
        <v>0.50964528643397655</v>
      </c>
      <c r="L131" s="27"/>
    </row>
    <row r="132" spans="5:12" x14ac:dyDescent="0.25">
      <c r="E132" s="79"/>
      <c r="F132" s="15" t="s">
        <v>81</v>
      </c>
      <c r="G132" s="14">
        <f>7718.6+2000</f>
        <v>9718.6</v>
      </c>
      <c r="H132" s="55"/>
      <c r="I132" s="15">
        <f t="shared" si="0"/>
        <v>13.573463687150838</v>
      </c>
      <c r="J132" s="15">
        <f t="shared" si="1"/>
        <v>10.517965367965369</v>
      </c>
      <c r="K132" s="15">
        <f t="shared" si="2"/>
        <v>1.4469876367914822</v>
      </c>
      <c r="L132" s="27"/>
    </row>
    <row r="133" spans="5:12" x14ac:dyDescent="0.25">
      <c r="E133" s="79"/>
      <c r="F133" s="15" t="s">
        <v>82</v>
      </c>
      <c r="G133" s="15">
        <v>0</v>
      </c>
      <c r="H133" s="55"/>
      <c r="I133" s="15">
        <f t="shared" si="0"/>
        <v>0</v>
      </c>
      <c r="J133" s="15">
        <f t="shared" si="1"/>
        <v>0</v>
      </c>
      <c r="K133" s="15">
        <f t="shared" si="2"/>
        <v>0</v>
      </c>
      <c r="L133" s="27"/>
    </row>
    <row r="134" spans="5:12" x14ac:dyDescent="0.25">
      <c r="E134" s="79"/>
      <c r="F134" s="13" t="s">
        <v>83</v>
      </c>
      <c r="G134" s="15">
        <v>1658</v>
      </c>
      <c r="H134" s="55"/>
      <c r="I134" s="15">
        <f t="shared" si="0"/>
        <v>2.3156424581005588</v>
      </c>
      <c r="J134" s="15">
        <f t="shared" si="1"/>
        <v>1.7943722943722944</v>
      </c>
      <c r="K134" s="15">
        <f t="shared" si="2"/>
        <v>0.24685710923386886</v>
      </c>
      <c r="L134" s="27"/>
    </row>
    <row r="135" spans="5:12" x14ac:dyDescent="0.25">
      <c r="E135" s="79"/>
      <c r="F135" s="13" t="s">
        <v>85</v>
      </c>
      <c r="G135" s="15">
        <v>10037</v>
      </c>
      <c r="H135" s="55"/>
      <c r="I135" s="15">
        <f t="shared" si="0"/>
        <v>14.018156424581006</v>
      </c>
      <c r="J135" s="15">
        <f t="shared" si="1"/>
        <v>10.862554112554113</v>
      </c>
      <c r="K135" s="15">
        <f t="shared" si="2"/>
        <v>1.4943937306274679</v>
      </c>
      <c r="L135" s="27"/>
    </row>
    <row r="136" spans="5:12" x14ac:dyDescent="0.25">
      <c r="E136" s="79"/>
      <c r="F136" s="13" t="s">
        <v>84</v>
      </c>
      <c r="G136" s="15">
        <f>315+700+480+10100+376+1175+633.6+1098.33</f>
        <v>14877.93</v>
      </c>
      <c r="H136" s="55"/>
      <c r="I136" s="15">
        <f t="shared" ref="I136:I167" si="3">G136/716</f>
        <v>20.77923184357542</v>
      </c>
      <c r="J136" s="15">
        <f t="shared" ref="J136:J168" si="4">G136/924</f>
        <v>16.101655844155843</v>
      </c>
      <c r="K136" s="15">
        <f t="shared" si="2"/>
        <v>2.2151524675415284</v>
      </c>
      <c r="L136" s="27"/>
    </row>
    <row r="137" spans="5:12" x14ac:dyDescent="0.25">
      <c r="E137" s="79"/>
      <c r="F137" s="13" t="s">
        <v>86</v>
      </c>
      <c r="G137" s="15">
        <v>0</v>
      </c>
      <c r="H137" s="55"/>
      <c r="I137" s="15">
        <f t="shared" si="3"/>
        <v>0</v>
      </c>
      <c r="J137" s="15">
        <f t="shared" si="4"/>
        <v>0</v>
      </c>
      <c r="K137" s="15">
        <f t="shared" ref="K137:K168" si="5">(G137/671643.61)*100</f>
        <v>0</v>
      </c>
      <c r="L137" s="27"/>
    </row>
    <row r="138" spans="5:12" x14ac:dyDescent="0.25">
      <c r="E138" s="79"/>
      <c r="F138" s="13" t="s">
        <v>87</v>
      </c>
      <c r="G138" s="15">
        <f>23768.35-3448.45</f>
        <v>20319.899999999998</v>
      </c>
      <c r="H138" s="55"/>
      <c r="I138" s="15">
        <f t="shared" si="3"/>
        <v>28.379748603351953</v>
      </c>
      <c r="J138" s="15">
        <f t="shared" si="4"/>
        <v>21.991233766233766</v>
      </c>
      <c r="K138" s="15">
        <f t="shared" si="5"/>
        <v>3.0253991398801512</v>
      </c>
      <c r="L138" s="27"/>
    </row>
    <row r="139" spans="5:12" x14ac:dyDescent="0.25">
      <c r="E139" s="79"/>
      <c r="F139" s="13" t="s">
        <v>130</v>
      </c>
      <c r="G139" s="15">
        <v>380</v>
      </c>
      <c r="H139" s="55"/>
      <c r="I139" s="15">
        <f t="shared" si="3"/>
        <v>0.53072625698324027</v>
      </c>
      <c r="J139" s="15">
        <f t="shared" si="4"/>
        <v>0.41125541125541126</v>
      </c>
      <c r="K139" s="15">
        <f t="shared" si="5"/>
        <v>5.6577624552997682E-2</v>
      </c>
      <c r="L139" s="27"/>
    </row>
    <row r="140" spans="5:12" x14ac:dyDescent="0.25">
      <c r="E140" s="79"/>
      <c r="F140" s="13" t="s">
        <v>90</v>
      </c>
      <c r="G140" s="15">
        <v>14586.15</v>
      </c>
      <c r="H140" s="55"/>
      <c r="I140" s="15">
        <f t="shared" si="3"/>
        <v>20.371717877094973</v>
      </c>
      <c r="J140" s="15">
        <f t="shared" si="4"/>
        <v>15.785876623376623</v>
      </c>
      <c r="K140" s="15">
        <f t="shared" si="5"/>
        <v>2.1717097851939662</v>
      </c>
      <c r="L140" s="27"/>
    </row>
    <row r="141" spans="5:12" x14ac:dyDescent="0.25">
      <c r="E141" s="79"/>
      <c r="F141" s="13" t="s">
        <v>131</v>
      </c>
      <c r="G141" s="15">
        <v>1596</v>
      </c>
      <c r="H141" s="55"/>
      <c r="I141" s="15">
        <f t="shared" si="3"/>
        <v>2.2290502793296088</v>
      </c>
      <c r="J141" s="15">
        <f t="shared" si="4"/>
        <v>1.7272727272727273</v>
      </c>
      <c r="K141" s="15">
        <f t="shared" si="5"/>
        <v>0.23762602312259029</v>
      </c>
      <c r="L141" s="27"/>
    </row>
    <row r="142" spans="5:12" x14ac:dyDescent="0.25">
      <c r="E142" s="79"/>
      <c r="F142" s="13" t="s">
        <v>129</v>
      </c>
      <c r="G142" s="15">
        <v>29246.5</v>
      </c>
      <c r="H142" s="55"/>
      <c r="I142" s="15">
        <f t="shared" si="3"/>
        <v>40.847067039106143</v>
      </c>
      <c r="J142" s="15">
        <f t="shared" si="4"/>
        <v>31.652056277056278</v>
      </c>
      <c r="K142" s="15">
        <f t="shared" si="5"/>
        <v>4.3544670960243339</v>
      </c>
      <c r="L142" s="27"/>
    </row>
    <row r="143" spans="5:12" x14ac:dyDescent="0.25">
      <c r="E143" s="79"/>
      <c r="F143" s="13" t="s">
        <v>91</v>
      </c>
      <c r="G143" s="15">
        <v>0</v>
      </c>
      <c r="H143" s="55"/>
      <c r="I143" s="15">
        <f t="shared" si="3"/>
        <v>0</v>
      </c>
      <c r="J143" s="15">
        <f t="shared" si="4"/>
        <v>0</v>
      </c>
      <c r="K143" s="15">
        <f t="shared" si="5"/>
        <v>0</v>
      </c>
      <c r="L143" s="27"/>
    </row>
    <row r="144" spans="5:12" x14ac:dyDescent="0.25">
      <c r="E144" s="79"/>
      <c r="F144" s="13" t="s">
        <v>92</v>
      </c>
      <c r="G144" s="15">
        <v>0</v>
      </c>
      <c r="H144" s="55"/>
      <c r="I144" s="15">
        <f t="shared" si="3"/>
        <v>0</v>
      </c>
      <c r="J144" s="15">
        <f t="shared" si="4"/>
        <v>0</v>
      </c>
      <c r="K144" s="15">
        <f t="shared" si="5"/>
        <v>0</v>
      </c>
      <c r="L144" s="27"/>
    </row>
    <row r="145" spans="5:12" x14ac:dyDescent="0.25">
      <c r="E145" s="79"/>
      <c r="F145" s="13" t="s">
        <v>97</v>
      </c>
      <c r="G145" s="15">
        <v>3016</v>
      </c>
      <c r="H145" s="55"/>
      <c r="I145" s="15">
        <f t="shared" si="3"/>
        <v>4.2122905027932962</v>
      </c>
      <c r="J145" s="15">
        <f t="shared" si="4"/>
        <v>3.2640692640692639</v>
      </c>
      <c r="K145" s="15">
        <f t="shared" si="5"/>
        <v>0.44904767276800267</v>
      </c>
      <c r="L145" s="27"/>
    </row>
    <row r="146" spans="5:12" x14ac:dyDescent="0.25">
      <c r="E146" s="79"/>
      <c r="F146" s="13" t="s">
        <v>98</v>
      </c>
      <c r="G146" s="15">
        <v>936.38</v>
      </c>
      <c r="H146" s="55"/>
      <c r="I146" s="15">
        <f t="shared" si="3"/>
        <v>1.3077932960893854</v>
      </c>
      <c r="J146" s="15">
        <f t="shared" si="4"/>
        <v>1.0133982683982683</v>
      </c>
      <c r="K146" s="15">
        <f t="shared" si="5"/>
        <v>0.13941620020772624</v>
      </c>
      <c r="L146" s="27"/>
    </row>
    <row r="147" spans="5:12" x14ac:dyDescent="0.25">
      <c r="E147" s="79"/>
      <c r="F147" s="13" t="s">
        <v>99</v>
      </c>
      <c r="G147" s="15">
        <v>1315.9</v>
      </c>
      <c r="H147" s="55"/>
      <c r="I147" s="15">
        <f t="shared" si="3"/>
        <v>1.8378491620111732</v>
      </c>
      <c r="J147" s="15">
        <f t="shared" si="4"/>
        <v>1.4241341991341991</v>
      </c>
      <c r="K147" s="15">
        <f t="shared" si="5"/>
        <v>0.19592235828760438</v>
      </c>
      <c r="L147" s="27"/>
    </row>
    <row r="148" spans="5:12" x14ac:dyDescent="0.25">
      <c r="E148" s="79"/>
      <c r="F148" s="13" t="s">
        <v>107</v>
      </c>
      <c r="G148" s="15">
        <v>27147</v>
      </c>
      <c r="H148" s="55"/>
      <c r="I148" s="15">
        <f t="shared" si="3"/>
        <v>37.91480446927374</v>
      </c>
      <c r="J148" s="15">
        <f t="shared" si="4"/>
        <v>29.379870129870131</v>
      </c>
      <c r="K148" s="15">
        <f t="shared" si="5"/>
        <v>4.0418757203690214</v>
      </c>
      <c r="L148" s="27"/>
    </row>
    <row r="149" spans="5:12" x14ac:dyDescent="0.25">
      <c r="E149" s="79"/>
      <c r="F149" s="13" t="s">
        <v>108</v>
      </c>
      <c r="G149" s="15">
        <v>29073.311000000002</v>
      </c>
      <c r="H149" s="55"/>
      <c r="I149" s="15">
        <f t="shared" si="3"/>
        <v>40.605182960893856</v>
      </c>
      <c r="J149" s="15">
        <f t="shared" si="4"/>
        <v>31.464622294372298</v>
      </c>
      <c r="K149" s="15">
        <f t="shared" si="5"/>
        <v>4.3286812480803629</v>
      </c>
      <c r="L149" s="27"/>
    </row>
    <row r="150" spans="5:12" x14ac:dyDescent="0.25">
      <c r="E150" s="79"/>
      <c r="F150" s="13" t="s">
        <v>109</v>
      </c>
      <c r="G150" s="15">
        <v>6100</v>
      </c>
      <c r="H150" s="55"/>
      <c r="I150" s="15">
        <f t="shared" si="3"/>
        <v>8.5195530726256976</v>
      </c>
      <c r="J150" s="15">
        <f t="shared" si="4"/>
        <v>6.6017316017316015</v>
      </c>
      <c r="K150" s="15">
        <f t="shared" si="5"/>
        <v>0.90821976256127857</v>
      </c>
      <c r="L150" s="27"/>
    </row>
    <row r="151" spans="5:12" x14ac:dyDescent="0.25">
      <c r="E151" s="79"/>
      <c r="F151" s="13" t="s">
        <v>110</v>
      </c>
      <c r="G151" s="15">
        <v>16343.5</v>
      </c>
      <c r="H151" s="55"/>
      <c r="I151" s="15">
        <f t="shared" si="3"/>
        <v>22.826117318435752</v>
      </c>
      <c r="J151" s="15">
        <f t="shared" si="4"/>
        <v>17.687770562770563</v>
      </c>
      <c r="K151" s="15">
        <f t="shared" si="5"/>
        <v>2.4333589654787309</v>
      </c>
      <c r="L151" s="27"/>
    </row>
    <row r="152" spans="5:12" x14ac:dyDescent="0.25">
      <c r="E152" s="79"/>
      <c r="F152" s="13" t="s">
        <v>111</v>
      </c>
      <c r="G152" s="15">
        <v>12000</v>
      </c>
      <c r="H152" s="55"/>
      <c r="I152" s="15">
        <f t="shared" si="3"/>
        <v>16.759776536312849</v>
      </c>
      <c r="J152" s="15">
        <f t="shared" si="4"/>
        <v>12.987012987012987</v>
      </c>
      <c r="K152" s="15">
        <f t="shared" si="5"/>
        <v>1.7866618279894004</v>
      </c>
      <c r="L152" s="27"/>
    </row>
    <row r="153" spans="5:12" x14ac:dyDescent="0.25">
      <c r="E153" s="79"/>
      <c r="F153" s="13" t="s">
        <v>112</v>
      </c>
      <c r="G153" s="15">
        <v>5525</v>
      </c>
      <c r="H153" s="55"/>
      <c r="I153" s="15">
        <f t="shared" si="3"/>
        <v>7.716480446927374</v>
      </c>
      <c r="J153" s="15">
        <f t="shared" si="4"/>
        <v>5.9794372294372291</v>
      </c>
      <c r="K153" s="15">
        <f t="shared" si="5"/>
        <v>0.82260888330345316</v>
      </c>
      <c r="L153" s="27"/>
    </row>
    <row r="154" spans="5:12" x14ac:dyDescent="0.25">
      <c r="E154" s="79"/>
      <c r="F154" s="13" t="s">
        <v>113</v>
      </c>
      <c r="G154" s="15">
        <v>1000</v>
      </c>
      <c r="H154" s="55"/>
      <c r="I154" s="15">
        <f t="shared" si="3"/>
        <v>1.3966480446927374</v>
      </c>
      <c r="J154" s="15">
        <f t="shared" si="4"/>
        <v>1.0822510822510822</v>
      </c>
      <c r="K154" s="15">
        <f t="shared" si="5"/>
        <v>0.14888848566578339</v>
      </c>
      <c r="L154" s="27"/>
    </row>
    <row r="155" spans="5:12" x14ac:dyDescent="0.25">
      <c r="E155" s="79"/>
      <c r="F155" s="13" t="s">
        <v>114</v>
      </c>
      <c r="G155" s="15">
        <f>1040+265</f>
        <v>1305</v>
      </c>
      <c r="H155" s="55"/>
      <c r="I155" s="15">
        <f t="shared" si="3"/>
        <v>1.8226256983240223</v>
      </c>
      <c r="J155" s="15">
        <f t="shared" si="4"/>
        <v>1.4123376623376624</v>
      </c>
      <c r="K155" s="15">
        <f t="shared" si="5"/>
        <v>0.19429947379384732</v>
      </c>
      <c r="L155" s="27"/>
    </row>
    <row r="156" spans="5:12" x14ac:dyDescent="0.25">
      <c r="E156" s="79"/>
      <c r="F156" s="13" t="s">
        <v>115</v>
      </c>
      <c r="G156" s="15">
        <f>11710-3585</f>
        <v>8125</v>
      </c>
      <c r="H156" s="55"/>
      <c r="I156" s="15">
        <f t="shared" si="3"/>
        <v>11.347765363128492</v>
      </c>
      <c r="J156" s="15">
        <f t="shared" si="4"/>
        <v>8.7932900432900425</v>
      </c>
      <c r="K156" s="15">
        <f t="shared" si="5"/>
        <v>1.2097189460344899</v>
      </c>
      <c r="L156" s="27"/>
    </row>
    <row r="157" spans="5:12" x14ac:dyDescent="0.25">
      <c r="E157" s="79"/>
      <c r="F157" s="13" t="s">
        <v>116</v>
      </c>
      <c r="G157" s="15">
        <v>3585</v>
      </c>
      <c r="H157" s="55"/>
      <c r="I157" s="15">
        <f t="shared" si="3"/>
        <v>5.0069832402234633</v>
      </c>
      <c r="J157" s="15">
        <f t="shared" si="4"/>
        <v>3.8798701298701297</v>
      </c>
      <c r="K157" s="15">
        <f t="shared" si="5"/>
        <v>0.53376522111183333</v>
      </c>
      <c r="L157" s="27"/>
    </row>
    <row r="158" spans="5:12" x14ac:dyDescent="0.25">
      <c r="E158" s="79"/>
      <c r="F158" s="13" t="s">
        <v>117</v>
      </c>
      <c r="G158" s="15">
        <v>6000</v>
      </c>
      <c r="H158" s="55"/>
      <c r="I158" s="15">
        <f t="shared" si="3"/>
        <v>8.3798882681564244</v>
      </c>
      <c r="J158" s="15">
        <f t="shared" si="4"/>
        <v>6.4935064935064934</v>
      </c>
      <c r="K158" s="15">
        <f t="shared" si="5"/>
        <v>0.89333091399470022</v>
      </c>
      <c r="L158" s="27"/>
    </row>
    <row r="159" spans="5:12" x14ac:dyDescent="0.25">
      <c r="E159" s="79"/>
      <c r="F159" s="13" t="s">
        <v>118</v>
      </c>
      <c r="G159" s="15">
        <v>750</v>
      </c>
      <c r="H159" s="55"/>
      <c r="I159" s="15">
        <f t="shared" si="3"/>
        <v>1.0474860335195531</v>
      </c>
      <c r="J159" s="15">
        <f t="shared" si="4"/>
        <v>0.81168831168831168</v>
      </c>
      <c r="K159" s="15">
        <f t="shared" si="5"/>
        <v>0.11166636424933753</v>
      </c>
      <c r="L159" s="27"/>
    </row>
    <row r="160" spans="5:12" x14ac:dyDescent="0.25">
      <c r="E160" s="79"/>
      <c r="F160" s="13" t="s">
        <v>119</v>
      </c>
      <c r="G160" s="15">
        <v>4500</v>
      </c>
      <c r="H160" s="55"/>
      <c r="I160" s="15">
        <f t="shared" si="3"/>
        <v>6.2849162011173183</v>
      </c>
      <c r="J160" s="15">
        <f t="shared" si="4"/>
        <v>4.8701298701298699</v>
      </c>
      <c r="K160" s="15">
        <f t="shared" si="5"/>
        <v>0.66999818549602519</v>
      </c>
      <c r="L160" s="27"/>
    </row>
    <row r="161" spans="5:12" x14ac:dyDescent="0.25">
      <c r="E161" s="79"/>
      <c r="F161" s="13" t="s">
        <v>120</v>
      </c>
      <c r="G161" s="15">
        <v>3433</v>
      </c>
      <c r="H161" s="55"/>
      <c r="I161" s="15">
        <f t="shared" si="3"/>
        <v>4.794692737430168</v>
      </c>
      <c r="J161" s="15">
        <f t="shared" si="4"/>
        <v>3.7153679653679652</v>
      </c>
      <c r="K161" s="15">
        <f t="shared" si="5"/>
        <v>0.51113417129063432</v>
      </c>
      <c r="L161" s="27"/>
    </row>
    <row r="162" spans="5:12" x14ac:dyDescent="0.25">
      <c r="E162" s="79"/>
      <c r="F162" s="13" t="s">
        <v>121</v>
      </c>
      <c r="G162" s="15">
        <f>3236.7-1894.665</f>
        <v>1342.0349999999999</v>
      </c>
      <c r="H162" s="55"/>
      <c r="I162" s="15">
        <f t="shared" si="3"/>
        <v>1.8743505586592177</v>
      </c>
      <c r="J162" s="15">
        <f t="shared" si="4"/>
        <v>1.4524188311688311</v>
      </c>
      <c r="K162" s="15">
        <f t="shared" si="5"/>
        <v>0.19981355886047958</v>
      </c>
      <c r="L162" s="27"/>
    </row>
    <row r="163" spans="5:12" x14ac:dyDescent="0.25">
      <c r="E163" s="79"/>
      <c r="F163" s="13" t="s">
        <v>122</v>
      </c>
      <c r="G163" s="14">
        <v>17944.7</v>
      </c>
      <c r="H163" s="55"/>
      <c r="I163" s="15">
        <f t="shared" si="3"/>
        <v>25.062430167597768</v>
      </c>
      <c r="J163" s="15">
        <f t="shared" si="4"/>
        <v>19.420670995670996</v>
      </c>
      <c r="K163" s="15">
        <f t="shared" si="5"/>
        <v>2.6717592087267832</v>
      </c>
      <c r="L163" s="27"/>
    </row>
    <row r="164" spans="5:12" x14ac:dyDescent="0.25">
      <c r="E164" s="79" t="s">
        <v>123</v>
      </c>
      <c r="F164" s="13" t="s">
        <v>124</v>
      </c>
      <c r="G164" s="15">
        <v>0</v>
      </c>
      <c r="H164" s="55">
        <f>SUM(G164:G167)</f>
        <v>250</v>
      </c>
      <c r="I164" s="15">
        <f t="shared" si="3"/>
        <v>0</v>
      </c>
      <c r="J164" s="15">
        <f t="shared" si="4"/>
        <v>0</v>
      </c>
      <c r="K164" s="15">
        <f t="shared" si="5"/>
        <v>0</v>
      </c>
      <c r="L164" s="27"/>
    </row>
    <row r="165" spans="5:12" x14ac:dyDescent="0.25">
      <c r="E165" s="79"/>
      <c r="F165" s="13" t="s">
        <v>125</v>
      </c>
      <c r="G165" s="15">
        <v>0</v>
      </c>
      <c r="H165" s="55"/>
      <c r="I165" s="15">
        <f t="shared" si="3"/>
        <v>0</v>
      </c>
      <c r="J165" s="15">
        <f t="shared" si="4"/>
        <v>0</v>
      </c>
      <c r="K165" s="15">
        <f t="shared" si="5"/>
        <v>0</v>
      </c>
      <c r="L165" s="27"/>
    </row>
    <row r="166" spans="5:12" x14ac:dyDescent="0.25">
      <c r="E166" s="79"/>
      <c r="F166" s="13" t="s">
        <v>126</v>
      </c>
      <c r="G166" s="15">
        <v>0</v>
      </c>
      <c r="H166" s="55"/>
      <c r="I166" s="15">
        <f t="shared" si="3"/>
        <v>0</v>
      </c>
      <c r="J166" s="15">
        <f t="shared" si="4"/>
        <v>0</v>
      </c>
      <c r="K166" s="15">
        <f t="shared" si="5"/>
        <v>0</v>
      </c>
      <c r="L166" s="27"/>
    </row>
    <row r="167" spans="5:12" x14ac:dyDescent="0.25">
      <c r="E167" s="79"/>
      <c r="F167" s="13" t="s">
        <v>127</v>
      </c>
      <c r="G167" s="15">
        <v>250</v>
      </c>
      <c r="H167" s="55"/>
      <c r="I167" s="15">
        <f t="shared" si="3"/>
        <v>0.34916201117318435</v>
      </c>
      <c r="J167" s="15">
        <f t="shared" si="4"/>
        <v>0.27056277056277056</v>
      </c>
      <c r="K167" s="15">
        <f t="shared" si="5"/>
        <v>3.7222121416445847E-2</v>
      </c>
      <c r="L167" s="27"/>
    </row>
    <row r="168" spans="5:12" ht="18.75" x14ac:dyDescent="0.25">
      <c r="E168" s="28" t="s">
        <v>128</v>
      </c>
      <c r="F168" s="13" t="s">
        <v>128</v>
      </c>
      <c r="G168" s="15">
        <v>22000</v>
      </c>
      <c r="H168" s="10">
        <f>SUM(G168)</f>
        <v>22000</v>
      </c>
      <c r="I168" s="15">
        <f>G168/716</f>
        <v>30.726256983240223</v>
      </c>
      <c r="J168" s="15">
        <f t="shared" si="4"/>
        <v>23.80952380952381</v>
      </c>
      <c r="K168" s="15">
        <f t="shared" si="5"/>
        <v>3.2755466846472339</v>
      </c>
      <c r="L168" s="27"/>
    </row>
    <row r="169" spans="5:12" ht="15.75" thickBot="1" x14ac:dyDescent="0.3">
      <c r="E169" s="29" t="s">
        <v>204</v>
      </c>
      <c r="F169" s="30"/>
      <c r="G169" s="31">
        <f>SUM(G72:G168)</f>
        <v>671643.61</v>
      </c>
      <c r="H169" s="31">
        <f>G169</f>
        <v>671643.61</v>
      </c>
      <c r="I169" s="32">
        <f>H169/716</f>
        <v>938.04973463687145</v>
      </c>
      <c r="J169" s="32">
        <f>H169/924</f>
        <v>726.88702380952384</v>
      </c>
      <c r="K169" s="32">
        <f>H169/G71*100</f>
        <v>100</v>
      </c>
      <c r="L169" s="33"/>
    </row>
    <row r="172" spans="5:12" x14ac:dyDescent="0.25">
      <c r="E172" s="65" t="s">
        <v>19</v>
      </c>
      <c r="F172" s="66"/>
      <c r="G172" s="66"/>
      <c r="H172" s="66"/>
    </row>
    <row r="173" spans="5:12" x14ac:dyDescent="0.25">
      <c r="E173" s="66"/>
      <c r="F173" s="66"/>
      <c r="G173" s="66"/>
      <c r="H173" s="66"/>
    </row>
    <row r="174" spans="5:12" x14ac:dyDescent="0.25">
      <c r="E174" s="66"/>
      <c r="F174" s="66"/>
      <c r="G174" s="66"/>
      <c r="H174" s="66"/>
    </row>
    <row r="175" spans="5:12" x14ac:dyDescent="0.25">
      <c r="E175" s="66"/>
      <c r="F175" s="66"/>
      <c r="G175" s="66"/>
      <c r="H175" s="66"/>
    </row>
    <row r="176" spans="5:12" ht="15.75" x14ac:dyDescent="0.25">
      <c r="E176" s="2"/>
      <c r="F176" s="2" t="s">
        <v>1</v>
      </c>
      <c r="G176" s="2"/>
      <c r="H176" s="3" t="s">
        <v>20</v>
      </c>
    </row>
    <row r="177" spans="5:8" ht="15.75" x14ac:dyDescent="0.25">
      <c r="E177" s="2"/>
      <c r="F177" s="3" t="s">
        <v>152</v>
      </c>
      <c r="G177" s="3"/>
      <c r="H177" s="2">
        <v>1</v>
      </c>
    </row>
    <row r="178" spans="5:8" ht="15.75" x14ac:dyDescent="0.25">
      <c r="E178" s="2"/>
      <c r="F178" s="3" t="s">
        <v>153</v>
      </c>
      <c r="G178" s="3"/>
      <c r="H178" s="2">
        <v>2</v>
      </c>
    </row>
    <row r="179" spans="5:8" ht="15.75" x14ac:dyDescent="0.25">
      <c r="E179" s="2" t="s">
        <v>21</v>
      </c>
      <c r="F179" s="3" t="s">
        <v>154</v>
      </c>
      <c r="G179" s="3"/>
      <c r="H179" s="2">
        <v>3</v>
      </c>
    </row>
    <row r="180" spans="5:8" ht="15.75" x14ac:dyDescent="0.25">
      <c r="E180" s="2">
        <f>50645.85/67537</f>
        <v>0.74989783378000208</v>
      </c>
      <c r="F180" s="3" t="s">
        <v>155</v>
      </c>
      <c r="G180" s="3"/>
      <c r="H180" s="2">
        <v>4</v>
      </c>
    </row>
    <row r="181" spans="5:8" ht="15.75" x14ac:dyDescent="0.25">
      <c r="E181" s="2"/>
      <c r="F181" s="3" t="s">
        <v>156</v>
      </c>
      <c r="G181" s="3"/>
      <c r="H181" s="2">
        <v>5</v>
      </c>
    </row>
    <row r="182" spans="5:8" ht="15.75" x14ac:dyDescent="0.25">
      <c r="E182" s="2" t="s">
        <v>22</v>
      </c>
      <c r="F182" s="3" t="s">
        <v>157</v>
      </c>
      <c r="G182" s="3"/>
      <c r="H182" s="2">
        <v>6</v>
      </c>
    </row>
    <row r="183" spans="5:8" ht="15.75" x14ac:dyDescent="0.25">
      <c r="E183" s="2"/>
      <c r="F183" s="3" t="s">
        <v>158</v>
      </c>
      <c r="G183" s="3"/>
      <c r="H183" s="2">
        <v>7</v>
      </c>
    </row>
    <row r="184" spans="5:8" ht="15.75" x14ac:dyDescent="0.25">
      <c r="E184" s="2"/>
      <c r="F184" s="3" t="s">
        <v>159</v>
      </c>
      <c r="G184" s="3"/>
      <c r="H184" s="2">
        <v>8</v>
      </c>
    </row>
    <row r="185" spans="5:8" ht="15.75" x14ac:dyDescent="0.25">
      <c r="E185" s="2"/>
      <c r="F185" s="3" t="s">
        <v>160</v>
      </c>
      <c r="G185" s="3"/>
      <c r="H185" s="2">
        <v>9</v>
      </c>
    </row>
    <row r="186" spans="5:8" ht="15.75" x14ac:dyDescent="0.25">
      <c r="E186" s="2"/>
      <c r="F186" s="3" t="s">
        <v>161</v>
      </c>
      <c r="G186" s="3"/>
      <c r="H186" s="2">
        <v>10</v>
      </c>
    </row>
    <row r="187" spans="5:8" ht="15.75" x14ac:dyDescent="0.25">
      <c r="E187" s="2"/>
      <c r="F187" s="3" t="s">
        <v>162</v>
      </c>
      <c r="G187" s="3"/>
      <c r="H187" s="2">
        <v>11</v>
      </c>
    </row>
    <row r="188" spans="5:8" ht="15.75" x14ac:dyDescent="0.25">
      <c r="E188" s="2"/>
      <c r="F188" s="3" t="s">
        <v>163</v>
      </c>
      <c r="G188" s="3"/>
      <c r="H188" s="2">
        <v>12</v>
      </c>
    </row>
    <row r="189" spans="5:8" ht="15.75" x14ac:dyDescent="0.25">
      <c r="E189" s="2"/>
      <c r="F189" s="3" t="s">
        <v>164</v>
      </c>
      <c r="G189" s="3"/>
      <c r="H189" s="2">
        <v>13</v>
      </c>
    </row>
    <row r="190" spans="5:8" ht="15.75" x14ac:dyDescent="0.25">
      <c r="E190" s="2"/>
      <c r="F190" s="3" t="s">
        <v>165</v>
      </c>
      <c r="G190" s="3"/>
      <c r="H190" s="2">
        <v>14</v>
      </c>
    </row>
    <row r="191" spans="5:8" ht="15.75" x14ac:dyDescent="0.25">
      <c r="E191" s="2"/>
      <c r="F191" s="3" t="s">
        <v>166</v>
      </c>
      <c r="G191" s="3"/>
      <c r="H191" s="2">
        <v>15</v>
      </c>
    </row>
    <row r="192" spans="5:8" ht="15.75" x14ac:dyDescent="0.25">
      <c r="E192" s="2"/>
      <c r="F192" s="3" t="s">
        <v>167</v>
      </c>
      <c r="G192" s="3"/>
      <c r="H192" s="2">
        <v>16</v>
      </c>
    </row>
    <row r="193" spans="5:8" ht="15.75" x14ac:dyDescent="0.25">
      <c r="E193" s="2"/>
      <c r="F193" s="3" t="s">
        <v>168</v>
      </c>
      <c r="G193" s="3"/>
      <c r="H193" s="2">
        <v>17</v>
      </c>
    </row>
    <row r="194" spans="5:8" ht="15.75" x14ac:dyDescent="0.25">
      <c r="E194" s="2"/>
      <c r="F194" s="3" t="s">
        <v>17</v>
      </c>
      <c r="G194" s="3"/>
      <c r="H194" s="2">
        <v>18</v>
      </c>
    </row>
    <row r="195" spans="5:8" ht="15.75" x14ac:dyDescent="0.25">
      <c r="E195" s="2"/>
      <c r="F195" s="3" t="s">
        <v>169</v>
      </c>
      <c r="G195" s="3"/>
      <c r="H195" s="2">
        <v>19</v>
      </c>
    </row>
    <row r="196" spans="5:8" ht="15.75" x14ac:dyDescent="0.25">
      <c r="E196" s="2"/>
      <c r="F196" s="3" t="s">
        <v>170</v>
      </c>
      <c r="G196" s="3"/>
      <c r="H196" s="2">
        <v>20</v>
      </c>
    </row>
    <row r="197" spans="5:8" ht="15.75" x14ac:dyDescent="0.25">
      <c r="E197" s="2" t="s">
        <v>23</v>
      </c>
      <c r="F197" s="3" t="s">
        <v>171</v>
      </c>
      <c r="G197" s="3"/>
      <c r="H197" s="2">
        <v>21</v>
      </c>
    </row>
    <row r="198" spans="5:8" ht="15.75" x14ac:dyDescent="0.25">
      <c r="E198" s="2"/>
      <c r="F198" s="3" t="s">
        <v>172</v>
      </c>
      <c r="G198" s="3"/>
      <c r="H198" s="2">
        <v>22</v>
      </c>
    </row>
    <row r="199" spans="5:8" ht="15.75" x14ac:dyDescent="0.25">
      <c r="E199" s="2"/>
      <c r="F199" s="3" t="s">
        <v>173</v>
      </c>
      <c r="G199" s="3"/>
      <c r="H199" s="2">
        <v>23</v>
      </c>
    </row>
    <row r="200" spans="5:8" ht="15.75" x14ac:dyDescent="0.25">
      <c r="E200" s="2"/>
      <c r="F200" s="3" t="s">
        <v>174</v>
      </c>
      <c r="G200" s="3"/>
      <c r="H200" s="2">
        <v>24</v>
      </c>
    </row>
    <row r="201" spans="5:8" ht="15.75" x14ac:dyDescent="0.25">
      <c r="E201" s="2"/>
      <c r="F201" s="3" t="s">
        <v>175</v>
      </c>
      <c r="G201" s="3"/>
      <c r="H201" s="2">
        <v>25</v>
      </c>
    </row>
    <row r="202" spans="5:8" ht="15.75" x14ac:dyDescent="0.25">
      <c r="E202" s="2"/>
      <c r="F202" s="3" t="s">
        <v>176</v>
      </c>
      <c r="G202" s="3"/>
      <c r="H202" s="2">
        <v>26</v>
      </c>
    </row>
    <row r="203" spans="5:8" ht="15.75" x14ac:dyDescent="0.25">
      <c r="E203" s="2"/>
      <c r="F203" s="3" t="s">
        <v>177</v>
      </c>
      <c r="G203" s="3"/>
      <c r="H203" s="2">
        <v>27</v>
      </c>
    </row>
    <row r="204" spans="5:8" ht="15.75" x14ac:dyDescent="0.25">
      <c r="E204" s="2"/>
      <c r="F204" s="3" t="s">
        <v>178</v>
      </c>
      <c r="G204" s="3"/>
      <c r="H204" s="2">
        <v>28</v>
      </c>
    </row>
    <row r="205" spans="5:8" ht="15.75" x14ac:dyDescent="0.25">
      <c r="E205" s="2" t="s">
        <v>24</v>
      </c>
      <c r="F205" s="3" t="s">
        <v>179</v>
      </c>
      <c r="G205" s="3"/>
      <c r="H205" s="2">
        <v>29</v>
      </c>
    </row>
    <row r="206" spans="5:8" ht="15.75" x14ac:dyDescent="0.25">
      <c r="E206" s="2"/>
      <c r="F206" s="3" t="s">
        <v>180</v>
      </c>
      <c r="G206" s="3"/>
      <c r="H206" s="2">
        <v>30</v>
      </c>
    </row>
    <row r="207" spans="5:8" ht="15.75" x14ac:dyDescent="0.25">
      <c r="E207" s="2"/>
      <c r="F207" s="3" t="s">
        <v>181</v>
      </c>
      <c r="G207" s="3"/>
      <c r="H207" s="2">
        <v>31</v>
      </c>
    </row>
    <row r="208" spans="5:8" ht="15.75" x14ac:dyDescent="0.25">
      <c r="E208" s="2"/>
      <c r="F208" s="3" t="s">
        <v>182</v>
      </c>
      <c r="G208" s="3"/>
      <c r="H208" s="2">
        <v>32</v>
      </c>
    </row>
    <row r="209" spans="5:8" ht="15.75" x14ac:dyDescent="0.25">
      <c r="E209" s="2"/>
      <c r="F209" s="3" t="s">
        <v>183</v>
      </c>
      <c r="G209" s="3"/>
      <c r="H209" s="2">
        <v>33</v>
      </c>
    </row>
    <row r="210" spans="5:8" ht="15.75" x14ac:dyDescent="0.25">
      <c r="E210" s="2"/>
      <c r="F210" s="3" t="s">
        <v>184</v>
      </c>
      <c r="G210" s="3"/>
      <c r="H210" s="2">
        <v>34</v>
      </c>
    </row>
    <row r="211" spans="5:8" ht="15.75" x14ac:dyDescent="0.25">
      <c r="E211" s="2"/>
      <c r="F211" s="3" t="s">
        <v>185</v>
      </c>
      <c r="G211" s="3"/>
      <c r="H211" s="2">
        <v>35</v>
      </c>
    </row>
    <row r="212" spans="5:8" ht="15.75" x14ac:dyDescent="0.25">
      <c r="E212" s="2"/>
      <c r="F212" s="3" t="s">
        <v>186</v>
      </c>
      <c r="G212" s="3"/>
      <c r="H212" s="2">
        <v>36</v>
      </c>
    </row>
    <row r="213" spans="5:8" ht="15.75" x14ac:dyDescent="0.25">
      <c r="E213" s="2" t="s">
        <v>190</v>
      </c>
      <c r="F213" s="3" t="s">
        <v>187</v>
      </c>
      <c r="G213" s="3"/>
      <c r="H213" s="2">
        <v>37</v>
      </c>
    </row>
    <row r="214" spans="5:8" ht="15.75" x14ac:dyDescent="0.25">
      <c r="E214" s="4"/>
      <c r="F214" s="3" t="s">
        <v>188</v>
      </c>
      <c r="G214" s="3"/>
      <c r="H214" s="2">
        <v>38</v>
      </c>
    </row>
    <row r="215" spans="5:8" ht="15.75" x14ac:dyDescent="0.25">
      <c r="E215" s="4"/>
      <c r="F215" s="3" t="s">
        <v>189</v>
      </c>
      <c r="G215" s="3"/>
      <c r="H215" s="2">
        <v>39</v>
      </c>
    </row>
    <row r="217" spans="5:8" x14ac:dyDescent="0.25">
      <c r="E217" s="67" t="s">
        <v>19</v>
      </c>
      <c r="F217" s="68"/>
      <c r="G217" s="68"/>
      <c r="H217" s="68"/>
    </row>
    <row r="218" spans="5:8" x14ac:dyDescent="0.25">
      <c r="E218" s="68"/>
      <c r="F218" s="68"/>
      <c r="G218" s="68"/>
      <c r="H218" s="68"/>
    </row>
    <row r="219" spans="5:8" x14ac:dyDescent="0.25">
      <c r="E219" s="68"/>
      <c r="F219" s="68"/>
      <c r="G219" s="68"/>
      <c r="H219" s="68"/>
    </row>
    <row r="220" spans="5:8" x14ac:dyDescent="0.25">
      <c r="E220" s="68"/>
      <c r="F220" s="68"/>
      <c r="G220" s="68"/>
      <c r="H220" s="68"/>
    </row>
    <row r="221" spans="5:8" ht="15.75" x14ac:dyDescent="0.25">
      <c r="E221" s="3" t="s">
        <v>0</v>
      </c>
      <c r="F221" s="2" t="s">
        <v>1</v>
      </c>
      <c r="G221" s="2"/>
      <c r="H221" s="3"/>
    </row>
    <row r="222" spans="5:8" ht="15.75" x14ac:dyDescent="0.25">
      <c r="E222" s="50" t="s">
        <v>25</v>
      </c>
      <c r="F222" s="2" t="s">
        <v>191</v>
      </c>
      <c r="G222" s="4"/>
      <c r="H222" s="12"/>
    </row>
    <row r="223" spans="5:8" ht="15.75" x14ac:dyDescent="0.25">
      <c r="E223" s="51"/>
      <c r="F223" s="2" t="s">
        <v>192</v>
      </c>
      <c r="G223" s="4"/>
      <c r="H223" s="12"/>
    </row>
    <row r="224" spans="5:8" ht="15.75" x14ac:dyDescent="0.25">
      <c r="E224" s="51"/>
      <c r="F224" s="2" t="s">
        <v>193</v>
      </c>
      <c r="G224" s="4"/>
      <c r="H224" s="12"/>
    </row>
    <row r="225" spans="5:8" ht="15.75" x14ac:dyDescent="0.25">
      <c r="E225" s="51"/>
      <c r="F225" s="2" t="s">
        <v>194</v>
      </c>
      <c r="G225" s="4"/>
      <c r="H225" s="12"/>
    </row>
    <row r="226" spans="5:8" ht="15.75" x14ac:dyDescent="0.25">
      <c r="E226" s="51"/>
      <c r="F226" s="2" t="s">
        <v>195</v>
      </c>
      <c r="G226" s="4"/>
      <c r="H226" s="12"/>
    </row>
    <row r="227" spans="5:8" ht="15.75" x14ac:dyDescent="0.25">
      <c r="E227" s="52"/>
      <c r="F227" s="2" t="s">
        <v>196</v>
      </c>
      <c r="G227" s="4"/>
      <c r="H227" s="12"/>
    </row>
    <row r="228" spans="5:8" ht="15.75" x14ac:dyDescent="0.25">
      <c r="E228" s="50" t="s">
        <v>26</v>
      </c>
      <c r="F228" s="2" t="s">
        <v>197</v>
      </c>
      <c r="G228" s="4"/>
      <c r="H228" s="12"/>
    </row>
    <row r="229" spans="5:8" ht="15.75" x14ac:dyDescent="0.25">
      <c r="E229" s="51"/>
      <c r="F229" s="2" t="s">
        <v>198</v>
      </c>
      <c r="G229" s="4"/>
      <c r="H229" s="12"/>
    </row>
    <row r="230" spans="5:8" ht="15.75" x14ac:dyDescent="0.25">
      <c r="E230" s="51"/>
      <c r="F230" s="2" t="s">
        <v>199</v>
      </c>
      <c r="G230" s="4"/>
      <c r="H230" s="12"/>
    </row>
    <row r="231" spans="5:8" ht="15.75" x14ac:dyDescent="0.25">
      <c r="E231" s="51"/>
      <c r="F231" s="2" t="s">
        <v>200</v>
      </c>
      <c r="G231" s="4"/>
      <c r="H231" s="12"/>
    </row>
    <row r="232" spans="5:8" ht="15.75" x14ac:dyDescent="0.25">
      <c r="E232" s="52"/>
      <c r="F232" s="2" t="s">
        <v>201</v>
      </c>
      <c r="G232" s="4"/>
      <c r="H232" s="12"/>
    </row>
  </sheetData>
  <mergeCells count="26">
    <mergeCell ref="E222:E227"/>
    <mergeCell ref="E228:E232"/>
    <mergeCell ref="E111:E163"/>
    <mergeCell ref="H111:H163"/>
    <mergeCell ref="E164:E167"/>
    <mergeCell ref="H164:H167"/>
    <mergeCell ref="E172:H175"/>
    <mergeCell ref="E217:H220"/>
    <mergeCell ref="E85:E91"/>
    <mergeCell ref="H85:H91"/>
    <mergeCell ref="E92:E94"/>
    <mergeCell ref="H92:H94"/>
    <mergeCell ref="E95:E110"/>
    <mergeCell ref="H95:H110"/>
    <mergeCell ref="E31:H34"/>
    <mergeCell ref="E66:L69"/>
    <mergeCell ref="H71:H78"/>
    <mergeCell ref="E72:E78"/>
    <mergeCell ref="E79:E84"/>
    <mergeCell ref="H79:H84"/>
    <mergeCell ref="E24:E26"/>
    <mergeCell ref="E5:H8"/>
    <mergeCell ref="E13:E14"/>
    <mergeCell ref="E15:E17"/>
    <mergeCell ref="E18:E20"/>
    <mergeCell ref="E21:E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Sheet1</vt:lpstr>
      <vt:lpstr>SUMMARY-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abedalkreem alamoory</cp:lastModifiedBy>
  <cp:lastPrinted>2025-02-08T11:09:59Z</cp:lastPrinted>
  <dcterms:created xsi:type="dcterms:W3CDTF">2015-06-05T18:17:20Z</dcterms:created>
  <dcterms:modified xsi:type="dcterms:W3CDTF">2025-02-18T11:46:57Z</dcterms:modified>
</cp:coreProperties>
</file>