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beda/Documents/UofT/Module 1/Module 1 Callenge/"/>
    </mc:Choice>
  </mc:AlternateContent>
  <xr:revisionPtr revIDLastSave="0" documentId="8_{030945F4-0F49-D442-B87C-F78FCB2D1910}" xr6:coauthVersionLast="47" xr6:coauthVersionMax="47" xr10:uidLastSave="{00000000-0000-0000-0000-000000000000}"/>
  <bookViews>
    <workbookView xWindow="0" yWindow="2760" windowWidth="23880" windowHeight="14980" xr2:uid="{00000000-000D-0000-FFFF-FFFF00000000}"/>
  </bookViews>
  <sheets>
    <sheet name="Crowdfunding" sheetId="1" r:id="rId1"/>
    <sheet name="CategoryOutcomes" sheetId="2" r:id="rId2"/>
    <sheet name="SubcategoryOutcomes" sheetId="6" r:id="rId3"/>
    <sheet name="LaunchDateOutcomes" sheetId="5" r:id="rId4"/>
    <sheet name="GoalOutcomes" sheetId="9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C13" i="9"/>
  <c r="B13" i="9"/>
  <c r="D12" i="9"/>
  <c r="C12" i="9"/>
  <c r="B12" i="9"/>
  <c r="D11" i="9"/>
  <c r="C11" i="9"/>
  <c r="B11" i="9"/>
  <c r="D10" i="9"/>
  <c r="C10" i="9"/>
  <c r="B10" i="9"/>
  <c r="E10" i="9" s="1"/>
  <c r="D9" i="9"/>
  <c r="C9" i="9"/>
  <c r="B9" i="9"/>
  <c r="D8" i="9"/>
  <c r="C8" i="9"/>
  <c r="E8" i="9" s="1"/>
  <c r="H8" i="9" s="1"/>
  <c r="B8" i="9"/>
  <c r="F8" i="9" s="1"/>
  <c r="D7" i="9"/>
  <c r="C7" i="9"/>
  <c r="B7" i="9"/>
  <c r="E7" i="9" s="1"/>
  <c r="D6" i="9"/>
  <c r="C6" i="9"/>
  <c r="B6" i="9"/>
  <c r="D5" i="9"/>
  <c r="C5" i="9"/>
  <c r="B5" i="9"/>
  <c r="D4" i="9"/>
  <c r="C4" i="9"/>
  <c r="B4" i="9"/>
  <c r="D3" i="9"/>
  <c r="C3" i="9"/>
  <c r="G3" i="9" s="1"/>
  <c r="B3" i="9"/>
  <c r="E3" i="9" s="1"/>
  <c r="H3" i="9" s="1"/>
  <c r="D2" i="9"/>
  <c r="C2" i="9"/>
  <c r="B2" i="9"/>
  <c r="O13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9" l="1"/>
  <c r="F9" i="9"/>
  <c r="G7" i="9"/>
  <c r="F7" i="9"/>
  <c r="H10" i="9"/>
  <c r="G10" i="9"/>
  <c r="F5" i="9"/>
  <c r="H7" i="9"/>
  <c r="F11" i="9"/>
  <c r="G8" i="9"/>
  <c r="E2" i="9"/>
  <c r="F2" i="9" s="1"/>
  <c r="F3" i="9"/>
  <c r="E9" i="9"/>
  <c r="F10" i="9"/>
  <c r="E6" i="9"/>
  <c r="E5" i="9"/>
  <c r="G5" i="9" s="1"/>
  <c r="E13" i="9"/>
  <c r="F13" i="9" s="1"/>
  <c r="E12" i="9"/>
  <c r="G12" i="9" s="1"/>
  <c r="E4" i="9"/>
  <c r="H4" i="9" s="1"/>
  <c r="E11" i="9"/>
  <c r="H11" i="9" s="1"/>
  <c r="F4" i="9" l="1"/>
  <c r="G2" i="9"/>
  <c r="H2" i="9"/>
  <c r="H13" i="9"/>
  <c r="H12" i="9"/>
  <c r="G4" i="9"/>
  <c r="H6" i="9"/>
  <c r="F6" i="9"/>
  <c r="H5" i="9"/>
  <c r="G13" i="9"/>
  <c r="F12" i="9"/>
  <c r="H9" i="9"/>
  <c r="G9" i="9"/>
  <c r="G6" i="9"/>
</calcChain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<sst xmlns="http://schemas.openxmlformats.org/spreadsheetml/2006/main" count="8121" uniqueCount="2107">
  <si>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</si>
  <si>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</si>
  <si>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</si>
  <si>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</si>
  <si>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</si>
  <si>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</si>
  <si>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</si>
  <si>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</si>
  <si>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</si>
  <si>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</si>
  <si>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</si>
  <si>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</si>
  <si>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</si>
  <si>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</si>
  <si>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</si>
  <si>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</si>
  <si>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</si>
  <si>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</si>
  <si>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</si>
  <si>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</si>
  <si>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</si>
  <si>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</si>
  <si>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</si>
  <si>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</si>
  <si>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</si>
  <si>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</si>
  <si>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</si>
  <si>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</si>
  <si>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</si>
  <si>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</si>
  <si>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</si>
  <si>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</si>
  <si>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</si>
  <si>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</si>
  <si>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</si>
  <si>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</si>
  <si>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</si>
  <si>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</si>
  <si>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</si>
  <si>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</si>
  <si>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</si>
  <si>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</si>
  <si>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</si>
  <si>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</si>
  <si>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</si>
  <si>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</si>
  <si>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</si>
  <si>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</si>
  <si>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</si>
  <si>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</si>
  <si>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</si>
  <si>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</si>
  <si>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</si>
  <si>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</si>
  <si>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</si>
  <si>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</si>
  <si>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</si>
  <si>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</si>
  <si>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</si>
  <si>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</si>
  <si>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</si>
  <si>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</si>
  <si>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</si>
  <si>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</si>
  <si>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</si>
  <si>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</si>
  <si>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</si>
  <si>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</si>
  <si>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</si>
  <si>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</si>
  <si>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</si>
  <si>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</si>
  <si>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</si>
  <si>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</si>
  <si>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</si>
  <si>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</si>
  <si>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</si>
  <si>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</si>
  <si>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</si>
  <si>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</si>
  <si>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</si>
  <si>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</si>
  <si>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</si>
  <si>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</si>
  <si>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</si>
  <si>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</si>
  <si>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</si>
  <si>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</si>
  <si>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</si>
  <si>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</si>
  <si>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</si>
  <si>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</si>
  <si>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</si>
  <si>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</si>
  <si>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</si>
  <si>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</si>
  <si>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</si>
  <si>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</si>
  <si>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</si>
  <si>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</si>
  <si>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</si>
  <si>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</si>
  <si>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</si>
  <si>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</si>
  <si>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</si>
  <si>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</si>
  <si>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</si>
  <si>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</si>
  <si>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</si>
  <si>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</si>
  <si>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</si>
  <si>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</si>
  <si>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</si>
  <si>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</si>
  <si>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</si>
  <si>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</si>
  <si>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</si>
  <si>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</si>
  <si>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</si>
  <si>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</si>
  <si>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</si>
  <si>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</si>
  <si>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</si>
  <si>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</si>
  <si>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</si>
  <si>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</si>
  <si>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</si>
  <si>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</si>
  <si>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</si>
  <si>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</si>
  <si>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</si>
  <si>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</si>
  <si>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</si>
  <si>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</si>
  <si>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</si>
  <si>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</si>
  <si>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</si>
  <si>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</si>
  <si>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</si>
  <si>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</si>
  <si>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</si>
  <si>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</si>
  <si>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</si>
  <si>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</si>
  <si>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</si>
  <si>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</si>
  <si>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</si>
  <si>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</si>
  <si>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</si>
  <si>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</si>
  <si>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</si>
  <si>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</si>
  <si>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</si>
  <si>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</si>
  <si>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</si>
  <si>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</si>
  <si>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</si>
  <si>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</si>
  <si>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</si>
  <si>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</si>
  <si>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</si>
  <si>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</si>
  <si>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</si>
  <si>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</si>
  <si>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</si>
  <si>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</si>
  <si>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</si>
  <si>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</si>
  <si>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</si>
  <si>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</si>
  <si>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</si>
  <si>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</si>
  <si>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</si>
  <si>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</si>
  <si>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</si>
  <si>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</si>
  <si>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</si>
  <si>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</si>
  <si>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</si>
  <si>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</si>
  <si>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</si>
  <si>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</si>
  <si>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</si>
  <si>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</si>
  <si>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</si>
  <si>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</si>
  <si>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</si>
  <si>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</si>
  <si>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</si>
  <si>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</si>
  <si>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</si>
  <si>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</si>
  <si>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</si>
  <si>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</si>
  <si>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</si>
  <si>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</si>
  <si>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</si>
  <si>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</si>
  <si>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</si>
  <si>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</si>
  <si>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</si>
  <si>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</si>
  <si>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</si>
  <si>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</si>
  <si>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</si>
  <si>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</si>
  <si>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</si>
  <si>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</si>
  <si>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</si>
  <si>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</si>
  <si>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</si>
  <si>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</si>
  <si>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</si>
  <si>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</si>
  <si>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</si>
  <si>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</si>
  <si>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</si>
  <si>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</si>
  <si>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</si>
  <si>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</si>
  <si>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</si>
  <si>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</si>
  <si>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</si>
  <si>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</si>
  <si>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</si>
  <si>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</si>
  <si>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</si>
  <si>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</si>
  <si>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</si>
  <si>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</si>
  <si>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</si>
  <si>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</si>
  <si>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</si>
  <si>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</si>
  <si>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</si>
  <si>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</si>
  <si>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</si>
  <si>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</si>
  <si>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</si>
  <si>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</si>
  <si>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</si>
  <si>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</si>
  <si>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</si>
  <si>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</si>
  <si>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</si>
  <si>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</si>
  <si>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</si>
  <si>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</si>
  <si>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</si>
  <si>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</si>
  <si>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</si>
  <si>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</si>
  <si>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</si>
  <si>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</si>
  <si>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</si>
  <si>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</si>
  <si>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</si>
  <si>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</si>
  <si>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</si>
  <si>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</si>
  <si>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</si>
  <si>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</si>
  <si>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</si>
  <si>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</si>
  <si>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</si>
  <si>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</si>
  <si>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</si>
  <si>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</si>
  <si>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</si>
  <si>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</si>
  <si>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</si>
  <si>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</si>
  <si>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</si>
  <si>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</si>
  <si>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</si>
  <si>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</si>
  <si>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</si>
  <si>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</si>
  <si>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</si>
  <si>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</si>
  <si>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</si>
  <si>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</si>
  <si>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</si>
  <si>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</si>
  <si>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</si>
  <si>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</si>
  <si>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</si>
  <si>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</si>
  <si>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</si>
  <si>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</si>
  <si>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</si>
  <si>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</si>
  <si>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</si>
  <si>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</si>
  <si>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</si>
  <si>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</si>
  <si>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</si>
  <si>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</si>
  <si>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</si>
  <si>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</si>
  <si>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</si>
  <si>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</si>
  <si>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</si>
  <si>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</si>
  <si>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</si>
  <si>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</si>
  <si>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</si>
  <si>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</si>
  <si>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</si>
  <si>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</si>
  <si>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</si>
  <si>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</si>
  <si>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</si>
  <si>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</si>
  <si>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</si>
  <si>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</si>
  <si>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</si>
  <si>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</si>
  <si>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</si>
  <si>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</si>
  <si>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</si>
  <si>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</si>
  <si>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</si>
  <si>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</si>
  <si>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</si>
  <si>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</si>
  <si>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</si>
  <si>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</si>
  <si>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</si>
  <si>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</si>
  <si>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</si>
  <si>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</si>
  <si>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</si>
  <si>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</si>
  <si>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</si>
  <si>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</si>
  <si>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</si>
  <si>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</si>
  <si>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</si>
  <si>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</si>
  <si>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</si>
  <si>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</si>
  <si>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</si>
  <si>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</si>
  <si>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</si>
  <si>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</si>
  <si>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</si>
  <si>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</si>
  <si>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</si>
  <si>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</si>
  <si>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</si>
  <si>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</si>
  <si>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</si>
  <si>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</si>
  <si>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</si>
  <si>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</si>
  <si>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</si>
  <si>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</si>
  <si>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</si>
  <si>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</si>
  <si>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</si>
  <si>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</si>
  <si>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</si>
  <si>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</si>
  <si>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</si>
  <si>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</si>
  <si>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</si>
  <si>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</si>
  <si>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</si>
  <si>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</si>
  <si>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</si>
  <si>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</si>
  <si>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</si>
  <si>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</si>
  <si>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</si>
  <si>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</si>
  <si>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</si>
  <si>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</si>
  <si>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</si>
  <si>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</si>
  <si>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</si>
  <si>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</si>
  <si>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</si>
  <si>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</si>
  <si>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</si>
  <si>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</si>
  <si>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</si>
  <si>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</si>
  <si>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</si>
  <si>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</si>
  <si>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</si>
  <si>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</si>
  <si>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</si>
  <si>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</si>
  <si>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</si>
  <si>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</si>
  <si>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</si>
  <si>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</si>
  <si>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</si>
  <si>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</si>
  <si>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</si>
  <si>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</si>
  <si>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</si>
  <si>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</si>
  <si>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</si>
  <si>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</si>
  <si>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</si>
  <si>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</si>
  <si>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</si>
  <si>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</si>
  <si>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</si>
  <si>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</si>
  <si>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</si>
  <si>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</si>
  <si>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</si>
  <si>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</si>
  <si>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</si>
  <si>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</si>
  <si>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</si>
  <si>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</si>
  <si>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</si>
  <si>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</si>
  <si>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</si>
  <si>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</si>
  <si>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</si>
  <si>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</si>
  <si>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</si>
  <si>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</si>
  <si>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</si>
  <si>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</si>
  <si>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</si>
  <si>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</si>
  <si>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</si>
  <si>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</si>
  <si>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</si>
  <si>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</si>
  <si>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</si>
  <si>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</si>
  <si>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</si>
  <si>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</si>
  <si>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</si>
  <si>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</si>
  <si>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</si>
  <si>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</si>
  <si>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</si>
  <si>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</si>
  <si>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</si>
  <si>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</si>
  <si>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</si>
  <si>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</si>
  <si>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</si>
  <si>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</si>
  <si>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</si>
  <si>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</si>
  <si>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</si>
  <si>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</si>
  <si>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</si>
  <si>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</si>
  <si>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</si>
  <si>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</si>
  <si>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</si>
  <si>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</si>
  <si>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</si>
  <si>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</si>
  <si>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</si>
  <si>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</si>
  <si>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</si>
  <si>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</si>
  <si>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</si>
  <si>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</si>
  <si>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</si>
  <si>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</si>
  <si>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</si>
  <si>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</si>
  <si>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</si>
  <si>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</si>
  <si>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</si>
  <si>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</si>
  <si>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</si>
  <si>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</si>
  <si>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</si>
  <si>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</si>
  <si>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</si>
  <si>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</si>
  <si>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</si>
  <si>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</si>
  <si>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</si>
  <si>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</si>
  <si>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</si>
  <si>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</si>
  <si>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</si>
  <si>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</si>
  <si>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</si>
  <si>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</si>
  <si>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</si>
  <si>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</si>
  <si>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</si>
  <si>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</si>
  <si>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</si>
  <si>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</si>
  <si>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</si>
  <si>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</si>
  <si>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</si>
  <si>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</si>
  <si>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</si>
  <si>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</si>
  <si>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</si>
  <si>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</si>
  <si>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</si>
  <si>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</si>
  <si>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</si>
  <si>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</si>
  <si>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</si>
  <si>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</si>
  <si>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</si>
  <si>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</si>
  <si>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</si>
  <si>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</si>
  <si>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</si>
  <si>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</si>
  <si>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</si>
  <si>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</si>
  <si>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</si>
  <si>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</si>
  <si>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</si>
  <si>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</si>
  <si>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</si>
  <si>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</si>
  <si>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</si>
  <si>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</si>
  <si>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</si>
  <si>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</si>
  <si>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</si>
  <si>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</si>
  <si>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</si>
  <si>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</si>
  <si>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</si>
  <si>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</si>
  <si>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</si>
  <si>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</si>
  <si>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</si>
  <si>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</si>
  <si>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</si>
  <si>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</si>
  <si>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</si>
  <si>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</si>
  <si>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</si>
  <si>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</si>
  <si>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</si>
  <si>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</si>
  <si>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</si>
  <si>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</si>
  <si>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</si>
  <si>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</si>
  <si>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</si>
  <si>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</si>
  <si>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</si>
  <si>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</si>
  <si>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</si>
  <si>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</si>
  <si>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</si>
  <si>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</si>
  <si>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</si>
  <si>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</si>
  <si>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</si>
  <si>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</si>
  <si>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</si>
  <si>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</si>
  <si>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</si>
  <si>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</si>
  <si>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</si>
  <si>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</si>
  <si>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</si>
  <si>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</si>
  <si>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</si>
  <si>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</si>
  <si>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</si>
  <si>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</si>
  <si>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</si>
  <si>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</si>
  <si>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</si>
  <si>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</si>
  <si>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</si>
  <si>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</si>
  <si>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</si>
  <si>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</si>
  <si>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</si>
  <si>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</si>
  <si>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</si>
  <si>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</si>
  <si>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</si>
  <si>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</si>
  <si>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</si>
  <si>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</si>
  <si>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</si>
  <si>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</si>
  <si>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</si>
  <si>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</si>
  <si>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</si>
  <si>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</si>
  <si>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</si>
  <si>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</si>
  <si>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</si>
  <si>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</si>
  <si>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</si>
  <si>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</si>
  <si>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</si>
  <si>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</si>
  <si>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</si>
  <si>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</si>
  <si>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</si>
  <si>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</si>
  <si>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</si>
  <si>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</si>
  <si>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</si>
  <si>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</si>
  <si>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</si>
  <si>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</si>
  <si>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</si>
  <si>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</si>
  <si>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</si>
  <si>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</si>
  <si>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</si>
  <si>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</si>
  <si>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</si>
  <si>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</si>
  <si>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</si>
  <si>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</si>
  <si>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</si>
  <si>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</si>
  <si>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</si>
  <si>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</si>
  <si>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</si>
  <si>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</si>
  <si>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</si>
  <si>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</si>
  <si>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</si>
  <si>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</si>
  <si>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</si>
  <si>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</si>
  <si>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</si>
  <si>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</si>
  <si>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</si>
  <si>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</si>
  <si>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</si>
  <si>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</si>
  <si>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</si>
  <si>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</si>
  <si>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</si>
  <si>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</si>
  <si>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</si>
  <si>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</si>
  <si>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</si>
  <si>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</si>
  <si>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</si>
  <si>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</si>
  <si>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</si>
  <si>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</si>
  <si>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</si>
  <si>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</si>
  <si>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</si>
  <si>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</si>
  <si>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</si>
  <si>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</si>
  <si>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</si>
  <si>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</si>
  <si>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</si>
  <si>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</si>
  <si>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</si>
  <si>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</si>
  <si>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</si>
  <si>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</si>
  <si>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</si>
  <si>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</si>
  <si>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</si>
  <si>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</si>
  <si>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</si>
  <si>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</si>
  <si>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</si>
  <si>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</si>
  <si>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</si>
  <si>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</si>
  <si>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</si>
  <si>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</si>
  <si>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</si>
  <si>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</si>
  <si>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</si>
  <si>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</si>
  <si>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</si>
  <si>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</si>
  <si>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</si>
  <si>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</si>
  <si>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</si>
  <si>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</si>
  <si>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</si>
  <si>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</si>
  <si>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</si>
  <si>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</si>
  <si>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</si>
  <si>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</si>
  <si>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</si>
  <si>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</si>
  <si>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</si>
  <si>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</si>
  <si>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</si>
  <si>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</si>
  <si>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</si>
  <si>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</si>
  <si>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</si>
  <si>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</si>
  <si>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</si>
  <si>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</si>
  <si>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</si>
  <si>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</si>
  <si>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</si>
  <si>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</si>
  <si>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</si>
  <si>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</si>
  <si>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</si>
  <si>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</si>
  <si>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</si>
  <si>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</si>
  <si>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</si>
  <si>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</si>
  <si>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</si>
  <si>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</si>
  <si>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</si>
  <si>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</si>
  <si>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</si>
  <si>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</si>
  <si>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</si>
  <si>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</si>
  <si>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</si>
  <si>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</si>
  <si>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</si>
  <si>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</si>
  <si>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</si>
  <si>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</si>
  <si>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</si>
  <si>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</si>
  <si>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</si>
  <si>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</si>
  <si>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</si>
  <si>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</si>
  <si>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</si>
  <si>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</si>
  <si>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</si>
  <si>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</si>
  <si>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</si>
  <si>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</si>
  <si>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</si>
  <si>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</si>
  <si>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</si>
  <si>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</si>
  <si>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</si>
  <si>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</si>
  <si>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</si>
  <si>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</si>
  <si>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</si>
  <si>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</si>
  <si>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</si>
  <si>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</si>
  <si>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</si>
  <si>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</si>
  <si>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</si>
  <si>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</si>
  <si>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</si>
  <si>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</si>
  <si>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</si>
  <si>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</si>
  <si>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</si>
  <si>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</si>
  <si>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</si>
  <si>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</si>
  <si>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</si>
  <si>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</si>
  <si>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</si>
  <si>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</si>
  <si>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</si>
  <si>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</si>
  <si>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</si>
  <si>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</si>
  <si>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</si>
  <si>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</si>
  <si>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</si>
  <si>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</si>
  <si>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</si>
  <si>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</si>
  <si>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</si>
  <si>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</si>
  <si>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</si>
  <si>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</si>
  <si>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</si>
  <si>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</si>
  <si>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</si>
  <si>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</si>
  <si>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</si>
  <si>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</si>
  <si>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</si>
  <si>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</si>
  <si>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</si>
  <si>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</si>
  <si>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</si>
  <si>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</si>
  <si>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</si>
  <si>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</si>
  <si>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</si>
  <si>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</si>
  <si>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</si>
  <si>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</si>
  <si>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</si>
  <si>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</si>
  <si>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</si>
  <si>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</si>
  <si>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</si>
  <si>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</si>
  <si>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</si>
  <si>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</si>
  <si>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</si>
  <si>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</si>
  <si>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</si>
  <si>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</si>
  <si>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</si>
  <si>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</si>
  <si>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</si>
  <si>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</si>
  <si>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</si>
  <si>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</si>
  <si>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</si>
  <si>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</si>
  <si>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</si>
  <si>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</si>
  <si>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</si>
  <si>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</si>
  <si>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</si>
  <si>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</si>
  <si>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</si>
  <si>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</si>
  <si>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</si>
  <si>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</si>
  <si>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</si>
  <si>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</si>
  <si>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</si>
  <si>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</si>
  <si>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</si>
  <si>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</si>
  <si>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</si>
  <si>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</si>
  <si>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</si>
  <si>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</si>
  <si>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</si>
  <si>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</si>
  <si>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</si>
  <si>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</si>
  <si>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</si>
  <si>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</si>
  <si>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</si>
  <si>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</si>
  <si>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</si>
  <si>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</si>
  <si>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</si>
  <si>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</si>
  <si>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</si>
  <si>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</si>
  <si>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</si>
  <si>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</si>
  <si>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</si>
  <si>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</si>
  <si>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</si>
  <si>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</si>
  <si>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</si>
  <si>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</si>
  <si>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</si>
  <si>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</si>
  <si>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</si>
  <si>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</si>
  <si>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</si>
  <si>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</si>
  <si>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</si>
  <si>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</si>
  <si>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</si>
  <si>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</si>
  <si>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</si>
  <si>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</si>
  <si>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</si>
  <si>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</si>
  <si>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</si>
  <si>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</si>
  <si>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</si>
  <si>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</si>
  <si>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</si>
  <si>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</si>
  <si>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</si>
  <si>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</si>
  <si>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</si>
  <si>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</si>
  <si>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</si>
  <si>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</si>
  <si>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</si>
  <si>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</si>
  <si>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</si>
  <si>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</si>
  <si>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</si>
  <si>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</si>
  <si>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</si>
  <si>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</si>
  <si>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</si>
  <si>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</si>
  <si>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</si>
  <si>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</si>
  <si>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</si>
  <si>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</si>
  <si>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</si>
  <si>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</si>
  <si>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</si>
  <si>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</si>
  <si>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</si>
  <si>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</si>
  <si>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</si>
  <si>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</si>
  <si>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</si>
  <si>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</si>
  <si>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</si>
  <si>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</si>
  <si>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</si>
  <si>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</si>
  <si>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</si>
  <si>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</si>
  <si>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</si>
  <si>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</si>
  <si>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</si>
  <si>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</si>
  <si>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</si>
  <si>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</si>
  <si>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</si>
  <si>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</si>
  <si>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</si>
  <si>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</si>
  <si>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</si>
  <si>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</si>
  <si>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</si>
  <si>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</si>
  <si>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</si>
  <si>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</si>
  <si>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</si>
  <si>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</si>
  <si>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</si>
  <si>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</si>
  <si>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</si>
  <si>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</si>
  <si>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</si>
  <si>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</si>
  <si>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</si>
  <si>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</si>
  <si>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</si>
  <si>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</si>
  <si>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</si>
  <si>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</si>
  <si>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</si>
  <si>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</si>
  <si>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</si>
  <si>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</si>
  <si>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</si>
  <si>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</si>
  <si>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</si>
  <si>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</si>
  <si>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</si>
  <si>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</si>
  <si>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</si>
  <si>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</si>
  <si>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</si>
  <si>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</si>
  <si>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</si>
  <si>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</si>
  <si>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</si>
  <si>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</si>
  <si>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</si>
  <si>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</si>
  <si>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</si>
  <si>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</si>
  <si>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</si>
  <si>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</si>
  <si>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</si>
  <si>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</si>
  <si>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</si>
  <si>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</si>
  <si>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</si>
  <si>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</si>
  <si>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</si>
  <si>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</si>
  <si>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</si>
  <si>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</si>
  <si>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</si>
  <si>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</si>
  <si>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</si>
  <si>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</si>
  <si>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</si>
  <si>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</si>
  <si>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</si>
  <si>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</si>
  <si>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</si>
  <si>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</si>
  <si>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</si>
  <si>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</si>
  <si>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</si>
  <si>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</si>
  <si>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</si>
  <si>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</si>
  <si>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</si>
  <si>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</si>
  <si>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</si>
  <si>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</si>
  <si>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</si>
  <si>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</si>
  <si>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</si>
  <si>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</si>
  <si>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</si>
  <si>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</si>
  <si>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</si>
  <si>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</si>
  <si>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</si>
  <si>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</si>
  <si>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</si>
  <si>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</si>
  <si>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</si>
  <si>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</si>
  <si>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</si>
  <si>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</si>
  <si>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</si>
  <si>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</si>
  <si>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</si>
  <si>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</si>
  <si>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</si>
  <si>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</si>
  <si>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</si>
  <si>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</si>
  <si>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</si>
  <si>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</si>
  <si>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</si>
  <si>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</si>
  <si>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</si>
  <si>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</si>
  <si>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</si>
  <si>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</si>
  <si>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</si>
  <si>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</si>
  <si>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</si>
  <si>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</si>
  <si>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</si>
  <si>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</si>
  <si>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</si>
  <si>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</si>
  <si>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</si>
  <si>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</si>
  <si>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</si>
  <si>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</si>
  <si>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</si>
  <si>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</si>
  <si>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</si>
  <si>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</si>
  <si>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</si>
  <si>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</si>
  <si>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</si>
  <si>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</si>
  <si>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</si>
  <si>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</si>
  <si>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</si>
  <si>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</si>
  <si>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</si>
  <si>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</si>
  <si>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</si>
  <si>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</si>
  <si>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</si>
  <si>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</si>
  <si>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</si>
  <si>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</si>
  <si>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</si>
  <si>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</si>
  <si>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</si>
  <si>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</si>
  <si>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</si>
  <si>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</si>
  <si>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</si>
  <si>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</si>
  <si>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</si>
  <si>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</si>
  <si>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</si>
  <si>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</si>
  <si>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</si>
  <si>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</si>
  <si>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</si>
  <si>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</si>
  <si>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</si>
  <si>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</si>
  <si>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</si>
  <si>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</si>
  <si>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</si>
  <si>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</si>
  <si>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</si>
  <si>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</si>
  <si>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</si>
  <si>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</si>
  <si>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</si>
  <si>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</si>
  <si>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</si>
  <si>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</si>
  <si>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</si>
  <si>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</si>
  <si>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</si>
  <si>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</si>
  <si>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</si>
  <si>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</si>
  <si>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</si>
  <si>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</si>
  <si>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</si>
  <si>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</si>
  <si>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</si>
  <si>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</si>
  <si>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</si>
  <si>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</si>
  <si>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</si>
  <si>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</si>
  <si>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</si>
  <si>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</si>
  <si>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</si>
  <si>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</si>
  <si>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</si>
  <si>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</si>
  <si>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</si>
  <si>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</si>
  <si>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</si>
  <si>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</si>
  <si>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</si>
  <si>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</si>
  <si>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</si>
  <si>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</si>
  <si>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</si>
  <si>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</si>
  <si>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</si>
  <si>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</si>
  <si>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</si>
  <si>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</si>
  <si>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</si>
  <si>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</si>
  <si>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</si>
  <si>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</si>
  <si>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</si>
  <si>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</si>
  <si>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</si>
  <si>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</si>
  <si>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</si>
  <si>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</si>
  <si>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</si>
  <si>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</si>
  <si>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</si>
  <si>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</si>
  <si>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</si>
  <si>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</si>
  <si>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</si>
  <si>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</si>
  <si>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</si>
  <si>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</si>
  <si>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</si>
  <si>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</si>
  <si>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</si>
  <si>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</si>
  <si>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</si>
  <si>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</si>
  <si>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</si>
  <si>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</si>
  <si>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</si>
  <si>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</si>
  <si>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</si>
  <si>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</si>
  <si>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</si>
  <si>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</si>
  <si>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</si>
  <si>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</si>
  <si>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</si>
  <si>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</si>
  <si>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</si>
  <si>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</si>
  <si>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</si>
  <si>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</si>
  <si>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</si>
  <si>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</si>
  <si>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</si>
  <si>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</si>
  <si>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</si>
  <si>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</si>
  <si>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</si>
  <si>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</si>
  <si>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</si>
  <si>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</si>
  <si>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</si>
  <si>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</si>
  <si>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</si>
  <si>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</si>
  <si>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</si>
  <si>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</si>
  <si>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</si>
  <si>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</si>
  <si>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</si>
  <si>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</si>
  <si>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</si>
  <si>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</si>
  <si>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</si>
  <si>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</si>
  <si>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</si>
  <si>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</si>
  <si>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</si>
  <si>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</si>
  <si>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</si>
  <si>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</si>
  <si>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</si>
  <si>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</si>
  <si>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</si>
  <si>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</si>
  <si>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</si>
  <si>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</si>
  <si>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</si>
  <si>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</si>
  <si>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</si>
  <si>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</si>
  <si>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</si>
  <si>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</si>
  <si>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</si>
  <si>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</si>
  <si>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</si>
  <si>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</si>
  <si>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</si>
  <si>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</si>
  <si>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</si>
  <si>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</si>
  <si>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</si>
  <si>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</si>
  <si>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</si>
  <si>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</si>
  <si>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</si>
  <si>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</si>
  <si>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</si>
  <si>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</si>
  <si>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</si>
  <si>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</si>
  <si>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</si>
  <si>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</si>
  <si>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</si>
  <si>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</si>
  <si>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</si>
  <si>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</si>
  <si>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</si>
  <si>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</si>
  <si>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</si>
  <si>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</si>
  <si>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</si>
  <si>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</si>
  <si>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</si>
  <si>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</si>
  <si>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</si>
  <si>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</si>
  <si>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</si>
  <si>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</si>
  <si>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</si>
  <si>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</si>
  <si>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</si>
  <si>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</si>
  <si>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</si>
  <si>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</si>
  <si>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</si>
  <si>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</si>
  <si>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</si>
  <si>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</si>
  <si>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</si>
  <si>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</si>
  <si>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</si>
  <si>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</si>
  <si>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</si>
  <si>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</si>
  <si>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</si>
  <si>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</si>
  <si>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</si>
  <si>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</si>
  <si>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</si>
  <si>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</si>
  <si>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</si>
  <si>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</si>
  <si>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</si>
  <si>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</si>
  <si>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</si>
  <si>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</si>
  <si>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</si>
  <si>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</si>
  <si>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</si>
  <si>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</si>
  <si>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</si>
  <si>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</si>
  <si>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</si>
  <si>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</si>
  <si>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</si>
  <si>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</si>
  <si>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</si>
  <si>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</si>
  <si>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</si>
  <si>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</si>
  <si>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</si>
  <si>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</si>
  <si>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</si>
  <si>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</si>
  <si>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</si>
  <si>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</si>
  <si>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</si>
  <si>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</si>
  <si>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</si>
  <si>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</si>
  <si>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</si>
  <si>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</si>
  <si>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</si>
  <si>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</si>
  <si>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</si>
  <si>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</si>
  <si>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</si>
  <si>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</si>
  <si>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</si>
  <si>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</si>
  <si>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</si>
  <si>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</si>
  <si>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</si>
  <si>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</si>
  <si>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</si>
  <si>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</si>
  <si>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</si>
  <si>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</si>
  <si>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</si>
  <si>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</si>
  <si>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</si>
  <si>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</si>
  <si>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</si>
  <si>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</si>
  <si>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</si>
  <si>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</si>
  <si>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</si>
  <si>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</si>
  <si>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</si>
  <si>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</si>
  <si>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</si>
  <si>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</si>
  <si>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</si>
  <si>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</si>
  <si>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</si>
  <si>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</si>
  <si>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</si>
  <si>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</si>
  <si>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</si>
  <si>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</si>
  <si>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</si>
  <si>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</si>
  <si>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</si>
  <si>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</si>
  <si>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</si>
  <si>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</si>
  <si>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</si>
  <si>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</si>
  <si>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</si>
  <si>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</si>
  <si>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</si>
  <si>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</si>
  <si>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</si>
  <si>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</si>
  <si>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</si>
  <si>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</si>
  <si>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</si>
  <si>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</si>
  <si>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</si>
  <si>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</si>
  <si>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</si>
  <si>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</si>
  <si>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</si>
  <si>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</si>
  <si>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</si>
  <si>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</si>
  <si>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</si>
  <si>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</si>
  <si>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</si>
  <si>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</si>
  <si>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</si>
  <si>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</si>
  <si>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</si>
  <si>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</si>
  <si>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</si>
  <si>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</si>
  <si>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</si>
  <si>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</si>
  <si>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</si>
  <si>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</si>
  <si>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</si>
  <si>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</si>
  <si>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</si>
  <si>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</si>
  <si>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</si>
  <si>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</si>
  <si>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</si>
  <si>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</si>
  <si>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</si>
  <si>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</si>
  <si>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</si>
  <si>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</si>
  <si>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</si>
  <si>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</si>
  <si>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</si>
  <si>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</si>
  <si>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</si>
  <si>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</si>
  <si>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</si>
  <si>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</si>
  <si>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</si>
  <si>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</si>
  <si>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</si>
  <si>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</si>
  <si>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</si>
  <si>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</si>
  <si>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</si>
  <si>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</si>
  <si>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</si>
  <si>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</si>
  <si>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</si>
  <si>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</si>
  <si>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</si>
  <si>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</si>
  <si>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</si>
  <si>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</si>
  <si>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</si>
  <si>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</si>
  <si>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</si>
  <si>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</si>
  <si>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</si>
  <si>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</si>
  <si>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</si>
  <si>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</si>
  <si>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</si>
  <si>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</si>
  <si>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</si>
  <si>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</si>
  <si>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</si>
  <si>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</si>
  <si>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</si>
  <si>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</si>
  <si>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</si>
  <si>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</si>
  <si>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</si>
  <si>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</si>
  <si>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</si>
  <si>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</si>
  <si>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</si>
  <si>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</si>
  <si>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</si>
  <si>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</si>
  <si>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</si>
  <si>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</si>
  <si>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</si>
  <si>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</si>
  <si>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</si>
  <si>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</si>
  <si>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</si>
  <si>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</si>
  <si>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</si>
  <si>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</si>
  <si>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</si>
  <si>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</si>
  <si>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</si>
  <si>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</si>
  <si>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</si>
  <si>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</si>
  <si>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</si>
  <si>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</si>
  <si>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</si>
  <si>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</si>
  <si>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</si>
  <si>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</si>
  <si>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</si>
  <si>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</si>
  <si>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</si>
  <si>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</si>
  <si>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</si>
  <si>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</si>
  <si>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</si>
  <si>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</si>
  <si>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</si>
  <si>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</si>
  <si>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</si>
  <si>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</si>
  <si>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</si>
  <si>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</si>
  <si>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</si>
  <si>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</si>
  <si>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</si>
  <si>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</si>
  <si>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</si>
  <si>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</si>
  <si>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</si>
  <si>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</si>
  <si>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</si>
  <si>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</si>
  <si>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</si>
  <si>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</si>
  <si>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</si>
  <si>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</si>
  <si>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</si>
  <si>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</si>
  <si>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</si>
  <si>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</si>
  <si>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</si>
  <si>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</si>
  <si>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</si>
  <si>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</si>
  <si>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</si>
  <si>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</si>
  <si>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</si>
  <si>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</si>
  <si>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</si>
  <si>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</si>
  <si>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</si>
  <si>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</si>
  <si>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</si>
  <si>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</si>
  <si>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</si>
  <si>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</si>
  <si>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</si>
  <si>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</si>
  <si>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</si>
  <si>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</si>
  <si>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</si>
  <si>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</si>
  <si>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</si>
  <si>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</si>
  <si>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</si>
  <si>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</si>
  <si>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</si>
  <si>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</si>
  <si>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</si>
  <si>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</si>
  <si>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</si>
  <si>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</si>
  <si>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</si>
  <si>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</si>
  <si>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</si>
  <si>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</si>
  <si>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</si>
  <si>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</si>
  <si>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</si>
  <si>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</si>
  <si>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</si>
  <si>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</si>
  <si>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</si>
  <si>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</si>
  <si>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</si>
  <si>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</si>
  <si>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</si>
  <si>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</si>
  <si>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</si>
  <si>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</si>
  <si>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</si>
  <si>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</si>
  <si>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</si>
  <si>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</si>
  <si>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</si>
  <si>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</si>
  <si>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</si>
  <si>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</si>
  <si>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</si>
  <si>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</si>
  <si>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</si>
  <si>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</si>
  <si>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</si>
  <si>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</si>
  <si>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</si>
  <si>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</si>
  <si>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</si>
  <si>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</si>
  <si>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</si>
  <si>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</si>
  <si>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</si>
  <si>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</si>
  <si>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</si>
  <si>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</si>
  <si>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</si>
  <si>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</si>
  <si>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</si>
  <si>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</si>
  <si>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</si>
  <si>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</si>
  <si>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</si>
  <si>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</si>
  <si>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</si>
  <si>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</si>
  <si>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</si>
  <si>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</si>
  <si>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</si>
  <si>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</si>
  <si>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</si>
  <si>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</si>
  <si>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</si>
  <si>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</si>
  <si>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</si>
  <si>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</si>
  <si>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</si>
  <si>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</si>
  <si>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</si>
  <si>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</si>
  <si>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</si>
  <si>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</si>
  <si>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</si>
  <si>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</si>
  <si>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</si>
  <si>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</si>
  <si>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</si>
  <si>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</si>
  <si>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</si>
  <si>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</si>
  <si>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</si>
  <si>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</si>
  <si>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</si>
  <si>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</si>
  <si>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</si>
  <si>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</si>
  <si>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</si>
  <si>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</si>
  <si>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</si>
  <si>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</si>
  <si>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</si>
  <si>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</si>
  <si>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</si>
  <si>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</si>
  <si>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</si>
  <si>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</si>
  <si>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</si>
  <si>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</si>
  <si>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</si>
  <si>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</si>
  <si>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</si>
  <si>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</si>
  <si>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</si>
  <si>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</si>
  <si>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</si>
  <si>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</si>
  <si>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</si>
  <si>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</si>
  <si>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</si>
  <si>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</si>
  <si>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</si>
  <si>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</si>
  <si>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</si>
  <si>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</si>
  <si>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</si>
  <si>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</si>
  <si>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</si>
  <si>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</si>
  <si>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</si>
  <si>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</si>
  <si>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</si>
  <si>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</si>
  <si>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</si>
  <si>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</si>
  <si>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</si>
  <si>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</si>
  <si>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</si>
  <si>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</si>
  <si>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</si>
  <si>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</si>
  <si>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</si>
  <si>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</si>
  <si>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</si>
  <si>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</si>
  <si>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</si>
  <si>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</si>
  <si>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</si>
  <si>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</si>
  <si>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</si>
  <si>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</si>
  <si>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</si>
  <si>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</si>
  <si>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</si>
  <si>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</si>
  <si>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</si>
  <si>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</si>
  <si>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</si>
  <si>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</si>
  <si>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</si>
  <si>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</si>
  <si>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</si>
  <si>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</si>
  <si>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</si>
  <si>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</si>
  <si>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</si>
  <si>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</si>
  <si>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</si>
  <si>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</si>
  <si>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</si>
  <si>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</si>
  <si>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</si>
  <si>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</si>
  <si>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</si>
  <si>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</si>
  <si>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</si>
  <si>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</si>
  <si>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</si>
  <si>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</si>
  <si>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</si>
  <si>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</si>
  <si>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</si>
  <si>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</si>
  <si>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</si>
  <si>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</si>
  <si>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</si>
  <si>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</si>
  <si>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</si>
  <si>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</si>
  <si>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</si>
  <si>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</si>
  <si>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</si>
  <si>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</si>
  <si>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</si>
  <si>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</si>
  <si>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</si>
  <si>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</si>
  <si>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</si>
  <si>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</si>
  <si>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</si>
  <si>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</si>
  <si>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</si>
  <si>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</si>
  <si>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</si>
  <si>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</si>
  <si>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</si>
  <si>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</si>
  <si>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</si>
  <si>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</si>
  <si>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</si>
  <si>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</si>
  <si>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</si>
  <si>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</si>
  <si>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</si>
  <si>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</si>
  <si>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</si>
  <si>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</si>
  <si>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</si>
  <si>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</si>
  <si>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</si>
  <si>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</si>
  <si>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</si>
  <si>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</si>
  <si>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</si>
  <si>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</si>
  <si>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</si>
  <si>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</si>
  <si>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</si>
  <si>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</si>
  <si>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</si>
  <si>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</si>
  <si>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</si>
  <si>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</si>
  <si>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</si>
  <si>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</si>
  <si>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</si>
  <si>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</si>
  <si>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</si>
  <si>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</si>
  <si>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</si>
  <si>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</si>
  <si>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</si>
  <si>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</si>
  <si>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</si>
  <si>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</si>
  <si>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</si>
  <si>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</si>
  <si>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</si>
  <si>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</si>
  <si>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</si>
  <si>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</si>
  <si>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</si>
  <si>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</si>
  <si>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</si>
  <si>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</si>
  <si>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</si>
  <si>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</si>
  <si>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</si>
  <si>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</si>
  <si>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</si>
  <si>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</si>
  <si>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</si>
  <si>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</si>
  <si>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</si>
  <si>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</si>
  <si>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</si>
  <si>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</si>
  <si>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</si>
  <si>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</si>
  <si>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</si>
  <si>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</si>
  <si>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</si>
  <si>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</si>
  <si>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</si>
  <si>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</si>
  <si>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</si>
  <si>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</si>
  <si>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</si>
  <si>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</si>
  <si>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</si>
  <si>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</si>
  <si>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</si>
  <si>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</si>
  <si>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</si>
  <si>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</si>
  <si>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</si>
  <si>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</si>
  <si>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</si>
  <si>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</si>
  <si>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</si>
  <si>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</si>
  <si>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</si>
  <si>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</si>
  <si>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</si>
  <si>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</si>
  <si>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</si>
  <si>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</si>
  <si>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</si>
  <si>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</si>
  <si>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</si>
  <si>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</si>
  <si>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</si>
  <si>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</si>
  <si>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</si>
  <si>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</si>
  <si>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</si>
  <si>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</si>
  <si>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</si>
  <si>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</si>
  <si>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</si>
  <si>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</si>
  <si>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</si>
  <si>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</si>
  <si>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</si>
  <si>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</si>
  <si>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</si>
  <si>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</si>
  <si>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</si>
  <si>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</si>
  <si>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</si>
  <si>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</si>
  <si>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</si>
  <si>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</si>
  <si>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</si>
  <si>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</si>
  <si>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</si>
  <si>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</si>
  <si>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</si>
  <si>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</si>
  <si>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</si>
  <si>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</si>
  <si>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</si>
  <si>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</si>
  <si>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</si>
  <si>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</si>
  <si>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</si>
  <si>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</si>
  <si>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</si>
  <si>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</si>
  <si>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</si>
  <si>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</si>
  <si>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</si>
  <si>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</si>
  <si>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</si>
  <si>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</si>
  <si>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</si>
  <si>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</si>
  <si>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</si>
  <si>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</si>
  <si>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</si>
  <si>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</si>
  <si>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</si>
  <si>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</si>
  <si>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</si>
  <si>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</si>
  <si>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</si>
  <si>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</si>
  <si>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</si>
  <si>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</si>
  <si>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</si>
  <si>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</si>
  <si>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</si>
  <si>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</si>
  <si>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</si>
  <si>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</si>
  <si>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</si>
  <si>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</si>
  <si>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</si>
  <si>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</si>
  <si>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</si>
  <si>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</si>
  <si>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</si>
  <si>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</si>
  <si>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</si>
  <si>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</si>
  <si>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</si>
  <si>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</si>
  <si>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</si>
  <si>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</si>
  <si>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</si>
  <si>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</si>
  <si>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</si>
  <si>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</si>
  <si>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</si>
  <si>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</si>
  <si>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</si>
  <si>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</si>
  <si>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</si>
  <si>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</si>
  <si>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</si>
  <si>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</si>
  <si>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</si>
  <si>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</si>
  <si>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</si>
  <si>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</si>
  <si>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</si>
  <si>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</si>
  <si>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</si>
  <si>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</si>
  <si>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</si>
  <si>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</si>
  <si>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</si>
  <si>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</si>
  <si>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</si>
  <si>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</si>
  <si>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</si>
  <si>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</si>
  <si>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</si>
  <si>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</si>
  <si>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</si>
  <si>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</si>
  <si>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</si>
  <si>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</si>
  <si>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</si>
  <si>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</si>
  <si>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</si>
  <si>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</si>
  <si>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</si>
  <si>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</si>
  <si>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</si>
  <si>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</si>
  <si>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</si>
  <si>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</si>
  <si>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</si>
  <si>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</si>
  <si>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</si>
  <si>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</si>
  <si>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</si>
  <si>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</si>
  <si>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</si>
  <si>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</si>
  <si>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</si>
  <si>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</si>
  <si>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</si>
  <si>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</si>
  <si>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</si>
  <si>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</si>
  <si>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</si>
  <si>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</si>
  <si>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</si>
  <si>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</si>
  <si>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</si>
  <si>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</si>
  <si>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</si>
  <si>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</si>
  <si>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</si>
  <si>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</si>
  <si>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</si>
  <si>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</si>
  <si>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</si>
  <si>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</si>
  <si>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</si>
  <si>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</si>
  <si>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</si>
  <si>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</si>
  <si>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</si>
  <si>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</si>
  <si>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</si>
  <si>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</si>
  <si>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</si>
  <si>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</si>
  <si>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</si>
  <si>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</si>
  <si>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</si>
  <si>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</si>
  <si>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</si>
  <si>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</si>
  <si>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</si>
  <si>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</si>
  <si>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</si>
  <si>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</si>
  <si>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</si>
  <si>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</si>
  <si>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</si>
  <si>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</si>
  <si>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</si>
  <si>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</si>
  <si>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</si>
  <si>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</si>
  <si>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</si>
  <si>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</si>
  <si>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</si>
  <si>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</si>
  <si>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</si>
  <si>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</si>
  <si>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</si>
  <si>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</si>
  <si>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</si>
  <si>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</si>
  <si>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</si>
  <si>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</si>
  <si>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</si>
  <si>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</si>
  <si>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</si>
  <si>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</si>
  <si>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</si>
  <si>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</si>
  <si>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</si>
  <si>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</si>
  <si>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</si>
  <si>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</si>
  <si>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</si>
  <si>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</si>
  <si>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</si>
  <si>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</si>
  <si>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</si>
  <si>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</si>
  <si>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</si>
  <si>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</si>
  <si>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</si>
  <si>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</si>
  <si>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</si>
  <si>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</si>
  <si>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</si>
  <si>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</si>
  <si>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</si>
  <si>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</si>
  <si>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</si>
  <si>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</si>
  <si>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</si>
  <si>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</si>
  <si>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</si>
  <si>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</si>
  <si>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</si>
  <si>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</si>
  <si>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</si>
  <si>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</si>
  <si>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</si>
  <si>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</si>
  <si>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</si>
  <si>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</si>
  <si>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</si>
  <si>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</si>
  <si>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</si>
  <si>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</si>
  <si>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</si>
  <si>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</si>
  <si>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</si>
  <si>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</si>
  <si>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Row Labels</t>
  </si>
  <si>
    <t>Grand Total</t>
  </si>
  <si>
    <t>Count of outcome</t>
  </si>
  <si>
    <t>(All)</t>
  </si>
  <si>
    <t>Column Labels</t>
  </si>
  <si>
    <t>Date_created_conversion</t>
  </si>
  <si>
    <t>Date_ended_version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</si>
  <si>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</si>
  <si>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</si>
  <si>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</si>
  <si>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</si>
  <si>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</si>
  <si>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</si>
  <si>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</si>
  <si>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</si>
  <si>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</si>
  <si>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</si>
  <si>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</si>
  <si>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</si>
  <si>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</t>
  </si>
  <si>
    <t>Years</t>
  </si>
  <si>
    <t xml:space="preserve">Goal </t>
  </si>
  <si>
    <t>Number_successful</t>
  </si>
  <si>
    <t>Number_canceled</t>
  </si>
  <si>
    <t>Number_Failed</t>
  </si>
  <si>
    <t>Total_projects</t>
  </si>
  <si>
    <t>Percentage _successful</t>
  </si>
  <si>
    <t>Percentage_failed</t>
  </si>
  <si>
    <t>Percentage_canceled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</si>
  <si>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</si>
  <si>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</si>
  <si>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</si>
  <si>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</si>
  <si>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</si>
  <si>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</si>
  <si>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</si>
  <si>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</si>
  <si>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</si>
  <si>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</si>
  <si>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</si>
  <si>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&gt;1000, &lt;4999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</si>
</sst>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theme="4" tint="-0.24994659260841701"/>
      </font>
      <fill>
        <patternFill>
          <fgColor theme="0"/>
          <bgColor theme="4" tint="0.39994506668294322"/>
        </patternFill>
      </fill>
    </dxf>
    <dxf>
      <font>
        <b val="0"/>
        <i val="0"/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[CrowdfundingBook1.xlsx]CategoryOutcomes!PivotTable5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CategoryOutcomes!$A$5:$A$14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CategoryOutcomes!$B$5:$B$14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6047-B8BE-D5C8C565C87F}"/>
            </c:ext>
          </c:extLst>
        </c:ser>
        <c:ser>
          <c:idx val="1"/>
          <c:order val="1"/>
          <c:tx>
            <c:strRef>
              <c:f>CategoryOutcomes!$C$3:$C$4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CategoryOutcomes!$A$5:$A$14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CategoryOutcomes!$C$5:$C$14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2-6047-B8BE-D5C8C565C87F}"/>
            </c:ext>
          </c:extLst>
        </c:ser>
        <c:ser>
          <c:idx val="2"/>
          <c:order val="2"/>
          <c:tx>
            <c:strRef>
              <c:f>CategoryOutcomes!$D$3:$D$4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CategoryOutcomes!$A$5:$A$14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CategoryOutcomes!$D$5:$D$14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2-6047-B8BE-D5C8C565C87F}"/>
            </c:ext>
          </c:extLst>
        </c:ser>
        <c:ser>
          <c:idx val="3"/>
          <c:order val="3"/>
          <c:tx>
            <c:strRef>
              <c:f>CategoryOutcomes!$E$3:$E$4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CategoryOutcomes!$A$5:$A$14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CategoryOutcomes!$E$5:$E$14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2-6047-B8BE-D5C8C565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089519"/>
        <c:axId val="1135801359"/>
      </c:barChart>
      <c:catAx>
        <c:axId val="102808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1359"/>
        <c:crosses val="autoZero"/>
        <c:auto val="1"/>
        <c:lblAlgn val="ctr"/>
        <c:lblOffset val="100"/>
        <c:noMultiLvlLbl val="0"/>
      </c:catAx>
      <c:valAx>
        <c:axId val="11358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[CrowdfundingBook1.xlsx]SubcategoryOutcomes!PivotTable10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6-304B-9848-F449635B0A7D}"/>
            </c:ext>
          </c:extLst>
        </c:ser>
        <c:ser>
          <c:idx val="1"/>
          <c:order val="1"/>
          <c:tx>
            <c:strRef>
              <c:f>SubcategoryOutcomes!$C$4:$C$5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D06-304B-9848-F449635B0A7D}"/>
            </c:ext>
          </c:extLst>
        </c:ser>
        <c:ser>
          <c:idx val="2"/>
          <c:order val="2"/>
          <c:tx>
            <c:strRef>
              <c:f>SubcategoryOutcomes!$D$4:$D$5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06-304B-9848-F449635B0A7D}"/>
            </c:ext>
          </c:extLst>
        </c:ser>
        <c:ser>
          <c:idx val="3"/>
          <c:order val="3"/>
          <c:tx>
            <c:strRef>
              <c:f>SubcategoryOutcomes!$E$4:$E$5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SubcategoryOutcomes!$A$6:$A$30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SubcategoryOutcomes!$E$6:$E$30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D06-304B-9848-F449635B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2209855"/>
        <c:axId val="1595099919"/>
      </c:barChart>
      <c:catAx>
        <c:axId val="150220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99919"/>
        <c:crosses val="autoZero"/>
        <c:auto val="1"/>
        <c:lblAlgn val="ctr"/>
        <c:lblOffset val="100"/>
        <c:noMultiLvlLbl val="0"/>
      </c:catAx>
      <c:valAx>
        <c:axId val="15950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[CrowdfundingBook1.xlsx]LaunchDateOutcomes!PivotTable9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5-884E-A197-A473BCDE473D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35-884E-A197-A473BCDE473D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35-884E-A197-A473BCDE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664863"/>
        <c:axId val="906228111"/>
      </c:lineChart>
      <c:catAx>
        <c:axId val="9066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of the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28111"/>
        <c:crosses val="autoZero"/>
        <c:auto val="1"/>
        <c:lblAlgn val="ctr"/>
        <c:lblOffset val="100"/>
        <c:noMultiLvlLbl val="0"/>
      </c:catAx>
      <c:valAx>
        <c:axId val="9062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&lt;1000</c:v>
                </c:pt>
                <c:pt idx="1">
                  <c:v>&gt;1000, &lt;4999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1A42-859B-92AF07B370D3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&lt;1000</c:v>
                </c:pt>
                <c:pt idx="1">
                  <c:v>&gt;1000, &lt;4999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1A42-859B-92AF07B370D3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&lt;1000</c:v>
                </c:pt>
                <c:pt idx="1">
                  <c:v>&gt;1000, &lt;4999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3-1A42-859B-92AF07B3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30368"/>
        <c:axId val="258732016"/>
      </c:lineChart>
      <c:catAx>
        <c:axId val="2587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2016"/>
        <c:crosses val="autoZero"/>
        <c:auto val="1"/>
        <c:lblAlgn val="ctr"/>
        <c:lblOffset val="100"/>
        <c:noMultiLvlLbl val="0"/>
      </c:catAx>
      <c:valAx>
        <c:axId val="2587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171450</xdr:rowOff>
    </xdr:from>
    <xdr:to>
      <xdr:col>14</xdr:col>
      <xdr:colOff>660400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06A99-B166-01B0-994A-4A06EB46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30</xdr:row>
      <xdr:rowOff>12700</xdr:rowOff>
    </xdr:from>
    <xdr:to>
      <xdr:col>16</xdr:col>
      <xdr:colOff>152400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00984-5D37-7FCE-23D8-CC97A980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95250</xdr:rowOff>
    </xdr:from>
    <xdr:to>
      <xdr:col>15</xdr:col>
      <xdr:colOff>673100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C416E-3707-9FB2-CDDA-54CA1A29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14</xdr:row>
      <xdr:rowOff>76200</xdr:rowOff>
    </xdr:from>
    <xdr:to>
      <xdr:col>9</xdr:col>
      <xdr:colOff>558800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50B4A-7058-DFB1-1686-3B7043A7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da Salsabil" refreshedDate="44924.525726504631" createdVersion="8" refreshedVersion="8" minRefreshableVersion="3" recordCount="1001" xr:uid="{AA50F284-8205-2047-8F09-988C8AE3E50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_funded" numFmtId="0">
      <sharedItems containsString="0" containsBlank="1" containsNumber="1" minValue="0" maxValue="2338.833333333333"/>
    </cacheField>
    <cacheField name="Average_donation" numFmtId="0">
      <sharedItems containsString="0" containsBlank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x v="0"/>
    <x v="0"/>
    <n v="0"/>
    <n v="0"/>
  </r>
  <r>
    <x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x v="1"/>
    <x v="1"/>
    <n v="1040"/>
    <n v="92.151898734177209"/>
  </r>
  <r>
    <x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x v="2"/>
    <x v="2"/>
    <n v="131.4787822878229"/>
    <n v="100.01614035087719"/>
  </r>
  <r>
    <x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x v="1"/>
    <x v="1"/>
    <n v="58.976190476190467"/>
    <n v="103.20833333333333"/>
  </r>
  <r>
    <x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x v="3"/>
    <x v="3"/>
    <n v="69.276315789473685"/>
    <n v="99.339622641509436"/>
  </r>
  <r>
    <x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x v="3"/>
    <x v="3"/>
    <n v="173.61842105263159"/>
    <n v="75.833333333333329"/>
  </r>
  <r>
    <x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x v="4"/>
    <x v="4"/>
    <n v="20.961538461538463"/>
    <n v="60.555555555555557"/>
  </r>
  <r>
    <x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x v="3"/>
    <x v="3"/>
    <n v="327.57777777777778"/>
    <n v="64.93832599118943"/>
  </r>
  <r>
    <x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x v="3"/>
    <x v="3"/>
    <n v="19.932788374205266"/>
    <n v="30.997175141242938"/>
  </r>
  <r>
    <x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x v="1"/>
    <x v="5"/>
    <n v="51.741935483870968"/>
    <n v="72.909090909090907"/>
  </r>
  <r>
    <x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x v="4"/>
    <x v="6"/>
    <n v="266.11538461538464"/>
    <n v="62.9"/>
  </r>
  <r>
    <x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x v="3"/>
    <x v="3"/>
    <n v="48.095238095238095"/>
    <n v="112.22222222222223"/>
  </r>
  <r>
    <x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x v="4"/>
    <x v="6"/>
    <n v="89.349206349206341"/>
    <n v="102.34545454545454"/>
  </r>
  <r>
    <x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x v="1"/>
    <x v="7"/>
    <n v="245.11904761904765"/>
    <n v="105.05102040816327"/>
  </r>
  <r>
    <x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x v="1"/>
    <x v="7"/>
    <n v="66.769503546099301"/>
    <n v="94.144999999999996"/>
  </r>
  <r>
    <x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x v="2"/>
    <x v="8"/>
    <n v="47.307881773399011"/>
    <n v="84.986725663716811"/>
  </r>
  <r>
    <x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x v="5"/>
    <x v="9"/>
    <n v="649.47058823529414"/>
    <n v="110.41"/>
  </r>
  <r>
    <x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x v="4"/>
    <x v="10"/>
    <n v="159.39125295508273"/>
    <n v="107.96236989591674"/>
  </r>
  <r>
    <x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x v="3"/>
    <x v="3"/>
    <n v="66.912087912087912"/>
    <n v="45.103703703703701"/>
  </r>
  <r>
    <x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x v="3"/>
    <x v="3"/>
    <n v="48.529600000000002"/>
    <n v="45.001483679525222"/>
  </r>
  <r>
    <x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x v="4"/>
    <x v="6"/>
    <n v="112.24279210925646"/>
    <n v="105.97134670487107"/>
  </r>
  <r>
    <x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x v="3"/>
    <x v="3"/>
    <n v="40.992553191489364"/>
    <n v="69.055555555555557"/>
  </r>
  <r>
    <x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x v="3"/>
    <x v="3"/>
    <n v="128.07106598984771"/>
    <n v="85.044943820224717"/>
  </r>
  <r>
    <x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x v="4"/>
    <x v="4"/>
    <n v="332.04444444444448"/>
    <n v="105.22535211267606"/>
  </r>
  <r>
    <x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x v="2"/>
    <x v="8"/>
    <n v="112.83225108225108"/>
    <n v="39.003741114852225"/>
  </r>
  <r>
    <x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x v="6"/>
    <x v="11"/>
    <n v="216.43636363636364"/>
    <n v="73.030674846625772"/>
  </r>
  <r>
    <x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x v="3"/>
    <x v="3"/>
    <n v="48.199069767441863"/>
    <n v="35.009459459459457"/>
  </r>
  <r>
    <x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x v="1"/>
    <x v="1"/>
    <n v="79.95"/>
    <n v="106.6"/>
  </r>
  <r>
    <x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x v="3"/>
    <x v="3"/>
    <n v="105.22553516819573"/>
    <n v="61.997747747747745"/>
  </r>
  <r>
    <x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x v="4"/>
    <x v="12"/>
    <n v="328.89978213507629"/>
    <n v="94.000622665006233"/>
  </r>
  <r>
    <x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x v="4"/>
    <x v="10"/>
    <n v="160.61111111111111"/>
    <n v="112.05426356589147"/>
  </r>
  <r>
    <x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x v="6"/>
    <x v="11"/>
    <n v="310"/>
    <n v="48.008849557522126"/>
  </r>
  <r>
    <x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x v="4"/>
    <x v="4"/>
    <n v="86.807920792079202"/>
    <n v="38.004334633723452"/>
  </r>
  <r>
    <x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x v="3"/>
    <x v="3"/>
    <n v="377.82071713147411"/>
    <n v="35.000184535892231"/>
  </r>
  <r>
    <x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x v="4"/>
    <x v="4"/>
    <n v="150.80645161290323"/>
    <n v="85"/>
  </r>
  <r>
    <x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x v="4"/>
    <x v="6"/>
    <n v="150.30119521912351"/>
    <n v="95.993893129770996"/>
  </r>
  <r>
    <x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x v="3"/>
    <x v="3"/>
    <n v="157.28571428571431"/>
    <n v="68.8125"/>
  </r>
  <r>
    <x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x v="5"/>
    <x v="13"/>
    <n v="139.98765432098764"/>
    <n v="105.97196261682242"/>
  </r>
  <r>
    <x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x v="7"/>
    <x v="14"/>
    <n v="325.32258064516128"/>
    <n v="75.261194029850742"/>
  </r>
  <r>
    <x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x v="3"/>
    <x v="3"/>
    <n v="50.777777777777779"/>
    <n v="57.125"/>
  </r>
  <r>
    <x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x v="2"/>
    <x v="8"/>
    <n v="169.06818181818181"/>
    <n v="75.141414141414145"/>
  </r>
  <r>
    <x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x v="1"/>
    <x v="1"/>
    <n v="212.92857142857144"/>
    <n v="107.42342342342343"/>
  </r>
  <r>
    <x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x v="0"/>
    <x v="0"/>
    <n v="443.94444444444446"/>
    <n v="35.995495495495497"/>
  </r>
  <r>
    <x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x v="5"/>
    <x v="15"/>
    <n v="185.9390243902439"/>
    <n v="26.998873148744366"/>
  </r>
  <r>
    <x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x v="5"/>
    <x v="13"/>
    <n v="658.8125"/>
    <n v="107.56122448979592"/>
  </r>
  <r>
    <x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x v="3"/>
    <x v="3"/>
    <n v="47.684210526315788"/>
    <n v="94.375"/>
  </r>
  <r>
    <x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x v="1"/>
    <x v="1"/>
    <n v="114.78378378378378"/>
    <n v="46.163043478260867"/>
  </r>
  <r>
    <x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x v="3"/>
    <x v="3"/>
    <n v="475.26666666666665"/>
    <n v="47.845637583892618"/>
  </r>
  <r>
    <x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x v="3"/>
    <x v="3"/>
    <n v="386.97297297297297"/>
    <n v="53.007815713698065"/>
  </r>
  <r>
    <x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x v="1"/>
    <x v="1"/>
    <n v="189.625"/>
    <n v="45.059405940594061"/>
  </r>
  <r>
    <x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x v="1"/>
    <x v="16"/>
    <n v="2"/>
    <n v="2"/>
  </r>
  <r>
    <x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x v="2"/>
    <x v="8"/>
    <n v="91.867805186590772"/>
    <n v="99.006816632583508"/>
  </r>
  <r>
    <x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x v="3"/>
    <x v="3"/>
    <n v="34.152777777777779"/>
    <n v="32.786666666666669"/>
  </r>
  <r>
    <x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x v="4"/>
    <x v="6"/>
    <n v="140.40909090909091"/>
    <n v="59.119617224880386"/>
  </r>
  <r>
    <x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x v="2"/>
    <x v="8"/>
    <n v="89.86666666666666"/>
    <n v="44.93333333333333"/>
  </r>
  <r>
    <x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x v="1"/>
    <x v="17"/>
    <n v="177.96969696969697"/>
    <n v="89.664122137404576"/>
  </r>
  <r>
    <x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x v="2"/>
    <x v="8"/>
    <n v="143.66249999999999"/>
    <n v="70.079268292682926"/>
  </r>
  <r>
    <x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x v="6"/>
    <x v="11"/>
    <n v="215.27586206896552"/>
    <n v="31.059701492537314"/>
  </r>
  <r>
    <x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x v="3"/>
    <x v="3"/>
    <n v="227.11111111111114"/>
    <n v="29.061611374407583"/>
  </r>
  <r>
    <x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x v="3"/>
    <x v="3"/>
    <n v="275.07142857142861"/>
    <n v="30.0859375"/>
  </r>
  <r>
    <x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x v="3"/>
    <x v="3"/>
    <n v="144.37048832271762"/>
    <n v="84.998125000000002"/>
  </r>
  <r>
    <x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x v="3"/>
    <x v="3"/>
    <n v="92.74598393574297"/>
    <n v="82.001775410563695"/>
  </r>
  <r>
    <x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x v="2"/>
    <x v="2"/>
    <n v="722.6"/>
    <n v="58.040160642570278"/>
  </r>
  <r>
    <x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x v="3"/>
    <x v="3"/>
    <n v="11.851063829787234"/>
    <n v="111.4"/>
  </r>
  <r>
    <x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x v="2"/>
    <x v="2"/>
    <n v="97.642857142857139"/>
    <n v="71.94736842105263"/>
  </r>
  <r>
    <x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x v="3"/>
    <x v="3"/>
    <n v="236.14754098360655"/>
    <n v="61.038135593220339"/>
  </r>
  <r>
    <x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x v="3"/>
    <x v="3"/>
    <n v="45.068965517241381"/>
    <n v="108.91666666666667"/>
  </r>
  <r>
    <x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x v="2"/>
    <x v="8"/>
    <n v="162.38567493112947"/>
    <n v="29.001722017220171"/>
  </r>
  <r>
    <x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x v="3"/>
    <x v="3"/>
    <n v="254.52631578947367"/>
    <n v="58.975609756097562"/>
  </r>
  <r>
    <x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x v="3"/>
    <x v="3"/>
    <n v="24.063291139240505"/>
    <n v="111.82352941176471"/>
  </r>
  <r>
    <x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x v="3"/>
    <x v="3"/>
    <n v="123.74140625000001"/>
    <n v="63.995555555555555"/>
  </r>
  <r>
    <x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x v="3"/>
    <x v="3"/>
    <n v="108.06666666666666"/>
    <n v="85.315789473684205"/>
  </r>
  <r>
    <x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x v="4"/>
    <x v="10"/>
    <n v="670.33333333333326"/>
    <n v="74.481481481481481"/>
  </r>
  <r>
    <x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x v="1"/>
    <x v="17"/>
    <n v="660.92857142857144"/>
    <n v="105.14772727272727"/>
  </r>
  <r>
    <x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x v="1"/>
    <x v="16"/>
    <n v="122.46153846153847"/>
    <n v="56.188235294117646"/>
  </r>
  <r>
    <x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x v="7"/>
    <x v="14"/>
    <n v="150.57731958762886"/>
    <n v="85.917647058823533"/>
  </r>
  <r>
    <x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x v="3"/>
    <x v="3"/>
    <n v="78.106590724165997"/>
    <n v="57.00296912114014"/>
  </r>
  <r>
    <x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x v="4"/>
    <x v="10"/>
    <n v="46.94736842105263"/>
    <n v="79.642857142857139"/>
  </r>
  <r>
    <x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x v="5"/>
    <x v="18"/>
    <n v="300.8"/>
    <n v="41.018181818181816"/>
  </r>
  <r>
    <x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x v="3"/>
    <x v="3"/>
    <n v="69.598615916955026"/>
    <n v="48.004773269689736"/>
  </r>
  <r>
    <x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x v="6"/>
    <x v="11"/>
    <n v="637.4545454545455"/>
    <n v="55.212598425196852"/>
  </r>
  <r>
    <x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x v="1"/>
    <x v="1"/>
    <n v="225.33928571428569"/>
    <n v="92.109489051094897"/>
  </r>
  <r>
    <x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x v="6"/>
    <x v="11"/>
    <n v="1497.3000000000002"/>
    <n v="83.183333333333337"/>
  </r>
  <r>
    <x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x v="1"/>
    <x v="5"/>
    <n v="37.590225563909776"/>
    <n v="39.996000000000002"/>
  </r>
  <r>
    <x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x v="2"/>
    <x v="8"/>
    <n v="132.36942675159236"/>
    <n v="111.1336898395722"/>
  </r>
  <r>
    <x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x v="1"/>
    <x v="7"/>
    <n v="131.22448979591837"/>
    <n v="90.563380281690144"/>
  </r>
  <r>
    <x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x v="3"/>
    <x v="3"/>
    <n v="167.63513513513513"/>
    <n v="61.108374384236456"/>
  </r>
  <r>
    <x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x v="1"/>
    <x v="1"/>
    <n v="61.984886649874063"/>
    <n v="83.022941970310384"/>
  </r>
  <r>
    <x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x v="5"/>
    <x v="18"/>
    <n v="260.75"/>
    <n v="110.76106194690266"/>
  </r>
  <r>
    <x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x v="3"/>
    <x v="3"/>
    <n v="252.58823529411765"/>
    <n v="89.458333333333329"/>
  </r>
  <r>
    <x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x v="3"/>
    <x v="3"/>
    <n v="78.615384615384613"/>
    <n v="57.849056603773583"/>
  </r>
  <r>
    <x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x v="5"/>
    <x v="18"/>
    <n v="48.404406999351913"/>
    <n v="109.99705449189985"/>
  </r>
  <r>
    <x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x v="6"/>
    <x v="11"/>
    <n v="258.875"/>
    <n v="103.96586345381526"/>
  </r>
  <r>
    <x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x v="3"/>
    <x v="3"/>
    <n v="60.548713235294116"/>
    <n v="107.99508196721311"/>
  </r>
  <r>
    <x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x v="2"/>
    <x v="2"/>
    <n v="303.68965517241378"/>
    <n v="48.927777777777777"/>
  </r>
  <r>
    <x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x v="4"/>
    <x v="4"/>
    <n v="112.99999999999999"/>
    <n v="37.666666666666664"/>
  </r>
  <r>
    <x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x v="3"/>
    <x v="3"/>
    <n v="217.37876614060258"/>
    <n v="64.999141999141997"/>
  </r>
  <r>
    <x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x v="0"/>
    <x v="0"/>
    <n v="926.69230769230762"/>
    <n v="106.61061946902655"/>
  </r>
  <r>
    <x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x v="6"/>
    <x v="11"/>
    <n v="33.692229038854805"/>
    <n v="27.009016393442622"/>
  </r>
  <r>
    <x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x v="3"/>
    <x v="3"/>
    <n v="196.7236842105263"/>
    <n v="91.16463414634147"/>
  </r>
  <r>
    <x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x v="3"/>
    <x v="3"/>
    <n v="1"/>
    <n v="1"/>
  </r>
  <r>
    <x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x v="1"/>
    <x v="5"/>
    <n v="1021.4444444444445"/>
    <n v="56.054878048780488"/>
  </r>
  <r>
    <x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x v="2"/>
    <x v="8"/>
    <n v="281.67567567567568"/>
    <n v="31.017857142857142"/>
  </r>
  <r>
    <x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x v="1"/>
    <x v="5"/>
    <n v="24.610000000000003"/>
    <n v="66.513513513513516"/>
  </r>
  <r>
    <x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x v="1"/>
    <x v="7"/>
    <n v="143.14010067114094"/>
    <n v="89.005216484089729"/>
  </r>
  <r>
    <x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x v="2"/>
    <x v="2"/>
    <n v="144.54411764705884"/>
    <n v="103.46315789473684"/>
  </r>
  <r>
    <x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x v="3"/>
    <x v="3"/>
    <n v="359.12820512820514"/>
    <n v="95.278911564625844"/>
  </r>
  <r>
    <x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x v="3"/>
    <x v="3"/>
    <n v="186.48571428571427"/>
    <n v="75.895348837209298"/>
  </r>
  <r>
    <x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x v="4"/>
    <x v="4"/>
    <n v="595.26666666666665"/>
    <n v="107.57831325301204"/>
  </r>
  <r>
    <x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x v="4"/>
    <x v="19"/>
    <n v="59.21153846153846"/>
    <n v="51.31666666666667"/>
  </r>
  <r>
    <x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x v="0"/>
    <x v="0"/>
    <n v="14.962780898876405"/>
    <n v="71.983108108108112"/>
  </r>
  <r>
    <x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x v="5"/>
    <x v="15"/>
    <n v="119.95602605863192"/>
    <n v="108.95414201183432"/>
  </r>
  <r>
    <x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x v="2"/>
    <x v="2"/>
    <n v="268.82978723404256"/>
    <n v="35"/>
  </r>
  <r>
    <x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x v="0"/>
    <x v="0"/>
    <n v="376.87878787878788"/>
    <n v="94.938931297709928"/>
  </r>
  <r>
    <x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x v="2"/>
    <x v="8"/>
    <n v="727.15789473684208"/>
    <n v="109.65079365079364"/>
  </r>
  <r>
    <x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x v="5"/>
    <x v="13"/>
    <n v="87.211757648470297"/>
    <n v="44.001815980629537"/>
  </r>
  <r>
    <x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x v="3"/>
    <x v="3"/>
    <n v="88"/>
    <n v="86.794520547945211"/>
  </r>
  <r>
    <x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x v="4"/>
    <x v="19"/>
    <n v="173.9387755102041"/>
    <n v="30.992727272727272"/>
  </r>
  <r>
    <x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x v="7"/>
    <x v="14"/>
    <n v="117.61111111111111"/>
    <n v="94.791044776119406"/>
  </r>
  <r>
    <x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x v="4"/>
    <x v="4"/>
    <n v="214.96"/>
    <n v="69.79220779220779"/>
  </r>
  <r>
    <x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x v="6"/>
    <x v="20"/>
    <n v="149.49667110519306"/>
    <n v="63.003367003367003"/>
  </r>
  <r>
    <x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x v="6"/>
    <x v="11"/>
    <n v="219.33995584988963"/>
    <n v="110.0343300110742"/>
  </r>
  <r>
    <x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x v="5"/>
    <x v="13"/>
    <n v="64.367690058479525"/>
    <n v="25.997933274284026"/>
  </r>
  <r>
    <x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x v="3"/>
    <x v="3"/>
    <n v="18.622397298818232"/>
    <n v="49.987915407854985"/>
  </r>
  <r>
    <x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x v="7"/>
    <x v="14"/>
    <n v="367.76923076923077"/>
    <n v="101.72340425531915"/>
  </r>
  <r>
    <x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x v="3"/>
    <x v="3"/>
    <n v="159.90566037735849"/>
    <n v="47.083333333333336"/>
  </r>
  <r>
    <x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x v="3"/>
    <x v="3"/>
    <n v="38.633185349611544"/>
    <n v="89.944444444444443"/>
  </r>
  <r>
    <x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x v="3"/>
    <x v="3"/>
    <n v="51.42151162790698"/>
    <n v="78.96875"/>
  </r>
  <r>
    <x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x v="1"/>
    <x v="1"/>
    <n v="60.334277620396605"/>
    <n v="80.067669172932327"/>
  </r>
  <r>
    <x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x v="0"/>
    <x v="0"/>
    <n v="3.202693602693603"/>
    <n v="86.472727272727269"/>
  </r>
  <r>
    <x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x v="4"/>
    <x v="6"/>
    <n v="155.46875"/>
    <n v="28.001876172607879"/>
  </r>
  <r>
    <x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x v="2"/>
    <x v="2"/>
    <n v="100.85974499089254"/>
    <n v="67.996725337699544"/>
  </r>
  <r>
    <x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x v="3"/>
    <x v="3"/>
    <n v="116.18181818181819"/>
    <n v="43.078651685393261"/>
  </r>
  <r>
    <x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x v="1"/>
    <x v="21"/>
    <n v="310.77777777777777"/>
    <n v="87.95597484276729"/>
  </r>
  <r>
    <x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x v="4"/>
    <x v="4"/>
    <n v="89.73668341708543"/>
    <n v="94.987234042553197"/>
  </r>
  <r>
    <x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x v="3"/>
    <x v="3"/>
    <n v="71.27272727272728"/>
    <n v="46.905982905982903"/>
  </r>
  <r>
    <x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x v="4"/>
    <x v="6"/>
    <n v="3.2862318840579712"/>
    <n v="46.913793103448278"/>
  </r>
  <r>
    <x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x v="5"/>
    <x v="9"/>
    <n v="261.77777777777777"/>
    <n v="94.24"/>
  </r>
  <r>
    <x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x v="6"/>
    <x v="20"/>
    <n v="96"/>
    <n v="80.139130434782615"/>
  </r>
  <r>
    <x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x v="2"/>
    <x v="8"/>
    <n v="20.896851248642779"/>
    <n v="59.036809815950917"/>
  </r>
  <r>
    <x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x v="4"/>
    <x v="4"/>
    <n v="223.16363636363636"/>
    <n v="65.989247311827953"/>
  </r>
  <r>
    <x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x v="2"/>
    <x v="2"/>
    <n v="101.59097978227061"/>
    <n v="60.992530345471522"/>
  </r>
  <r>
    <x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x v="2"/>
    <x v="2"/>
    <n v="230.03999999999996"/>
    <n v="98.307692307692307"/>
  </r>
  <r>
    <x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x v="1"/>
    <x v="7"/>
    <n v="135.59259259259261"/>
    <n v="104.6"/>
  </r>
  <r>
    <x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x v="3"/>
    <x v="3"/>
    <n v="129.1"/>
    <n v="86.066666666666663"/>
  </r>
  <r>
    <x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x v="2"/>
    <x v="8"/>
    <n v="236.512"/>
    <n v="76.989583333333329"/>
  </r>
  <r>
    <x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x v="3"/>
    <x v="3"/>
    <n v="17.25"/>
    <n v="29.764705882352942"/>
  </r>
  <r>
    <x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x v="3"/>
    <x v="3"/>
    <n v="112.49397590361446"/>
    <n v="46.91959798994975"/>
  </r>
  <r>
    <x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x v="2"/>
    <x v="8"/>
    <n v="121.02150537634408"/>
    <n v="105.18691588785046"/>
  </r>
  <r>
    <x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x v="1"/>
    <x v="7"/>
    <n v="219.87096774193549"/>
    <n v="69.907692307692301"/>
  </r>
  <r>
    <x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x v="1"/>
    <x v="1"/>
    <n v="1"/>
    <n v="1"/>
  </r>
  <r>
    <x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x v="1"/>
    <x v="5"/>
    <n v="64.166909620991248"/>
    <n v="60.011588275391958"/>
  </r>
  <r>
    <x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x v="1"/>
    <x v="7"/>
    <n v="423.06746987951806"/>
    <n v="52.006220379146917"/>
  </r>
  <r>
    <x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x v="3"/>
    <x v="3"/>
    <n v="92.984160506863773"/>
    <n v="31.000176025347649"/>
  </r>
  <r>
    <x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x v="1"/>
    <x v="7"/>
    <n v="58.756567425569173"/>
    <n v="95.042492917847028"/>
  </r>
  <r>
    <x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x v="3"/>
    <x v="3"/>
    <n v="65.022222222222226"/>
    <n v="75.968174204355108"/>
  </r>
  <r>
    <x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x v="1"/>
    <x v="1"/>
    <n v="73.939560439560438"/>
    <n v="71.013192612137203"/>
  </r>
  <r>
    <x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x v="7"/>
    <x v="14"/>
    <n v="52.666666666666664"/>
    <n v="73.733333333333334"/>
  </r>
  <r>
    <x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x v="1"/>
    <x v="1"/>
    <n v="220.95238095238096"/>
    <n v="113.17073170731707"/>
  </r>
  <r>
    <x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x v="3"/>
    <x v="3"/>
    <n v="100.01150627615063"/>
    <n v="105.00933552992861"/>
  </r>
  <r>
    <x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x v="2"/>
    <x v="8"/>
    <n v="162.3125"/>
    <n v="79.176829268292678"/>
  </r>
  <r>
    <x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x v="2"/>
    <x v="2"/>
    <n v="78.181818181818187"/>
    <n v="57.333333333333336"/>
  </r>
  <r>
    <x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x v="1"/>
    <x v="1"/>
    <n v="149.73770491803279"/>
    <n v="58.178343949044589"/>
  </r>
  <r>
    <x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x v="7"/>
    <x v="14"/>
    <n v="253.25714285714284"/>
    <n v="36.032520325203251"/>
  </r>
  <r>
    <x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x v="3"/>
    <x v="3"/>
    <n v="100.16943521594683"/>
    <n v="107.99068767908309"/>
  </r>
  <r>
    <x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x v="2"/>
    <x v="2"/>
    <n v="121.99004424778761"/>
    <n v="44.005985634477256"/>
  </r>
  <r>
    <x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x v="7"/>
    <x v="14"/>
    <n v="137.13265306122449"/>
    <n v="55.077868852459019"/>
  </r>
  <r>
    <x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x v="3"/>
    <x v="3"/>
    <n v="415.53846153846149"/>
    <n v="74"/>
  </r>
  <r>
    <x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x v="1"/>
    <x v="7"/>
    <n v="31.30913348946136"/>
    <n v="41.996858638743454"/>
  </r>
  <r>
    <x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x v="4"/>
    <x v="12"/>
    <n v="424.08154506437768"/>
    <n v="77.988161010260455"/>
  </r>
  <r>
    <x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x v="1"/>
    <x v="7"/>
    <n v="2.93886230728336"/>
    <n v="82.507462686567166"/>
  </r>
  <r>
    <x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x v="5"/>
    <x v="18"/>
    <n v="10.63265306122449"/>
    <n v="104.2"/>
  </r>
  <r>
    <x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x v="4"/>
    <x v="4"/>
    <n v="82.875"/>
    <n v="25.5"/>
  </r>
  <r>
    <x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x v="3"/>
    <x v="3"/>
    <n v="163.01447776628748"/>
    <n v="100.98334401024984"/>
  </r>
  <r>
    <x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x v="2"/>
    <x v="8"/>
    <n v="894.66666666666674"/>
    <n v="111.83333333333333"/>
  </r>
  <r>
    <x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x v="3"/>
    <x v="3"/>
    <n v="26.191501103752756"/>
    <n v="41.999115044247787"/>
  </r>
  <r>
    <x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x v="3"/>
    <x v="3"/>
    <n v="74.834782608695647"/>
    <n v="110.05115089514067"/>
  </r>
  <r>
    <x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x v="3"/>
    <x v="3"/>
    <n v="416.47680412371136"/>
    <n v="58.997079225994888"/>
  </r>
  <r>
    <x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x v="0"/>
    <x v="0"/>
    <n v="96.208333333333329"/>
    <n v="32.985714285714288"/>
  </r>
  <r>
    <x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x v="3"/>
    <x v="3"/>
    <n v="357.71910112359546"/>
    <n v="45.005654509471306"/>
  </r>
  <r>
    <x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x v="2"/>
    <x v="8"/>
    <n v="308.45714285714286"/>
    <n v="81.98196487897485"/>
  </r>
  <r>
    <x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x v="2"/>
    <x v="2"/>
    <n v="61.802325581395344"/>
    <n v="39.080882352941174"/>
  </r>
  <r>
    <x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x v="3"/>
    <x v="3"/>
    <n v="722.32472324723244"/>
    <n v="58.996383363471971"/>
  </r>
  <r>
    <x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x v="1"/>
    <x v="1"/>
    <n v="69.117647058823522"/>
    <n v="40.988372093023258"/>
  </r>
  <r>
    <x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x v="3"/>
    <x v="3"/>
    <n v="293.05555555555554"/>
    <n v="31.029411764705884"/>
  </r>
  <r>
    <x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x v="4"/>
    <x v="19"/>
    <n v="71.8"/>
    <n v="37.789473684210527"/>
  </r>
  <r>
    <x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x v="3"/>
    <x v="3"/>
    <n v="31.934684684684683"/>
    <n v="32.006772009029348"/>
  </r>
  <r>
    <x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x v="4"/>
    <x v="12"/>
    <n v="229.87375415282392"/>
    <n v="95.966712898751737"/>
  </r>
  <r>
    <x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x v="3"/>
    <x v="3"/>
    <n v="32.012195121951223"/>
    <n v="75"/>
  </r>
  <r>
    <x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x v="3"/>
    <x v="3"/>
    <n v="23.525352848928385"/>
    <n v="102.0498866213152"/>
  </r>
  <r>
    <x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x v="3"/>
    <x v="3"/>
    <n v="68.594594594594597"/>
    <n v="105.75"/>
  </r>
  <r>
    <x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x v="3"/>
    <x v="3"/>
    <n v="37.952380952380956"/>
    <n v="37.069767441860463"/>
  </r>
  <r>
    <x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x v="1"/>
    <x v="1"/>
    <n v="19.992957746478872"/>
    <n v="35.049382716049379"/>
  </r>
  <r>
    <x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x v="1"/>
    <x v="7"/>
    <n v="45.636363636363633"/>
    <n v="46.338461538461537"/>
  </r>
  <r>
    <x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x v="1"/>
    <x v="16"/>
    <n v="122.7605633802817"/>
    <n v="69.174603174603178"/>
  </r>
  <r>
    <x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x v="1"/>
    <x v="5"/>
    <n v="361.75316455696202"/>
    <n v="109.07824427480917"/>
  </r>
  <r>
    <x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x v="2"/>
    <x v="8"/>
    <n v="63.146341463414636"/>
    <n v="51.78"/>
  </r>
  <r>
    <x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x v="4"/>
    <x v="6"/>
    <n v="298.20475319926874"/>
    <n v="82.010055304172951"/>
  </r>
  <r>
    <x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x v="1"/>
    <x v="5"/>
    <n v="9.5585443037974684"/>
    <n v="35.958333333333336"/>
  </r>
  <r>
    <x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x v="1"/>
    <x v="1"/>
    <n v="53.777777777777779"/>
    <n v="74.461538461538467"/>
  </r>
  <r>
    <x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x v="3"/>
    <x v="3"/>
    <n v="2"/>
    <n v="2"/>
  </r>
  <r>
    <x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x v="2"/>
    <x v="2"/>
    <n v="681.19047619047615"/>
    <n v="91.114649681528661"/>
  </r>
  <r>
    <x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x v="0"/>
    <x v="0"/>
    <n v="78.831325301204828"/>
    <n v="79.792682926829272"/>
  </r>
  <r>
    <x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x v="3"/>
    <x v="3"/>
    <n v="134.40792216817235"/>
    <n v="42.999777678968428"/>
  </r>
  <r>
    <x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x v="1"/>
    <x v="17"/>
    <n v="3.3719999999999999"/>
    <n v="63.225000000000001"/>
  </r>
  <r>
    <x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x v="3"/>
    <x v="3"/>
    <n v="431.84615384615387"/>
    <n v="70.174999999999997"/>
  </r>
  <r>
    <x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x v="5"/>
    <x v="13"/>
    <n v="38.844444444444441"/>
    <n v="61.333333333333336"/>
  </r>
  <r>
    <x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x v="1"/>
    <x v="1"/>
    <n v="425.7"/>
    <n v="99"/>
  </r>
  <r>
    <x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x v="4"/>
    <x v="4"/>
    <n v="101.12239715591672"/>
    <n v="96.984900146127615"/>
  </r>
  <r>
    <x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x v="4"/>
    <x v="4"/>
    <n v="21.188688946015425"/>
    <n v="51.004950495049506"/>
  </r>
  <r>
    <x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x v="4"/>
    <x v="22"/>
    <n v="67.425531914893625"/>
    <n v="28.044247787610619"/>
  </r>
  <r>
    <x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x v="3"/>
    <x v="3"/>
    <n v="94.923371647509583"/>
    <n v="60.984615384615381"/>
  </r>
  <r>
    <x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x v="3"/>
    <x v="3"/>
    <n v="151.85185185185185"/>
    <n v="73.214285714285708"/>
  </r>
  <r>
    <x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x v="1"/>
    <x v="7"/>
    <n v="195.16382252559728"/>
    <n v="39.997435299603637"/>
  </r>
  <r>
    <x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x v="1"/>
    <x v="1"/>
    <n v="1023.1428571428571"/>
    <n v="86.812121212121212"/>
  </r>
  <r>
    <x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x v="3"/>
    <x v="3"/>
    <n v="3.841836734693878"/>
    <n v="42.125874125874127"/>
  </r>
  <r>
    <x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x v="3"/>
    <x v="3"/>
    <n v="155.07066557107643"/>
    <n v="103.97851239669421"/>
  </r>
  <r>
    <x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x v="4"/>
    <x v="22"/>
    <n v="44.753477588871718"/>
    <n v="62.003211991434689"/>
  </r>
  <r>
    <x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x v="4"/>
    <x v="12"/>
    <n v="215.94736842105263"/>
    <n v="31.005037783375315"/>
  </r>
  <r>
    <x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x v="4"/>
    <x v="10"/>
    <n v="332.12709832134288"/>
    <n v="89.991552956465242"/>
  </r>
  <r>
    <x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x v="3"/>
    <x v="3"/>
    <n v="8.4430379746835449"/>
    <n v="39.235294117647058"/>
  </r>
  <r>
    <x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x v="0"/>
    <x v="0"/>
    <n v="98.625514403292186"/>
    <n v="54.993116108306566"/>
  </r>
  <r>
    <x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x v="7"/>
    <x v="14"/>
    <n v="137.97916666666669"/>
    <n v="47.992753623188406"/>
  </r>
  <r>
    <x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x v="3"/>
    <x v="3"/>
    <n v="93.81099656357388"/>
    <n v="87.966702470461868"/>
  </r>
  <r>
    <x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x v="4"/>
    <x v="22"/>
    <n v="403.63930885529157"/>
    <n v="51.999165275459099"/>
  </r>
  <r>
    <x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x v="1"/>
    <x v="1"/>
    <n v="260.1740412979351"/>
    <n v="29.999659863945578"/>
  </r>
  <r>
    <x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x v="7"/>
    <x v="14"/>
    <n v="366.63333333333333"/>
    <n v="98.205357142857139"/>
  </r>
  <r>
    <x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x v="6"/>
    <x v="20"/>
    <n v="168.72085385878489"/>
    <n v="108.96182396606575"/>
  </r>
  <r>
    <x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x v="4"/>
    <x v="10"/>
    <n v="119.90717911530093"/>
    <n v="66.998379254457049"/>
  </r>
  <r>
    <x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x v="6"/>
    <x v="20"/>
    <n v="193.68925233644859"/>
    <n v="64.99333594668758"/>
  </r>
  <r>
    <x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x v="6"/>
    <x v="11"/>
    <n v="420.16666666666669"/>
    <n v="99.841584158415841"/>
  </r>
  <r>
    <x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x v="3"/>
    <x v="3"/>
    <n v="76.708333333333329"/>
    <n v="82.432835820895519"/>
  </r>
  <r>
    <x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x v="3"/>
    <x v="3"/>
    <n v="171.26470588235293"/>
    <n v="63.293478260869563"/>
  </r>
  <r>
    <x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x v="4"/>
    <x v="10"/>
    <n v="157.89473684210526"/>
    <n v="96.774193548387103"/>
  </r>
  <r>
    <x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x v="6"/>
    <x v="11"/>
    <n v="109.08"/>
    <n v="54.906040268456373"/>
  </r>
  <r>
    <x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x v="4"/>
    <x v="10"/>
    <n v="41.732558139534881"/>
    <n v="39.010869565217391"/>
  </r>
  <r>
    <x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x v="1"/>
    <x v="1"/>
    <n v="10.944303797468354"/>
    <n v="75.84210526315789"/>
  </r>
  <r>
    <x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x v="4"/>
    <x v="10"/>
    <n v="159.3763440860215"/>
    <n v="45.051671732522799"/>
  </r>
  <r>
    <x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x v="3"/>
    <x v="3"/>
    <n v="422.41666666666669"/>
    <n v="104.51546391752578"/>
  </r>
  <r>
    <x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x v="2"/>
    <x v="8"/>
    <n v="97.71875"/>
    <n v="76.268292682926827"/>
  </r>
  <r>
    <x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x v="3"/>
    <x v="3"/>
    <n v="418.78911564625849"/>
    <n v="69.015695067264573"/>
  </r>
  <r>
    <x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x v="5"/>
    <x v="9"/>
    <n v="101.91632047477745"/>
    <n v="101.97684085510689"/>
  </r>
  <r>
    <x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x v="1"/>
    <x v="1"/>
    <n v="127.72619047619047"/>
    <n v="42.915999999999997"/>
  </r>
  <r>
    <x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x v="3"/>
    <x v="3"/>
    <n v="445.21739130434781"/>
    <n v="43.025210084033617"/>
  </r>
  <r>
    <x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x v="3"/>
    <x v="3"/>
    <n v="569.71428571428578"/>
    <n v="75.245283018867923"/>
  </r>
  <r>
    <x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x v="3"/>
    <x v="3"/>
    <n v="509.34482758620686"/>
    <n v="69.023364485981304"/>
  </r>
  <r>
    <x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x v="2"/>
    <x v="2"/>
    <n v="325.5333333333333"/>
    <n v="65.986486486486484"/>
  </r>
  <r>
    <x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x v="5"/>
    <x v="13"/>
    <n v="932.61616161616166"/>
    <n v="98.013800424628457"/>
  </r>
  <r>
    <x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x v="6"/>
    <x v="20"/>
    <n v="211.33870967741933"/>
    <n v="60.105504587155963"/>
  </r>
  <r>
    <x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x v="5"/>
    <x v="18"/>
    <n v="273.32520325203251"/>
    <n v="26.000773395204948"/>
  </r>
  <r>
    <x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x v="1"/>
    <x v="1"/>
    <n v="3"/>
    <n v="3"/>
  </r>
  <r>
    <x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x v="3"/>
    <x v="3"/>
    <n v="54.084507042253513"/>
    <n v="38.019801980198018"/>
  </r>
  <r>
    <x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x v="3"/>
    <x v="3"/>
    <n v="626.29999999999995"/>
    <n v="106.15254237288136"/>
  </r>
  <r>
    <x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x v="4"/>
    <x v="6"/>
    <n v="89.021399176954731"/>
    <n v="81.019475655430711"/>
  </r>
  <r>
    <x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x v="5"/>
    <x v="9"/>
    <n v="184.89130434782609"/>
    <n v="96.647727272727266"/>
  </r>
  <r>
    <x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x v="1"/>
    <x v="1"/>
    <n v="120.16770186335404"/>
    <n v="57.003535651149086"/>
  </r>
  <r>
    <x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x v="1"/>
    <x v="1"/>
    <n v="23.390243902439025"/>
    <n v="63.93333333333333"/>
  </r>
  <r>
    <x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x v="3"/>
    <x v="3"/>
    <n v="146"/>
    <n v="90.456521739130437"/>
  </r>
  <r>
    <x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x v="3"/>
    <x v="3"/>
    <n v="268.48"/>
    <n v="72.172043010752688"/>
  </r>
  <r>
    <x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x v="7"/>
    <x v="14"/>
    <n v="597.5"/>
    <n v="77.934782608695656"/>
  </r>
  <r>
    <x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x v="1"/>
    <x v="1"/>
    <n v="157.69841269841268"/>
    <n v="38.065134099616856"/>
  </r>
  <r>
    <x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x v="1"/>
    <x v="1"/>
    <n v="31.201660735468568"/>
    <n v="57.936123348017624"/>
  </r>
  <r>
    <x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x v="1"/>
    <x v="7"/>
    <n v="313.41176470588238"/>
    <n v="49.794392523364486"/>
  </r>
  <r>
    <x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x v="7"/>
    <x v="14"/>
    <n v="370.89655172413791"/>
    <n v="54.050251256281406"/>
  </r>
  <r>
    <x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x v="3"/>
    <x v="3"/>
    <n v="362.66447368421052"/>
    <n v="30.002721335268504"/>
  </r>
  <r>
    <x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x v="3"/>
    <x v="3"/>
    <n v="123.08163265306122"/>
    <n v="70.127906976744185"/>
  </r>
  <r>
    <x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x v="1"/>
    <x v="17"/>
    <n v="76.766756032171585"/>
    <n v="26.996228786926462"/>
  </r>
  <r>
    <x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x v="3"/>
    <x v="3"/>
    <n v="233.62012987012989"/>
    <n v="51.990606936416185"/>
  </r>
  <r>
    <x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x v="4"/>
    <x v="4"/>
    <n v="180.53333333333333"/>
    <n v="56.416666666666664"/>
  </r>
  <r>
    <x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x v="4"/>
    <x v="19"/>
    <n v="252.62857142857143"/>
    <n v="101.63218390804597"/>
  </r>
  <r>
    <x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x v="6"/>
    <x v="11"/>
    <n v="27.176538240368025"/>
    <n v="25.005291005291006"/>
  </r>
  <r>
    <x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x v="7"/>
    <x v="14"/>
    <n v="1.2706571242680547"/>
    <n v="32.016393442622949"/>
  </r>
  <r>
    <x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x v="3"/>
    <x v="3"/>
    <n v="304.0097847358121"/>
    <n v="82.021647307286173"/>
  </r>
  <r>
    <x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x v="3"/>
    <x v="3"/>
    <n v="137.23076923076923"/>
    <n v="37.957446808510639"/>
  </r>
  <r>
    <x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x v="3"/>
    <x v="3"/>
    <n v="32.208333333333336"/>
    <n v="51.533333333333331"/>
  </r>
  <r>
    <x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x v="5"/>
    <x v="18"/>
    <n v="241.51282051282053"/>
    <n v="81.198275862068968"/>
  </r>
  <r>
    <x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x v="6"/>
    <x v="11"/>
    <n v="96.8"/>
    <n v="40.030075187969928"/>
  </r>
  <r>
    <x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x v="3"/>
    <x v="3"/>
    <n v="1066.4285714285716"/>
    <n v="89.939759036144579"/>
  </r>
  <r>
    <x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x v="2"/>
    <x v="2"/>
    <n v="325.88888888888891"/>
    <n v="96.692307692307693"/>
  </r>
  <r>
    <x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x v="3"/>
    <x v="3"/>
    <n v="170.70000000000002"/>
    <n v="25.010989010989011"/>
  </r>
  <r>
    <x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x v="4"/>
    <x v="10"/>
    <n v="581.44000000000005"/>
    <n v="36.987277353689571"/>
  </r>
  <r>
    <x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x v="3"/>
    <x v="3"/>
    <n v="91.520972644376897"/>
    <n v="73.012609117361791"/>
  </r>
  <r>
    <x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x v="4"/>
    <x v="19"/>
    <n v="108.04761904761904"/>
    <n v="68.240601503759393"/>
  </r>
  <r>
    <x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x v="1"/>
    <x v="1"/>
    <n v="18.728395061728396"/>
    <n v="52.310344827586206"/>
  </r>
  <r>
    <x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x v="2"/>
    <x v="2"/>
    <n v="83.193877551020407"/>
    <n v="61.765151515151516"/>
  </r>
  <r>
    <x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x v="3"/>
    <x v="3"/>
    <n v="706.33333333333337"/>
    <n v="25.027559055118111"/>
  </r>
  <r>
    <x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x v="3"/>
    <x v="3"/>
    <n v="17.446030330062445"/>
    <n v="106.28804347826087"/>
  </r>
  <r>
    <x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x v="1"/>
    <x v="5"/>
    <n v="209.73015873015873"/>
    <n v="75.07386363636364"/>
  </r>
  <r>
    <x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x v="1"/>
    <x v="16"/>
    <n v="97.785714285714292"/>
    <n v="39.970802919708028"/>
  </r>
  <r>
    <x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x v="3"/>
    <x v="3"/>
    <n v="1684.25"/>
    <n v="39.982195845697326"/>
  </r>
  <r>
    <x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x v="4"/>
    <x v="4"/>
    <n v="54.402135231316727"/>
    <n v="101.01541850220265"/>
  </r>
  <r>
    <x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x v="2"/>
    <x v="2"/>
    <n v="456.61111111111109"/>
    <n v="76.813084112149539"/>
  </r>
  <r>
    <x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x v="0"/>
    <x v="0"/>
    <n v="9.8219178082191778"/>
    <n v="71.7"/>
  </r>
  <r>
    <x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x v="3"/>
    <x v="3"/>
    <n v="16.384615384615383"/>
    <n v="33.28125"/>
  </r>
  <r>
    <x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x v="3"/>
    <x v="3"/>
    <n v="1339.6666666666667"/>
    <n v="43.923497267759565"/>
  </r>
  <r>
    <x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x v="3"/>
    <x v="3"/>
    <n v="35.650077760497666"/>
    <n v="36.004712041884815"/>
  </r>
  <r>
    <x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x v="3"/>
    <x v="3"/>
    <n v="54.950819672131146"/>
    <n v="88.21052631578948"/>
  </r>
  <r>
    <x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x v="3"/>
    <x v="3"/>
    <n v="94.236111111111114"/>
    <n v="65.240384615384613"/>
  </r>
  <r>
    <x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x v="1"/>
    <x v="1"/>
    <n v="143.91428571428571"/>
    <n v="69.958333333333329"/>
  </r>
  <r>
    <x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x v="0"/>
    <x v="0"/>
    <n v="51.421052631578945"/>
    <n v="39.877551020408163"/>
  </r>
  <r>
    <x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x v="5"/>
    <x v="9"/>
    <n v="5"/>
    <n v="5"/>
  </r>
  <r>
    <x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x v="4"/>
    <x v="4"/>
    <n v="1344.6666666666667"/>
    <n v="41.023728813559323"/>
  </r>
  <r>
    <x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x v="3"/>
    <x v="3"/>
    <n v="31.844940867279899"/>
    <n v="98.914285714285711"/>
  </r>
  <r>
    <x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x v="1"/>
    <x v="7"/>
    <n v="82.617647058823536"/>
    <n v="87.78125"/>
  </r>
  <r>
    <x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x v="4"/>
    <x v="4"/>
    <n v="546.14285714285722"/>
    <n v="80.767605633802816"/>
  </r>
  <r>
    <x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x v="3"/>
    <x v="3"/>
    <n v="286.21428571428572"/>
    <n v="94.28235294117647"/>
  </r>
  <r>
    <x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x v="3"/>
    <x v="3"/>
    <n v="7.9076923076923071"/>
    <n v="73.428571428571431"/>
  </r>
  <r>
    <x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x v="5"/>
    <x v="13"/>
    <n v="132.13677811550153"/>
    <n v="65.968133535660087"/>
  </r>
  <r>
    <x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x v="3"/>
    <x v="3"/>
    <n v="74.077834179357026"/>
    <n v="109.04109589041096"/>
  </r>
  <r>
    <x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x v="1"/>
    <x v="7"/>
    <n v="75.292682926829272"/>
    <n v="41.16"/>
  </r>
  <r>
    <x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x v="6"/>
    <x v="11"/>
    <n v="20.333333333333332"/>
    <n v="99.125"/>
  </r>
  <r>
    <x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x v="3"/>
    <x v="3"/>
    <n v="203.36507936507937"/>
    <n v="105.88429752066116"/>
  </r>
  <r>
    <x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x v="3"/>
    <x v="3"/>
    <n v="310.2284263959391"/>
    <n v="48.996525921966864"/>
  </r>
  <r>
    <x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x v="1"/>
    <x v="1"/>
    <n v="395.31818181818181"/>
    <n v="39"/>
  </r>
  <r>
    <x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x v="4"/>
    <x v="4"/>
    <n v="294.71428571428572"/>
    <n v="31.022556390977442"/>
  </r>
  <r>
    <x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x v="3"/>
    <x v="3"/>
    <n v="33.89473684210526"/>
    <n v="103.87096774193549"/>
  </r>
  <r>
    <x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x v="0"/>
    <x v="0"/>
    <n v="66.677083333333329"/>
    <n v="59.268518518518519"/>
  </r>
  <r>
    <x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x v="3"/>
    <x v="3"/>
    <n v="19.227272727272727"/>
    <n v="42.3"/>
  </r>
  <r>
    <x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x v="1"/>
    <x v="1"/>
    <n v="15.842105263157894"/>
    <n v="53.117647058823529"/>
  </r>
  <r>
    <x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x v="2"/>
    <x v="2"/>
    <n v="38.702380952380956"/>
    <n v="50.796875"/>
  </r>
  <r>
    <x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x v="5"/>
    <x v="13"/>
    <n v="9.5876777251184837"/>
    <n v="101.15"/>
  </r>
  <r>
    <x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x v="4"/>
    <x v="12"/>
    <n v="94.144366197183089"/>
    <n v="65.000810372771468"/>
  </r>
  <r>
    <x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x v="3"/>
    <x v="3"/>
    <n v="166.56234096692114"/>
    <n v="37.998645510835914"/>
  </r>
  <r>
    <x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x v="4"/>
    <x v="4"/>
    <n v="24.134831460674157"/>
    <n v="82.615384615384613"/>
  </r>
  <r>
    <x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x v="3"/>
    <x v="3"/>
    <n v="164.05633802816902"/>
    <n v="37.941368078175898"/>
  </r>
  <r>
    <x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x v="3"/>
    <x v="3"/>
    <n v="90.723076923076931"/>
    <n v="80.780821917808225"/>
  </r>
  <r>
    <x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x v="4"/>
    <x v="10"/>
    <n v="46.194444444444443"/>
    <n v="25.984375"/>
  </r>
  <r>
    <x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x v="3"/>
    <x v="3"/>
    <n v="38.53846153846154"/>
    <n v="30.363636363636363"/>
  </r>
  <r>
    <x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x v="1"/>
    <x v="1"/>
    <n v="133.56231003039514"/>
    <n v="54.004916018025398"/>
  </r>
  <r>
    <x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x v="6"/>
    <x v="11"/>
    <n v="22.896588486140725"/>
    <n v="101.78672985781991"/>
  </r>
  <r>
    <x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x v="4"/>
    <x v="4"/>
    <n v="184.95548961424333"/>
    <n v="45.003610108303249"/>
  </r>
  <r>
    <x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x v="0"/>
    <x v="0"/>
    <n v="443.72727272727275"/>
    <n v="77.068421052631578"/>
  </r>
  <r>
    <x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x v="2"/>
    <x v="8"/>
    <n v="199.9806763285024"/>
    <n v="88.076595744680844"/>
  </r>
  <r>
    <x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x v="3"/>
    <x v="3"/>
    <n v="123.95833333333333"/>
    <n v="47.035573122529641"/>
  </r>
  <r>
    <x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x v="1"/>
    <x v="1"/>
    <n v="186.61329305135951"/>
    <n v="110.99550763701707"/>
  </r>
  <r>
    <x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x v="1"/>
    <x v="1"/>
    <n v="114.28538550057536"/>
    <n v="87.003066141042481"/>
  </r>
  <r>
    <x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x v="1"/>
    <x v="1"/>
    <n v="97.032531824611041"/>
    <n v="63.994402985074629"/>
  </r>
  <r>
    <x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x v="3"/>
    <x v="3"/>
    <n v="122.81904761904762"/>
    <n v="105.9945205479452"/>
  </r>
  <r>
    <x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x v="3"/>
    <x v="3"/>
    <n v="179.14326647564468"/>
    <n v="73.989349112426041"/>
  </r>
  <r>
    <x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x v="3"/>
    <x v="3"/>
    <n v="79.951577402787962"/>
    <n v="84.02004626060139"/>
  </r>
  <r>
    <x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x v="7"/>
    <x v="14"/>
    <n v="94.242587601078171"/>
    <n v="88.966921119592882"/>
  </r>
  <r>
    <x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x v="1"/>
    <x v="7"/>
    <n v="84.669291338582681"/>
    <n v="76.990453460620529"/>
  </r>
  <r>
    <x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x v="3"/>
    <x v="3"/>
    <n v="66.521920668058456"/>
    <n v="97.146341463414629"/>
  </r>
  <r>
    <x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x v="3"/>
    <x v="3"/>
    <n v="53.922222222222224"/>
    <n v="33.013605442176868"/>
  </r>
  <r>
    <x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x v="6"/>
    <x v="11"/>
    <n v="41.983299595141702"/>
    <n v="99.950602409638549"/>
  </r>
  <r>
    <x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x v="4"/>
    <x v="6"/>
    <n v="14.69479695431472"/>
    <n v="69.966767371601208"/>
  </r>
  <r>
    <x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x v="1"/>
    <x v="7"/>
    <n v="34.475000000000001"/>
    <n v="110.32"/>
  </r>
  <r>
    <x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x v="2"/>
    <x v="2"/>
    <n v="1400.7777777777778"/>
    <n v="66.005235602094245"/>
  </r>
  <r>
    <x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x v="0"/>
    <x v="0"/>
    <n v="71.770351758793964"/>
    <n v="41.005742176284812"/>
  </r>
  <r>
    <x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x v="3"/>
    <x v="3"/>
    <n v="53.074115044247783"/>
    <n v="103.96316359696641"/>
  </r>
  <r>
    <x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x v="1"/>
    <x v="17"/>
    <n v="5"/>
    <n v="5"/>
  </r>
  <r>
    <x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x v="1"/>
    <x v="1"/>
    <n v="127.70715249662618"/>
    <n v="47.009935419771487"/>
  </r>
  <r>
    <x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x v="3"/>
    <x v="3"/>
    <n v="34.892857142857139"/>
    <n v="29.606060606060606"/>
  </r>
  <r>
    <x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x v="3"/>
    <x v="3"/>
    <n v="410.59821428571428"/>
    <n v="81.010569583088667"/>
  </r>
  <r>
    <x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x v="4"/>
    <x v="4"/>
    <n v="123.73770491803278"/>
    <n v="94.35"/>
  </r>
  <r>
    <x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x v="2"/>
    <x v="8"/>
    <n v="58.973684210526315"/>
    <n v="26.058139534883722"/>
  </r>
  <r>
    <x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x v="3"/>
    <x v="3"/>
    <n v="36.892473118279568"/>
    <n v="85.775000000000006"/>
  </r>
  <r>
    <x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x v="6"/>
    <x v="11"/>
    <n v="184.91304347826087"/>
    <n v="103.73170731707317"/>
  </r>
  <r>
    <x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x v="7"/>
    <x v="14"/>
    <n v="11.814432989690722"/>
    <n v="49.826086956521742"/>
  </r>
  <r>
    <x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x v="4"/>
    <x v="10"/>
    <n v="298.7"/>
    <n v="63.893048128342244"/>
  </r>
  <r>
    <x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x v="3"/>
    <x v="3"/>
    <n v="226.35175879396985"/>
    <n v="47.002434782608695"/>
  </r>
  <r>
    <x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x v="3"/>
    <x v="3"/>
    <n v="173.56363636363636"/>
    <n v="108.47727272727273"/>
  </r>
  <r>
    <x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x v="1"/>
    <x v="1"/>
    <n v="371.75675675675677"/>
    <n v="72.015706806282722"/>
  </r>
  <r>
    <x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x v="1"/>
    <x v="1"/>
    <n v="160.19230769230771"/>
    <n v="59.928057553956833"/>
  </r>
  <r>
    <x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x v="1"/>
    <x v="7"/>
    <n v="1616.3333333333335"/>
    <n v="78.209677419354833"/>
  </r>
  <r>
    <x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x v="3"/>
    <x v="3"/>
    <n v="733.4375"/>
    <n v="104.77678571428571"/>
  </r>
  <r>
    <x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x v="3"/>
    <x v="3"/>
    <n v="592.11111111111109"/>
    <n v="105.52475247524752"/>
  </r>
  <r>
    <x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x v="3"/>
    <x v="3"/>
    <n v="18.888888888888889"/>
    <n v="24.933333333333334"/>
  </r>
  <r>
    <x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x v="4"/>
    <x v="4"/>
    <n v="276.80769230769232"/>
    <n v="69.873786407766985"/>
  </r>
  <r>
    <x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x v="4"/>
    <x v="19"/>
    <n v="273.01851851851848"/>
    <n v="95.733766233766232"/>
  </r>
  <r>
    <x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x v="3"/>
    <x v="3"/>
    <n v="159.36331255565449"/>
    <n v="29.997485752598056"/>
  </r>
  <r>
    <x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x v="3"/>
    <x v="3"/>
    <n v="67.869978858350947"/>
    <n v="59.011948529411768"/>
  </r>
  <r>
    <x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x v="4"/>
    <x v="4"/>
    <n v="1591.5555555555554"/>
    <n v="84.757396449704146"/>
  </r>
  <r>
    <x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x v="3"/>
    <x v="3"/>
    <n v="730.18222222222221"/>
    <n v="78.010921177587846"/>
  </r>
  <r>
    <x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x v="4"/>
    <x v="4"/>
    <n v="13.185782556750297"/>
    <n v="50.05215419501134"/>
  </r>
  <r>
    <x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x v="1"/>
    <x v="7"/>
    <n v="54.777777777777779"/>
    <n v="59.16"/>
  </r>
  <r>
    <x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x v="1"/>
    <x v="1"/>
    <n v="361.02941176470591"/>
    <n v="93.702290076335885"/>
  </r>
  <r>
    <x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x v="3"/>
    <x v="3"/>
    <n v="10.257545271629779"/>
    <n v="40.14173228346457"/>
  </r>
  <r>
    <x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x v="4"/>
    <x v="4"/>
    <n v="13.962962962962964"/>
    <n v="70.090140845070422"/>
  </r>
  <r>
    <x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x v="3"/>
    <x v="3"/>
    <n v="40.444444444444443"/>
    <n v="66.181818181818187"/>
  </r>
  <r>
    <x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x v="3"/>
    <x v="3"/>
    <n v="160.32"/>
    <n v="47.714285714285715"/>
  </r>
  <r>
    <x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x v="3"/>
    <x v="3"/>
    <n v="183.9433962264151"/>
    <n v="62.896774193548389"/>
  </r>
  <r>
    <x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x v="7"/>
    <x v="14"/>
    <n v="63.769230769230766"/>
    <n v="86.611940298507463"/>
  </r>
  <r>
    <x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x v="0"/>
    <x v="0"/>
    <n v="225.38095238095238"/>
    <n v="75.126984126984127"/>
  </r>
  <r>
    <x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x v="4"/>
    <x v="4"/>
    <n v="172.00961538461539"/>
    <n v="41.004167534903104"/>
  </r>
  <r>
    <x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x v="5"/>
    <x v="9"/>
    <n v="146.16709511568124"/>
    <n v="50.007915567282325"/>
  </r>
  <r>
    <x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x v="3"/>
    <x v="3"/>
    <n v="76.42361623616236"/>
    <n v="96.960674157303373"/>
  </r>
  <r>
    <x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x v="2"/>
    <x v="8"/>
    <n v="39.261467889908261"/>
    <n v="100.93160377358491"/>
  </r>
  <r>
    <x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x v="1"/>
    <x v="7"/>
    <n v="11.270034843205574"/>
    <n v="89.227586206896547"/>
  </r>
  <r>
    <x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x v="3"/>
    <x v="3"/>
    <n v="122.11084337349398"/>
    <n v="87.979166666666671"/>
  </r>
  <r>
    <x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x v="7"/>
    <x v="14"/>
    <n v="186.54166666666669"/>
    <n v="89.54"/>
  </r>
  <r>
    <x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x v="5"/>
    <x v="9"/>
    <n v="7.2731788079470201"/>
    <n v="29.09271523178808"/>
  </r>
  <r>
    <x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x v="2"/>
    <x v="8"/>
    <n v="65.642371234207957"/>
    <n v="42.006218905472636"/>
  </r>
  <r>
    <x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x v="1"/>
    <x v="17"/>
    <n v="228.96178343949046"/>
    <n v="47.004903563255965"/>
  </r>
  <r>
    <x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x v="4"/>
    <x v="4"/>
    <n v="469.37499999999994"/>
    <n v="110.44117647058823"/>
  </r>
  <r>
    <x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x v="3"/>
    <x v="3"/>
    <n v="130.11267605633802"/>
    <n v="41.990909090909092"/>
  </r>
  <r>
    <x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x v="4"/>
    <x v="6"/>
    <n v="167.05422993492408"/>
    <n v="48.012468827930178"/>
  </r>
  <r>
    <x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x v="1"/>
    <x v="1"/>
    <n v="173.8641975308642"/>
    <n v="31.019823788546255"/>
  </r>
  <r>
    <x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x v="4"/>
    <x v="10"/>
    <n v="717.76470588235293"/>
    <n v="99.203252032520325"/>
  </r>
  <r>
    <x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x v="1"/>
    <x v="7"/>
    <n v="63.850976361767728"/>
    <n v="66.022316684378325"/>
  </r>
  <r>
    <x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  <n v="2"/>
    <n v="2"/>
  </r>
  <r>
    <x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x v="3"/>
    <x v="3"/>
    <n v="1530.2222222222222"/>
    <n v="46.060200668896321"/>
  </r>
  <r>
    <x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x v="4"/>
    <x v="12"/>
    <n v="40.356164383561641"/>
    <n v="73.650000000000006"/>
  </r>
  <r>
    <x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x v="3"/>
    <x v="3"/>
    <n v="86.220633299284984"/>
    <n v="55.99336650082919"/>
  </r>
  <r>
    <x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x v="3"/>
    <x v="3"/>
    <n v="315.58486707566465"/>
    <n v="68.985695127402778"/>
  </r>
  <r>
    <x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x v="3"/>
    <x v="3"/>
    <n v="89.618243243243242"/>
    <n v="60.981609195402299"/>
  </r>
  <r>
    <x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x v="4"/>
    <x v="4"/>
    <n v="182.14503816793894"/>
    <n v="110.98139534883721"/>
  </r>
  <r>
    <x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x v="3"/>
    <x v="3"/>
    <n v="355.88235294117646"/>
    <n v="25"/>
  </r>
  <r>
    <x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x v="4"/>
    <x v="4"/>
    <n v="131.83695652173913"/>
    <n v="78.759740259740255"/>
  </r>
  <r>
    <x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x v="1"/>
    <x v="1"/>
    <n v="46.315634218289084"/>
    <n v="87.960784313725483"/>
  </r>
  <r>
    <x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x v="6"/>
    <x v="20"/>
    <n v="36.132726089785294"/>
    <n v="49.987398739873989"/>
  </r>
  <r>
    <x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x v="3"/>
    <x v="3"/>
    <n v="104.62820512820512"/>
    <n v="99.524390243902445"/>
  </r>
  <r>
    <x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x v="5"/>
    <x v="13"/>
    <n v="668.85714285714289"/>
    <n v="104.82089552238806"/>
  </r>
  <r>
    <x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x v="4"/>
    <x v="10"/>
    <n v="62.072823218997364"/>
    <n v="108.01469237832875"/>
  </r>
  <r>
    <x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x v="0"/>
    <x v="0"/>
    <n v="84.699787460148784"/>
    <n v="28.998544660724033"/>
  </r>
  <r>
    <x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x v="3"/>
    <x v="3"/>
    <n v="11.059030837004405"/>
    <n v="30.028708133971293"/>
  </r>
  <r>
    <x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x v="4"/>
    <x v="4"/>
    <n v="43.838781575037146"/>
    <n v="41.005559416261292"/>
  </r>
  <r>
    <x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x v="3"/>
    <x v="3"/>
    <n v="55.470588235294116"/>
    <n v="62.866666666666667"/>
  </r>
  <r>
    <x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x v="4"/>
    <x v="4"/>
    <n v="57.399511301160658"/>
    <n v="47.005002501250623"/>
  </r>
  <r>
    <x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x v="2"/>
    <x v="2"/>
    <n v="123.43497363796135"/>
    <n v="26.997693638285604"/>
  </r>
  <r>
    <x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x v="3"/>
    <x v="3"/>
    <n v="128.46"/>
    <n v="68.329787234042556"/>
  </r>
  <r>
    <x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x v="2"/>
    <x v="8"/>
    <n v="63.989361702127653"/>
    <n v="50.974576271186443"/>
  </r>
  <r>
    <x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x v="3"/>
    <x v="3"/>
    <n v="127.29885057471265"/>
    <n v="54.024390243902438"/>
  </r>
  <r>
    <x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x v="0"/>
    <x v="0"/>
    <n v="10.638024357239512"/>
    <n v="97.055555555555557"/>
  </r>
  <r>
    <x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x v="1"/>
    <x v="7"/>
    <n v="40.470588235294116"/>
    <n v="24.867469879518072"/>
  </r>
  <r>
    <x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x v="7"/>
    <x v="14"/>
    <n v="287.66666666666663"/>
    <n v="84.423913043478265"/>
  </r>
  <r>
    <x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x v="3"/>
    <x v="3"/>
    <n v="572.94444444444446"/>
    <n v="47.091324200913242"/>
  </r>
  <r>
    <x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x v="3"/>
    <x v="3"/>
    <n v="112.90429799426933"/>
    <n v="77.996041171813147"/>
  </r>
  <r>
    <x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x v="4"/>
    <x v="10"/>
    <n v="46.387573964497044"/>
    <n v="62.967871485943775"/>
  </r>
  <r>
    <x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x v="7"/>
    <x v="14"/>
    <n v="90.675916230366497"/>
    <n v="81.006080449017773"/>
  </r>
  <r>
    <x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x v="3"/>
    <x v="3"/>
    <n v="67.740740740740748"/>
    <n v="65.321428571428569"/>
  </r>
  <r>
    <x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x v="3"/>
    <x v="3"/>
    <n v="192.49019607843135"/>
    <n v="104.43617021276596"/>
  </r>
  <r>
    <x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x v="3"/>
    <x v="3"/>
    <n v="82.714285714285722"/>
    <n v="69.989010989010993"/>
  </r>
  <r>
    <x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x v="4"/>
    <x v="4"/>
    <n v="54.163920922570021"/>
    <n v="83.023989898989896"/>
  </r>
  <r>
    <x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x v="3"/>
    <x v="3"/>
    <n v="16.722222222222221"/>
    <n v="90.3"/>
  </r>
  <r>
    <x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x v="3"/>
    <x v="3"/>
    <n v="116.87664041994749"/>
    <n v="103.98131932282546"/>
  </r>
  <r>
    <x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x v="1"/>
    <x v="17"/>
    <n v="1052.1538461538462"/>
    <n v="54.931726907630519"/>
  </r>
  <r>
    <x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x v="4"/>
    <x v="10"/>
    <n v="123.07407407407408"/>
    <n v="51.921875"/>
  </r>
  <r>
    <x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x v="3"/>
    <x v="3"/>
    <n v="178.63855421686748"/>
    <n v="60.02834008097166"/>
  </r>
  <r>
    <x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x v="4"/>
    <x v="22"/>
    <n v="355.28169014084506"/>
    <n v="44.003488879197555"/>
  </r>
  <r>
    <x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x v="4"/>
    <x v="19"/>
    <n v="161.90634146341463"/>
    <n v="53.003513254551258"/>
  </r>
  <r>
    <x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x v="2"/>
    <x v="8"/>
    <n v="24.914285714285715"/>
    <n v="54.5"/>
  </r>
  <r>
    <x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x v="3"/>
    <x v="3"/>
    <n v="198.72222222222223"/>
    <n v="75.04195804195804"/>
  </r>
  <r>
    <x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x v="3"/>
    <x v="3"/>
    <n v="34.752688172043008"/>
    <n v="35.911111111111111"/>
  </r>
  <r>
    <x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x v="1"/>
    <x v="7"/>
    <n v="176.41935483870967"/>
    <n v="36.952702702702702"/>
  </r>
  <r>
    <x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x v="3"/>
    <x v="3"/>
    <n v="511.38095238095235"/>
    <n v="63.170588235294119"/>
  </r>
  <r>
    <x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x v="2"/>
    <x v="8"/>
    <n v="82.044117647058826"/>
    <n v="29.99462365591398"/>
  </r>
  <r>
    <x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x v="4"/>
    <x v="19"/>
    <n v="24.326030927835053"/>
    <n v="86"/>
  </r>
  <r>
    <x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x v="6"/>
    <x v="11"/>
    <n v="50.482758620689658"/>
    <n v="75.014876033057845"/>
  </r>
  <r>
    <x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x v="6"/>
    <x v="11"/>
    <n v="967"/>
    <n v="101.19767441860465"/>
  </r>
  <r>
    <x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  <n v="4"/>
    <n v="4"/>
  </r>
  <r>
    <x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x v="1"/>
    <x v="1"/>
    <n v="122.84501347708894"/>
    <n v="29.001272669424118"/>
  </r>
  <r>
    <x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x v="4"/>
    <x v="6"/>
    <n v="63.4375"/>
    <n v="98.225806451612897"/>
  </r>
  <r>
    <x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x v="4"/>
    <x v="22"/>
    <n v="56.331688596491226"/>
    <n v="87.001693480101608"/>
  </r>
  <r>
    <x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x v="4"/>
    <x v="6"/>
    <n v="44.074999999999996"/>
    <n v="45.205128205128204"/>
  </r>
  <r>
    <x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x v="3"/>
    <x v="3"/>
    <n v="118.37253218884121"/>
    <n v="37.001341561577675"/>
  </r>
  <r>
    <x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x v="1"/>
    <x v="7"/>
    <n v="104.1243169398907"/>
    <n v="94.976947040498445"/>
  </r>
  <r>
    <x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x v="3"/>
    <x v="3"/>
    <n v="26.640000000000004"/>
    <n v="28.956521739130434"/>
  </r>
  <r>
    <x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x v="3"/>
    <x v="3"/>
    <n v="351.20118343195264"/>
    <n v="55.993396226415094"/>
  </r>
  <r>
    <x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x v="4"/>
    <x v="4"/>
    <n v="90.063492063492063"/>
    <n v="54.038095238095238"/>
  </r>
  <r>
    <x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x v="3"/>
    <x v="3"/>
    <n v="171.625"/>
    <n v="82.38"/>
  </r>
  <r>
    <x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x v="4"/>
    <x v="6"/>
    <n v="141.04655870445345"/>
    <n v="66.997115384615384"/>
  </r>
  <r>
    <x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x v="6"/>
    <x v="20"/>
    <n v="30.57944915254237"/>
    <n v="107.91401869158878"/>
  </r>
  <r>
    <x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x v="4"/>
    <x v="10"/>
    <n v="108.16455696202532"/>
    <n v="69.009501187648453"/>
  </r>
  <r>
    <x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x v="3"/>
    <x v="3"/>
    <n v="133.45505617977528"/>
    <n v="39.006568144499177"/>
  </r>
  <r>
    <x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x v="5"/>
    <x v="18"/>
    <n v="187.85106382978722"/>
    <n v="110.3625"/>
  </r>
  <r>
    <x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x v="2"/>
    <x v="8"/>
    <n v="332"/>
    <n v="94.857142857142861"/>
  </r>
  <r>
    <x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x v="2"/>
    <x v="2"/>
    <n v="575.21428571428578"/>
    <n v="57.935251798561154"/>
  </r>
  <r>
    <x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x v="3"/>
    <x v="3"/>
    <n v="40.5"/>
    <n v="101.25"/>
  </r>
  <r>
    <x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x v="4"/>
    <x v="6"/>
    <n v="184.42857142857144"/>
    <n v="64.95597484276729"/>
  </r>
  <r>
    <x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x v="2"/>
    <x v="8"/>
    <n v="285.80555555555554"/>
    <n v="27.00524934383202"/>
  </r>
  <r>
    <x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x v="0"/>
    <x v="0"/>
    <n v="319"/>
    <n v="50.97422680412371"/>
  </r>
  <r>
    <x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x v="1"/>
    <x v="1"/>
    <n v="39.234070221066318"/>
    <n v="104.94260869565217"/>
  </r>
  <r>
    <x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x v="1"/>
    <x v="5"/>
    <n v="178.14000000000001"/>
    <n v="84.028301886792448"/>
  </r>
  <r>
    <x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x v="4"/>
    <x v="19"/>
    <n v="365.15"/>
    <n v="102.85915492957747"/>
  </r>
  <r>
    <x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x v="5"/>
    <x v="18"/>
    <n v="113.94594594594594"/>
    <n v="39.962085308056871"/>
  </r>
  <r>
    <x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x v="5"/>
    <x v="13"/>
    <n v="29.828720626631856"/>
    <n v="51.001785714285717"/>
  </r>
  <r>
    <x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x v="4"/>
    <x v="22"/>
    <n v="54.270588235294113"/>
    <n v="40.823008849557525"/>
  </r>
  <r>
    <x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x v="2"/>
    <x v="8"/>
    <n v="236.34156976744185"/>
    <n v="58.999637155297535"/>
  </r>
  <r>
    <x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x v="0"/>
    <x v="0"/>
    <n v="512.91666666666663"/>
    <n v="71.156069364161851"/>
  </r>
  <r>
    <x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x v="7"/>
    <x v="14"/>
    <n v="100.65116279069768"/>
    <n v="99.494252873563212"/>
  </r>
  <r>
    <x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x v="3"/>
    <x v="3"/>
    <n v="81.348423194303152"/>
    <n v="103.98634590377114"/>
  </r>
  <r>
    <x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x v="5"/>
    <x v="13"/>
    <n v="16.404761904761905"/>
    <n v="76.555555555555557"/>
  </r>
  <r>
    <x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x v="3"/>
    <x v="3"/>
    <n v="52.774617067833695"/>
    <n v="87.068592057761734"/>
  </r>
  <r>
    <x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x v="0"/>
    <x v="0"/>
    <n v="260.20608108108109"/>
    <n v="48.99554707379135"/>
  </r>
  <r>
    <x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x v="3"/>
    <x v="3"/>
    <n v="30.73289183222958"/>
    <n v="42.969135802469133"/>
  </r>
  <r>
    <x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x v="5"/>
    <x v="18"/>
    <n v="13.5"/>
    <n v="33.428571428571431"/>
  </r>
  <r>
    <x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x v="3"/>
    <x v="3"/>
    <n v="178.62556663644605"/>
    <n v="83.982949701619773"/>
  </r>
  <r>
    <x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x v="3"/>
    <x v="3"/>
    <n v="220.0566037735849"/>
    <n v="101.41739130434783"/>
  </r>
  <r>
    <x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x v="2"/>
    <x v="8"/>
    <n v="101.5108695652174"/>
    <n v="109.87058823529412"/>
  </r>
  <r>
    <x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x v="8"/>
    <x v="23"/>
    <n v="191.5"/>
    <n v="31.916666666666668"/>
  </r>
  <r>
    <x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x v="0"/>
    <x v="0"/>
    <n v="305.34683098591546"/>
    <n v="70.993450675399103"/>
  </r>
  <r>
    <x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x v="4"/>
    <x v="12"/>
    <n v="23.995287958115181"/>
    <n v="77.026890756302521"/>
  </r>
  <r>
    <x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x v="7"/>
    <x v="14"/>
    <n v="723.77777777777771"/>
    <n v="101.78125"/>
  </r>
  <r>
    <x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x v="2"/>
    <x v="8"/>
    <n v="547.36"/>
    <n v="51.059701492537314"/>
  </r>
  <r>
    <x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x v="3"/>
    <x v="3"/>
    <n v="414.49999999999994"/>
    <n v="68.02051282051282"/>
  </r>
  <r>
    <x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x v="4"/>
    <x v="10"/>
    <n v="0.90696409140369971"/>
    <n v="30.87037037037037"/>
  </r>
  <r>
    <x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x v="2"/>
    <x v="8"/>
    <n v="34.173469387755098"/>
    <n v="27.908333333333335"/>
  </r>
  <r>
    <x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x v="2"/>
    <x v="2"/>
    <n v="23.948810754912099"/>
    <n v="79.994818652849744"/>
  </r>
  <r>
    <x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x v="4"/>
    <x v="4"/>
    <n v="48.072649572649574"/>
    <n v="38.003378378378379"/>
  </r>
  <r>
    <x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x v="3"/>
    <x v="3"/>
    <n v="0"/>
    <n v="0"/>
  </r>
  <r>
    <x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x v="4"/>
    <x v="4"/>
    <n v="70.145182291666657"/>
    <n v="59.990534521158132"/>
  </r>
  <r>
    <x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x v="6"/>
    <x v="11"/>
    <n v="529.92307692307691"/>
    <n v="37.037634408602152"/>
  </r>
  <r>
    <x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x v="4"/>
    <x v="6"/>
    <n v="180.32549019607845"/>
    <n v="99.963043478260872"/>
  </r>
  <r>
    <x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x v="1"/>
    <x v="1"/>
    <n v="92.320000000000007"/>
    <n v="111.6774193548387"/>
  </r>
  <r>
    <x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x v="5"/>
    <x v="15"/>
    <n v="13.901001112347053"/>
    <n v="36.014409221902014"/>
  </r>
  <r>
    <x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x v="3"/>
    <x v="3"/>
    <n v="927.07777777777767"/>
    <n v="66.010284810126578"/>
  </r>
  <r>
    <x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x v="2"/>
    <x v="2"/>
    <n v="39.857142857142861"/>
    <n v="44.05263157894737"/>
  </r>
  <r>
    <x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x v="3"/>
    <x v="3"/>
    <n v="112.22929936305732"/>
    <n v="52.999726551818434"/>
  </r>
  <r>
    <x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x v="3"/>
    <x v="3"/>
    <n v="70.925816023738875"/>
    <n v="95"/>
  </r>
  <r>
    <x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x v="4"/>
    <x v="6"/>
    <n v="119.08974358974358"/>
    <n v="70.908396946564892"/>
  </r>
  <r>
    <x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x v="3"/>
    <x v="3"/>
    <n v="24.017591339648174"/>
    <n v="98.060773480662988"/>
  </r>
  <r>
    <x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x v="6"/>
    <x v="11"/>
    <n v="139.31868131868131"/>
    <n v="53.046025104602514"/>
  </r>
  <r>
    <x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x v="4"/>
    <x v="19"/>
    <n v="39.277108433734945"/>
    <n v="93.142857142857139"/>
  </r>
  <r>
    <x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x v="1"/>
    <x v="1"/>
    <n v="22.439077144917089"/>
    <n v="58.945075757575758"/>
  </r>
  <r>
    <x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x v="3"/>
    <x v="3"/>
    <n v="55.779069767441861"/>
    <n v="36.067669172932334"/>
  </r>
  <r>
    <x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x v="5"/>
    <x v="9"/>
    <n v="42.523125996810208"/>
    <n v="63.030732860520096"/>
  </r>
  <r>
    <x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x v="0"/>
    <x v="0"/>
    <n v="112.00000000000001"/>
    <n v="84.717948717948715"/>
  </r>
  <r>
    <x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x v="4"/>
    <x v="10"/>
    <n v="7.0681818181818183"/>
    <n v="62.2"/>
  </r>
  <r>
    <x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x v="1"/>
    <x v="1"/>
    <n v="101.74563871693867"/>
    <n v="101.97518330513255"/>
  </r>
  <r>
    <x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x v="3"/>
    <x v="3"/>
    <n v="425.75"/>
    <n v="106.4375"/>
  </r>
  <r>
    <x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x v="4"/>
    <x v="6"/>
    <n v="145.53947368421052"/>
    <n v="29.975609756097562"/>
  </r>
  <r>
    <x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x v="4"/>
    <x v="12"/>
    <n v="32.453465346534657"/>
    <n v="85.806282722513089"/>
  </r>
  <r>
    <x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x v="4"/>
    <x v="12"/>
    <n v="700.33333333333326"/>
    <n v="70.82022471910112"/>
  </r>
  <r>
    <x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x v="3"/>
    <x v="3"/>
    <n v="83.904860392967933"/>
    <n v="40.998484082870135"/>
  </r>
  <r>
    <x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x v="2"/>
    <x v="8"/>
    <n v="84.19047619047619"/>
    <n v="28.063492063492063"/>
  </r>
  <r>
    <x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x v="3"/>
    <x v="3"/>
    <n v="155.95180722891567"/>
    <n v="88.054421768707485"/>
  </r>
  <r>
    <x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x v="4"/>
    <x v="10"/>
    <n v="99.619450317124731"/>
    <n v="31"/>
  </r>
  <r>
    <x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x v="1"/>
    <x v="7"/>
    <n v="80.300000000000011"/>
    <n v="90.337500000000006"/>
  </r>
  <r>
    <x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x v="6"/>
    <x v="11"/>
    <n v="11.254901960784313"/>
    <n v="63.777777777777779"/>
  </r>
  <r>
    <x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x v="5"/>
    <x v="13"/>
    <n v="91.740952380952379"/>
    <n v="53.995515695067262"/>
  </r>
  <r>
    <x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x v="6"/>
    <x v="11"/>
    <n v="95.521156936261391"/>
    <n v="48.993956043956047"/>
  </r>
  <r>
    <x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x v="3"/>
    <x v="3"/>
    <n v="502.87499999999994"/>
    <n v="63.857142857142854"/>
  </r>
  <r>
    <x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x v="1"/>
    <x v="7"/>
    <n v="159.24394463667818"/>
    <n v="82.996393146979258"/>
  </r>
  <r>
    <x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x v="4"/>
    <x v="6"/>
    <n v="15.022446689113355"/>
    <n v="55.08230452674897"/>
  </r>
  <r>
    <x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x v="3"/>
    <x v="3"/>
    <n v="482.03846153846149"/>
    <n v="62.044554455445542"/>
  </r>
  <r>
    <x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x v="5"/>
    <x v="13"/>
    <n v="149.96938775510205"/>
    <n v="104.97857142857143"/>
  </r>
  <r>
    <x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x v="4"/>
    <x v="4"/>
    <n v="117.22156398104266"/>
    <n v="94.044676806083643"/>
  </r>
  <r>
    <x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x v="6"/>
    <x v="20"/>
    <n v="37.695968274950431"/>
    <n v="44.007716049382715"/>
  </r>
  <r>
    <x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x v="0"/>
    <x v="0"/>
    <n v="72.653061224489804"/>
    <n v="92.467532467532465"/>
  </r>
  <r>
    <x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x v="7"/>
    <x v="14"/>
    <n v="265.98113207547169"/>
    <n v="57.072874493927124"/>
  </r>
  <r>
    <x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x v="6"/>
    <x v="20"/>
    <n v="24.205617977528089"/>
    <n v="109.07848101265823"/>
  </r>
  <r>
    <x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x v="1"/>
    <x v="7"/>
    <n v="2.5064935064935066"/>
    <n v="39.387755102040813"/>
  </r>
  <r>
    <x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x v="6"/>
    <x v="11"/>
    <n v="16.329799764428738"/>
    <n v="77.022222222222226"/>
  </r>
  <r>
    <x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x v="1"/>
    <x v="1"/>
    <n v="276.5"/>
    <n v="92.166666666666671"/>
  </r>
  <r>
    <x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x v="3"/>
    <x v="3"/>
    <n v="88.803571428571431"/>
    <n v="61.007063197026021"/>
  </r>
  <r>
    <x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x v="3"/>
    <x v="3"/>
    <n v="163.57142857142856"/>
    <n v="78.068181818181813"/>
  </r>
  <r>
    <x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x v="4"/>
    <x v="6"/>
    <n v="969"/>
    <n v="80.75"/>
  </r>
  <r>
    <x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x v="3"/>
    <x v="3"/>
    <n v="270.91376701966715"/>
    <n v="59.991289782244557"/>
  </r>
  <r>
    <x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x v="2"/>
    <x v="8"/>
    <n v="284.21355932203392"/>
    <n v="110.03018372703411"/>
  </r>
  <r>
    <x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x v="1"/>
    <x v="7"/>
    <n v="4"/>
    <n v="4"/>
  </r>
  <r>
    <x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x v="2"/>
    <x v="2"/>
    <n v="58.6329816768462"/>
    <n v="37.99856063332134"/>
  </r>
  <r>
    <x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x v="3"/>
    <x v="3"/>
    <n v="98.51111111111112"/>
    <n v="96.369565217391298"/>
  </r>
  <r>
    <x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x v="1"/>
    <x v="1"/>
    <n v="43.975381008206334"/>
    <n v="72.978599221789878"/>
  </r>
  <r>
    <x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x v="1"/>
    <x v="7"/>
    <n v="151.66315789473683"/>
    <n v="26.007220216606498"/>
  </r>
  <r>
    <x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x v="1"/>
    <x v="1"/>
    <n v="223.63492063492063"/>
    <n v="104.36296296296297"/>
  </r>
  <r>
    <x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x v="5"/>
    <x v="18"/>
    <n v="239.75"/>
    <n v="102.18852459016394"/>
  </r>
  <r>
    <x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x v="4"/>
    <x v="22"/>
    <n v="199.33333333333334"/>
    <n v="54.117647058823529"/>
  </r>
  <r>
    <x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x v="3"/>
    <x v="3"/>
    <n v="137.34482758620689"/>
    <n v="63.222222222222221"/>
  </r>
  <r>
    <x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x v="3"/>
    <x v="3"/>
    <n v="100.9696106362773"/>
    <n v="104.03228962818004"/>
  </r>
  <r>
    <x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x v="4"/>
    <x v="10"/>
    <n v="794.16"/>
    <n v="49.994334277620396"/>
  </r>
  <r>
    <x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x v="3"/>
    <x v="3"/>
    <n v="369.7"/>
    <n v="56.015151515151516"/>
  </r>
  <r>
    <x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x v="1"/>
    <x v="1"/>
    <n v="12.818181818181817"/>
    <n v="48.807692307692307"/>
  </r>
  <r>
    <x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x v="4"/>
    <x v="4"/>
    <n v="138.02702702702703"/>
    <n v="60.082352941176474"/>
  </r>
  <r>
    <x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x v="3"/>
    <x v="3"/>
    <n v="83.813278008298752"/>
    <n v="78.990502793296088"/>
  </r>
  <r>
    <x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x v="3"/>
    <x v="3"/>
    <n v="204.60063224446787"/>
    <n v="53.99499443826474"/>
  </r>
  <r>
    <x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x v="1"/>
    <x v="5"/>
    <n v="44.344086021505376"/>
    <n v="111.45945945945945"/>
  </r>
  <r>
    <x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x v="1"/>
    <x v="1"/>
    <n v="218.60294117647058"/>
    <n v="60.922131147540981"/>
  </r>
  <r>
    <x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x v="3"/>
    <x v="3"/>
    <n v="186.03314917127071"/>
    <n v="26.0015444015444"/>
  </r>
  <r>
    <x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x v="4"/>
    <x v="10"/>
    <n v="237.33830845771143"/>
    <n v="80.993208828522924"/>
  </r>
  <r>
    <x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x v="1"/>
    <x v="1"/>
    <n v="305.65384615384613"/>
    <n v="34.995963302752294"/>
  </r>
  <r>
    <x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x v="4"/>
    <x v="12"/>
    <n v="94.142857142857139"/>
    <n v="94.142857142857139"/>
  </r>
  <r>
    <x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x v="1"/>
    <x v="1"/>
    <n v="54.400000000000006"/>
    <n v="52.085106382978722"/>
  </r>
  <r>
    <x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x v="8"/>
    <x v="23"/>
    <n v="111.88059701492537"/>
    <n v="24.986666666666668"/>
  </r>
  <r>
    <x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x v="0"/>
    <x v="0"/>
    <n v="369.14814814814815"/>
    <n v="69.215277777777771"/>
  </r>
  <r>
    <x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x v="3"/>
    <x v="3"/>
    <n v="62.930372148859547"/>
    <n v="93.944444444444443"/>
  </r>
  <r>
    <x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x v="3"/>
    <x v="3"/>
    <n v="64.927835051546396"/>
    <n v="98.40625"/>
  </r>
  <r>
    <x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x v="1"/>
    <x v="17"/>
    <n v="18.853658536585368"/>
    <n v="41.783783783783782"/>
  </r>
  <r>
    <x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x v="4"/>
    <x v="22"/>
    <n v="16.754404145077721"/>
    <n v="65.991836734693877"/>
  </r>
  <r>
    <x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x v="1"/>
    <x v="17"/>
    <n v="101.11290322580646"/>
    <n v="72.05747126436782"/>
  </r>
  <r>
    <x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x v="3"/>
    <x v="3"/>
    <n v="341.5022831050228"/>
    <n v="48.003209242618745"/>
  </r>
  <r>
    <x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x v="2"/>
    <x v="2"/>
    <n v="64.016666666666666"/>
    <n v="54.098591549295776"/>
  </r>
  <r>
    <x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x v="6"/>
    <x v="11"/>
    <n v="52.080459770114942"/>
    <n v="107.88095238095238"/>
  </r>
  <r>
    <x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x v="4"/>
    <x v="4"/>
    <n v="322.40211640211641"/>
    <n v="67.034103410341032"/>
  </r>
  <r>
    <x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x v="2"/>
    <x v="2"/>
    <n v="119.50810185185186"/>
    <n v="64.01425914445133"/>
  </r>
  <r>
    <x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x v="5"/>
    <x v="18"/>
    <n v="146.79775280898878"/>
    <n v="96.066176470588232"/>
  </r>
  <r>
    <x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x v="1"/>
    <x v="1"/>
    <n v="950.57142857142856"/>
    <n v="51.184615384615384"/>
  </r>
  <r>
    <x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x v="0"/>
    <x v="0"/>
    <n v="72.893617021276597"/>
    <n v="43.92307692307692"/>
  </r>
  <r>
    <x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x v="3"/>
    <x v="3"/>
    <n v="79.008248730964468"/>
    <n v="91.021198830409361"/>
  </r>
  <r>
    <x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x v="4"/>
    <x v="4"/>
    <n v="64.721518987341781"/>
    <n v="50.127450980392155"/>
  </r>
  <r>
    <x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x v="5"/>
    <x v="15"/>
    <n v="82.028169014084511"/>
    <n v="67.720930232558146"/>
  </r>
  <r>
    <x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x v="6"/>
    <x v="11"/>
    <n v="1037.6666666666667"/>
    <n v="61.03921568627451"/>
  </r>
  <r>
    <x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x v="3"/>
    <x v="3"/>
    <n v="12.910076530612244"/>
    <n v="80.011857707509876"/>
  </r>
  <r>
    <x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x v="4"/>
    <x v="10"/>
    <n v="154.84210526315789"/>
    <n v="47.001497753369947"/>
  </r>
  <r>
    <x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x v="3"/>
    <x v="3"/>
    <n v="7.0991735537190088"/>
    <n v="71.127388535031841"/>
  </r>
  <r>
    <x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x v="3"/>
    <x v="3"/>
    <n v="208.52773826458036"/>
    <n v="89.99079189686924"/>
  </r>
  <r>
    <x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x v="4"/>
    <x v="6"/>
    <n v="99.683544303797461"/>
    <n v="43.032786885245905"/>
  </r>
  <r>
    <x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x v="3"/>
    <x v="3"/>
    <n v="201.59756097560978"/>
    <n v="67.997714808043881"/>
  </r>
  <r>
    <x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x v="1"/>
    <x v="1"/>
    <n v="162.09032258064516"/>
    <n v="73.004566210045667"/>
  </r>
  <r>
    <x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x v="4"/>
    <x v="4"/>
    <n v="3.6436208125445471"/>
    <n v="62.341463414634148"/>
  </r>
  <r>
    <x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x v="0"/>
    <x v="0"/>
    <n v="5"/>
    <n v="5"/>
  </r>
  <r>
    <x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x v="2"/>
    <x v="8"/>
    <n v="206.63492063492063"/>
    <n v="67.103092783505161"/>
  </r>
  <r>
    <x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x v="3"/>
    <x v="3"/>
    <n v="128.23628691983123"/>
    <n v="79.978947368421046"/>
  </r>
  <r>
    <x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x v="3"/>
    <x v="3"/>
    <n v="119.66037735849055"/>
    <n v="62.176470588235297"/>
  </r>
  <r>
    <x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x v="3"/>
    <x v="3"/>
    <n v="170.73055242390078"/>
    <n v="53.005950297514879"/>
  </r>
  <r>
    <x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x v="5"/>
    <x v="9"/>
    <n v="187.21212121212122"/>
    <n v="57.738317757009348"/>
  </r>
  <r>
    <x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x v="1"/>
    <x v="1"/>
    <n v="188.38235294117646"/>
    <n v="40.03125"/>
  </r>
  <r>
    <x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x v="0"/>
    <x v="0"/>
    <n v="131.29869186046511"/>
    <n v="81.016591928251117"/>
  </r>
  <r>
    <x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x v="1"/>
    <x v="17"/>
    <n v="283.97435897435901"/>
    <n v="35.047468354430379"/>
  </r>
  <r>
    <x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x v="4"/>
    <x v="22"/>
    <n v="120.41999999999999"/>
    <n v="102.92307692307692"/>
  </r>
  <r>
    <x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x v="3"/>
    <x v="3"/>
    <n v="419.0560747663551"/>
    <n v="27.998126756166094"/>
  </r>
  <r>
    <x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x v="3"/>
    <x v="3"/>
    <n v="13.853658536585368"/>
    <n v="75.733333333333334"/>
  </r>
  <r>
    <x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x v="1"/>
    <x v="5"/>
    <n v="139.43548387096774"/>
    <n v="45.026041666666664"/>
  </r>
  <r>
    <x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x v="3"/>
    <x v="3"/>
    <n v="174"/>
    <n v="73.615384615384613"/>
  </r>
  <r>
    <x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x v="3"/>
    <x v="3"/>
    <n v="155.49056603773585"/>
    <n v="56.991701244813278"/>
  </r>
  <r>
    <x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x v="3"/>
    <x v="3"/>
    <n v="170.44705882352943"/>
    <n v="85.223529411764702"/>
  </r>
  <r>
    <x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x v="1"/>
    <x v="7"/>
    <n v="189.515625"/>
    <n v="50.962184873949582"/>
  </r>
  <r>
    <x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x v="3"/>
    <x v="3"/>
    <n v="249.71428571428572"/>
    <n v="63.563636363636363"/>
  </r>
  <r>
    <x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x v="5"/>
    <x v="9"/>
    <n v="48.860523665659613"/>
    <n v="80.999165275459092"/>
  </r>
  <r>
    <x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x v="3"/>
    <x v="3"/>
    <n v="28.461970393057683"/>
    <n v="86.044753086419746"/>
  </r>
  <r>
    <x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x v="7"/>
    <x v="14"/>
    <n v="268.02325581395348"/>
    <n v="90.0390625"/>
  </r>
  <r>
    <x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x v="3"/>
    <x v="3"/>
    <n v="619.80078125"/>
    <n v="74.006063432835816"/>
  </r>
  <r>
    <x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x v="1"/>
    <x v="7"/>
    <n v="3.1301587301587301"/>
    <n v="92.4375"/>
  </r>
  <r>
    <x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x v="3"/>
    <x v="3"/>
    <n v="159.92152704135739"/>
    <n v="55.999257333828446"/>
  </r>
  <r>
    <x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x v="7"/>
    <x v="14"/>
    <n v="279.39215686274508"/>
    <n v="32.983796296296298"/>
  </r>
  <r>
    <x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x v="3"/>
    <x v="3"/>
    <n v="77.373333333333335"/>
    <n v="93.596774193548384"/>
  </r>
  <r>
    <x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x v="3"/>
    <x v="3"/>
    <n v="206.32812500000003"/>
    <n v="69.867724867724874"/>
  </r>
  <r>
    <x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x v="0"/>
    <x v="0"/>
    <n v="694.25"/>
    <n v="72.129870129870127"/>
  </r>
  <r>
    <x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x v="1"/>
    <x v="7"/>
    <n v="151.78947368421052"/>
    <n v="30.041666666666668"/>
  </r>
  <r>
    <x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x v="3"/>
    <x v="3"/>
    <n v="64.58207217694995"/>
    <n v="73.968000000000004"/>
  </r>
  <r>
    <x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x v="3"/>
    <x v="3"/>
    <n v="62.873684210526314"/>
    <n v="68.65517241379311"/>
  </r>
  <r>
    <x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x v="3"/>
    <x v="3"/>
    <n v="310.39864864864865"/>
    <n v="59.992164544564154"/>
  </r>
  <r>
    <x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x v="3"/>
    <x v="3"/>
    <n v="42.859916782246884"/>
    <n v="111.15827338129496"/>
  </r>
  <r>
    <x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x v="4"/>
    <x v="10"/>
    <n v="83.119402985074629"/>
    <n v="53.038095238095238"/>
  </r>
  <r>
    <x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x v="4"/>
    <x v="19"/>
    <n v="78.531302876480552"/>
    <n v="55.985524728588658"/>
  </r>
  <r>
    <x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x v="4"/>
    <x v="19"/>
    <n v="114.09352517985612"/>
    <n v="69.986760812003524"/>
  </r>
  <r>
    <x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x v="4"/>
    <x v="10"/>
    <n v="64.537683358624179"/>
    <n v="48.998079877112133"/>
  </r>
  <r>
    <x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x v="3"/>
    <x v="3"/>
    <n v="79.411764705882348"/>
    <n v="103.84615384615384"/>
  </r>
  <r>
    <x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x v="3"/>
    <x v="3"/>
    <n v="11.419117647058824"/>
    <n v="99.127659574468083"/>
  </r>
  <r>
    <x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x v="4"/>
    <x v="6"/>
    <n v="56.186046511627907"/>
    <n v="107.37777777777778"/>
  </r>
  <r>
    <x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x v="3"/>
    <x v="3"/>
    <n v="16.501669449081803"/>
    <n v="76.922178988326849"/>
  </r>
  <r>
    <x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x v="3"/>
    <x v="3"/>
    <n v="119.96808510638297"/>
    <n v="58.128865979381445"/>
  </r>
  <r>
    <x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x v="2"/>
    <x v="8"/>
    <n v="145.45652173913044"/>
    <n v="103.73643410852713"/>
  </r>
  <r>
    <x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x v="3"/>
    <x v="3"/>
    <n v="221.38255033557047"/>
    <n v="87.962666666666664"/>
  </r>
  <r>
    <x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x v="3"/>
    <x v="3"/>
    <n v="48.396694214876035"/>
    <n v="28"/>
  </r>
  <r>
    <x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x v="1"/>
    <x v="1"/>
    <n v="92.911504424778755"/>
    <n v="37.999361294443261"/>
  </r>
  <r>
    <x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x v="6"/>
    <x v="11"/>
    <n v="88.599797365754824"/>
    <n v="29.999313893653515"/>
  </r>
  <r>
    <x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x v="5"/>
    <x v="18"/>
    <n v="41.4"/>
    <n v="103.5"/>
  </r>
  <r>
    <x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x v="0"/>
    <x v="0"/>
    <n v="63.056795131845846"/>
    <n v="85.994467496542185"/>
  </r>
  <r>
    <x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x v="3"/>
    <x v="3"/>
    <n v="48.482333607230892"/>
    <n v="98.011627906976742"/>
  </r>
  <r>
    <x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x v="1"/>
    <x v="17"/>
    <n v="2"/>
    <n v="2"/>
  </r>
  <r>
    <x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x v="4"/>
    <x v="12"/>
    <n v="88.47941026944585"/>
    <n v="44.994570837642193"/>
  </r>
  <r>
    <x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x v="2"/>
    <x v="2"/>
    <n v="126.84"/>
    <n v="31.012224938875306"/>
  </r>
  <r>
    <x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x v="2"/>
    <x v="2"/>
    <n v="2338.833333333333"/>
    <n v="59.970085470085472"/>
  </r>
  <r>
    <x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x v="1"/>
    <x v="16"/>
    <n v="508.38857142857148"/>
    <n v="58.9973474801061"/>
  </r>
  <r>
    <x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x v="7"/>
    <x v="14"/>
    <n v="191.47826086956522"/>
    <n v="50.045454545454547"/>
  </r>
  <r>
    <x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x v="0"/>
    <x v="0"/>
    <n v="42.127533783783782"/>
    <n v="98.966269841269835"/>
  </r>
  <r>
    <x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x v="4"/>
    <x v="22"/>
    <n v="8.24"/>
    <n v="58.857142857142854"/>
  </r>
  <r>
    <x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x v="1"/>
    <x v="1"/>
    <n v="60.064638783269963"/>
    <n v="81.010256410256417"/>
  </r>
  <r>
    <x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x v="4"/>
    <x v="4"/>
    <n v="47.232808616404313"/>
    <n v="76.013333333333335"/>
  </r>
  <r>
    <x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x v="3"/>
    <x v="3"/>
    <n v="81.736263736263737"/>
    <n v="96.597402597402592"/>
  </r>
  <r>
    <x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x v="1"/>
    <x v="17"/>
    <n v="54.187265917603"/>
    <n v="76.957446808510639"/>
  </r>
  <r>
    <x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x v="3"/>
    <x v="3"/>
    <n v="97.868131868131869"/>
    <n v="67.984732824427482"/>
  </r>
  <r>
    <x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x v="3"/>
    <x v="3"/>
    <n v="77.239999999999995"/>
    <n v="88.781609195402297"/>
  </r>
  <r>
    <x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x v="1"/>
    <x v="17"/>
    <n v="33.464735516372798"/>
    <n v="24.99623706491063"/>
  </r>
  <r>
    <x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x v="4"/>
    <x v="4"/>
    <n v="239.58823529411765"/>
    <n v="44.922794117647058"/>
  </r>
  <r>
    <x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x v="3"/>
    <x v="3"/>
    <n v="64.032258064516128"/>
    <n v="79.400000000000006"/>
  </r>
  <r>
    <x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x v="8"/>
    <x v="23"/>
    <n v="176.15942028985506"/>
    <n v="29.009546539379475"/>
  </r>
  <r>
    <x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x v="3"/>
    <x v="3"/>
    <n v="20.33818181818182"/>
    <n v="73.59210526315789"/>
  </r>
  <r>
    <x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x v="3"/>
    <x v="3"/>
    <n v="358.64754098360658"/>
    <n v="107.97038864898211"/>
  </r>
  <r>
    <x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x v="1"/>
    <x v="7"/>
    <n v="468.85802469135803"/>
    <n v="68.987284287011803"/>
  </r>
  <r>
    <x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x v="3"/>
    <x v="3"/>
    <n v="122.05635245901641"/>
    <n v="111.02236719478098"/>
  </r>
  <r>
    <x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x v="3"/>
    <x v="3"/>
    <n v="55.931783729156137"/>
    <n v="24.997515808491418"/>
  </r>
  <r>
    <x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x v="1"/>
    <x v="7"/>
    <n v="43.660714285714285"/>
    <n v="42.155172413793103"/>
  </r>
  <r>
    <x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x v="7"/>
    <x v="14"/>
    <n v="33.53837141183363"/>
    <n v="47.003284072249592"/>
  </r>
  <r>
    <x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x v="8"/>
    <x v="23"/>
    <n v="122.97938144329896"/>
    <n v="36.0392749244713"/>
  </r>
  <r>
    <x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x v="7"/>
    <x v="14"/>
    <n v="189.74959871589084"/>
    <n v="101.03760683760684"/>
  </r>
  <r>
    <x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x v="5"/>
    <x v="13"/>
    <n v="83.622641509433961"/>
    <n v="39.927927927927925"/>
  </r>
  <r>
    <x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x v="4"/>
    <x v="6"/>
    <n v="17.968844221105527"/>
    <n v="83.158139534883716"/>
  </r>
  <r>
    <x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x v="0"/>
    <x v="0"/>
    <n v="1036.5"/>
    <n v="39.97520661157025"/>
  </r>
  <r>
    <x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x v="6"/>
    <x v="20"/>
    <n v="97.405219780219781"/>
    <n v="47.993908629441627"/>
  </r>
  <r>
    <x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x v="3"/>
    <x v="3"/>
    <n v="86.386203150461711"/>
    <n v="95.978877489438744"/>
  </r>
  <r>
    <x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x v="3"/>
    <x v="3"/>
    <n v="150.16666666666666"/>
    <n v="78.728155339805824"/>
  </r>
  <r>
    <x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x v="3"/>
    <x v="3"/>
    <n v="358.43478260869563"/>
    <n v="56.081632653061227"/>
  </r>
  <r>
    <x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x v="5"/>
    <x v="9"/>
    <n v="542.85714285714289"/>
    <n v="69.090909090909093"/>
  </r>
  <r>
    <x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x v="3"/>
    <x v="3"/>
    <n v="67.500714285714281"/>
    <n v="102.05291576673866"/>
  </r>
  <r>
    <x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x v="2"/>
    <x v="8"/>
    <n v="191.74666666666667"/>
    <n v="107.32089552238806"/>
  </r>
  <r>
    <x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x v="3"/>
    <x v="3"/>
    <n v="932"/>
    <n v="51.970260223048328"/>
  </r>
  <r>
    <x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x v="4"/>
    <x v="19"/>
    <n v="429.27586206896552"/>
    <n v="71.137142857142862"/>
  </r>
  <r>
    <x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x v="2"/>
    <x v="2"/>
    <n v="100.65753424657535"/>
    <n v="106.49275362318841"/>
  </r>
  <r>
    <x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x v="4"/>
    <x v="4"/>
    <n v="226.61111111111109"/>
    <n v="42.93684210526316"/>
  </r>
  <r>
    <x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x v="4"/>
    <x v="4"/>
    <n v="142.38"/>
    <n v="30.037974683544302"/>
  </r>
  <r>
    <x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x v="1"/>
    <x v="1"/>
    <n v="90.633333333333326"/>
    <n v="70.623376623376629"/>
  </r>
  <r>
    <x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x v="3"/>
    <x v="3"/>
    <n v="63.966740576496676"/>
    <n v="66.016018306636155"/>
  </r>
  <r>
    <x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x v="3"/>
    <x v="3"/>
    <n v="84.131868131868131"/>
    <n v="96.911392405063296"/>
  </r>
  <r>
    <x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x v="1"/>
    <x v="1"/>
    <n v="133.93478260869566"/>
    <n v="62.867346938775512"/>
  </r>
  <r>
    <x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x v="3"/>
    <x v="3"/>
    <n v="59.042047531992694"/>
    <n v="108.98537682789652"/>
  </r>
  <r>
    <x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x v="1"/>
    <x v="5"/>
    <n v="152.80062063615205"/>
    <n v="26.999314599040439"/>
  </r>
  <r>
    <x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x v="2"/>
    <x v="8"/>
    <n v="446.69121140142522"/>
    <n v="65.004147943311438"/>
  </r>
  <r>
    <x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x v="4"/>
    <x v="6"/>
    <n v="84.391891891891888"/>
    <n v="111.51785714285714"/>
  </r>
  <r>
    <x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x v="2"/>
    <x v="8"/>
    <n v="3"/>
    <n v="3"/>
  </r>
  <r>
    <x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x v="3"/>
    <x v="3"/>
    <n v="175.02692307692308"/>
    <n v="110.99268292682927"/>
  </r>
  <r>
    <x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x v="2"/>
    <x v="8"/>
    <n v="54.137931034482754"/>
    <n v="56.746987951807228"/>
  </r>
  <r>
    <x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x v="5"/>
    <x v="18"/>
    <n v="311.87381703470032"/>
    <n v="97.020608439646708"/>
  </r>
  <r>
    <x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x v="4"/>
    <x v="10"/>
    <n v="122.78160919540231"/>
    <n v="92.08620689655173"/>
  </r>
  <r>
    <x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x v="5"/>
    <x v="9"/>
    <n v="99.026517383618156"/>
    <n v="82.986666666666665"/>
  </r>
  <r>
    <x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x v="2"/>
    <x v="2"/>
    <n v="127.84686346863469"/>
    <n v="103.03791821561339"/>
  </r>
  <r>
    <x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x v="4"/>
    <x v="6"/>
    <n v="158.61643835616439"/>
    <n v="68.922619047619051"/>
  </r>
  <r>
    <x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x v="3"/>
    <x v="3"/>
    <n v="707.05882352941171"/>
    <n v="87.737226277372258"/>
  </r>
  <r>
    <x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x v="3"/>
    <x v="3"/>
    <n v="142.38775510204081"/>
    <n v="75.021505376344081"/>
  </r>
  <r>
    <x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x v="3"/>
    <x v="3"/>
    <n v="147.86046511627907"/>
    <n v="50.863999999999997"/>
  </r>
  <r>
    <x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x v="3"/>
    <x v="3"/>
    <n v="20.322580645161288"/>
    <n v="90"/>
  </r>
  <r>
    <x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x v="3"/>
    <x v="3"/>
    <n v="1840.625"/>
    <n v="72.896039603960389"/>
  </r>
  <r>
    <x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x v="5"/>
    <x v="15"/>
    <n v="161.94202898550725"/>
    <n v="108.48543689320388"/>
  </r>
  <r>
    <x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x v="1"/>
    <x v="1"/>
    <n v="472.82077922077923"/>
    <n v="101.98095238095237"/>
  </r>
  <r>
    <x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x v="6"/>
    <x v="20"/>
    <n v="24.466101694915253"/>
    <n v="44.009146341463413"/>
  </r>
  <r>
    <x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x v="3"/>
    <x v="3"/>
    <n v="517.65"/>
    <n v="65.942675159235662"/>
  </r>
  <r>
    <x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x v="4"/>
    <x v="4"/>
    <n v="247.64285714285714"/>
    <n v="24.987387387387386"/>
  </r>
  <r>
    <x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x v="2"/>
    <x v="8"/>
    <n v="100.20481927710843"/>
    <n v="28.003367003367003"/>
  </r>
  <r>
    <x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x v="5"/>
    <x v="13"/>
    <n v="153"/>
    <n v="85.829268292682926"/>
  </r>
  <r>
    <x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x v="3"/>
    <x v="3"/>
    <n v="37.091954022988503"/>
    <n v="84.921052631578945"/>
  </r>
  <r>
    <x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x v="1"/>
    <x v="1"/>
    <n v="4.392394822006473"/>
    <n v="90.483333333333334"/>
  </r>
  <r>
    <x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x v="4"/>
    <x v="4"/>
    <n v="156.50721649484535"/>
    <n v="25.00197628458498"/>
  </r>
  <r>
    <x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x v="3"/>
    <x v="3"/>
    <n v="270.40816326530609"/>
    <n v="92.013888888888886"/>
  </r>
  <r>
    <x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x v="3"/>
    <x v="3"/>
    <n v="134.05952380952382"/>
    <n v="93.066115702479337"/>
  </r>
  <r>
    <x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x v="6"/>
    <x v="20"/>
    <n v="50.398033126293996"/>
    <n v="61.008145363408524"/>
  </r>
  <r>
    <x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x v="3"/>
    <x v="3"/>
    <n v="88.815837937384899"/>
    <n v="92.036259541984734"/>
  </r>
  <r>
    <x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x v="2"/>
    <x v="2"/>
    <n v="165"/>
    <n v="81.132596685082873"/>
  </r>
  <r>
    <x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x v="3"/>
    <x v="3"/>
    <n v="17.5"/>
    <n v="73.5"/>
  </r>
  <r>
    <x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x v="4"/>
    <x v="6"/>
    <n v="185.66071428571428"/>
    <n v="85.221311475409834"/>
  </r>
  <r>
    <x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x v="2"/>
    <x v="8"/>
    <n v="412.6631944444444"/>
    <n v="110.96825396825396"/>
  </r>
  <r>
    <x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x v="2"/>
    <x v="2"/>
    <n v="90.25"/>
    <n v="32.968036529680369"/>
  </r>
  <r>
    <x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x v="1"/>
    <x v="1"/>
    <n v="91.984615384615381"/>
    <n v="96.005352363960753"/>
  </r>
  <r>
    <x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x v="1"/>
    <x v="16"/>
    <n v="527.00632911392404"/>
    <n v="84.96632653061225"/>
  </r>
  <r>
    <x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x v="3"/>
    <x v="3"/>
    <n v="319.14285714285711"/>
    <n v="25.007462686567163"/>
  </r>
  <r>
    <x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x v="7"/>
    <x v="14"/>
    <n v="354.18867924528303"/>
    <n v="65.998995479658461"/>
  </r>
  <r>
    <x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x v="5"/>
    <x v="9"/>
    <n v="32.896103896103895"/>
    <n v="87.34482758620689"/>
  </r>
  <r>
    <x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x v="1"/>
    <x v="7"/>
    <n v="135.8918918918919"/>
    <n v="27.933333333333334"/>
  </r>
  <r>
    <x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x v="3"/>
    <x v="3"/>
    <n v="2.0843373493975905"/>
    <n v="103.8"/>
  </r>
  <r>
    <x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x v="1"/>
    <x v="7"/>
    <n v="61"/>
    <n v="31.937172774869111"/>
  </r>
  <r>
    <x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x v="3"/>
    <x v="3"/>
    <n v="30.037735849056602"/>
    <n v="99.5"/>
  </r>
  <r>
    <x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x v="3"/>
    <x v="3"/>
    <n v="1179.1666666666665"/>
    <n v="108.84615384615384"/>
  </r>
  <r>
    <x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x v="1"/>
    <x v="5"/>
    <n v="1126.0833333333335"/>
    <n v="110.76229508196721"/>
  </r>
  <r>
    <x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x v="3"/>
    <x v="3"/>
    <n v="12.923076923076923"/>
    <n v="29.647058823529413"/>
  </r>
  <r>
    <x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x v="3"/>
    <x v="3"/>
    <n v="712"/>
    <n v="101.71428571428571"/>
  </r>
  <r>
    <x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x v="2"/>
    <x v="8"/>
    <n v="30.304347826086957"/>
    <n v="61.5"/>
  </r>
  <r>
    <x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x v="2"/>
    <x v="2"/>
    <n v="212.50896057347671"/>
    <n v="35"/>
  </r>
  <r>
    <x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x v="3"/>
    <x v="3"/>
    <n v="228.85714285714286"/>
    <n v="40.049999999999997"/>
  </r>
  <r>
    <x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x v="4"/>
    <x v="10"/>
    <n v="34.959979476654695"/>
    <n v="110.97231270358306"/>
  </r>
  <r>
    <x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x v="2"/>
    <x v="8"/>
    <n v="157.29069767441862"/>
    <n v="36.959016393442624"/>
  </r>
  <r>
    <x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x v="1"/>
    <x v="5"/>
    <n v="1"/>
    <n v="1"/>
  </r>
  <r>
    <x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x v="5"/>
    <x v="9"/>
    <n v="232.30555555555554"/>
    <n v="30.974074074074075"/>
  </r>
  <r>
    <x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x v="3"/>
    <x v="3"/>
    <n v="92.448275862068968"/>
    <n v="47.035087719298247"/>
  </r>
  <r>
    <x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x v="7"/>
    <x v="14"/>
    <n v="256.70212765957444"/>
    <n v="88.065693430656935"/>
  </r>
  <r>
    <x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x v="3"/>
    <x v="3"/>
    <n v="168.47017045454547"/>
    <n v="37.005616224648989"/>
  </r>
  <r>
    <x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x v="3"/>
    <x v="3"/>
    <n v="166.57777777777778"/>
    <n v="26.027777777777779"/>
  </r>
  <r>
    <x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x v="3"/>
    <x v="3"/>
    <n v="772.07692307692309"/>
    <n v="67.817567567567565"/>
  </r>
  <r>
    <x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x v="4"/>
    <x v="6"/>
    <n v="406.85714285714283"/>
    <n v="49.964912280701753"/>
  </r>
  <r>
    <x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x v="1"/>
    <x v="1"/>
    <n v="564.20608108108115"/>
    <n v="110.01646903820817"/>
  </r>
  <r>
    <x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x v="1"/>
    <x v="5"/>
    <n v="68.426865671641792"/>
    <n v="89.964678178963894"/>
  </r>
  <r>
    <x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x v="6"/>
    <x v="11"/>
    <n v="34.351966873706004"/>
    <n v="79.009523809523813"/>
  </r>
  <r>
    <x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x v="1"/>
    <x v="1"/>
    <n v="655.4545454545455"/>
    <n v="86.867469879518069"/>
  </r>
  <r>
    <x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x v="1"/>
    <x v="17"/>
    <n v="177.25714285714284"/>
    <n v="62.04"/>
  </r>
  <r>
    <x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x v="3"/>
    <x v="3"/>
    <n v="113.17857142857144"/>
    <n v="26.970212765957445"/>
  </r>
  <r>
    <x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x v="1"/>
    <x v="1"/>
    <n v="728.18181818181824"/>
    <n v="54.121621621621621"/>
  </r>
  <r>
    <x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x v="1"/>
    <x v="7"/>
    <n v="208.33333333333334"/>
    <n v="41.035353535353536"/>
  </r>
  <r>
    <x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x v="4"/>
    <x v="22"/>
    <n v="31.171232876712331"/>
    <n v="55.052419354838712"/>
  </r>
  <r>
    <x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x v="5"/>
    <x v="18"/>
    <n v="56.967078189300416"/>
    <n v="107.93762183235867"/>
  </r>
  <r>
    <x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x v="3"/>
    <x v="3"/>
    <n v="231"/>
    <n v="73.92"/>
  </r>
  <r>
    <x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x v="6"/>
    <x v="11"/>
    <n v="86.867834394904463"/>
    <n v="31.995894428152493"/>
  </r>
  <r>
    <x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x v="3"/>
    <x v="3"/>
    <n v="270.74418604651163"/>
    <n v="53.898148148148145"/>
  </r>
  <r>
    <x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x v="3"/>
    <x v="3"/>
    <n v="49.446428571428569"/>
    <n v="106.5"/>
  </r>
  <r>
    <x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x v="1"/>
    <x v="7"/>
    <n v="113.3596256684492"/>
    <n v="32.999805409612762"/>
  </r>
  <r>
    <x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x v="3"/>
    <x v="3"/>
    <n v="190.55555555555554"/>
    <n v="43.00254993625159"/>
  </r>
  <r>
    <x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x v="2"/>
    <x v="2"/>
    <n v="135.5"/>
    <n v="86.858974358974365"/>
  </r>
  <r>
    <x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x v="1"/>
    <x v="1"/>
    <n v="10.297872340425531"/>
    <n v="96.8"/>
  </r>
  <r>
    <x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x v="3"/>
    <x v="3"/>
    <n v="65.544223826714799"/>
    <n v="32.995456610631528"/>
  </r>
  <r>
    <x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x v="3"/>
    <x v="3"/>
    <n v="49.026652452025587"/>
    <n v="68.028106508875737"/>
  </r>
  <r>
    <x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x v="4"/>
    <x v="10"/>
    <n v="787.92307692307691"/>
    <n v="58.867816091954026"/>
  </r>
  <r>
    <x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x v="3"/>
    <x v="3"/>
    <n v="80.306347746090154"/>
    <n v="105.04572803850782"/>
  </r>
  <r>
    <x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x v="4"/>
    <x v="6"/>
    <n v="106.29411764705883"/>
    <n v="33.054878048780488"/>
  </r>
  <r>
    <x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x v="3"/>
    <x v="3"/>
    <n v="50.735632183908038"/>
    <n v="78.821428571428569"/>
  </r>
  <r>
    <x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x v="4"/>
    <x v="10"/>
    <n v="215.31372549019611"/>
    <n v="68.204968944099377"/>
  </r>
  <r>
    <x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x v="1"/>
    <x v="1"/>
    <n v="141.22972972972974"/>
    <n v="75.731884057971016"/>
  </r>
  <r>
    <x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x v="2"/>
    <x v="2"/>
    <n v="115.33745781777279"/>
    <n v="30.996070133010882"/>
  </r>
  <r>
    <x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x v="4"/>
    <x v="10"/>
    <n v="193.11940298507463"/>
    <n v="101.88188976377953"/>
  </r>
  <r>
    <x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x v="1"/>
    <x v="17"/>
    <n v="729.73333333333335"/>
    <n v="52.879227053140099"/>
  </r>
  <r>
    <x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x v="1"/>
    <x v="1"/>
    <n v="99.66339869281046"/>
    <n v="71.005820721769496"/>
  </r>
  <r>
    <x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x v="4"/>
    <x v="10"/>
    <n v="88.166666666666671"/>
    <n v="102.38709677419355"/>
  </r>
  <r>
    <x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x v="3"/>
    <x v="3"/>
    <n v="37.233333333333334"/>
    <n v="74.466666666666669"/>
  </r>
  <r>
    <x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x v="3"/>
    <x v="3"/>
    <n v="30.540075309306079"/>
    <n v="51.009883198562441"/>
  </r>
  <r>
    <x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x v="0"/>
    <x v="0"/>
    <n v="25.714285714285712"/>
    <n v="90"/>
  </r>
  <r>
    <x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x v="3"/>
    <x v="3"/>
    <n v="34"/>
    <n v="97.142857142857139"/>
  </r>
  <r>
    <x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x v="5"/>
    <x v="9"/>
    <n v="1185.909090909091"/>
    <n v="72.071823204419886"/>
  </r>
  <r>
    <x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x v="1"/>
    <x v="1"/>
    <n v="125.39393939393939"/>
    <n v="75.236363636363635"/>
  </r>
  <r>
    <x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x v="4"/>
    <x v="6"/>
    <n v="14.394366197183098"/>
    <n v="32.967741935483872"/>
  </r>
  <r>
    <x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x v="6"/>
    <x v="20"/>
    <n v="54.807692307692314"/>
    <n v="54.807692307692307"/>
  </r>
  <r>
    <x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x v="2"/>
    <x v="2"/>
    <n v="109.63157894736841"/>
    <n v="45.037837837837834"/>
  </r>
  <r>
    <x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x v="3"/>
    <x v="3"/>
    <n v="188.47058823529412"/>
    <n v="52.958677685950413"/>
  </r>
  <r>
    <x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x v="3"/>
    <x v="3"/>
    <n v="87.008284023668637"/>
    <n v="60.017959183673469"/>
  </r>
  <r>
    <x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x v="1"/>
    <x v="1"/>
    <n v="1"/>
    <n v="1"/>
  </r>
  <r>
    <x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x v="7"/>
    <x v="14"/>
    <n v="202.9130434782609"/>
    <n v="44.028301886792455"/>
  </r>
  <r>
    <x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x v="7"/>
    <x v="14"/>
    <n v="197.03225806451613"/>
    <n v="86.028169014084511"/>
  </r>
  <r>
    <x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x v="3"/>
    <x v="3"/>
    <n v="107"/>
    <n v="28.012875536480685"/>
  </r>
  <r>
    <x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x v="1"/>
    <x v="1"/>
    <n v="268.73076923076923"/>
    <n v="32.050458715596328"/>
  </r>
  <r>
    <x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x v="4"/>
    <x v="4"/>
    <n v="50.845360824742272"/>
    <n v="73.611940298507463"/>
  </r>
  <r>
    <x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x v="4"/>
    <x v="6"/>
    <n v="1180.2857142857142"/>
    <n v="108.71052631578948"/>
  </r>
  <r>
    <x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x v="3"/>
    <x v="3"/>
    <n v="264"/>
    <n v="42.97674418604651"/>
  </r>
  <r>
    <x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x v="0"/>
    <x v="0"/>
    <n v="30.44230769230769"/>
    <n v="83.315789473684205"/>
  </r>
  <r>
    <x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x v="4"/>
    <x v="4"/>
    <n v="62.880681818181813"/>
    <n v="42"/>
  </r>
  <r>
    <x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x v="3"/>
    <x v="3"/>
    <n v="193.125"/>
    <n v="55.927601809954751"/>
  </r>
  <r>
    <x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x v="6"/>
    <x v="11"/>
    <n v="77.102702702702715"/>
    <n v="105.03681885125184"/>
  </r>
  <r>
    <x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x v="5"/>
    <x v="9"/>
    <n v="225.52763819095478"/>
    <n v="48"/>
  </r>
  <r>
    <x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x v="6"/>
    <x v="11"/>
    <n v="239.40625"/>
    <n v="112.66176470588235"/>
  </r>
  <r>
    <x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x v="1"/>
    <x v="1"/>
    <n v="92.1875"/>
    <n v="81.944444444444443"/>
  </r>
  <r>
    <x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x v="1"/>
    <x v="1"/>
    <n v="130.23333333333335"/>
    <n v="64.049180327868854"/>
  </r>
  <r>
    <x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x v="3"/>
    <x v="3"/>
    <n v="615.21739130434787"/>
    <n v="106.39097744360902"/>
  </r>
  <r>
    <x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x v="5"/>
    <x v="9"/>
    <n v="368.79532163742692"/>
    <n v="76.011249497790274"/>
  </r>
  <r>
    <x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x v="3"/>
    <x v="3"/>
    <n v="1094.8571428571429"/>
    <n v="111.07246376811594"/>
  </r>
  <r>
    <x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x v="6"/>
    <x v="11"/>
    <n v="50.662921348314605"/>
    <n v="95.936170212765958"/>
  </r>
  <r>
    <x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x v="1"/>
    <x v="1"/>
    <n v="800.6"/>
    <n v="43.043010752688176"/>
  </r>
  <r>
    <x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x v="4"/>
    <x v="4"/>
    <n v="291.28571428571428"/>
    <n v="67.966666666666669"/>
  </r>
  <r>
    <x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x v="1"/>
    <x v="1"/>
    <n v="349.9666666666667"/>
    <n v="89.991428571428571"/>
  </r>
  <r>
    <x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x v="1"/>
    <x v="1"/>
    <n v="357.07317073170731"/>
    <n v="58.095238095238095"/>
  </r>
  <r>
    <x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x v="5"/>
    <x v="9"/>
    <n v="126.48941176470588"/>
    <n v="83.996875000000003"/>
  </r>
  <r>
    <x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x v="4"/>
    <x v="12"/>
    <n v="387.5"/>
    <n v="88.853503184713375"/>
  </r>
  <r>
    <x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x v="3"/>
    <x v="3"/>
    <n v="457.03571428571428"/>
    <n v="65.963917525773198"/>
  </r>
  <r>
    <x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x v="4"/>
    <x v="6"/>
    <n v="266.69565217391306"/>
    <n v="74.804878048780495"/>
  </r>
  <r>
    <x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x v="3"/>
    <x v="3"/>
    <n v="69"/>
    <n v="69.98571428571428"/>
  </r>
  <r>
    <x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x v="3"/>
    <x v="3"/>
    <n v="51.34375"/>
    <n v="32.006493506493506"/>
  </r>
  <r>
    <x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x v="3"/>
    <x v="3"/>
    <n v="1.1710526315789473"/>
    <n v="64.727272727272734"/>
  </r>
  <r>
    <x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x v="7"/>
    <x v="14"/>
    <n v="108.97734294541709"/>
    <n v="24.998110087408456"/>
  </r>
  <r>
    <x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x v="5"/>
    <x v="18"/>
    <n v="315.17592592592592"/>
    <n v="104.97764070932922"/>
  </r>
  <r>
    <x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x v="5"/>
    <x v="18"/>
    <n v="157.69117647058823"/>
    <n v="64.987878787878785"/>
  </r>
  <r>
    <x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x v="3"/>
    <x v="3"/>
    <n v="153.8082191780822"/>
    <n v="94.352941176470594"/>
  </r>
  <r>
    <x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x v="2"/>
    <x v="2"/>
    <n v="89.738979118329468"/>
    <n v="44.001706484641637"/>
  </r>
  <r>
    <x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x v="1"/>
    <x v="7"/>
    <n v="75.135802469135797"/>
    <n v="64.744680851063833"/>
  </r>
  <r>
    <x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x v="1"/>
    <x v="17"/>
    <n v="852.88135593220341"/>
    <n v="84.00667779632721"/>
  </r>
  <r>
    <x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x v="3"/>
    <x v="3"/>
    <n v="138.90625"/>
    <n v="34.061302681992338"/>
  </r>
  <r>
    <x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x v="4"/>
    <x v="4"/>
    <n v="190.18181818181819"/>
    <n v="93.273885350318466"/>
  </r>
  <r>
    <x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x v="3"/>
    <x v="3"/>
    <n v="100.24333619948409"/>
    <n v="32.998301726577978"/>
  </r>
  <r>
    <x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x v="2"/>
    <x v="2"/>
    <n v="142.75824175824175"/>
    <n v="83.812903225806451"/>
  </r>
  <r>
    <x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x v="2"/>
    <x v="8"/>
    <n v="563.13333333333333"/>
    <n v="63.992424242424242"/>
  </r>
  <r>
    <x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x v="7"/>
    <x v="14"/>
    <n v="30.715909090909086"/>
    <n v="81.909090909090907"/>
  </r>
  <r>
    <x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x v="4"/>
    <x v="4"/>
    <n v="99.39772727272728"/>
    <n v="93.053191489361708"/>
  </r>
  <r>
    <x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x v="2"/>
    <x v="2"/>
    <n v="197.54935622317598"/>
    <n v="101.98449039881831"/>
  </r>
  <r>
    <x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x v="2"/>
    <x v="2"/>
    <n v="508.5"/>
    <n v="105.9375"/>
  </r>
  <r>
    <x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x v="0"/>
    <x v="0"/>
    <n v="237.74468085106383"/>
    <n v="101.58181818181818"/>
  </r>
  <r>
    <x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x v="4"/>
    <x v="6"/>
    <n v="338.46875"/>
    <n v="62.970930232558139"/>
  </r>
  <r>
    <x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x v="1"/>
    <x v="7"/>
    <n v="133.08955223880596"/>
    <n v="29.045602605863191"/>
  </r>
  <r>
    <x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x v="1"/>
    <x v="1"/>
    <n v="1"/>
    <n v="1"/>
  </r>
  <r>
    <x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x v="1"/>
    <x v="5"/>
    <n v="207.79999999999998"/>
    <n v="77.924999999999997"/>
  </r>
  <r>
    <x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x v="6"/>
    <x v="11"/>
    <n v="51.122448979591837"/>
    <n v="80.806451612903231"/>
  </r>
  <r>
    <x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x v="1"/>
    <x v="7"/>
    <n v="652.05847953216369"/>
    <n v="76.006816632583508"/>
  </r>
  <r>
    <x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x v="5"/>
    <x v="13"/>
    <n v="113.63099415204678"/>
    <n v="72.993613824192337"/>
  </r>
  <r>
    <x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x v="3"/>
    <x v="3"/>
    <n v="102.37606837606839"/>
    <n v="53"/>
  </r>
  <r>
    <x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x v="0"/>
    <x v="0"/>
    <n v="356.58333333333331"/>
    <n v="54.164556962025316"/>
  </r>
  <r>
    <x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x v="4"/>
    <x v="12"/>
    <n v="139.86792452830187"/>
    <n v="32.946666666666665"/>
  </r>
  <r>
    <x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x v="0"/>
    <x v="0"/>
    <n v="69.45"/>
    <n v="79.371428571428567"/>
  </r>
  <r>
    <x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x v="3"/>
    <x v="3"/>
    <n v="35.534246575342465"/>
    <n v="41.174603174603178"/>
  </r>
  <r>
    <x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x v="2"/>
    <x v="8"/>
    <n v="251.65"/>
    <n v="77.430769230769229"/>
  </r>
  <r>
    <x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x v="3"/>
    <x v="3"/>
    <n v="105.87500000000001"/>
    <n v="57.159509202453989"/>
  </r>
  <r>
    <x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x v="3"/>
    <x v="3"/>
    <n v="187.42857142857144"/>
    <n v="77.17647058823529"/>
  </r>
  <r>
    <x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x v="4"/>
    <x v="19"/>
    <n v="386.78571428571428"/>
    <n v="24.953917050691246"/>
  </r>
  <r>
    <x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x v="4"/>
    <x v="12"/>
    <n v="347.07142857142856"/>
    <n v="97.18"/>
  </r>
  <r>
    <x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x v="3"/>
    <x v="3"/>
    <n v="185.82098765432099"/>
    <n v="46.000916870415651"/>
  </r>
  <r>
    <x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x v="7"/>
    <x v="14"/>
    <n v="43.241247264770237"/>
    <n v="88.023385300668153"/>
  </r>
  <r>
    <x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x v="0"/>
    <x v="0"/>
    <n v="162.4375"/>
    <n v="25.99"/>
  </r>
  <r>
    <x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x v="3"/>
    <x v="3"/>
    <n v="184.84285714285716"/>
    <n v="102.69047619047619"/>
  </r>
  <r>
    <x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x v="4"/>
    <x v="6"/>
    <n v="23.703520691785052"/>
    <n v="72.958174904942965"/>
  </r>
  <r>
    <x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x v="3"/>
    <x v="3"/>
    <n v="89.870129870129873"/>
    <n v="57.190082644628099"/>
  </r>
  <r>
    <x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x v="3"/>
    <x v="3"/>
    <n v="272.6041958041958"/>
    <n v="84.013793103448279"/>
  </r>
  <r>
    <x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x v="4"/>
    <x v="22"/>
    <n v="170.04255319148936"/>
    <n v="98.666666666666671"/>
  </r>
  <r>
    <x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x v="7"/>
    <x v="14"/>
    <n v="188.28503562945369"/>
    <n v="42.007419183889773"/>
  </r>
  <r>
    <x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x v="7"/>
    <x v="14"/>
    <n v="346.93532338308455"/>
    <n v="32.002753556677376"/>
  </r>
  <r>
    <x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x v="1"/>
    <x v="1"/>
    <n v="69.177215189873422"/>
    <n v="81.567164179104481"/>
  </r>
  <r>
    <x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x v="7"/>
    <x v="14"/>
    <n v="25.433734939759034"/>
    <n v="37.035087719298247"/>
  </r>
  <r>
    <x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x v="0"/>
    <x v="0"/>
    <n v="77.400977995110026"/>
    <n v="103.033360455655"/>
  </r>
  <r>
    <x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x v="1"/>
    <x v="16"/>
    <n v="37.481481481481481"/>
    <n v="84.333333333333329"/>
  </r>
  <r>
    <x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x v="5"/>
    <x v="9"/>
    <n v="543.79999999999995"/>
    <n v="102.60377358490567"/>
  </r>
  <r>
    <x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x v="1"/>
    <x v="5"/>
    <n v="228.52189349112427"/>
    <n v="79.992129246064621"/>
  </r>
  <r>
    <x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x v="3"/>
    <x v="3"/>
    <n v="38.948339483394832"/>
    <n v="70.055309734513273"/>
  </r>
  <r>
    <x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x v="3"/>
    <x v="3"/>
    <n v="370"/>
    <n v="37"/>
  </r>
  <r>
    <x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x v="4"/>
    <x v="12"/>
    <n v="237.91176470588232"/>
    <n v="41.911917098445599"/>
  </r>
  <r>
    <x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x v="3"/>
    <x v="3"/>
    <n v="64.036299765807954"/>
    <n v="57.992576882290564"/>
  </r>
  <r>
    <x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x v="3"/>
    <x v="3"/>
    <n v="118.27777777777777"/>
    <n v="40.942307692307693"/>
  </r>
  <r>
    <x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x v="1"/>
    <x v="7"/>
    <n v="84.824037184594957"/>
    <n v="69.9972602739726"/>
  </r>
  <r>
    <x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x v="3"/>
    <x v="3"/>
    <n v="29.346153846153843"/>
    <n v="73.838709677419359"/>
  </r>
  <r>
    <x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x v="3"/>
    <x v="3"/>
    <n v="209.89655172413794"/>
    <n v="41.979310344827589"/>
  </r>
  <r>
    <x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x v="1"/>
    <x v="5"/>
    <n v="169.78571428571431"/>
    <n v="77.93442622950819"/>
  </r>
  <r>
    <x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x v="1"/>
    <x v="7"/>
    <n v="115.95907738095239"/>
    <n v="106.01972789115646"/>
  </r>
  <r>
    <x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x v="4"/>
    <x v="4"/>
    <n v="258.59999999999997"/>
    <n v="47.018181818181816"/>
  </r>
  <r>
    <x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x v="5"/>
    <x v="18"/>
    <n v="230.58333333333331"/>
    <n v="76.016483516483518"/>
  </r>
  <r>
    <x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x v="4"/>
    <x v="4"/>
    <n v="128.21428571428572"/>
    <n v="54.120603015075375"/>
  </r>
  <r>
    <x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x v="4"/>
    <x v="19"/>
    <n v="188.70588235294116"/>
    <n v="57.285714285714285"/>
  </r>
  <r>
    <x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x v="3"/>
    <x v="3"/>
    <n v="6.9511889862327907"/>
    <n v="103.81308411214954"/>
  </r>
  <r>
    <x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x v="0"/>
    <x v="0"/>
    <n v="774.43434343434342"/>
    <n v="105.02602739726028"/>
  </r>
  <r>
    <x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x v="3"/>
    <x v="3"/>
    <n v="27.693181818181817"/>
    <n v="90.259259259259252"/>
  </r>
  <r>
    <x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x v="4"/>
    <x v="4"/>
    <n v="52.479620323841424"/>
    <n v="76.978705978705975"/>
  </r>
  <r>
    <x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x v="1"/>
    <x v="17"/>
    <n v="407.09677419354841"/>
    <n v="102.60162601626017"/>
  </r>
  <r>
    <x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x v="2"/>
    <x v="2"/>
    <n v="2"/>
    <n v="2"/>
  </r>
  <r>
    <x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x v="1"/>
    <x v="1"/>
    <n v="156.17857142857144"/>
    <n v="55.0062893081761"/>
  </r>
  <r>
    <x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x v="2"/>
    <x v="2"/>
    <n v="252.42857142857144"/>
    <n v="32.127272727272725"/>
  </r>
  <r>
    <x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x v="5"/>
    <x v="9"/>
    <n v="1.729268292682927"/>
    <n v="50.642857142857146"/>
  </r>
  <r>
    <x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x v="5"/>
    <x v="15"/>
    <n v="12.230769230769232"/>
    <n v="49.6875"/>
  </r>
  <r>
    <x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x v="3"/>
    <x v="3"/>
    <n v="163.98734177215189"/>
    <n v="54.894067796610166"/>
  </r>
  <r>
    <x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x v="4"/>
    <x v="4"/>
    <n v="162.98181818181817"/>
    <n v="46.931937172774866"/>
  </r>
  <r>
    <x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x v="3"/>
    <x v="3"/>
    <n v="20.252747252747252"/>
    <n v="44.951219512195124"/>
  </r>
  <r>
    <x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x v="6"/>
    <x v="11"/>
    <n v="319.24083769633506"/>
    <n v="30.99898322318251"/>
  </r>
  <r>
    <x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x v="3"/>
    <x v="3"/>
    <n v="478.94444444444446"/>
    <n v="107.7625"/>
  </r>
  <r>
    <x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x v="3"/>
    <x v="3"/>
    <n v="19.556634304207122"/>
    <n v="102.07770270270271"/>
  </r>
  <r>
    <x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x v="2"/>
    <x v="2"/>
    <n v="198.94827586206895"/>
    <n v="24.976190476190474"/>
  </r>
  <r>
    <x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x v="4"/>
    <x v="6"/>
    <n v="795"/>
    <n v="79.944134078212286"/>
  </r>
  <r>
    <x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x v="4"/>
    <x v="6"/>
    <n v="50.621082621082621"/>
    <n v="67.946462715105156"/>
  </r>
  <r>
    <x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x v="3"/>
    <x v="3"/>
    <n v="57.4375"/>
    <n v="26.070921985815602"/>
  </r>
  <r>
    <x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x v="4"/>
    <x v="19"/>
    <n v="155.62827640984909"/>
    <n v="105.0032154340836"/>
  </r>
  <r>
    <x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x v="7"/>
    <x v="14"/>
    <n v="36.297297297297298"/>
    <n v="25.826923076923077"/>
  </r>
  <r>
    <x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x v="4"/>
    <x v="12"/>
    <n v="58.25"/>
    <n v="77.666666666666671"/>
  </r>
  <r>
    <x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x v="5"/>
    <x v="15"/>
    <n v="237.39473684210526"/>
    <n v="57.82692307692308"/>
  </r>
  <r>
    <x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x v="3"/>
    <x v="3"/>
    <n v="58.75"/>
    <n v="92.955555555555549"/>
  </r>
  <r>
    <x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x v="4"/>
    <x v="10"/>
    <n v="182.56603773584905"/>
    <n v="37.945098039215686"/>
  </r>
  <r>
    <x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x v="2"/>
    <x v="2"/>
    <n v="0.75436408977556113"/>
    <n v="31.842105263157894"/>
  </r>
  <r>
    <x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x v="1"/>
    <x v="21"/>
    <n v="175.95330739299609"/>
    <n v="40"/>
  </r>
  <r>
    <x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x v="3"/>
    <x v="3"/>
    <n v="237.88235294117646"/>
    <n v="101.1"/>
  </r>
  <r>
    <x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x v="3"/>
    <x v="3"/>
    <n v="488.05076142131981"/>
    <n v="84.006989951944078"/>
  </r>
  <r>
    <x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x v="3"/>
    <x v="3"/>
    <n v="224.06666666666669"/>
    <n v="103.41538461538461"/>
  </r>
  <r>
    <x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x v="0"/>
    <x v="0"/>
    <n v="18.126436781609197"/>
    <n v="105.13333333333334"/>
  </r>
  <r>
    <x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x v="3"/>
    <x v="3"/>
    <n v="45.847222222222221"/>
    <n v="89.21621621621621"/>
  </r>
  <r>
    <x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x v="2"/>
    <x v="2"/>
    <n v="117.31541218637993"/>
    <n v="51.995234312946785"/>
  </r>
  <r>
    <x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x v="3"/>
    <x v="3"/>
    <n v="217.30909090909088"/>
    <n v="64.956521739130437"/>
  </r>
  <r>
    <x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x v="3"/>
    <x v="3"/>
    <n v="112.28571428571428"/>
    <n v="46.235294117647058"/>
  </r>
  <r>
    <x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x v="3"/>
    <x v="3"/>
    <n v="72.51898734177216"/>
    <n v="51.151785714285715"/>
  </r>
  <r>
    <x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x v="1"/>
    <x v="1"/>
    <n v="212.30434782608697"/>
    <n v="33.909722222222221"/>
  </r>
  <r>
    <x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x v="3"/>
    <x v="3"/>
    <n v="239.74657534246577"/>
    <n v="92.016298633017882"/>
  </r>
  <r>
    <x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x v="3"/>
    <x v="3"/>
    <n v="181.93548387096774"/>
    <n v="107.42857142857143"/>
  </r>
  <r>
    <x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x v="3"/>
    <x v="3"/>
    <n v="164.13114754098362"/>
    <n v="75.848484848484844"/>
  </r>
  <r>
    <x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x v="3"/>
    <x v="3"/>
    <n v="1.6375968992248062"/>
    <n v="80.476190476190482"/>
  </r>
  <r>
    <x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x v="4"/>
    <x v="4"/>
    <n v="49.64385964912281"/>
    <n v="86.978483606557376"/>
  </r>
  <r>
    <x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x v="5"/>
    <x v="13"/>
    <n v="109.70652173913042"/>
    <n v="105.13541666666667"/>
  </r>
  <r>
    <x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x v="6"/>
    <x v="11"/>
    <n v="49.217948717948715"/>
    <n v="57.298507462686565"/>
  </r>
  <r>
    <x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x v="2"/>
    <x v="2"/>
    <n v="62.232323232323225"/>
    <n v="93.348484848484844"/>
  </r>
  <r>
    <x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x v="3"/>
    <x v="3"/>
    <n v="13.05813953488372"/>
    <n v="71.987179487179489"/>
  </r>
  <r>
    <x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x v="3"/>
    <x v="3"/>
    <n v="64.635416666666671"/>
    <n v="92.611940298507463"/>
  </r>
  <r>
    <x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x v="0"/>
    <x v="0"/>
    <n v="159.58666666666667"/>
    <n v="104.99122807017544"/>
  </r>
  <r>
    <x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x v="7"/>
    <x v="14"/>
    <n v="81.42"/>
    <n v="30.958174904942965"/>
  </r>
  <r>
    <x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x v="7"/>
    <x v="14"/>
    <n v="32.444767441860463"/>
    <n v="33.001182732111175"/>
  </r>
  <r>
    <x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x v="3"/>
    <x v="3"/>
    <n v="9.9141184124918666"/>
    <n v="84.187845303867405"/>
  </r>
  <r>
    <x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x v="3"/>
    <x v="3"/>
    <n v="26.694444444444443"/>
    <n v="73.92307692307692"/>
  </r>
  <r>
    <x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x v="4"/>
    <x v="4"/>
    <n v="62.957446808510639"/>
    <n v="36.987499999999997"/>
  </r>
  <r>
    <x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x v="2"/>
    <x v="2"/>
    <n v="161.35593220338984"/>
    <n v="46.896551724137929"/>
  </r>
  <r>
    <x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x v="3"/>
    <x v="3"/>
    <n v="5"/>
    <n v="5"/>
  </r>
  <r>
    <x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x v="1"/>
    <x v="1"/>
    <n v="1096.9379310344827"/>
    <n v="102.02437459910199"/>
  </r>
  <r>
    <x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x v="4"/>
    <x v="4"/>
    <n v="70.094158075601371"/>
    <n v="45.007502206531335"/>
  </r>
  <r>
    <x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x v="4"/>
    <x v="22"/>
    <n v="60"/>
    <n v="94.285714285714292"/>
  </r>
  <r>
    <x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x v="2"/>
    <x v="2"/>
    <n v="367.0985915492958"/>
    <n v="101.02325581395348"/>
  </r>
  <r>
    <x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x v="3"/>
    <x v="3"/>
    <n v="1109"/>
    <n v="97.037499999999994"/>
  </r>
  <r>
    <x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x v="4"/>
    <x v="22"/>
    <n v="19.028784648187631"/>
    <n v="43.00963855421687"/>
  </r>
  <r>
    <x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x v="3"/>
    <x v="3"/>
    <n v="126.87755102040816"/>
    <n v="94.916030534351151"/>
  </r>
  <r>
    <x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x v="4"/>
    <x v="10"/>
    <n v="734.63636363636363"/>
    <n v="72.151785714285708"/>
  </r>
  <r>
    <x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x v="5"/>
    <x v="18"/>
    <n v="4.5731034482758623"/>
    <n v="51.007692307692309"/>
  </r>
  <r>
    <x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x v="2"/>
    <x v="2"/>
    <n v="85.054545454545448"/>
    <n v="85.054545454545448"/>
  </r>
  <r>
    <x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x v="5"/>
    <x v="18"/>
    <n v="119.29824561403508"/>
    <n v="43.87096774193548"/>
  </r>
  <r>
    <x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x v="0"/>
    <x v="0"/>
    <n v="296.02777777777777"/>
    <n v="40.063909774436091"/>
  </r>
  <r>
    <x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x v="7"/>
    <x v="14"/>
    <n v="84.694915254237287"/>
    <n v="43.833333333333336"/>
  </r>
  <r>
    <x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x v="3"/>
    <x v="3"/>
    <n v="355.7837837837838"/>
    <n v="84.92903225806451"/>
  </r>
  <r>
    <x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x v="1"/>
    <x v="1"/>
    <n v="386.40909090909093"/>
    <n v="41.067632850241544"/>
  </r>
  <r>
    <x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x v="3"/>
    <x v="3"/>
    <n v="792.23529411764707"/>
    <n v="54.971428571428568"/>
  </r>
  <r>
    <x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x v="1"/>
    <x v="21"/>
    <n v="137.03393665158373"/>
    <n v="77.010807374443743"/>
  </r>
  <r>
    <x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x v="0"/>
    <x v="0"/>
    <n v="338.20833333333337"/>
    <n v="71.201754385964918"/>
  </r>
  <r>
    <x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x v="3"/>
    <x v="3"/>
    <n v="108.22784810126582"/>
    <n v="91.935483870967744"/>
  </r>
  <r>
    <x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x v="3"/>
    <x v="3"/>
    <n v="60.757639620653315"/>
    <n v="97.069023569023571"/>
  </r>
  <r>
    <x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x v="4"/>
    <x v="19"/>
    <n v="27.725490196078432"/>
    <n v="58.916666666666664"/>
  </r>
  <r>
    <x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x v="2"/>
    <x v="2"/>
    <n v="228.3934426229508"/>
    <n v="58.015466983938133"/>
  </r>
  <r>
    <x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x v="3"/>
    <x v="3"/>
    <n v="21.615194054500414"/>
    <n v="103.87301587301587"/>
  </r>
  <r>
    <x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x v="1"/>
    <x v="7"/>
    <n v="373.875"/>
    <n v="93.46875"/>
  </r>
  <r>
    <x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x v="3"/>
    <x v="3"/>
    <n v="154.92592592592592"/>
    <n v="61.970370370370368"/>
  </r>
  <r>
    <x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x v="3"/>
    <x v="3"/>
    <n v="322.14999999999998"/>
    <n v="92.042857142857144"/>
  </r>
  <r>
    <x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x v="0"/>
    <x v="0"/>
    <n v="73.957142857142856"/>
    <n v="77.268656716417908"/>
  </r>
  <r>
    <x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x v="6"/>
    <x v="11"/>
    <n v="864.1"/>
    <n v="93.923913043478265"/>
  </r>
  <r>
    <x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x v="3"/>
    <x v="3"/>
    <n v="143.26245847176079"/>
    <n v="84.969458128078813"/>
  </r>
  <r>
    <x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x v="5"/>
    <x v="9"/>
    <n v="40.281762295081968"/>
    <n v="105.97035040431267"/>
  </r>
  <r>
    <x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x v="2"/>
    <x v="2"/>
    <n v="178.22388059701493"/>
    <n v="36.969040247678016"/>
  </r>
  <r>
    <x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x v="4"/>
    <x v="4"/>
    <n v="84.930555555555557"/>
    <n v="81.533333333333331"/>
  </r>
  <r>
    <x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x v="4"/>
    <x v="4"/>
    <n v="145.93648334624322"/>
    <n v="80.999140154772135"/>
  </r>
  <r>
    <x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x v="3"/>
    <x v="3"/>
    <n v="152.46153846153848"/>
    <n v="26.010498687664043"/>
  </r>
  <r>
    <x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x v="1"/>
    <x v="1"/>
    <n v="67.129542790152414"/>
    <n v="25.998410896708286"/>
  </r>
  <r>
    <x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x v="1"/>
    <x v="1"/>
    <n v="40.307692307692307"/>
    <n v="34.173913043478258"/>
  </r>
  <r>
    <x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x v="4"/>
    <x v="4"/>
    <n v="216.79032258064518"/>
    <n v="28.002083333333335"/>
  </r>
  <r>
    <x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x v="5"/>
    <x v="15"/>
    <n v="52.117021276595743"/>
    <n v="76.546875"/>
  </r>
  <r>
    <x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x v="5"/>
    <x v="18"/>
    <n v="499.58333333333337"/>
    <n v="53.053097345132741"/>
  </r>
  <r>
    <x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x v="4"/>
    <x v="6"/>
    <n v="87.679487179487182"/>
    <n v="106.859375"/>
  </r>
  <r>
    <x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x v="1"/>
    <x v="1"/>
    <n v="113.17346938775511"/>
    <n v="46.020746887966808"/>
  </r>
  <r>
    <x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x v="4"/>
    <x v="6"/>
    <n v="426.54838709677421"/>
    <n v="100.17424242424242"/>
  </r>
  <r>
    <x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x v="7"/>
    <x v="14"/>
    <n v="77.632653061224488"/>
    <n v="101.44"/>
  </r>
  <r>
    <x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x v="5"/>
    <x v="18"/>
    <n v="52.496810772501767"/>
    <n v="87.972684085510693"/>
  </r>
  <r>
    <x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x v="0"/>
    <x v="0"/>
    <n v="157.46762589928059"/>
    <n v="74.995594713656388"/>
  </r>
  <r>
    <x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x v="3"/>
    <x v="3"/>
    <n v="72.939393939393938"/>
    <n v="42.982142857142854"/>
  </r>
  <r>
    <x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x v="3"/>
    <x v="3"/>
    <n v="60.565789473684205"/>
    <n v="33.115107913669064"/>
  </r>
  <r>
    <x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x v="1"/>
    <x v="7"/>
    <n v="56.791291291291287"/>
    <n v="101.13101604278074"/>
  </r>
  <r>
    <x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x v="0"/>
    <x v="0"/>
    <n v="56.542754275427541"/>
    <n v="55.98841354723708"/>
  </r>
  <r>
    <x v="1000"/>
    <m/>
    <m/>
    <m/>
    <m/>
    <x v="4"/>
    <m/>
    <x v="7"/>
    <m/>
    <m/>
    <x v="879"/>
    <m/>
    <m/>
    <m/>
    <m/>
    <m/>
    <x v="9"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426A4-564B-3143-BFA2-C459425FBD41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3"/>
        <item x="2"/>
        <item x="5"/>
        <item x="7"/>
        <item x="1"/>
        <item x="8"/>
        <item x="6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 v="1"/>
    </i>
    <i>
      <x v="9"/>
    </i>
    <i>
      <x v="5"/>
    </i>
    <i>
      <x v="2"/>
    </i>
    <i>
      <x v="3"/>
    </i>
    <i>
      <x v="7"/>
    </i>
    <i>
      <x v="8"/>
    </i>
    <i>
      <x v="4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759B3-D5D2-B042-A4DF-EA8C90E1A15E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7C432-AA52-5348-8124-B2E91557B988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Y22" sqref="Y2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83203125" customWidth="1"/>
    <col min="7" max="7" width="14.33203125" customWidth="1"/>
    <col min="8" max="8" width="13" bestFit="1" customWidth="1"/>
    <col min="9" max="9" width="17.6640625" customWidth="1"/>
    <col min="12" max="12" width="13.5" customWidth="1"/>
    <col min="13" max="13" width="28.5" customWidth="1"/>
    <col min="14" max="14" width="15.6640625" customWidth="1"/>
    <col min="15" max="15" width="20" customWidth="1"/>
    <col min="18" max="19" width="33.6640625" customWidth="1"/>
    <col min="20" max="20" width="20.6640625" customWidth="1"/>
    <col min="21" max="21" width="26.6640625" customWidth="1"/>
    <col min="22" max="22" width="16.6640625" customWidth="1"/>
    <col min="23" max="23" width="19" customWidth="1"/>
    <col min="24" max="24" width="19.33203125" customWidth="1"/>
    <col min="25" max="25" width="17.5" customWidth="1"/>
    <col min="26" max="26" width="20.5" customWidth="1"/>
    <col min="27" max="27" width="18.6640625" customWidth="1"/>
    <col min="28" max="28" width="18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5">
        <f t="shared" ref="I2:I65" si="1">IFERROR(E2/H2, 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si="1"/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14</v>
      </c>
      <c r="H66">
        <v>38</v>
      </c>
      <c r="I66" s="5">
        <f t="shared" ref="I66:I129" si="5">IFERROR(E66/H66, 0)</f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74</v>
      </c>
      <c r="H130">
        <v>532</v>
      </c>
      <c r="I130" s="5">
        <f t="shared" ref="I130:I193" si="9">IFERROR(E130/H130, 0)</f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5">
        <f t="shared" si="9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14</v>
      </c>
      <c r="H194">
        <v>243</v>
      </c>
      <c r="I194" s="5">
        <f t="shared" ref="I194:I257" si="13">IFERROR(E194/H194, 0)</f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5">
        <f t="shared" si="13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14</v>
      </c>
      <c r="H258">
        <v>15</v>
      </c>
      <c r="I258" s="5">
        <f t="shared" ref="I258:I321" si="17">IFERROR(E258/H258, 0)</f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5">
        <f t="shared" si="17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14</v>
      </c>
      <c r="H322">
        <v>80</v>
      </c>
      <c r="I322" s="5">
        <f t="shared" ref="I322:I385" si="21">IFERROR(E322/H322, 0)</f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5">
        <f t="shared" si="21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20</v>
      </c>
      <c r="H386">
        <v>4799</v>
      </c>
      <c r="I386" s="5">
        <f t="shared" ref="I386:I449" si="25">IFERROR(E386/H386, 0)</f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5">
        <f t="shared" si="25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14</v>
      </c>
      <c r="H450">
        <v>605</v>
      </c>
      <c r="I450" s="5">
        <f t="shared" ref="I450:I513" si="29">IFERROR(E450/H450, 0)</f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5">
        <f t="shared" si="29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20</v>
      </c>
      <c r="H514">
        <v>239</v>
      </c>
      <c r="I514" s="5">
        <f t="shared" ref="I514:I577" si="33">IFERROR(E514/H514, 0)</f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s="5">
        <f t="shared" si="33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14</v>
      </c>
      <c r="H578">
        <v>64</v>
      </c>
      <c r="I578" s="5">
        <f t="shared" ref="I578:I641" si="37">IFERROR(E578/H578, 0)</f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s="5">
        <f t="shared" si="37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14</v>
      </c>
      <c r="H642">
        <v>257</v>
      </c>
      <c r="I642" s="5">
        <f t="shared" ref="I642:I705" si="41">IFERROR(E642/H642, 0)</f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s="5">
        <f t="shared" si="41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20</v>
      </c>
      <c r="H706">
        <v>116</v>
      </c>
      <c r="I706" s="5">
        <f t="shared" ref="I706:I769" si="45">IFERROR(E706/H706, 0)</f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s="5">
        <f t="shared" si="45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t="s">
        <v>20</v>
      </c>
      <c r="H770">
        <v>150</v>
      </c>
      <c r="I770" s="5">
        <f t="shared" ref="I770:I833" si="49">IFERROR(E770/H770, 0)</f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s="5">
        <f t="shared" si="49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20</v>
      </c>
      <c r="H834">
        <v>1297</v>
      </c>
      <c r="I834" s="5">
        <f t="shared" ref="I834:I897" si="53">IFERROR(E834/H834, 0)</f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s="5">
        <f t="shared" si="53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20</v>
      </c>
      <c r="H898">
        <v>1460</v>
      </c>
      <c r="I898" s="5">
        <f t="shared" ref="I898:I961" si="57">IFERROR(E898/H898, 0)</f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s="5">
        <f t="shared" si="57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14</v>
      </c>
      <c r="H962">
        <v>55</v>
      </c>
      <c r="I962" s="5">
        <f t="shared" ref="I962:I1001" si="61">IFERROR(E962/H962, 0)</f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s="5">
        <f t="shared" si="61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">
    <cfRule type="containsText" dxfId="7" priority="9" operator="containsText" text="failed">
      <formula>NOT(ISERROR(SEARCH("failed",G1)))</formula>
    </cfRule>
  </conditionalFormatting>
  <conditionalFormatting sqref="G1:G1048576">
    <cfRule type="containsText" dxfId="6" priority="2" operator="containsText" text="live">
      <formula>NOT(ISERROR(SEARCH("live",G1)))</formula>
    </cfRule>
    <cfRule type="containsText" dxfId="5" priority="4" operator="containsText" text="currently live">
      <formula>NOT(ISERROR(SEARCH("currently live",G1)))</formula>
    </cfRule>
    <cfRule type="containsText" dxfId="4" priority="5" operator="containsText" text="canceled">
      <formula>NOT(ISERROR(SEARCH("canceled",G1)))</formula>
    </cfRule>
    <cfRule type="containsText" dxfId="3" priority="6" operator="containsText" text="successful">
      <formula>NOT(ISERROR(SEARCH("successful",G1)))</formula>
    </cfRule>
    <cfRule type="containsText" dxfId="2" priority="7" operator="containsText" text="failed">
      <formula>NOT(ISERROR(SEARCH("failed",G1)))</formula>
    </cfRule>
    <cfRule type="containsText" dxfId="1" priority="8" operator="containsText" text="'failed'">
      <formula>NOT(ISERROR(SEARCH("'failed'",G1)))</formula>
    </cfRule>
  </conditionalFormatting>
  <conditionalFormatting sqref="G357">
    <cfRule type="containsText" dxfId="0" priority="3" operator="containsText" text="live">
      <formula>NOT(ISERROR(SEARCH("live",G357)))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4" tint="-0.499984740745262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1A1-6B6F-7843-A9EB-A91AD6A3D52B}">
  <sheetPr codeName="Sheet2"/>
  <dimension ref="A1:J14"/>
  <sheetViews>
    <sheetView topLeftCell="H7" workbookViewId="0">
      <selection activeCell="C24" sqref="C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1.5" customWidth="1"/>
    <col min="9" max="9" width="16.83203125" bestFit="1" customWidth="1"/>
    <col min="10" max="10" width="20.5" style="9" bestFit="1" customWidth="1"/>
    <col min="11" max="11" width="21.6640625" bestFit="1" customWidth="1"/>
    <col min="12" max="12" width="10.83203125" bestFit="1" customWidth="1"/>
    <col min="13" max="13" width="19.5" bestFit="1" customWidth="1"/>
    <col min="14" max="14" width="9.5" bestFit="1" customWidth="1"/>
    <col min="15" max="15" width="11.33203125" bestFit="1" customWidth="1"/>
    <col min="16" max="16" width="12" bestFit="1" customWidth="1"/>
    <col min="17" max="17" width="14.5" bestFit="1" customWidth="1"/>
    <col min="18" max="18" width="8.33203125" bestFit="1" customWidth="1"/>
    <col min="19" max="19" width="5.83203125" bestFit="1" customWidth="1"/>
    <col min="20" max="20" width="9.5" bestFit="1" customWidth="1"/>
    <col min="21" max="21" width="10.6640625" bestFit="1" customWidth="1"/>
    <col min="22" max="22" width="13.6640625" bestFit="1" customWidth="1"/>
    <col min="23" max="23" width="5.83203125" bestFit="1" customWidth="1"/>
    <col min="24" max="24" width="4.1640625" bestFit="1" customWidth="1"/>
    <col min="25" max="25" width="9.5" bestFit="1" customWidth="1"/>
    <col min="26" max="26" width="16.33203125" bestFit="1" customWidth="1"/>
    <col min="27" max="27" width="11.66406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4.1640625" bestFit="1" customWidth="1"/>
    <col min="32" max="32" width="12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4.83203125" bestFit="1" customWidth="1"/>
    <col min="37" max="37" width="9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  <col min="42" max="42" width="9.1640625" bestFit="1" customWidth="1"/>
    <col min="43" max="43" width="11.6640625" bestFit="1" customWidth="1"/>
  </cols>
  <sheetData>
    <row r="1" spans="1:8" x14ac:dyDescent="0.2">
      <c r="A1" s="6" t="s">
        <v>6</v>
      </c>
      <c r="B1" t="s">
        <v>2069</v>
      </c>
    </row>
    <row r="3" spans="1:8" x14ac:dyDescent="0.2">
      <c r="A3" s="6" t="s">
        <v>2068</v>
      </c>
      <c r="B3" s="6" t="s">
        <v>2070</v>
      </c>
    </row>
    <row r="4" spans="1:8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s="10"/>
      <c r="H4" s="10"/>
    </row>
    <row r="5" spans="1:8" x14ac:dyDescent="0.2">
      <c r="A5" s="7" t="s">
        <v>2038</v>
      </c>
      <c r="B5">
        <v>23</v>
      </c>
      <c r="C5">
        <v>132</v>
      </c>
      <c r="D5">
        <v>2</v>
      </c>
      <c r="E5">
        <v>187</v>
      </c>
      <c r="F5">
        <v>344</v>
      </c>
      <c r="H5" s="9"/>
    </row>
    <row r="6" spans="1:8" x14ac:dyDescent="0.2">
      <c r="A6" s="7" t="s">
        <v>2040</v>
      </c>
      <c r="B6">
        <v>11</v>
      </c>
      <c r="C6">
        <v>60</v>
      </c>
      <c r="D6">
        <v>5</v>
      </c>
      <c r="E6">
        <v>102</v>
      </c>
      <c r="F6">
        <v>178</v>
      </c>
      <c r="H6" s="9"/>
    </row>
    <row r="7" spans="1:8" x14ac:dyDescent="0.2">
      <c r="A7" s="7" t="s">
        <v>2034</v>
      </c>
      <c r="B7">
        <v>10</v>
      </c>
      <c r="C7">
        <v>66</v>
      </c>
      <c r="E7">
        <v>99</v>
      </c>
      <c r="F7">
        <v>175</v>
      </c>
      <c r="H7" s="9"/>
    </row>
    <row r="8" spans="1:8" x14ac:dyDescent="0.2">
      <c r="A8" s="7" t="s">
        <v>2036</v>
      </c>
      <c r="B8">
        <v>2</v>
      </c>
      <c r="C8">
        <v>28</v>
      </c>
      <c r="D8">
        <v>2</v>
      </c>
      <c r="E8">
        <v>64</v>
      </c>
      <c r="F8">
        <v>96</v>
      </c>
      <c r="H8" s="9"/>
    </row>
    <row r="9" spans="1:8" x14ac:dyDescent="0.2">
      <c r="A9" s="7" t="s">
        <v>2046</v>
      </c>
      <c r="B9">
        <v>2</v>
      </c>
      <c r="C9">
        <v>24</v>
      </c>
      <c r="D9">
        <v>1</v>
      </c>
      <c r="E9">
        <v>40</v>
      </c>
      <c r="F9">
        <v>67</v>
      </c>
      <c r="H9" s="9"/>
    </row>
    <row r="10" spans="1:8" x14ac:dyDescent="0.2">
      <c r="A10" s="7" t="s">
        <v>2049</v>
      </c>
      <c r="B10">
        <v>1</v>
      </c>
      <c r="C10">
        <v>23</v>
      </c>
      <c r="D10">
        <v>3</v>
      </c>
      <c r="E10">
        <v>21</v>
      </c>
      <c r="F10">
        <v>48</v>
      </c>
      <c r="H10" s="9"/>
    </row>
    <row r="11" spans="1:8" x14ac:dyDescent="0.2">
      <c r="A11" s="7" t="s">
        <v>2032</v>
      </c>
      <c r="B11">
        <v>4</v>
      </c>
      <c r="C11">
        <v>20</v>
      </c>
      <c r="E11">
        <v>22</v>
      </c>
      <c r="F11">
        <v>46</v>
      </c>
      <c r="H11" s="9"/>
    </row>
    <row r="12" spans="1:8" x14ac:dyDescent="0.2">
      <c r="A12" s="7" t="s">
        <v>2053</v>
      </c>
      <c r="B12">
        <v>4</v>
      </c>
      <c r="C12">
        <v>11</v>
      </c>
      <c r="D12">
        <v>1</v>
      </c>
      <c r="E12">
        <v>26</v>
      </c>
      <c r="F12">
        <v>42</v>
      </c>
      <c r="H12" s="9"/>
    </row>
    <row r="13" spans="1:8" x14ac:dyDescent="0.2">
      <c r="A13" s="7" t="s">
        <v>2063</v>
      </c>
      <c r="E13">
        <v>4</v>
      </c>
      <c r="F13">
        <v>4</v>
      </c>
      <c r="H13" s="9"/>
    </row>
    <row r="14" spans="1:8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  <c r="H14" s="9"/>
    </row>
  </sheetData>
  <sortState xmlns:xlrd2="http://schemas.microsoft.com/office/spreadsheetml/2017/richdata2" ref="I5:J14">
    <sortCondition descending="1" ref="J5:J1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0844-E19B-FF48-A79A-D48DF667353D}">
  <sheetPr codeName="Sheet3"/>
  <dimension ref="A1:F30"/>
  <sheetViews>
    <sheetView topLeftCell="A26"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2065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3CE9-BDE9-6942-B188-6D29219ABA13}">
  <sheetPr codeName="Sheet4"/>
  <dimension ref="A1:E18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2086</v>
      </c>
      <c r="B1" t="s">
        <v>2085</v>
      </c>
    </row>
    <row r="2" spans="1:5" x14ac:dyDescent="0.2">
      <c r="A2" s="6" t="s">
        <v>2065</v>
      </c>
      <c r="B2" t="s">
        <v>2069</v>
      </c>
    </row>
    <row r="4" spans="1:5" x14ac:dyDescent="0.2">
      <c r="A4" s="6" t="s">
        <v>2068</v>
      </c>
      <c r="B4" s="6" t="s">
        <v>2070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2073</v>
      </c>
      <c r="B6">
        <v>2</v>
      </c>
      <c r="C6">
        <v>4</v>
      </c>
      <c r="E6">
        <v>6</v>
      </c>
    </row>
    <row r="7" spans="1:5" x14ac:dyDescent="0.2">
      <c r="A7" s="7" t="s">
        <v>2074</v>
      </c>
      <c r="B7">
        <v>1</v>
      </c>
      <c r="C7">
        <v>3</v>
      </c>
      <c r="D7">
        <v>5</v>
      </c>
      <c r="E7">
        <v>9</v>
      </c>
    </row>
    <row r="8" spans="1:5" x14ac:dyDescent="0.2">
      <c r="A8" s="7" t="s">
        <v>2075</v>
      </c>
      <c r="C8">
        <v>6</v>
      </c>
      <c r="D8">
        <v>3</v>
      </c>
      <c r="E8">
        <v>9</v>
      </c>
    </row>
    <row r="9" spans="1:5" x14ac:dyDescent="0.2">
      <c r="A9" s="7" t="s">
        <v>2076</v>
      </c>
      <c r="C9">
        <v>3</v>
      </c>
      <c r="D9">
        <v>7</v>
      </c>
      <c r="E9">
        <v>10</v>
      </c>
    </row>
    <row r="10" spans="1:5" x14ac:dyDescent="0.2">
      <c r="A10" s="7" t="s">
        <v>2077</v>
      </c>
      <c r="C10">
        <v>3</v>
      </c>
      <c r="D10">
        <v>6</v>
      </c>
      <c r="E10">
        <v>9</v>
      </c>
    </row>
    <row r="11" spans="1:5" x14ac:dyDescent="0.2">
      <c r="A11" s="7" t="s">
        <v>2078</v>
      </c>
      <c r="C11">
        <v>3</v>
      </c>
      <c r="D11">
        <v>2</v>
      </c>
      <c r="E11">
        <v>5</v>
      </c>
    </row>
    <row r="12" spans="1:5" x14ac:dyDescent="0.2">
      <c r="A12" s="7" t="s">
        <v>2079</v>
      </c>
      <c r="C12">
        <v>2</v>
      </c>
      <c r="D12">
        <v>4</v>
      </c>
      <c r="E12">
        <v>6</v>
      </c>
    </row>
    <row r="13" spans="1:5" x14ac:dyDescent="0.2">
      <c r="A13" s="7" t="s">
        <v>2080</v>
      </c>
      <c r="C13">
        <v>2</v>
      </c>
      <c r="D13">
        <v>3</v>
      </c>
      <c r="E13">
        <v>5</v>
      </c>
    </row>
    <row r="14" spans="1:5" x14ac:dyDescent="0.2">
      <c r="A14" s="7" t="s">
        <v>2081</v>
      </c>
      <c r="C14">
        <v>1</v>
      </c>
      <c r="D14">
        <v>6</v>
      </c>
      <c r="E14">
        <v>7</v>
      </c>
    </row>
    <row r="15" spans="1:5" x14ac:dyDescent="0.2">
      <c r="A15" s="7" t="s">
        <v>2082</v>
      </c>
      <c r="B15">
        <v>1</v>
      </c>
      <c r="C15">
        <v>2</v>
      </c>
      <c r="D15">
        <v>4</v>
      </c>
      <c r="E15">
        <v>7</v>
      </c>
    </row>
    <row r="16" spans="1:5" x14ac:dyDescent="0.2">
      <c r="A16" s="7" t="s">
        <v>2083</v>
      </c>
      <c r="C16">
        <v>1</v>
      </c>
      <c r="D16">
        <v>3</v>
      </c>
      <c r="E16">
        <v>4</v>
      </c>
    </row>
    <row r="17" spans="1:5" x14ac:dyDescent="0.2">
      <c r="A17" s="7" t="s">
        <v>2084</v>
      </c>
      <c r="C17">
        <v>2</v>
      </c>
      <c r="D17">
        <v>2</v>
      </c>
      <c r="E17">
        <v>4</v>
      </c>
    </row>
    <row r="18" spans="1:5" x14ac:dyDescent="0.2">
      <c r="A18" s="7" t="s">
        <v>2067</v>
      </c>
      <c r="B18">
        <v>4</v>
      </c>
      <c r="C18">
        <v>32</v>
      </c>
      <c r="D18">
        <v>45</v>
      </c>
      <c r="E18">
        <v>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9FEF-048B-4F43-86BC-818BF0B49CDA}">
  <sheetPr codeName="Sheet5"/>
  <dimension ref="A1:H13"/>
  <sheetViews>
    <sheetView topLeftCell="A58" workbookViewId="0">
      <selection activeCell="J3" sqref="J3"/>
    </sheetView>
  </sheetViews>
  <sheetFormatPr baseColWidth="10" defaultRowHeight="16" x14ac:dyDescent="0.2"/>
  <cols>
    <col min="1" max="1" width="14.33203125" customWidth="1"/>
    <col min="2" max="2" width="17.33203125" customWidth="1"/>
    <col min="3" max="3" width="14.33203125" customWidth="1"/>
    <col min="4" max="4" width="15.6640625" customWidth="1"/>
    <col min="5" max="5" width="13.1640625" customWidth="1"/>
    <col min="6" max="6" width="21.1640625" customWidth="1"/>
    <col min="7" max="7" width="16.1640625" customWidth="1"/>
    <col min="8" max="8" width="18.33203125" customWidth="1"/>
  </cols>
  <sheetData>
    <row r="1" spans="1:8" x14ac:dyDescent="0.2">
      <c r="A1" s="10" t="s">
        <v>2087</v>
      </c>
      <c r="B1" s="10" t="s">
        <v>2088</v>
      </c>
      <c r="C1" s="10" t="s">
        <v>2090</v>
      </c>
      <c r="D1" s="10" t="s">
        <v>2089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">
      <c r="A2" t="s">
        <v>2105</v>
      </c>
      <c r="B2">
        <f>COUNTIFS(Crowdfunding!G2:G1001, "successful", Crowdfunding!D2:D1001, A2)</f>
        <v>30</v>
      </c>
      <c r="C2">
        <f>COUNTIFS(Crowdfunding!G2:G1001, "failed", Crowdfunding!D2:D1001, A2)</f>
        <v>20</v>
      </c>
      <c r="D2">
        <f>COUNTIFS(Crowdfunding!G2:G1001, "canceled", Crowdfunding!D2:D1001, A2)</f>
        <v>1</v>
      </c>
      <c r="E2">
        <f t="shared" ref="E2:E13" si="0">SUM(B2:D2)</f>
        <v>51</v>
      </c>
      <c r="F2" s="9">
        <f t="shared" ref="F2:F13" si="1">(B2/E2)</f>
        <v>0.58823529411764708</v>
      </c>
      <c r="G2" s="9">
        <f t="shared" ref="G2:G13" si="2">C2/E2</f>
        <v>0.39215686274509803</v>
      </c>
      <c r="H2" s="9">
        <f t="shared" ref="H2:H13" si="3">D2/E2</f>
        <v>1.9607843137254902E-2</v>
      </c>
    </row>
    <row r="3" spans="1:8" x14ac:dyDescent="0.2">
      <c r="A3" t="s">
        <v>2106</v>
      </c>
      <c r="B3">
        <f>COUNTIFS(Crowdfunding!G2:G1001, "successful", Crowdfunding!D2:D1001, "&gt;1000", Crowdfunding!D2:D1001, "&lt;4999" )</f>
        <v>185</v>
      </c>
      <c r="C3">
        <f>COUNTIFS(Crowdfunding!G2:G1001, "failed", Crowdfunding!D2:D1001, "&gt;1000", Crowdfunding!D2:D1001, "&lt;4999" )</f>
        <v>37</v>
      </c>
      <c r="D3">
        <f>COUNTIFS(Crowdfunding!G2:G1001, "canceled", Crowdfunding!D2:D1001, "&gt;1000", Crowdfunding!D2:D1001, "&lt;4999" )</f>
        <v>2</v>
      </c>
      <c r="E3">
        <f t="shared" si="0"/>
        <v>224</v>
      </c>
      <c r="F3" s="9">
        <f t="shared" si="1"/>
        <v>0.8258928571428571</v>
      </c>
      <c r="G3" s="9">
        <f t="shared" si="2"/>
        <v>0.16517857142857142</v>
      </c>
      <c r="H3" s="9">
        <f t="shared" si="3"/>
        <v>8.9285714285714281E-3</v>
      </c>
    </row>
    <row r="4" spans="1:8" x14ac:dyDescent="0.2">
      <c r="A4" t="s">
        <v>2095</v>
      </c>
      <c r="B4">
        <f>COUNTIFS(Crowdfunding!G2:G1001, "successful", Crowdfunding!D2:D1001, "&gt;5000", Crowdfunding!D2:D1001, "&lt;9999" )</f>
        <v>157</v>
      </c>
      <c r="C4">
        <f>COUNTIFS(Crowdfunding!G2:G1001, "failed", Crowdfunding!D2:D1001, "&gt;5000", Crowdfunding!D2:D1001, "&lt;9999" )</f>
        <v>125</v>
      </c>
      <c r="D4">
        <f>COUNTIFS(Crowdfunding!G2:G1001, "canceled", Crowdfunding!D2:D1001, "&gt;5000", Crowdfunding!D2:D1001, "&lt;9999" )</f>
        <v>25</v>
      </c>
      <c r="E4">
        <f t="shared" si="0"/>
        <v>307</v>
      </c>
      <c r="F4" s="9">
        <f t="shared" si="1"/>
        <v>0.51140065146579805</v>
      </c>
      <c r="G4" s="9">
        <f t="shared" si="2"/>
        <v>0.40716612377850164</v>
      </c>
      <c r="H4" s="9">
        <f t="shared" si="3"/>
        <v>8.143322475570032E-2</v>
      </c>
    </row>
    <row r="5" spans="1:8" x14ac:dyDescent="0.2">
      <c r="A5" t="s">
        <v>2096</v>
      </c>
      <c r="B5">
        <f>COUNTIFS(Crowdfunding!G2:G1001, "successful", Crowdfunding!D2:D1001, "&gt;10000", Crowdfunding!D2:D1001, "&lt;14999" )</f>
        <v>2</v>
      </c>
      <c r="C5">
        <f>COUNTIFS(Crowdfunding!G2:G1001, "failed", Crowdfunding!D2:D1001, "&gt;10000", Crowdfunding!D2:D1001, "&lt;14999" )</f>
        <v>0</v>
      </c>
      <c r="D5">
        <f>COUNTIFS(Crowdfunding!G2:G1001, "canceled", Crowdfunding!D2:D1001, "&gt;10000", Crowdfunding!D2:D1001, "&lt;14999" )</f>
        <v>0</v>
      </c>
      <c r="E5">
        <f t="shared" si="0"/>
        <v>2</v>
      </c>
      <c r="F5" s="9">
        <f t="shared" si="1"/>
        <v>1</v>
      </c>
      <c r="G5" s="9">
        <f t="shared" si="2"/>
        <v>0</v>
      </c>
      <c r="H5" s="9">
        <f t="shared" si="3"/>
        <v>0</v>
      </c>
    </row>
    <row r="6" spans="1:8" x14ac:dyDescent="0.2">
      <c r="A6" t="s">
        <v>2097</v>
      </c>
      <c r="B6">
        <f>COUNTIFS(Crowdfunding!G2:G1001, "successful", Crowdfunding!D2:D1001, "&gt;15000", Crowdfunding!D2:D1001, "&lt;19999" )</f>
        <v>10</v>
      </c>
      <c r="C6">
        <f>COUNTIFS(Crowdfunding!G2:G1001, "failed", Crowdfunding!D2:D1001, "&gt;15000", Crowdfunding!D2:D1001, "&lt;19999" )</f>
        <v>0</v>
      </c>
      <c r="D6">
        <f>COUNTIFS(Crowdfunding!G2:G1001, "canceled", Crowdfunding!D2:D1001, "&gt;15000", Crowdfunding!D2:D1001, "&lt;19999" 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2098</v>
      </c>
      <c r="B7">
        <f>COUNTIFS(Crowdfunding!G2:G1001, "successful", Crowdfunding!D2:D1001, "&gt;20000", Crowdfunding!D2:D1001, "&lt;24999" )</f>
        <v>5</v>
      </c>
      <c r="C7">
        <f>COUNTIFS(Crowdfunding!G2:G1001, "failed", Crowdfunding!D2:D1001, "&gt;20000", Crowdfunding!D2:D1001, "&lt;24999" )</f>
        <v>0</v>
      </c>
      <c r="D7">
        <f>COUNTIFS(Crowdfunding!G2:G1001, "canceled", Crowdfunding!D2:D1001, "&gt;20000", Crowdfunding!D2:D1001, "&lt;24999" )</f>
        <v>0</v>
      </c>
      <c r="E7">
        <f t="shared" si="0"/>
        <v>5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2099</v>
      </c>
      <c r="B8">
        <f>COUNTIFS(Crowdfunding!G2:G1001, "successful", Crowdfunding!D2:D1001, "&gt;25000", Crowdfunding!D2:D1001, "&lt;29999" )</f>
        <v>10</v>
      </c>
      <c r="C8">
        <f>COUNTIFS(Crowdfunding!G2:G1001, "failed", Crowdfunding!D2:D1001, "&gt;25000", Crowdfunding!D2:D1001, "&lt;29999" )</f>
        <v>3</v>
      </c>
      <c r="D8">
        <f>COUNTIFS(Crowdfunding!G2:G1001, "canceled", Crowdfunding!D2:D1001, "&gt;25000", Crowdfunding!D2:D1001, "&lt;29999" )</f>
        <v>0</v>
      </c>
      <c r="E8">
        <f t="shared" si="0"/>
        <v>13</v>
      </c>
      <c r="F8" s="9">
        <f t="shared" si="1"/>
        <v>0.76923076923076927</v>
      </c>
      <c r="G8" s="9">
        <f t="shared" si="2"/>
        <v>0.23076923076923078</v>
      </c>
      <c r="H8" s="9">
        <f t="shared" si="3"/>
        <v>0</v>
      </c>
    </row>
    <row r="9" spans="1:8" x14ac:dyDescent="0.2">
      <c r="A9" t="s">
        <v>2100</v>
      </c>
      <c r="B9">
        <f>COUNTIFS(Crowdfunding!G2:G1001, "successful", Crowdfunding!D2:D1001, "&gt;30000", Crowdfunding!D2:D1001, "&lt;34999" )</f>
        <v>7</v>
      </c>
      <c r="C9">
        <f>COUNTIFS(Crowdfunding!G2:G1001, "failed", Crowdfunding!D2:D1001, "&gt;30000", Crowdfunding!D2:D1001, "&lt;34999" )</f>
        <v>0</v>
      </c>
      <c r="D9">
        <f>COUNTIFS(Crowdfunding!G2:G1001, "canceled", Crowdfunding!D2:D1001, "&gt;30000", Crowdfunding!D2:D1001, "&lt;34999" 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2101</v>
      </c>
      <c r="B10">
        <f>COUNTIFS(Crowdfunding!G2:G1001, "successful", Crowdfunding!D2:D1001, "&gt;35000", Crowdfunding!D2:D1001, "&lt;39999" )</f>
        <v>7</v>
      </c>
      <c r="C10">
        <f>COUNTIFS(Crowdfunding!G2:G1001, "failed", Crowdfunding!D2:D1001, "&gt;35000", Crowdfunding!D2:D1001, "&lt;39999" )</f>
        <v>3</v>
      </c>
      <c r="D10">
        <f>COUNTIFS(Crowdfunding!G2:G1001, "canceled", Crowdfunding!D2:D1001, "&gt;35000", Crowdfunding!D2:D1001, "&lt;39999" )</f>
        <v>1</v>
      </c>
      <c r="E10">
        <f t="shared" si="0"/>
        <v>11</v>
      </c>
      <c r="F10" s="9">
        <f t="shared" si="1"/>
        <v>0.63636363636363635</v>
      </c>
      <c r="G10" s="9">
        <f t="shared" si="2"/>
        <v>0.27272727272727271</v>
      </c>
      <c r="H10" s="9">
        <f t="shared" si="3"/>
        <v>9.0909090909090912E-2</v>
      </c>
    </row>
    <row r="11" spans="1:8" x14ac:dyDescent="0.2">
      <c r="A11" t="s">
        <v>2102</v>
      </c>
      <c r="B11">
        <f>COUNTIFS(Crowdfunding!G2:G1001, "successful", Crowdfunding!D2:D1001, "&gt;40000", Crowdfunding!D2:D1001, "&lt;44999" )</f>
        <v>11</v>
      </c>
      <c r="C11">
        <f>COUNTIFS(Crowdfunding!G2:G1001, "failed", Crowdfunding!D2:D1001, "&gt;40000", Crowdfunding!D2:D1001, "&lt;44999" )</f>
        <v>3</v>
      </c>
      <c r="D11">
        <f>COUNTIFS(Crowdfunding!G2:G1001, "canceled", Crowdfunding!D2:D1001, "&gt;40000", Crowdfunding!D2:D1001, "&lt;44999" 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2103</v>
      </c>
      <c r="B12">
        <f>COUNTIFS(Crowdfunding!G2:G1001, "successful", Crowdfunding!D2:D1001, "&gt;45000", Crowdfunding!D2:D1001, "&lt;49999" )</f>
        <v>8</v>
      </c>
      <c r="C12">
        <f>COUNTIFS(Crowdfunding!G2:G1001, "failed", Crowdfunding!D2:D1001, "&gt;45000", Crowdfunding!D2:D1001, "&lt;49999" )</f>
        <v>3</v>
      </c>
      <c r="D12">
        <f>COUNTIFS(Crowdfunding!G2:G1001, "canceled", Crowdfunding!D2:D1001, "&gt;45000", Crowdfunding!D2:D1001, "&lt;49999" 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2104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CategoryOutcomes</vt:lpstr>
      <vt:lpstr>SubcategoryOutcomes</vt:lpstr>
      <vt:lpstr>LaunchDateOutcomes</vt:lpstr>
      <vt:lpstr>GoalOutcomes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Abeda Salsabil</cp:lastModifiedBy>
  <dcterms:created xsi:type="dcterms:W3CDTF">2021-09-29T18:52:28Z</dcterms:created>
  <dcterms:modified xsi:type="dcterms:W3CDTF">2023-01-03T02:00:41Z</dcterms:modified>
</cp:coreProperties>
</file>