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c316bb3d07fcb2/Desktop/"/>
    </mc:Choice>
  </mc:AlternateContent>
  <xr:revisionPtr revIDLastSave="4" documentId="8_{977C5FD2-5CF0-4408-8050-0C114EAA9DBD}" xr6:coauthVersionLast="47" xr6:coauthVersionMax="47" xr10:uidLastSave="{C615EBBA-8262-4425-9849-FE0A8B414C2E}"/>
  <bookViews>
    <workbookView xWindow="-108" yWindow="-108" windowWidth="23256" windowHeight="13176" xr2:uid="{4D58116F-806E-481C-AE49-3B15085F8755}"/>
  </bookViews>
  <sheets>
    <sheet name="Project" sheetId="2" r:id="rId1"/>
  </sheets>
  <definedNames>
    <definedName name="solver_adj" localSheetId="0" hidden="1">Project!$L$18:$L$22</definedName>
    <definedName name="solver_adj1" localSheetId="0" hidden="1">Project!$L$25:$L$28</definedName>
    <definedName name="solver_adj2" localSheetId="0" hidden="1">Project!$L$31:$L$33</definedName>
    <definedName name="solver_adj3" localSheetId="0" hidden="1">Project!$Q$45:$X$56</definedName>
    <definedName name="solver_eng" localSheetId="0" hidden="1">0</definedName>
    <definedName name="solver_lhs1" localSheetId="0" hidden="1">Project!$L$18:$L$22</definedName>
    <definedName name="solver_lhs2" localSheetId="0" hidden="1">Project!$L$25:$L$28</definedName>
    <definedName name="solver_lhs3" localSheetId="0" hidden="1">Project!$L$31:$L$33</definedName>
    <definedName name="solver_lhs4" localSheetId="0" hidden="1">Project!$E$37:$H$37</definedName>
    <definedName name="solver_lhs5" localSheetId="0" hidden="1">Project!$Y$45:$Y$56</definedName>
    <definedName name="solver_lhs6" localSheetId="0" hidden="1">Project!$Q$57:$X$57</definedName>
    <definedName name="solver_lhs7" localSheetId="0" hidden="1">Project!$Q$45:$X$56</definedName>
    <definedName name="solver_lhs8" localSheetId="0" hidden="1">Project!$Q$57:$X$57</definedName>
    <definedName name="solver_neg" localSheetId="0" hidden="1">1</definedName>
    <definedName name="solver_num" localSheetId="0" hidden="1">7</definedName>
    <definedName name="solver_opt" localSheetId="0" hidden="1">Project!$J$37</definedName>
    <definedName name="solver_rel1" localSheetId="0" hidden="1">5</definedName>
    <definedName name="solver_rel2" localSheetId="0" hidden="1">5</definedName>
    <definedName name="solver_rel3" localSheetId="0" hidden="1">5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el7" localSheetId="0" hidden="1">5</definedName>
    <definedName name="solver_rel8" localSheetId="0" hidden="1">2</definedName>
    <definedName name="solver_rhs4" localSheetId="0" hidden="1">Project!$E$39:$H$39</definedName>
    <definedName name="solver_rhs5" localSheetId="0" hidden="1">Project!$AA$45:$AA$56</definedName>
    <definedName name="solver_rhs6" localSheetId="0" hidden="1">Project!$Q$59:$X$59</definedName>
    <definedName name="solver_rhs8" localSheetId="0" hidden="1">Project!$Q$59:$X$59</definedName>
    <definedName name="solver_rxc7" localSheetId="0" hidden="1">1</definedName>
    <definedName name="solver_rxv" localSheetId="0" hidden="1">1</definedName>
    <definedName name="solver_rxv1" localSheetId="0" hidden="1">1</definedName>
    <definedName name="solver_rxv2" localSheetId="0" hidden="1">1</definedName>
    <definedName name="solver_rxv3" localSheetId="0" hidden="1">1</definedName>
    <definedName name="solver_typ" localSheetId="0" hidden="1">1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2" l="1"/>
  <c r="F34" i="2"/>
  <c r="G34" i="2"/>
  <c r="H34" i="2"/>
  <c r="R57" i="2"/>
  <c r="S57" i="2"/>
  <c r="T57" i="2"/>
  <c r="U57" i="2"/>
  <c r="V57" i="2"/>
  <c r="W57" i="2"/>
  <c r="X57" i="2"/>
  <c r="Q57" i="2"/>
  <c r="AA55" i="2"/>
  <c r="AA56" i="2"/>
  <c r="AA54" i="2"/>
  <c r="AA51" i="2"/>
  <c r="AA52" i="2"/>
  <c r="AA53" i="2"/>
  <c r="AA50" i="2"/>
  <c r="AA46" i="2"/>
  <c r="AA47" i="2"/>
  <c r="AA48" i="2"/>
  <c r="AA49" i="2"/>
  <c r="AA45" i="2"/>
  <c r="Y46" i="2"/>
  <c r="Y47" i="2"/>
  <c r="Y48" i="2"/>
  <c r="Y49" i="2"/>
  <c r="Y50" i="2"/>
  <c r="Y51" i="2"/>
  <c r="Y52" i="2"/>
  <c r="Y53" i="2"/>
  <c r="Y54" i="2"/>
  <c r="Y55" i="2"/>
  <c r="Y56" i="2"/>
  <c r="Y45" i="2"/>
  <c r="J33" i="2" l="1"/>
  <c r="K33" i="2" s="1"/>
  <c r="G33" i="2"/>
  <c r="F33" i="2"/>
  <c r="E33" i="2"/>
  <c r="H33" i="2" s="1"/>
  <c r="J32" i="2"/>
  <c r="K32" i="2" s="1"/>
  <c r="G32" i="2"/>
  <c r="F32" i="2"/>
  <c r="H32" i="2" s="1"/>
  <c r="E32" i="2"/>
  <c r="J31" i="2"/>
  <c r="K31" i="2" s="1"/>
  <c r="G31" i="2"/>
  <c r="H31" i="2" s="1"/>
  <c r="F31" i="2"/>
  <c r="E31" i="2"/>
  <c r="J28" i="2"/>
  <c r="K28" i="2" s="1"/>
  <c r="G28" i="2"/>
  <c r="F28" i="2"/>
  <c r="H28" i="2" s="1"/>
  <c r="E28" i="2"/>
  <c r="J27" i="2"/>
  <c r="K27" i="2" s="1"/>
  <c r="G27" i="2"/>
  <c r="H27" i="2" s="1"/>
  <c r="F27" i="2"/>
  <c r="E27" i="2"/>
  <c r="J26" i="2"/>
  <c r="G26" i="2"/>
  <c r="F26" i="2"/>
  <c r="E26" i="2"/>
  <c r="H26" i="2" s="1"/>
  <c r="J25" i="2"/>
  <c r="K25" i="2" s="1"/>
  <c r="G25" i="2"/>
  <c r="G29" i="2" s="1"/>
  <c r="F25" i="2"/>
  <c r="F29" i="2" s="1"/>
  <c r="E25" i="2"/>
  <c r="H25" i="2" s="1"/>
  <c r="G23" i="2"/>
  <c r="J22" i="2"/>
  <c r="G22" i="2"/>
  <c r="F22" i="2"/>
  <c r="E22" i="2"/>
  <c r="H22" i="2" s="1"/>
  <c r="J21" i="2"/>
  <c r="K21" i="2" s="1"/>
  <c r="G21" i="2"/>
  <c r="F21" i="2"/>
  <c r="E21" i="2"/>
  <c r="H21" i="2" s="1"/>
  <c r="J20" i="2"/>
  <c r="K20" i="2" s="1"/>
  <c r="G20" i="2"/>
  <c r="F20" i="2"/>
  <c r="H20" i="2" s="1"/>
  <c r="E20" i="2"/>
  <c r="J19" i="2"/>
  <c r="K19" i="2" s="1"/>
  <c r="G19" i="2"/>
  <c r="F19" i="2"/>
  <c r="E19" i="2"/>
  <c r="H19" i="2" s="1"/>
  <c r="J18" i="2"/>
  <c r="K18" i="2" s="1"/>
  <c r="G18" i="2"/>
  <c r="F18" i="2"/>
  <c r="F23" i="2" s="1"/>
  <c r="E18" i="2"/>
  <c r="H18" i="2" s="1"/>
  <c r="H23" i="2" s="1"/>
  <c r="Q16" i="2"/>
  <c r="Q15" i="2"/>
  <c r="H15" i="2"/>
  <c r="Q14" i="2"/>
  <c r="H14" i="2"/>
  <c r="Q13" i="2"/>
  <c r="H13" i="2"/>
  <c r="Q12" i="2"/>
  <c r="H12" i="2"/>
  <c r="Q11" i="2"/>
  <c r="H11" i="2"/>
  <c r="Q10" i="2"/>
  <c r="H10" i="2"/>
  <c r="H9" i="2"/>
  <c r="H8" i="2"/>
  <c r="H7" i="2"/>
  <c r="H6" i="2"/>
  <c r="H5" i="2"/>
  <c r="H4" i="2"/>
  <c r="F37" i="2" l="1"/>
  <c r="G37" i="2"/>
  <c r="K22" i="2"/>
  <c r="Q17" i="2"/>
  <c r="J37" i="2"/>
  <c r="K26" i="2"/>
  <c r="H29" i="2"/>
  <c r="E29" i="2"/>
  <c r="E23" i="2"/>
  <c r="E37" i="2" l="1"/>
  <c r="H37" i="2" s="1"/>
  <c r="F43" i="2"/>
  <c r="G43" i="2"/>
  <c r="H43" i="2"/>
</calcChain>
</file>

<file path=xl/sharedStrings.xml><?xml version="1.0" encoding="utf-8"?>
<sst xmlns="http://schemas.openxmlformats.org/spreadsheetml/2006/main" count="151" uniqueCount="71">
  <si>
    <t>Blue Jay Natural Gas</t>
  </si>
  <si>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</si>
  <si>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</si>
  <si>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</si>
  <si>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</si>
  <si>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</si>
  <si>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</si>
  <si>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</si>
  <si>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>FA 1</t>
  </si>
  <si>
    <t>FA 2</t>
  </si>
  <si>
    <t>FA 3</t>
  </si>
  <si>
    <t>New NPV</t>
  </si>
  <si>
    <t>ROI</t>
  </si>
  <si>
    <t>Inputs</t>
  </si>
  <si>
    <t>Annual Revenue (millions)</t>
  </si>
  <si>
    <t>000000s</t>
  </si>
  <si>
    <t>Expenditure (millions)</t>
  </si>
  <si>
    <t>Yearly Cap (millions)</t>
  </si>
  <si>
    <t>NPV Discount Rate % decrease:</t>
  </si>
  <si>
    <t>Total Cost</t>
  </si>
  <si>
    <t>Approval Ratings</t>
  </si>
  <si>
    <t>Totals:</t>
  </si>
  <si>
    <t>Total:</t>
  </si>
  <si>
    <t>Cap Ex. Yr1</t>
  </si>
  <si>
    <t>Cap Ex. Yr2</t>
  </si>
  <si>
    <t>Cap Ex. Yr3</t>
  </si>
  <si>
    <t xml:space="preserve">Total Cost </t>
  </si>
  <si>
    <t>Total NPV</t>
  </si>
  <si>
    <t xml:space="preserve">ROI </t>
  </si>
  <si>
    <t xml:space="preserve">% Change </t>
  </si>
  <si>
    <t>Average</t>
  </si>
  <si>
    <t>Minimum</t>
  </si>
  <si>
    <t>Maximum</t>
  </si>
  <si>
    <t>Capital Ex. Under 4000 (Y1)</t>
  </si>
  <si>
    <t>Capital Ex. under 4000 (Y2)</t>
  </si>
  <si>
    <t>Capital Ex. under 4000 (Y3)</t>
  </si>
  <si>
    <t>Under $10,000 (year 1-3)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</si>
  <si>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</si>
  <si>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</si>
  <si>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</si>
  <si>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</si>
  <si>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Requirements</t>
  </si>
  <si>
    <t>Overall Totals For Aprovved Projects:</t>
  </si>
  <si>
    <t>&lt;&lt;&lt;--- Objective</t>
  </si>
  <si>
    <t>&lt;=</t>
  </si>
  <si>
    <t>&gt;=</t>
  </si>
  <si>
    <t>Manager 1</t>
  </si>
  <si>
    <t>Manager 2</t>
  </si>
  <si>
    <t>Manager 3</t>
  </si>
  <si>
    <t>Manager 4</t>
  </si>
  <si>
    <t>Manager 5</t>
  </si>
  <si>
    <t>Manager 6</t>
  </si>
  <si>
    <t>Manager 7</t>
  </si>
  <si>
    <t>Manager 8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</si>
  <si>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</si>
  <si>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</si>
  <si>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</si>
  <si>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</si>
  <si>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</si>
  <si>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</si>
  <si>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</si>
  <si>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</si>
  <si>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</si>
  <si>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</si>
  <si>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</si>
  <si>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</si>
  <si>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Projects</t>
  </si>
  <si>
    <t>Managers</t>
  </si>
  <si>
    <t>Sign</t>
  </si>
  <si>
    <t>Approved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</si>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</sst>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(&quot;$&quot;* #,##0_);_(&quot;$&quot;* \(#,##0\);_(&quot;$&quot;* &quot;-&quot;??_);_(@_)"/>
    <numFmt numFmtId="165" formatCode="_-[$$-409]* #,##0_ ;_-[$$-409]* \-#,##0\ ;_-[$$-409]* &quot;-&quot;??_ ;_-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1"/>
      <color rgb="FF0F1114"/>
      <name val="Source Sans Pro"/>
      <family val="2"/>
    </font>
    <font>
      <sz val="12"/>
      <color rgb="FF0F1114"/>
      <name val="Source Sans Pro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4">
    <xf numFmtId="0" fontId="0" fillId="0" borderId="0" xfId="0"/>
    <xf numFmtId="0" fontId="4" fillId="0" borderId="2" xfId="0" applyFont="1" applyBorder="1"/>
    <xf numFmtId="0" fontId="5" fillId="0" borderId="2" xfId="0" applyFont="1" applyBorder="1"/>
    <xf numFmtId="0" fontId="5" fillId="0" borderId="3" xfId="0" applyFont="1" applyBorder="1"/>
    <xf numFmtId="0" fontId="3" fillId="0" borderId="2" xfId="0" applyFont="1" applyBorder="1"/>
    <xf numFmtId="0" fontId="0" fillId="0" borderId="2" xfId="0" applyBorder="1"/>
    <xf numFmtId="0" fontId="8" fillId="0" borderId="2" xfId="0" applyFont="1" applyBorder="1"/>
    <xf numFmtId="164" fontId="8" fillId="0" borderId="2" xfId="0" applyNumberFormat="1" applyFont="1" applyBorder="1"/>
    <xf numFmtId="9" fontId="9" fillId="2" borderId="2" xfId="0" applyNumberFormat="1" applyFont="1" applyFill="1" applyBorder="1"/>
    <xf numFmtId="0" fontId="0" fillId="3" borderId="2" xfId="0" applyFill="1" applyBorder="1"/>
    <xf numFmtId="164" fontId="0" fillId="0" borderId="2" xfId="0" applyNumberFormat="1" applyBorder="1"/>
    <xf numFmtId="165" fontId="0" fillId="0" borderId="2" xfId="0" applyNumberFormat="1" applyBorder="1"/>
    <xf numFmtId="0" fontId="5" fillId="0" borderId="2" xfId="0" applyFont="1" applyBorder="1" applyAlignment="1">
      <alignment horizontal="center"/>
    </xf>
    <xf numFmtId="0" fontId="6" fillId="4" borderId="2" xfId="0" applyFont="1" applyFill="1" applyBorder="1"/>
    <xf numFmtId="0" fontId="0" fillId="4" borderId="2" xfId="0" applyFill="1" applyBorder="1"/>
    <xf numFmtId="9" fontId="0" fillId="4" borderId="2" xfId="2" applyFont="1" applyFill="1" applyBorder="1"/>
    <xf numFmtId="164" fontId="0" fillId="4" borderId="2" xfId="1" applyNumberFormat="1" applyFont="1" applyFill="1" applyBorder="1"/>
    <xf numFmtId="164" fontId="0" fillId="4" borderId="3" xfId="1" applyNumberFormat="1" applyFont="1" applyFill="1" applyBorder="1"/>
    <xf numFmtId="164" fontId="0" fillId="4" borderId="2" xfId="0" applyNumberFormat="1" applyFill="1" applyBorder="1"/>
    <xf numFmtId="1" fontId="0" fillId="4" borderId="2" xfId="0" applyNumberFormat="1" applyFill="1" applyBorder="1"/>
    <xf numFmtId="0" fontId="6" fillId="5" borderId="2" xfId="0" applyFont="1" applyFill="1" applyBorder="1"/>
    <xf numFmtId="0" fontId="0" fillId="5" borderId="2" xfId="0" applyFill="1" applyBorder="1"/>
    <xf numFmtId="9" fontId="0" fillId="5" borderId="2" xfId="2" applyFont="1" applyFill="1" applyBorder="1"/>
    <xf numFmtId="164" fontId="0" fillId="5" borderId="2" xfId="1" applyNumberFormat="1" applyFont="1" applyFill="1" applyBorder="1"/>
    <xf numFmtId="164" fontId="0" fillId="5" borderId="3" xfId="1" applyNumberFormat="1" applyFont="1" applyFill="1" applyBorder="1"/>
    <xf numFmtId="164" fontId="0" fillId="5" borderId="2" xfId="0" applyNumberFormat="1" applyFill="1" applyBorder="1"/>
    <xf numFmtId="0" fontId="6" fillId="6" borderId="2" xfId="0" applyFont="1" applyFill="1" applyBorder="1"/>
    <xf numFmtId="0" fontId="0" fillId="6" borderId="2" xfId="0" applyFill="1" applyBorder="1"/>
    <xf numFmtId="9" fontId="0" fillId="6" borderId="2" xfId="2" applyFont="1" applyFill="1" applyBorder="1"/>
    <xf numFmtId="164" fontId="0" fillId="6" borderId="2" xfId="0" applyNumberFormat="1" applyFill="1" applyBorder="1"/>
    <xf numFmtId="164" fontId="0" fillId="6" borderId="2" xfId="1" applyNumberFormat="1" applyFont="1" applyFill="1" applyBorder="1"/>
    <xf numFmtId="164" fontId="0" fillId="6" borderId="3" xfId="1" applyNumberFormat="1" applyFont="1" applyFill="1" applyBorder="1"/>
    <xf numFmtId="9" fontId="0" fillId="0" borderId="2" xfId="2" applyFont="1" applyBorder="1"/>
    <xf numFmtId="9" fontId="10" fillId="0" borderId="2" xfId="2" applyFont="1" applyBorder="1"/>
    <xf numFmtId="0" fontId="5" fillId="0" borderId="3" xfId="0" applyFont="1" applyBorder="1" applyAlignment="1">
      <alignment horizontal="center"/>
    </xf>
    <xf numFmtId="164" fontId="0" fillId="7" borderId="0" xfId="0" applyNumberFormat="1" applyFill="1"/>
    <xf numFmtId="0" fontId="5" fillId="0" borderId="4" xfId="0" applyFont="1" applyBorder="1" applyAlignment="1">
      <alignment horizontal="center"/>
    </xf>
    <xf numFmtId="164" fontId="0" fillId="8" borderId="0" xfId="0" applyNumberFormat="1" applyFill="1"/>
    <xf numFmtId="0" fontId="11" fillId="9" borderId="2" xfId="0" applyFont="1" applyFill="1" applyBorder="1" applyAlignment="1">
      <alignment vertical="top" wrapText="1"/>
    </xf>
    <xf numFmtId="0" fontId="12" fillId="9" borderId="2" xfId="0" applyFont="1" applyFill="1" applyBorder="1" applyAlignment="1">
      <alignment vertical="top" wrapText="1"/>
    </xf>
    <xf numFmtId="0" fontId="12" fillId="7" borderId="2" xfId="0" applyFont="1" applyFill="1" applyBorder="1" applyAlignment="1">
      <alignment vertical="top" wrapText="1"/>
    </xf>
    <xf numFmtId="0" fontId="12" fillId="7" borderId="8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90"/>
    </xf>
    <xf numFmtId="0" fontId="2" fillId="0" borderId="0" xfId="3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663E330-EA10-4C6F-92CA-8473CF43E137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57201755632041344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8F0B-D016-48AF-9F98-639F761B3DE5}">
  <dimension ref="A1:AA59"/>
  <sheetViews>
    <sheetView tabSelected="1" zoomScale="48" zoomScaleNormal="70" workbookViewId="0">
      <selection activeCell="H44" sqref="H44"/>
    </sheetView>
  </sheetViews>
  <sheetFormatPr defaultRowHeight="14.4" x14ac:dyDescent="0.3"/>
  <cols>
    <col min="2" max="2" width="12.109375" bestFit="1" customWidth="1"/>
    <col min="3" max="3" width="15.77734375" bestFit="1" customWidth="1"/>
    <col min="4" max="4" width="14.21875" bestFit="1" customWidth="1"/>
    <col min="5" max="7" width="13.109375" bestFit="1" customWidth="1"/>
    <col min="8" max="8" width="10.44140625" bestFit="1" customWidth="1"/>
    <col min="11" max="11" width="4.44140625" bestFit="1" customWidth="1"/>
    <col min="12" max="12" width="21.88671875" bestFit="1" customWidth="1"/>
    <col min="16" max="16" width="31.5546875" bestFit="1" customWidth="1"/>
    <col min="17" max="17" width="11.44140625" bestFit="1" customWidth="1"/>
    <col min="18" max="18" width="12.88671875" customWidth="1"/>
    <col min="19" max="19" width="12" customWidth="1"/>
    <col min="20" max="20" width="12.77734375" customWidth="1"/>
    <col min="21" max="21" width="14.5546875" customWidth="1"/>
    <col min="22" max="22" width="11" customWidth="1"/>
    <col min="23" max="23" width="10.6640625" customWidth="1"/>
    <col min="24" max="24" width="11" customWidth="1"/>
    <col min="26" max="26" width="5.109375" bestFit="1" customWidth="1"/>
    <col min="27" max="27" width="18.21875" customWidth="1"/>
  </cols>
  <sheetData>
    <row r="1" spans="1:19" ht="19.8" x14ac:dyDescent="0.4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3" spans="1:19" ht="15.6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3" t="s">
        <v>19</v>
      </c>
      <c r="I3" s="2" t="s">
        <v>7</v>
      </c>
      <c r="P3" s="47" t="s">
        <v>13</v>
      </c>
      <c r="Q3" s="47"/>
    </row>
    <row r="4" spans="1:19" ht="15.6" x14ac:dyDescent="0.3">
      <c r="B4" s="13">
        <v>1</v>
      </c>
      <c r="C4" s="14" t="s">
        <v>8</v>
      </c>
      <c r="D4" s="15">
        <v>1</v>
      </c>
      <c r="E4" s="16">
        <v>250</v>
      </c>
      <c r="F4" s="16">
        <v>100</v>
      </c>
      <c r="G4" s="17">
        <v>100</v>
      </c>
      <c r="H4" s="17">
        <f>SUM(E4:G4)</f>
        <v>450</v>
      </c>
      <c r="I4" s="14">
        <v>60</v>
      </c>
      <c r="P4" s="6" t="s">
        <v>14</v>
      </c>
      <c r="Q4" s="7">
        <v>50000</v>
      </c>
      <c r="R4" t="s">
        <v>15</v>
      </c>
    </row>
    <row r="5" spans="1:19" ht="15.6" x14ac:dyDescent="0.3">
      <c r="B5" s="13">
        <v>2</v>
      </c>
      <c r="C5" s="14" t="s">
        <v>8</v>
      </c>
      <c r="D5" s="15">
        <v>0.33</v>
      </c>
      <c r="E5" s="16">
        <v>500</v>
      </c>
      <c r="F5" s="16">
        <v>300</v>
      </c>
      <c r="G5" s="17">
        <v>300</v>
      </c>
      <c r="H5" s="17">
        <f t="shared" ref="H5:H15" si="0">SUM(E5:G5)</f>
        <v>1100</v>
      </c>
      <c r="I5" s="14">
        <v>180</v>
      </c>
      <c r="P5" s="6" t="s">
        <v>16</v>
      </c>
      <c r="Q5" s="7">
        <v>10000</v>
      </c>
      <c r="R5" t="s">
        <v>15</v>
      </c>
    </row>
    <row r="6" spans="1:19" ht="15.6" x14ac:dyDescent="0.3">
      <c r="B6" s="13">
        <v>3</v>
      </c>
      <c r="C6" s="14" t="s">
        <v>8</v>
      </c>
      <c r="D6" s="15">
        <v>0.5</v>
      </c>
      <c r="E6" s="16">
        <v>100</v>
      </c>
      <c r="F6" s="16">
        <v>200</v>
      </c>
      <c r="G6" s="17">
        <v>400</v>
      </c>
      <c r="H6" s="17">
        <f t="shared" si="0"/>
        <v>700</v>
      </c>
      <c r="I6" s="14">
        <v>80</v>
      </c>
      <c r="P6" s="6" t="s">
        <v>17</v>
      </c>
      <c r="Q6" s="7">
        <v>4000</v>
      </c>
      <c r="R6" t="s">
        <v>15</v>
      </c>
    </row>
    <row r="7" spans="1:19" ht="15.6" x14ac:dyDescent="0.3">
      <c r="B7" s="13">
        <v>4</v>
      </c>
      <c r="C7" s="14" t="s">
        <v>8</v>
      </c>
      <c r="D7" s="15">
        <v>1</v>
      </c>
      <c r="E7" s="16">
        <v>750</v>
      </c>
      <c r="F7" s="16">
        <v>500</v>
      </c>
      <c r="G7" s="17">
        <v>300</v>
      </c>
      <c r="H7" s="17">
        <f t="shared" si="0"/>
        <v>1550</v>
      </c>
      <c r="I7" s="14">
        <v>310</v>
      </c>
      <c r="P7" s="6" t="s">
        <v>18</v>
      </c>
      <c r="Q7" s="8">
        <v>0.12</v>
      </c>
    </row>
    <row r="8" spans="1:19" x14ac:dyDescent="0.3">
      <c r="B8" s="13">
        <v>5</v>
      </c>
      <c r="C8" s="14" t="s">
        <v>8</v>
      </c>
      <c r="D8" s="15">
        <v>0.75</v>
      </c>
      <c r="E8" s="16">
        <v>200</v>
      </c>
      <c r="F8" s="16">
        <v>400</v>
      </c>
      <c r="G8" s="17">
        <v>800</v>
      </c>
      <c r="H8" s="17">
        <f t="shared" si="0"/>
        <v>1400</v>
      </c>
      <c r="I8" s="14">
        <v>220</v>
      </c>
    </row>
    <row r="9" spans="1:19" x14ac:dyDescent="0.3">
      <c r="B9" s="20">
        <v>6</v>
      </c>
      <c r="C9" s="21" t="s">
        <v>9</v>
      </c>
      <c r="D9" s="22">
        <v>0.5</v>
      </c>
      <c r="E9" s="23">
        <v>1000</v>
      </c>
      <c r="F9" s="23">
        <v>300</v>
      </c>
      <c r="G9" s="24">
        <v>300</v>
      </c>
      <c r="H9" s="24">
        <f t="shared" si="0"/>
        <v>1600</v>
      </c>
      <c r="I9" s="21">
        <v>180</v>
      </c>
      <c r="P9" s="48" t="s">
        <v>41</v>
      </c>
      <c r="Q9" s="48"/>
    </row>
    <row r="10" spans="1:19" x14ac:dyDescent="0.3">
      <c r="B10" s="20">
        <v>7</v>
      </c>
      <c r="C10" s="21" t="s">
        <v>9</v>
      </c>
      <c r="D10" s="22">
        <v>1</v>
      </c>
      <c r="E10" s="23">
        <v>750</v>
      </c>
      <c r="F10" s="23">
        <v>750</v>
      </c>
      <c r="G10" s="24">
        <v>300</v>
      </c>
      <c r="H10" s="24">
        <f>SUM(E10:G10)</f>
        <v>1800</v>
      </c>
      <c r="I10" s="21">
        <v>410</v>
      </c>
      <c r="P10" s="5" t="s">
        <v>33</v>
      </c>
      <c r="Q10" s="5">
        <f>IF(D38&lt;4000,1,0)</f>
        <v>1</v>
      </c>
    </row>
    <row r="11" spans="1:19" x14ac:dyDescent="0.3">
      <c r="B11" s="20">
        <v>8</v>
      </c>
      <c r="C11" s="21" t="s">
        <v>9</v>
      </c>
      <c r="D11" s="22">
        <v>1</v>
      </c>
      <c r="E11" s="23">
        <v>800</v>
      </c>
      <c r="F11" s="23">
        <v>700</v>
      </c>
      <c r="G11" s="24">
        <v>600</v>
      </c>
      <c r="H11" s="24">
        <f t="shared" si="0"/>
        <v>2100</v>
      </c>
      <c r="I11" s="21">
        <v>280</v>
      </c>
      <c r="P11" s="5" t="s">
        <v>34</v>
      </c>
      <c r="Q11" s="5">
        <f>IF(E42&lt;4000,1,0)</f>
        <v>0</v>
      </c>
    </row>
    <row r="12" spans="1:19" x14ac:dyDescent="0.3">
      <c r="B12" s="20">
        <v>9</v>
      </c>
      <c r="C12" s="21" t="s">
        <v>9</v>
      </c>
      <c r="D12" s="22">
        <v>0.67</v>
      </c>
      <c r="E12" s="23">
        <v>400</v>
      </c>
      <c r="F12" s="23">
        <v>600</v>
      </c>
      <c r="G12" s="24">
        <v>800</v>
      </c>
      <c r="H12" s="24">
        <f t="shared" si="0"/>
        <v>1800</v>
      </c>
      <c r="I12" s="21">
        <v>380</v>
      </c>
      <c r="P12" s="5" t="s">
        <v>35</v>
      </c>
      <c r="Q12" s="5">
        <f>IF(F42&lt;4000,1,0)</f>
        <v>0</v>
      </c>
    </row>
    <row r="13" spans="1:19" x14ac:dyDescent="0.3">
      <c r="B13" s="26">
        <v>10</v>
      </c>
      <c r="C13" s="27" t="s">
        <v>10</v>
      </c>
      <c r="D13" s="28">
        <v>1</v>
      </c>
      <c r="E13" s="30">
        <v>100</v>
      </c>
      <c r="F13" s="30">
        <v>200</v>
      </c>
      <c r="G13" s="31">
        <v>400</v>
      </c>
      <c r="H13" s="31">
        <f t="shared" si="0"/>
        <v>700</v>
      </c>
      <c r="I13" s="27">
        <v>100</v>
      </c>
      <c r="P13" s="5" t="s">
        <v>36</v>
      </c>
      <c r="Q13" s="5">
        <f>IF(G42&lt;10000,1,0)</f>
        <v>0</v>
      </c>
    </row>
    <row r="14" spans="1:19" x14ac:dyDescent="0.3">
      <c r="B14" s="26">
        <v>11</v>
      </c>
      <c r="C14" s="27" t="s">
        <v>10</v>
      </c>
      <c r="D14" s="28">
        <v>0.5</v>
      </c>
      <c r="E14" s="30">
        <v>700</v>
      </c>
      <c r="F14" s="30">
        <v>500</v>
      </c>
      <c r="G14" s="31">
        <v>300</v>
      </c>
      <c r="H14" s="31">
        <f t="shared" si="0"/>
        <v>1500</v>
      </c>
      <c r="I14" s="27">
        <v>260</v>
      </c>
      <c r="P14" s="5" t="s">
        <v>37</v>
      </c>
      <c r="Q14" s="5">
        <f>SUM(L18:L22)</f>
        <v>5</v>
      </c>
      <c r="R14" t="s">
        <v>45</v>
      </c>
      <c r="S14">
        <v>1</v>
      </c>
    </row>
    <row r="15" spans="1:19" x14ac:dyDescent="0.3">
      <c r="B15" s="26">
        <v>12</v>
      </c>
      <c r="C15" s="27" t="s">
        <v>10</v>
      </c>
      <c r="D15" s="28">
        <v>1</v>
      </c>
      <c r="E15" s="30">
        <v>1500</v>
      </c>
      <c r="F15" s="30">
        <v>400</v>
      </c>
      <c r="G15" s="31">
        <v>400</v>
      </c>
      <c r="H15" s="31">
        <f t="shared" si="0"/>
        <v>2300</v>
      </c>
      <c r="I15" s="27">
        <v>340</v>
      </c>
      <c r="P15" s="5" t="s">
        <v>38</v>
      </c>
      <c r="Q15" s="5">
        <f>SUM(L25:L28)</f>
        <v>3</v>
      </c>
      <c r="R15" t="s">
        <v>45</v>
      </c>
      <c r="S15">
        <v>1</v>
      </c>
    </row>
    <row r="16" spans="1:19" x14ac:dyDescent="0.3">
      <c r="P16" s="5" t="s">
        <v>39</v>
      </c>
      <c r="Q16" s="5">
        <f>SUM(L31:L33)</f>
        <v>0</v>
      </c>
      <c r="R16" t="s">
        <v>45</v>
      </c>
      <c r="S16">
        <v>1</v>
      </c>
    </row>
    <row r="17" spans="2:24" ht="15.6" x14ac:dyDescent="0.3">
      <c r="B17" s="1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6</v>
      </c>
      <c r="H17" s="3" t="s">
        <v>19</v>
      </c>
      <c r="I17" s="2" t="s">
        <v>7</v>
      </c>
      <c r="J17" s="4" t="s">
        <v>11</v>
      </c>
      <c r="K17" s="4" t="s">
        <v>12</v>
      </c>
      <c r="L17" s="4" t="s">
        <v>20</v>
      </c>
      <c r="P17" s="5" t="s">
        <v>40</v>
      </c>
      <c r="Q17" s="5">
        <f>SUM(Q14:Q16)</f>
        <v>8</v>
      </c>
      <c r="R17" t="s">
        <v>45</v>
      </c>
      <c r="S17">
        <v>1</v>
      </c>
    </row>
    <row r="18" spans="2:24" x14ac:dyDescent="0.3">
      <c r="B18" s="13">
        <v>1</v>
      </c>
      <c r="C18" s="14" t="s">
        <v>8</v>
      </c>
      <c r="D18" s="15">
        <v>1</v>
      </c>
      <c r="E18" s="18">
        <f>E4*D18</f>
        <v>250</v>
      </c>
      <c r="F18" s="18">
        <f>F4*D18</f>
        <v>100</v>
      </c>
      <c r="G18" s="18">
        <f>G4*D4</f>
        <v>100</v>
      </c>
      <c r="H18" s="18">
        <f>SUM(E18:G18)</f>
        <v>450</v>
      </c>
      <c r="I18" s="14">
        <v>60</v>
      </c>
      <c r="J18" s="19">
        <f>I18*(1-$Q$7)</f>
        <v>52.8</v>
      </c>
      <c r="K18" s="15">
        <f>IF(L18=0,"",J18/H4)</f>
        <v>0.11733333333333333</v>
      </c>
      <c r="L18" s="9">
        <v>1</v>
      </c>
    </row>
    <row r="19" spans="2:24" x14ac:dyDescent="0.3">
      <c r="B19" s="13">
        <v>2</v>
      </c>
      <c r="C19" s="14" t="s">
        <v>8</v>
      </c>
      <c r="D19" s="15">
        <v>0.33</v>
      </c>
      <c r="E19" s="18">
        <f>E5*D19</f>
        <v>165</v>
      </c>
      <c r="F19" s="18">
        <f>F5*D19</f>
        <v>99</v>
      </c>
      <c r="G19" s="18">
        <f>G5*D5</f>
        <v>99</v>
      </c>
      <c r="H19" s="18">
        <f t="shared" ref="H19:H22" si="1">SUM(E19:G19)</f>
        <v>363</v>
      </c>
      <c r="I19" s="14">
        <v>180</v>
      </c>
      <c r="J19" s="19">
        <f t="shared" ref="J19:J22" si="2">I19*(1-$Q$7)</f>
        <v>158.4</v>
      </c>
      <c r="K19" s="15">
        <f t="shared" ref="K19:K21" si="3">IF(L19=0,"",J19/H5)</f>
        <v>0.14400000000000002</v>
      </c>
      <c r="L19" s="9">
        <v>1</v>
      </c>
    </row>
    <row r="20" spans="2:24" x14ac:dyDescent="0.3">
      <c r="B20" s="13">
        <v>3</v>
      </c>
      <c r="C20" s="14" t="s">
        <v>8</v>
      </c>
      <c r="D20" s="15">
        <v>0.5</v>
      </c>
      <c r="E20" s="18">
        <f>E6*D20</f>
        <v>50</v>
      </c>
      <c r="F20" s="18">
        <f>F6*D20</f>
        <v>100</v>
      </c>
      <c r="G20" s="18">
        <f>G6*D6</f>
        <v>200</v>
      </c>
      <c r="H20" s="18">
        <f t="shared" si="1"/>
        <v>350</v>
      </c>
      <c r="I20" s="14">
        <v>80</v>
      </c>
      <c r="J20" s="19">
        <f t="shared" si="2"/>
        <v>70.400000000000006</v>
      </c>
      <c r="K20" s="15">
        <f t="shared" si="3"/>
        <v>0.10057142857142858</v>
      </c>
      <c r="L20" s="9">
        <v>1</v>
      </c>
    </row>
    <row r="21" spans="2:24" x14ac:dyDescent="0.3">
      <c r="B21" s="13">
        <v>4</v>
      </c>
      <c r="C21" s="14" t="s">
        <v>8</v>
      </c>
      <c r="D21" s="15">
        <v>1</v>
      </c>
      <c r="E21" s="18">
        <f>E7*D21</f>
        <v>750</v>
      </c>
      <c r="F21" s="18">
        <f>F7*D21</f>
        <v>500</v>
      </c>
      <c r="G21" s="18">
        <f>G7*D7</f>
        <v>300</v>
      </c>
      <c r="H21" s="18">
        <f t="shared" si="1"/>
        <v>1550</v>
      </c>
      <c r="I21" s="14">
        <v>310</v>
      </c>
      <c r="J21" s="19">
        <f t="shared" si="2"/>
        <v>272.8</v>
      </c>
      <c r="K21" s="15">
        <f t="shared" si="3"/>
        <v>0.17600000000000002</v>
      </c>
      <c r="L21" s="9">
        <v>1</v>
      </c>
    </row>
    <row r="22" spans="2:24" x14ac:dyDescent="0.3">
      <c r="B22" s="13">
        <v>5</v>
      </c>
      <c r="C22" s="14" t="s">
        <v>8</v>
      </c>
      <c r="D22" s="15">
        <v>0.75</v>
      </c>
      <c r="E22" s="18">
        <f>E8*D22</f>
        <v>150</v>
      </c>
      <c r="F22" s="18">
        <f>F8*D22</f>
        <v>300</v>
      </c>
      <c r="G22" s="18">
        <f>G8*D8</f>
        <v>600</v>
      </c>
      <c r="H22" s="18">
        <f t="shared" si="1"/>
        <v>1050</v>
      </c>
      <c r="I22" s="14">
        <v>220</v>
      </c>
      <c r="J22" s="19">
        <f t="shared" si="2"/>
        <v>193.6</v>
      </c>
      <c r="K22" s="15">
        <f>IF(L22=0,"",J22/H8)</f>
        <v>0.13828571428571429</v>
      </c>
      <c r="L22" s="9">
        <v>1</v>
      </c>
    </row>
    <row r="23" spans="2:24" x14ac:dyDescent="0.3">
      <c r="D23" s="4" t="s">
        <v>21</v>
      </c>
      <c r="E23" s="10">
        <f>SUMPRODUCT(E18:$E$22,$L$18:$L$22)</f>
        <v>1365</v>
      </c>
      <c r="F23" s="10">
        <f>SUMPRODUCT(F18:F22,$L$18:$L$22)</f>
        <v>1099</v>
      </c>
      <c r="G23" s="10">
        <f>SUMPRODUCT(G18:G22,$L$18:$L$22)</f>
        <v>1299</v>
      </c>
      <c r="H23" s="10">
        <f>SUMPRODUCT(H18:H22,$L$18:$L$22)</f>
        <v>3763</v>
      </c>
    </row>
    <row r="25" spans="2:24" x14ac:dyDescent="0.3">
      <c r="B25" s="20">
        <v>6</v>
      </c>
      <c r="C25" s="21" t="s">
        <v>9</v>
      </c>
      <c r="D25" s="22">
        <v>0.5</v>
      </c>
      <c r="E25" s="25">
        <f>E9*D25</f>
        <v>500</v>
      </c>
      <c r="F25" s="25">
        <f>F9*D25</f>
        <v>150</v>
      </c>
      <c r="G25" s="25">
        <f>G9*D25</f>
        <v>150</v>
      </c>
      <c r="H25" s="25">
        <f>SUM(E25:G25)</f>
        <v>800</v>
      </c>
      <c r="I25" s="21">
        <v>180</v>
      </c>
      <c r="J25" s="21">
        <f>I25*(1-$Q$7)</f>
        <v>158.4</v>
      </c>
      <c r="K25" s="22">
        <f>IF(L25=0,"",J25/H9)</f>
        <v>9.9000000000000005E-2</v>
      </c>
      <c r="L25" s="9">
        <v>1</v>
      </c>
    </row>
    <row r="26" spans="2:24" ht="31.2" x14ac:dyDescent="0.3">
      <c r="B26" s="20">
        <v>7</v>
      </c>
      <c r="C26" s="21" t="s">
        <v>9</v>
      </c>
      <c r="D26" s="22">
        <v>1</v>
      </c>
      <c r="E26" s="25">
        <f>E10*D26</f>
        <v>750</v>
      </c>
      <c r="F26" s="25">
        <f>F10*D26</f>
        <v>750</v>
      </c>
      <c r="G26" s="25">
        <f>G10*D26</f>
        <v>300</v>
      </c>
      <c r="H26" s="25">
        <f t="shared" ref="H26:H28" si="4">SUM(E26:G26)</f>
        <v>1800</v>
      </c>
      <c r="I26" s="21">
        <v>410</v>
      </c>
      <c r="J26" s="21">
        <f t="shared" ref="J26:J28" si="5">I26*(1-$Q$7)</f>
        <v>360.8</v>
      </c>
      <c r="K26" s="22">
        <f>J26/H10</f>
        <v>0.20044444444444445</v>
      </c>
      <c r="L26" s="9">
        <v>1</v>
      </c>
      <c r="O26" s="43" t="s">
        <v>67</v>
      </c>
      <c r="P26" s="44"/>
      <c r="Q26" s="38" t="s">
        <v>46</v>
      </c>
      <c r="R26" s="39" t="s">
        <v>47</v>
      </c>
      <c r="S26" s="39" t="s">
        <v>48</v>
      </c>
      <c r="T26" s="39" t="s">
        <v>49</v>
      </c>
      <c r="U26" s="39" t="s">
        <v>50</v>
      </c>
      <c r="V26" s="39" t="s">
        <v>51</v>
      </c>
      <c r="W26" s="39" t="s">
        <v>52</v>
      </c>
      <c r="X26" s="39" t="s">
        <v>53</v>
      </c>
    </row>
    <row r="27" spans="2:24" ht="15.6" customHeight="1" x14ac:dyDescent="0.3">
      <c r="B27" s="20">
        <v>8</v>
      </c>
      <c r="C27" s="21" t="s">
        <v>9</v>
      </c>
      <c r="D27" s="22">
        <v>1</v>
      </c>
      <c r="E27" s="25">
        <f>E11*D27</f>
        <v>800</v>
      </c>
      <c r="F27" s="25">
        <f>F11*D27</f>
        <v>700</v>
      </c>
      <c r="G27" s="25">
        <f>G11*D27</f>
        <v>600</v>
      </c>
      <c r="H27" s="25">
        <f t="shared" si="4"/>
        <v>2100</v>
      </c>
      <c r="I27" s="21">
        <v>280</v>
      </c>
      <c r="J27" s="21">
        <f t="shared" si="5"/>
        <v>246.4</v>
      </c>
      <c r="K27" s="22">
        <f>J27/H11</f>
        <v>0.11733333333333333</v>
      </c>
      <c r="L27" s="9">
        <v>0</v>
      </c>
      <c r="O27" s="45" t="s">
        <v>66</v>
      </c>
      <c r="P27" s="39" t="s">
        <v>54</v>
      </c>
      <c r="Q27" s="39">
        <v>1</v>
      </c>
      <c r="R27" s="39">
        <v>1</v>
      </c>
      <c r="S27" s="39">
        <v>1</v>
      </c>
      <c r="T27" s="39">
        <v>1</v>
      </c>
      <c r="U27" s="39">
        <v>1</v>
      </c>
      <c r="V27" s="39">
        <v>0</v>
      </c>
      <c r="W27" s="39">
        <v>0</v>
      </c>
      <c r="X27" s="39">
        <v>0</v>
      </c>
    </row>
    <row r="28" spans="2:24" ht="15.6" x14ac:dyDescent="0.3">
      <c r="B28" s="20">
        <v>9</v>
      </c>
      <c r="C28" s="21" t="s">
        <v>9</v>
      </c>
      <c r="D28" s="22">
        <v>0.67</v>
      </c>
      <c r="E28" s="25">
        <f>E12*D28</f>
        <v>268</v>
      </c>
      <c r="F28" s="25">
        <f>F12*D28</f>
        <v>402</v>
      </c>
      <c r="G28" s="25">
        <f>G12*D28</f>
        <v>536</v>
      </c>
      <c r="H28" s="25">
        <f t="shared" si="4"/>
        <v>1206</v>
      </c>
      <c r="I28" s="21">
        <v>380</v>
      </c>
      <c r="J28" s="21">
        <f t="shared" si="5"/>
        <v>334.4</v>
      </c>
      <c r="K28" s="22">
        <f>J28/H12</f>
        <v>0.18577777777777776</v>
      </c>
      <c r="L28" s="9">
        <v>1</v>
      </c>
      <c r="O28" s="45"/>
      <c r="P28" s="39" t="s">
        <v>55</v>
      </c>
      <c r="Q28" s="39">
        <v>1</v>
      </c>
      <c r="R28" s="39">
        <v>1</v>
      </c>
      <c r="S28" s="39">
        <v>1</v>
      </c>
      <c r="T28" s="39">
        <v>1</v>
      </c>
      <c r="U28" s="39">
        <v>0</v>
      </c>
      <c r="V28" s="39">
        <v>1</v>
      </c>
      <c r="W28" s="39">
        <v>0</v>
      </c>
      <c r="X28" s="39">
        <v>1</v>
      </c>
    </row>
    <row r="29" spans="2:24" ht="15.6" x14ac:dyDescent="0.3">
      <c r="D29" s="4" t="s">
        <v>22</v>
      </c>
      <c r="E29" s="10">
        <f>SUMPRODUCT(E25:E28,$L$25:$L$28)</f>
        <v>1518</v>
      </c>
      <c r="F29" s="10">
        <f t="shared" ref="F29:H29" si="6">SUMPRODUCT(F25:F28,$L$25:$L$28)</f>
        <v>1302</v>
      </c>
      <c r="G29" s="10">
        <f t="shared" si="6"/>
        <v>986</v>
      </c>
      <c r="H29" s="10">
        <f t="shared" si="6"/>
        <v>3806</v>
      </c>
      <c r="O29" s="45"/>
      <c r="P29" s="39" t="s">
        <v>56</v>
      </c>
      <c r="Q29" s="39">
        <v>1</v>
      </c>
      <c r="R29" s="39">
        <v>0</v>
      </c>
      <c r="S29" s="39">
        <v>0</v>
      </c>
      <c r="T29" s="39">
        <v>1</v>
      </c>
      <c r="U29" s="39">
        <v>1</v>
      </c>
      <c r="V29" s="39">
        <v>1</v>
      </c>
      <c r="W29" s="39">
        <v>0</v>
      </c>
      <c r="X29" s="39">
        <v>1</v>
      </c>
    </row>
    <row r="30" spans="2:24" ht="15.6" x14ac:dyDescent="0.3">
      <c r="O30" s="45"/>
      <c r="P30" s="39" t="s">
        <v>57</v>
      </c>
      <c r="Q30" s="39">
        <v>0</v>
      </c>
      <c r="R30" s="39">
        <v>1</v>
      </c>
      <c r="S30" s="39">
        <v>0</v>
      </c>
      <c r="T30" s="39">
        <v>0</v>
      </c>
      <c r="U30" s="39">
        <v>1</v>
      </c>
      <c r="V30" s="39">
        <v>1</v>
      </c>
      <c r="W30" s="39">
        <v>1</v>
      </c>
      <c r="X30" s="39">
        <v>1</v>
      </c>
    </row>
    <row r="31" spans="2:24" ht="15.6" x14ac:dyDescent="0.3">
      <c r="B31" s="26">
        <v>10</v>
      </c>
      <c r="C31" s="27" t="s">
        <v>10</v>
      </c>
      <c r="D31" s="28">
        <v>1</v>
      </c>
      <c r="E31" s="29">
        <f>E13*D31</f>
        <v>100</v>
      </c>
      <c r="F31" s="29">
        <f>F13*D31</f>
        <v>200</v>
      </c>
      <c r="G31" s="29">
        <f>G13*D13</f>
        <v>400</v>
      </c>
      <c r="H31" s="29">
        <f>SUM(E31:G31)</f>
        <v>700</v>
      </c>
      <c r="I31" s="27">
        <v>100</v>
      </c>
      <c r="J31" s="27">
        <f>I31*(1-$Q$7)</f>
        <v>88</v>
      </c>
      <c r="K31" s="28" t="str">
        <f>IF(L31=0,"",J31/H13)</f>
        <v/>
      </c>
      <c r="L31" s="9">
        <v>0</v>
      </c>
      <c r="O31" s="45"/>
      <c r="P31" s="39" t="s">
        <v>58</v>
      </c>
      <c r="Q31" s="39">
        <v>1</v>
      </c>
      <c r="R31" s="39">
        <v>1</v>
      </c>
      <c r="S31" s="39">
        <v>1</v>
      </c>
      <c r="T31" s="39">
        <v>1</v>
      </c>
      <c r="U31" s="39">
        <v>1</v>
      </c>
      <c r="V31" s="39">
        <v>1</v>
      </c>
      <c r="W31" s="39">
        <v>1</v>
      </c>
      <c r="X31" s="39">
        <v>0</v>
      </c>
    </row>
    <row r="32" spans="2:24" ht="15.6" x14ac:dyDescent="0.3">
      <c r="B32" s="26">
        <v>11</v>
      </c>
      <c r="C32" s="27" t="s">
        <v>10</v>
      </c>
      <c r="D32" s="28">
        <v>0.5</v>
      </c>
      <c r="E32" s="29">
        <f>E14*D32</f>
        <v>350</v>
      </c>
      <c r="F32" s="29">
        <f>F14*D32</f>
        <v>250</v>
      </c>
      <c r="G32" s="29">
        <f>G14*D14</f>
        <v>150</v>
      </c>
      <c r="H32" s="29">
        <f t="shared" ref="H32:H33" si="7">SUM(E32:G32)</f>
        <v>750</v>
      </c>
      <c r="I32" s="27">
        <v>260</v>
      </c>
      <c r="J32" s="27">
        <f t="shared" ref="J32:J33" si="8">I32*(1-$Q$7)</f>
        <v>228.8</v>
      </c>
      <c r="K32" s="28" t="str">
        <f t="shared" ref="K32:K33" si="9">IF(L32=0,"",J32/H14)</f>
        <v/>
      </c>
      <c r="L32" s="9">
        <v>0</v>
      </c>
      <c r="O32" s="45"/>
      <c r="P32" s="39" t="s">
        <v>59</v>
      </c>
      <c r="Q32" s="39">
        <v>1</v>
      </c>
      <c r="R32" s="39">
        <v>1</v>
      </c>
      <c r="S32" s="39">
        <v>1</v>
      </c>
      <c r="T32" s="39">
        <v>1</v>
      </c>
      <c r="U32" s="39">
        <v>1</v>
      </c>
      <c r="V32" s="39">
        <v>1</v>
      </c>
      <c r="W32" s="39">
        <v>1</v>
      </c>
      <c r="X32" s="39">
        <v>1</v>
      </c>
    </row>
    <row r="33" spans="1:27" ht="15.6" x14ac:dyDescent="0.3">
      <c r="B33" s="26">
        <v>12</v>
      </c>
      <c r="C33" s="27" t="s">
        <v>10</v>
      </c>
      <c r="D33" s="28">
        <v>1</v>
      </c>
      <c r="E33" s="29">
        <f>E15*D33</f>
        <v>1500</v>
      </c>
      <c r="F33" s="29">
        <f>F15*D33</f>
        <v>400</v>
      </c>
      <c r="G33" s="29">
        <f>G15*D15</f>
        <v>400</v>
      </c>
      <c r="H33" s="29">
        <f t="shared" si="7"/>
        <v>2300</v>
      </c>
      <c r="I33" s="27">
        <v>340</v>
      </c>
      <c r="J33" s="27">
        <f t="shared" si="8"/>
        <v>299.2</v>
      </c>
      <c r="K33" s="28" t="str">
        <f t="shared" si="9"/>
        <v/>
      </c>
      <c r="L33" s="9">
        <v>0</v>
      </c>
      <c r="O33" s="45"/>
      <c r="P33" s="39" t="s">
        <v>60</v>
      </c>
      <c r="Q33" s="39">
        <v>1</v>
      </c>
      <c r="R33" s="39">
        <v>1</v>
      </c>
      <c r="S33" s="39">
        <v>1</v>
      </c>
      <c r="T33" s="39">
        <v>1</v>
      </c>
      <c r="U33" s="39">
        <v>1</v>
      </c>
      <c r="V33" s="39">
        <v>1</v>
      </c>
      <c r="W33" s="39">
        <v>0</v>
      </c>
      <c r="X33" s="39">
        <v>1</v>
      </c>
    </row>
    <row r="34" spans="1:27" ht="15.6" x14ac:dyDescent="0.3">
      <c r="D34" s="4" t="s">
        <v>22</v>
      </c>
      <c r="E34" s="11">
        <f>SUMPRODUCT(E31:E33,L31:L33)</f>
        <v>0</v>
      </c>
      <c r="F34" s="11">
        <f t="shared" ref="F34:H34" si="10">SUM(F31:F33)</f>
        <v>850</v>
      </c>
      <c r="G34" s="11">
        <f t="shared" si="10"/>
        <v>950</v>
      </c>
      <c r="H34" s="11">
        <f t="shared" si="10"/>
        <v>3750</v>
      </c>
      <c r="O34" s="45"/>
      <c r="P34" s="39" t="s">
        <v>61</v>
      </c>
      <c r="Q34" s="39">
        <v>1</v>
      </c>
      <c r="R34" s="39">
        <v>1</v>
      </c>
      <c r="S34" s="39">
        <v>1</v>
      </c>
      <c r="T34" s="39">
        <v>1</v>
      </c>
      <c r="U34" s="39">
        <v>0</v>
      </c>
      <c r="V34" s="39">
        <v>1</v>
      </c>
      <c r="W34" s="39">
        <v>1</v>
      </c>
      <c r="X34" s="39">
        <v>0</v>
      </c>
    </row>
    <row r="35" spans="1:27" ht="15.6" x14ac:dyDescent="0.3">
      <c r="O35" s="45"/>
      <c r="P35" s="39" t="s">
        <v>62</v>
      </c>
      <c r="Q35" s="39">
        <v>1</v>
      </c>
      <c r="R35" s="39">
        <v>1</v>
      </c>
      <c r="S35" s="39">
        <v>1</v>
      </c>
      <c r="T35" s="39">
        <v>1</v>
      </c>
      <c r="U35" s="39">
        <v>0</v>
      </c>
      <c r="V35" s="39">
        <v>0</v>
      </c>
      <c r="W35" s="39">
        <v>0</v>
      </c>
      <c r="X35" s="39">
        <v>1</v>
      </c>
    </row>
    <row r="36" spans="1:27" ht="15.6" x14ac:dyDescent="0.3">
      <c r="A36" s="52" t="s">
        <v>42</v>
      </c>
      <c r="B36" s="52"/>
      <c r="C36" s="52"/>
      <c r="D36" s="53"/>
      <c r="E36" s="12" t="s">
        <v>23</v>
      </c>
      <c r="F36" s="12" t="s">
        <v>24</v>
      </c>
      <c r="G36" s="34" t="s">
        <v>25</v>
      </c>
      <c r="H36" s="12" t="s">
        <v>26</v>
      </c>
      <c r="J36" s="36" t="s">
        <v>27</v>
      </c>
      <c r="O36" s="45"/>
      <c r="P36" s="39" t="s">
        <v>63</v>
      </c>
      <c r="Q36" s="39">
        <v>1</v>
      </c>
      <c r="R36" s="39">
        <v>1</v>
      </c>
      <c r="S36" s="39">
        <v>1</v>
      </c>
      <c r="T36" s="39">
        <v>1</v>
      </c>
      <c r="U36" s="39">
        <v>0</v>
      </c>
      <c r="V36" s="39">
        <v>1</v>
      </c>
      <c r="W36" s="39">
        <v>1</v>
      </c>
      <c r="X36" s="39">
        <v>1</v>
      </c>
    </row>
    <row r="37" spans="1:27" ht="15.6" x14ac:dyDescent="0.3">
      <c r="E37" s="35">
        <f>E23+E29+E34</f>
        <v>2883</v>
      </c>
      <c r="F37" s="35">
        <f>F23+F29+F34</f>
        <v>3251</v>
      </c>
      <c r="G37" s="35">
        <f>G23+G29+G34</f>
        <v>3235</v>
      </c>
      <c r="H37" s="35">
        <f>SUM(E37:G37)</f>
        <v>9369</v>
      </c>
      <c r="J37" s="37">
        <f>SUM(J18:J33)</f>
        <v>2464</v>
      </c>
      <c r="K37" t="s">
        <v>43</v>
      </c>
      <c r="O37" s="45"/>
      <c r="P37" s="39" t="s">
        <v>64</v>
      </c>
      <c r="Q37" s="39">
        <v>1</v>
      </c>
      <c r="R37" s="39">
        <v>1</v>
      </c>
      <c r="S37" s="39">
        <v>1</v>
      </c>
      <c r="T37" s="39">
        <v>1</v>
      </c>
      <c r="U37" s="39">
        <v>1</v>
      </c>
      <c r="V37" s="39">
        <v>1</v>
      </c>
      <c r="W37" s="39">
        <v>0</v>
      </c>
      <c r="X37" s="39">
        <v>1</v>
      </c>
    </row>
    <row r="38" spans="1:27" ht="15.6" x14ac:dyDescent="0.3">
      <c r="E38" t="s">
        <v>44</v>
      </c>
      <c r="F38" t="s">
        <v>44</v>
      </c>
      <c r="G38" t="s">
        <v>44</v>
      </c>
      <c r="H38" t="s">
        <v>44</v>
      </c>
      <c r="O38" s="45"/>
      <c r="P38" s="39" t="s">
        <v>65</v>
      </c>
      <c r="Q38" s="39">
        <v>0</v>
      </c>
      <c r="R38" s="39">
        <v>0</v>
      </c>
      <c r="S38" s="39">
        <v>0</v>
      </c>
      <c r="T38" s="39">
        <v>1</v>
      </c>
      <c r="U38" s="39">
        <v>1</v>
      </c>
      <c r="V38" s="39">
        <v>0</v>
      </c>
      <c r="W38" s="39">
        <v>1</v>
      </c>
      <c r="X38" s="39">
        <v>1</v>
      </c>
    </row>
    <row r="39" spans="1:27" x14ac:dyDescent="0.3">
      <c r="E39">
        <v>4000</v>
      </c>
      <c r="F39">
        <v>4000</v>
      </c>
      <c r="G39">
        <v>4000</v>
      </c>
      <c r="H39">
        <v>10000</v>
      </c>
    </row>
    <row r="41" spans="1:27" ht="15.6" x14ac:dyDescent="0.3">
      <c r="F41" s="49" t="s">
        <v>28</v>
      </c>
      <c r="G41" s="50"/>
      <c r="H41" s="51"/>
    </row>
    <row r="42" spans="1:27" ht="15.6" x14ac:dyDescent="0.3">
      <c r="E42" s="12" t="s">
        <v>29</v>
      </c>
      <c r="F42" s="12" t="s">
        <v>30</v>
      </c>
      <c r="G42" s="12" t="s">
        <v>31</v>
      </c>
      <c r="H42" s="12" t="s">
        <v>32</v>
      </c>
    </row>
    <row r="43" spans="1:27" ht="15.6" x14ac:dyDescent="0.3">
      <c r="E43" s="32"/>
      <c r="F43" s="33">
        <f>AVERAGE(K16:K31)</f>
        <v>0.14208289241622574</v>
      </c>
      <c r="G43" s="33">
        <f>MIN(K16:K31)</f>
        <v>9.9000000000000005E-2</v>
      </c>
      <c r="H43" s="33">
        <f>MAX(K16:K31)</f>
        <v>0.20044444444444445</v>
      </c>
    </row>
    <row r="44" spans="1:27" ht="31.2" x14ac:dyDescent="0.3">
      <c r="E44" s="32">
        <v>0</v>
      </c>
      <c r="F44" s="32">
        <f t="dataTable" ref="F44:H50" dt2D="0" dtr="0" r1="Q7"/>
        <v>0.16145783229116561</v>
      </c>
      <c r="G44" s="32">
        <v>0.1125</v>
      </c>
      <c r="H44" s="32">
        <v>0.22777777777777777</v>
      </c>
      <c r="O44" s="43" t="s">
        <v>67</v>
      </c>
      <c r="P44" s="44"/>
      <c r="Q44" s="38" t="s">
        <v>46</v>
      </c>
      <c r="R44" s="39" t="s">
        <v>47</v>
      </c>
      <c r="S44" s="39" t="s">
        <v>48</v>
      </c>
      <c r="T44" s="39" t="s">
        <v>49</v>
      </c>
      <c r="U44" s="39" t="s">
        <v>50</v>
      </c>
      <c r="V44" s="39" t="s">
        <v>51</v>
      </c>
      <c r="W44" s="39" t="s">
        <v>52</v>
      </c>
      <c r="X44" s="39" t="s">
        <v>53</v>
      </c>
      <c r="Y44" s="39" t="s">
        <v>21</v>
      </c>
      <c r="Z44" s="39" t="s">
        <v>68</v>
      </c>
      <c r="AA44" s="39" t="s">
        <v>69</v>
      </c>
    </row>
    <row r="45" spans="1:27" ht="15.6" customHeight="1" x14ac:dyDescent="0.3">
      <c r="E45" s="32">
        <v>0.05</v>
      </c>
      <c r="F45" s="32">
        <v>0.15338494067660735</v>
      </c>
      <c r="G45" s="32">
        <v>0.106875</v>
      </c>
      <c r="H45" s="32">
        <v>0.21638888888888888</v>
      </c>
      <c r="O45" s="45" t="s">
        <v>66</v>
      </c>
      <c r="P45" s="39" t="s">
        <v>54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1">
        <v>1</v>
      </c>
      <c r="Y45">
        <f>SUM(Q45:X45)</f>
        <v>1</v>
      </c>
      <c r="Z45" t="s">
        <v>44</v>
      </c>
      <c r="AA45">
        <f>L18</f>
        <v>1</v>
      </c>
    </row>
    <row r="46" spans="1:27" ht="15.6" x14ac:dyDescent="0.3">
      <c r="E46" s="32">
        <v>0.1</v>
      </c>
      <c r="F46" s="32">
        <v>0.14531204906204906</v>
      </c>
      <c r="G46" s="32">
        <v>0.10125000000000001</v>
      </c>
      <c r="H46" s="32">
        <v>0.20499999999999999</v>
      </c>
      <c r="O46" s="45"/>
      <c r="P46" s="39" t="s">
        <v>55</v>
      </c>
      <c r="Q46" s="40">
        <v>0</v>
      </c>
      <c r="R46" s="40">
        <v>0</v>
      </c>
      <c r="S46" s="40">
        <v>0</v>
      </c>
      <c r="T46" s="40">
        <v>0</v>
      </c>
      <c r="U46" s="40">
        <v>1</v>
      </c>
      <c r="V46" s="40">
        <v>0</v>
      </c>
      <c r="W46" s="40">
        <v>0</v>
      </c>
      <c r="X46" s="40">
        <v>0</v>
      </c>
      <c r="Y46">
        <f t="shared" ref="Y46:Y56" si="11">SUM(Q46:X46)</f>
        <v>1</v>
      </c>
      <c r="Z46" t="s">
        <v>44</v>
      </c>
      <c r="AA46">
        <f t="shared" ref="AA46:AA49" si="12">L19</f>
        <v>1</v>
      </c>
    </row>
    <row r="47" spans="1:27" ht="15.6" x14ac:dyDescent="0.3">
      <c r="E47" s="32">
        <v>0.15</v>
      </c>
      <c r="F47" s="32">
        <v>0.13723915744749079</v>
      </c>
      <c r="G47" s="32">
        <v>9.5625000000000002E-2</v>
      </c>
      <c r="H47" s="32">
        <v>0.19361111111111112</v>
      </c>
      <c r="O47" s="45"/>
      <c r="P47" s="39" t="s">
        <v>56</v>
      </c>
      <c r="Q47" s="40">
        <v>1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>
        <f t="shared" si="11"/>
        <v>1</v>
      </c>
      <c r="Z47" t="s">
        <v>44</v>
      </c>
      <c r="AA47">
        <f t="shared" si="12"/>
        <v>1</v>
      </c>
    </row>
    <row r="48" spans="1:27" ht="15.6" x14ac:dyDescent="0.3">
      <c r="E48" s="32">
        <v>0.2</v>
      </c>
      <c r="F48" s="32">
        <v>0.1291662658329325</v>
      </c>
      <c r="G48" s="32">
        <v>0.09</v>
      </c>
      <c r="H48" s="32">
        <v>0.18222222222222223</v>
      </c>
      <c r="O48" s="45"/>
      <c r="P48" s="39" t="s">
        <v>57</v>
      </c>
      <c r="Q48" s="40">
        <v>0</v>
      </c>
      <c r="R48" s="40">
        <v>1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>
        <f t="shared" si="11"/>
        <v>1</v>
      </c>
      <c r="Z48" t="s">
        <v>44</v>
      </c>
      <c r="AA48">
        <f t="shared" si="12"/>
        <v>1</v>
      </c>
    </row>
    <row r="49" spans="5:27" ht="15.6" x14ac:dyDescent="0.3">
      <c r="E49" s="32">
        <v>0.25</v>
      </c>
      <c r="F49" s="32">
        <v>0.12109337421837421</v>
      </c>
      <c r="G49" s="32">
        <v>8.4375000000000006E-2</v>
      </c>
      <c r="H49" s="32">
        <v>0.17083333333333334</v>
      </c>
      <c r="O49" s="45"/>
      <c r="P49" s="39" t="s">
        <v>58</v>
      </c>
      <c r="Q49" s="40">
        <v>0</v>
      </c>
      <c r="R49" s="40">
        <v>0</v>
      </c>
      <c r="S49" s="40">
        <v>1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>
        <f t="shared" si="11"/>
        <v>1</v>
      </c>
      <c r="Z49" t="s">
        <v>44</v>
      </c>
      <c r="AA49">
        <f t="shared" si="12"/>
        <v>1</v>
      </c>
    </row>
    <row r="50" spans="5:27" ht="15.6" x14ac:dyDescent="0.3">
      <c r="E50" s="32">
        <v>0.3</v>
      </c>
      <c r="F50" s="32">
        <v>0.11302048260381595</v>
      </c>
      <c r="G50" s="32">
        <v>7.8749999999999987E-2</v>
      </c>
      <c r="H50" s="32">
        <v>0.15944444444444444</v>
      </c>
      <c r="O50" s="45"/>
      <c r="P50" s="39" t="s">
        <v>59</v>
      </c>
      <c r="Q50" s="40">
        <v>0</v>
      </c>
      <c r="R50" s="40">
        <v>0</v>
      </c>
      <c r="S50" s="40">
        <v>0</v>
      </c>
      <c r="T50" s="40">
        <v>1</v>
      </c>
      <c r="U50" s="40">
        <v>0</v>
      </c>
      <c r="V50" s="40">
        <v>0</v>
      </c>
      <c r="W50" s="40">
        <v>0</v>
      </c>
      <c r="X50" s="40">
        <v>0</v>
      </c>
      <c r="Y50">
        <f t="shared" si="11"/>
        <v>1</v>
      </c>
      <c r="Z50" t="s">
        <v>44</v>
      </c>
      <c r="AA50">
        <f>L25</f>
        <v>1</v>
      </c>
    </row>
    <row r="51" spans="5:27" ht="15.6" x14ac:dyDescent="0.3">
      <c r="O51" s="45"/>
      <c r="P51" s="39" t="s">
        <v>60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1</v>
      </c>
      <c r="W51" s="40">
        <v>0</v>
      </c>
      <c r="X51" s="40">
        <v>0</v>
      </c>
      <c r="Y51">
        <f t="shared" si="11"/>
        <v>1</v>
      </c>
      <c r="Z51" t="s">
        <v>44</v>
      </c>
      <c r="AA51">
        <f t="shared" ref="AA51:AA53" si="13">L26</f>
        <v>1</v>
      </c>
    </row>
    <row r="52" spans="5:27" ht="15.6" x14ac:dyDescent="0.3">
      <c r="O52" s="45"/>
      <c r="P52" s="39" t="s">
        <v>61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>
        <f t="shared" si="11"/>
        <v>0</v>
      </c>
      <c r="Z52" t="s">
        <v>44</v>
      </c>
      <c r="AA52">
        <f t="shared" si="13"/>
        <v>0</v>
      </c>
    </row>
    <row r="53" spans="5:27" ht="15.6" x14ac:dyDescent="0.3">
      <c r="O53" s="45"/>
      <c r="P53" s="39" t="s">
        <v>62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1</v>
      </c>
      <c r="X53" s="40">
        <v>0</v>
      </c>
      <c r="Y53">
        <f t="shared" si="11"/>
        <v>1</v>
      </c>
      <c r="Z53" t="s">
        <v>44</v>
      </c>
      <c r="AA53">
        <f t="shared" si="13"/>
        <v>1</v>
      </c>
    </row>
    <row r="54" spans="5:27" ht="15.6" x14ac:dyDescent="0.3">
      <c r="O54" s="45"/>
      <c r="P54" s="39" t="s">
        <v>63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>
        <f t="shared" si="11"/>
        <v>0</v>
      </c>
      <c r="Z54" t="s">
        <v>44</v>
      </c>
      <c r="AA54">
        <f>L31</f>
        <v>0</v>
      </c>
    </row>
    <row r="55" spans="5:27" ht="15.6" x14ac:dyDescent="0.3">
      <c r="O55" s="45"/>
      <c r="P55" s="39" t="s">
        <v>64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>
        <f t="shared" si="11"/>
        <v>0</v>
      </c>
      <c r="Z55" t="s">
        <v>44</v>
      </c>
      <c r="AA55">
        <f t="shared" ref="AA55:AA56" si="14">L32</f>
        <v>0</v>
      </c>
    </row>
    <row r="56" spans="5:27" ht="15.6" x14ac:dyDescent="0.3">
      <c r="O56" s="45"/>
      <c r="P56" s="39" t="s">
        <v>65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>
        <f t="shared" si="11"/>
        <v>0</v>
      </c>
      <c r="Z56" t="s">
        <v>44</v>
      </c>
      <c r="AA56">
        <f t="shared" si="14"/>
        <v>0</v>
      </c>
    </row>
    <row r="57" spans="5:27" x14ac:dyDescent="0.3">
      <c r="Q57">
        <f>SUM(Q45:Q56)</f>
        <v>1</v>
      </c>
      <c r="R57">
        <f t="shared" ref="R57:X57" si="15">SUM(R45:R56)</f>
        <v>1</v>
      </c>
      <c r="S57">
        <f t="shared" si="15"/>
        <v>1</v>
      </c>
      <c r="T57">
        <f t="shared" si="15"/>
        <v>1</v>
      </c>
      <c r="U57">
        <f t="shared" si="15"/>
        <v>1</v>
      </c>
      <c r="V57">
        <f t="shared" si="15"/>
        <v>1</v>
      </c>
      <c r="W57">
        <f t="shared" si="15"/>
        <v>1</v>
      </c>
      <c r="X57">
        <f t="shared" si="15"/>
        <v>1</v>
      </c>
    </row>
    <row r="58" spans="5:27" x14ac:dyDescent="0.3">
      <c r="Q58" t="s">
        <v>70</v>
      </c>
      <c r="R58" t="s">
        <v>70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</row>
    <row r="59" spans="5:27" ht="15.6" x14ac:dyDescent="0.3">
      <c r="Q59" s="42">
        <v>1</v>
      </c>
      <c r="R59" s="42">
        <v>1</v>
      </c>
      <c r="S59" s="42">
        <v>1</v>
      </c>
      <c r="T59" s="42">
        <v>1</v>
      </c>
      <c r="U59" s="42">
        <v>1</v>
      </c>
      <c r="V59" s="42">
        <v>1</v>
      </c>
      <c r="W59" s="42">
        <v>1</v>
      </c>
      <c r="X59" s="42">
        <v>1</v>
      </c>
    </row>
  </sheetData>
  <mergeCells count="9">
    <mergeCell ref="O44:P44"/>
    <mergeCell ref="O45:O56"/>
    <mergeCell ref="A1:J1"/>
    <mergeCell ref="P3:Q3"/>
    <mergeCell ref="P9:Q9"/>
    <mergeCell ref="F41:H41"/>
    <mergeCell ref="A36:D36"/>
    <mergeCell ref="O27:O38"/>
    <mergeCell ref="O26:P26"/>
  </mergeCells>
  <pageMargins left="0.7" right="0.7" top="0.75" bottom="0.75" header="0.3" footer="0.3"/>
  <ignoredErrors>
    <ignoredError sqref="H4:H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Bhardwaj</dc:creator>
  <cp:lastModifiedBy>Abeer Bhardwaj</cp:lastModifiedBy>
  <dcterms:created xsi:type="dcterms:W3CDTF">2025-08-19T16:24:43Z</dcterms:created>
  <dcterms:modified xsi:type="dcterms:W3CDTF">2025-08-20T06:19:58Z</dcterms:modified>
</cp:coreProperties>
</file>