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519F3CB3-5E63-4916-BB33-82808144051E}" xr6:coauthVersionLast="47" xr6:coauthVersionMax="47" xr10:uidLastSave="{00000000-0000-0000-0000-000000000000}"/>
  <bookViews>
    <workbookView xWindow="-120" yWindow="-120" windowWidth="20730" windowHeight="11160" xr2:uid="{B517E212-ACE1-4B03-85B0-97CEC72346D5}"/>
  </bookViews>
  <sheets>
    <sheet name="Historical Data" sheetId="2" r:id="rId1"/>
    <sheet name="3 Statement Financial Model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1" l="1"/>
  <c r="F97" i="1"/>
  <c r="G97" i="1"/>
  <c r="E98" i="1"/>
  <c r="F98" i="1"/>
  <c r="G98" i="1"/>
  <c r="E99" i="1"/>
  <c r="F99" i="1"/>
  <c r="G99" i="1"/>
  <c r="D98" i="1"/>
  <c r="D99" i="1"/>
  <c r="D97" i="1"/>
  <c r="C99" i="1"/>
  <c r="C97" i="1"/>
  <c r="C98" i="1"/>
  <c r="D94" i="1"/>
  <c r="E94" i="1"/>
  <c r="F94" i="1"/>
  <c r="G94" i="1"/>
  <c r="C94" i="1"/>
  <c r="D87" i="1"/>
  <c r="E87" i="1"/>
  <c r="F87" i="1"/>
  <c r="G87" i="1"/>
  <c r="D88" i="1"/>
  <c r="E88" i="1"/>
  <c r="F88" i="1"/>
  <c r="G88" i="1"/>
  <c r="D89" i="1"/>
  <c r="E89" i="1"/>
  <c r="F89" i="1"/>
  <c r="G89" i="1"/>
  <c r="H86" i="1" s="1"/>
  <c r="C87" i="1"/>
  <c r="C88" i="1"/>
  <c r="C89" i="1"/>
  <c r="I53" i="1"/>
  <c r="I54" i="1" s="1"/>
  <c r="J53" i="1"/>
  <c r="J54" i="1" s="1"/>
  <c r="K53" i="1"/>
  <c r="K54" i="1" s="1"/>
  <c r="L53" i="1"/>
  <c r="L54" i="1" s="1"/>
  <c r="M53" i="1"/>
  <c r="M54" i="1" s="1"/>
  <c r="N53" i="1"/>
  <c r="N54" i="1" s="1"/>
  <c r="O53" i="1"/>
  <c r="O54" i="1" s="1"/>
  <c r="H53" i="1"/>
  <c r="H54" i="1" s="1"/>
  <c r="H49" i="1"/>
  <c r="I49" i="1" s="1"/>
  <c r="J49" i="1" s="1"/>
  <c r="K49" i="1" s="1"/>
  <c r="L49" i="1" s="1"/>
  <c r="M49" i="1" s="1"/>
  <c r="N49" i="1" s="1"/>
  <c r="O49" i="1" s="1"/>
  <c r="I31" i="1"/>
  <c r="J31" i="1"/>
  <c r="K31" i="1"/>
  <c r="L31" i="1"/>
  <c r="M31" i="1"/>
  <c r="N31" i="1"/>
  <c r="O31" i="1"/>
  <c r="H31" i="1"/>
  <c r="G27" i="1"/>
  <c r="H25" i="1"/>
  <c r="H30" i="1" s="1"/>
  <c r="H88" i="1" s="1"/>
  <c r="H66" i="1" s="1"/>
  <c r="D21" i="1"/>
  <c r="E21" i="1"/>
  <c r="F21" i="1"/>
  <c r="G21" i="1"/>
  <c r="C21" i="1"/>
  <c r="D20" i="1"/>
  <c r="E20" i="1"/>
  <c r="F20" i="1"/>
  <c r="G20" i="1"/>
  <c r="D19" i="1"/>
  <c r="E19" i="1"/>
  <c r="F19" i="1"/>
  <c r="G19" i="1"/>
  <c r="D18" i="1"/>
  <c r="E18" i="1"/>
  <c r="F18" i="1"/>
  <c r="G18" i="1"/>
  <c r="D17" i="1"/>
  <c r="E17" i="1"/>
  <c r="F17" i="1"/>
  <c r="G17" i="1"/>
  <c r="C20" i="1"/>
  <c r="C19" i="1"/>
  <c r="C18" i="1"/>
  <c r="C17" i="1"/>
  <c r="E9" i="1"/>
  <c r="F9" i="1"/>
  <c r="G9" i="1"/>
  <c r="E11" i="1"/>
  <c r="F11" i="1"/>
  <c r="G11" i="1"/>
  <c r="E12" i="1"/>
  <c r="F12" i="1"/>
  <c r="G12" i="1"/>
  <c r="E13" i="1"/>
  <c r="F13" i="1"/>
  <c r="G13" i="1"/>
  <c r="D13" i="1"/>
  <c r="C13" i="1"/>
  <c r="D12" i="1"/>
  <c r="C12" i="1"/>
  <c r="D11" i="1"/>
  <c r="C11" i="1"/>
  <c r="D9" i="1"/>
  <c r="G77" i="1"/>
  <c r="F77" i="1"/>
  <c r="E77" i="1"/>
  <c r="D77" i="1"/>
  <c r="C77" i="1"/>
  <c r="G72" i="1"/>
  <c r="F72" i="1"/>
  <c r="E72" i="1"/>
  <c r="D72" i="1"/>
  <c r="C72" i="1"/>
  <c r="G68" i="1"/>
  <c r="F68" i="1"/>
  <c r="E68" i="1"/>
  <c r="D68" i="1"/>
  <c r="C68" i="1"/>
  <c r="G57" i="1"/>
  <c r="F57" i="1"/>
  <c r="E57" i="1"/>
  <c r="D57" i="1"/>
  <c r="C57" i="1"/>
  <c r="G54" i="1"/>
  <c r="F54" i="1"/>
  <c r="E54" i="1"/>
  <c r="D54" i="1"/>
  <c r="C54" i="1"/>
  <c r="G51" i="1"/>
  <c r="F51" i="1"/>
  <c r="E51" i="1"/>
  <c r="D51" i="1"/>
  <c r="C51" i="1"/>
  <c r="G45" i="1"/>
  <c r="G46" i="1" s="1"/>
  <c r="F45" i="1"/>
  <c r="F46" i="1" s="1"/>
  <c r="E45" i="1"/>
  <c r="E46" i="1" s="1"/>
  <c r="D45" i="1"/>
  <c r="D46" i="1" s="1"/>
  <c r="C45" i="1"/>
  <c r="C46" i="1" s="1"/>
  <c r="F27" i="1"/>
  <c r="F32" i="1" s="1"/>
  <c r="F34" i="1" s="1"/>
  <c r="F93" i="1" s="1"/>
  <c r="E27" i="1"/>
  <c r="E32" i="1" s="1"/>
  <c r="E34" i="1" s="1"/>
  <c r="E93" i="1" s="1"/>
  <c r="D27" i="1"/>
  <c r="D32" i="1" s="1"/>
  <c r="D34" i="1" s="1"/>
  <c r="D93" i="1" s="1"/>
  <c r="C27" i="1"/>
  <c r="C32" i="1" s="1"/>
  <c r="C34" i="1" s="1"/>
  <c r="C93" i="1" s="1"/>
  <c r="C92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C55" i="2"/>
  <c r="C57" i="2" s="1"/>
  <c r="F53" i="2"/>
  <c r="E53" i="2"/>
  <c r="D53" i="2"/>
  <c r="C53" i="2"/>
  <c r="B53" i="2"/>
  <c r="F48" i="2"/>
  <c r="E48" i="2"/>
  <c r="D48" i="2"/>
  <c r="C48" i="2"/>
  <c r="B48" i="2"/>
  <c r="F44" i="2"/>
  <c r="F55" i="2" s="1"/>
  <c r="F57" i="2" s="1"/>
  <c r="E44" i="2"/>
  <c r="E55" i="2" s="1"/>
  <c r="E57" i="2" s="1"/>
  <c r="D44" i="2"/>
  <c r="D55" i="2" s="1"/>
  <c r="D57" i="2" s="1"/>
  <c r="C44" i="2"/>
  <c r="B44" i="2"/>
  <c r="B55" i="2" s="1"/>
  <c r="B57" i="2" s="1"/>
  <c r="D35" i="2"/>
  <c r="F34" i="2"/>
  <c r="E34" i="2"/>
  <c r="D34" i="2"/>
  <c r="C34" i="2"/>
  <c r="B34" i="2"/>
  <c r="F31" i="2"/>
  <c r="F35" i="2" s="1"/>
  <c r="E31" i="2"/>
  <c r="E35" i="2" s="1"/>
  <c r="D31" i="2"/>
  <c r="C31" i="2"/>
  <c r="C35" i="2" s="1"/>
  <c r="B31" i="2"/>
  <c r="B35" i="2" s="1"/>
  <c r="F28" i="2"/>
  <c r="F36" i="2" s="1"/>
  <c r="E28" i="2"/>
  <c r="D28" i="2"/>
  <c r="D36" i="2" s="1"/>
  <c r="C28" i="2"/>
  <c r="C36" i="2" s="1"/>
  <c r="B28" i="2"/>
  <c r="B36" i="2" s="1"/>
  <c r="D23" i="2"/>
  <c r="F22" i="2"/>
  <c r="F23" i="2" s="1"/>
  <c r="E22" i="2"/>
  <c r="E23" i="2" s="1"/>
  <c r="D22" i="2"/>
  <c r="C22" i="2"/>
  <c r="C23" i="2" s="1"/>
  <c r="B22" i="2"/>
  <c r="B23" i="2" s="1"/>
  <c r="C10" i="2"/>
  <c r="C12" i="2" s="1"/>
  <c r="F5" i="2"/>
  <c r="F10" i="2" s="1"/>
  <c r="F12" i="2" s="1"/>
  <c r="E5" i="2"/>
  <c r="E10" i="2" s="1"/>
  <c r="E12" i="2" s="1"/>
  <c r="D5" i="2"/>
  <c r="D10" i="2" s="1"/>
  <c r="D12" i="2" s="1"/>
  <c r="C5" i="2"/>
  <c r="B5" i="2"/>
  <c r="B10" i="2" s="1"/>
  <c r="B12" i="2" s="1"/>
  <c r="C2" i="2"/>
  <c r="D2" i="2" s="1"/>
  <c r="E2" i="2" s="1"/>
  <c r="F2" i="2" s="1"/>
  <c r="D100" i="1" l="1"/>
  <c r="F100" i="1"/>
  <c r="D86" i="1"/>
  <c r="C100" i="1"/>
  <c r="E86" i="1"/>
  <c r="G100" i="1"/>
  <c r="C86" i="1"/>
  <c r="H92" i="1"/>
  <c r="F92" i="1"/>
  <c r="I25" i="1"/>
  <c r="J25" i="1" s="1"/>
  <c r="K25" i="1" s="1"/>
  <c r="L25" i="1" s="1"/>
  <c r="M25" i="1" s="1"/>
  <c r="N25" i="1" s="1"/>
  <c r="O25" i="1" s="1"/>
  <c r="O43" i="1" s="1"/>
  <c r="D92" i="1"/>
  <c r="H26" i="1"/>
  <c r="H27" i="1" s="1"/>
  <c r="E92" i="1"/>
  <c r="E100" i="1"/>
  <c r="F86" i="1"/>
  <c r="H89" i="1"/>
  <c r="H43" i="1"/>
  <c r="H97" i="1" s="1"/>
  <c r="G86" i="1"/>
  <c r="H29" i="1"/>
  <c r="E14" i="1"/>
  <c r="D10" i="1"/>
  <c r="C79" i="1"/>
  <c r="C81" i="1" s="1"/>
  <c r="F10" i="1"/>
  <c r="C10" i="1"/>
  <c r="C14" i="1"/>
  <c r="E10" i="1"/>
  <c r="D14" i="1"/>
  <c r="F14" i="1"/>
  <c r="C58" i="1"/>
  <c r="C59" i="1" s="1"/>
  <c r="C4" i="1" s="1"/>
  <c r="E79" i="1"/>
  <c r="E81" i="1" s="1"/>
  <c r="D58" i="1"/>
  <c r="D59" i="1" s="1"/>
  <c r="D4" i="1" s="1"/>
  <c r="F58" i="1"/>
  <c r="F59" i="1" s="1"/>
  <c r="F4" i="1" s="1"/>
  <c r="D79" i="1"/>
  <c r="D81" i="1" s="1"/>
  <c r="G58" i="1"/>
  <c r="G59" i="1" s="1"/>
  <c r="G4" i="1" s="1"/>
  <c r="F79" i="1"/>
  <c r="F81" i="1" s="1"/>
  <c r="G79" i="1"/>
  <c r="G81" i="1" s="1"/>
  <c r="H80" i="1" s="1"/>
  <c r="E58" i="1"/>
  <c r="E59" i="1" s="1"/>
  <c r="E4" i="1" s="1"/>
  <c r="E36" i="2"/>
  <c r="G32" i="1"/>
  <c r="G34" i="1" s="1"/>
  <c r="G93" i="1" s="1"/>
  <c r="G92" i="1" s="1"/>
  <c r="G10" i="1"/>
  <c r="L43" i="1" l="1"/>
  <c r="J89" i="1"/>
  <c r="K86" i="1" s="1"/>
  <c r="O89" i="1"/>
  <c r="O40" i="1" s="1"/>
  <c r="H44" i="1"/>
  <c r="H99" i="1" s="1"/>
  <c r="I43" i="1"/>
  <c r="I97" i="1" s="1"/>
  <c r="L26" i="1"/>
  <c r="L56" i="1" s="1"/>
  <c r="L57" i="1" s="1"/>
  <c r="L58" i="1" s="1"/>
  <c r="H56" i="1"/>
  <c r="H57" i="1" s="1"/>
  <c r="H58" i="1" s="1"/>
  <c r="H32" i="1"/>
  <c r="H33" i="1" s="1"/>
  <c r="H34" i="1" s="1"/>
  <c r="J29" i="1"/>
  <c r="N29" i="1"/>
  <c r="L89" i="1"/>
  <c r="L40" i="1" s="1"/>
  <c r="M29" i="1"/>
  <c r="I30" i="1"/>
  <c r="I88" i="1" s="1"/>
  <c r="J26" i="1"/>
  <c r="J27" i="1" s="1"/>
  <c r="N26" i="1"/>
  <c r="N27" i="1" s="1"/>
  <c r="K26" i="1"/>
  <c r="K56" i="1" s="1"/>
  <c r="N43" i="1"/>
  <c r="O97" i="1" s="1"/>
  <c r="K29" i="1"/>
  <c r="O29" i="1"/>
  <c r="J43" i="1"/>
  <c r="I26" i="1"/>
  <c r="I27" i="1" s="1"/>
  <c r="M26" i="1"/>
  <c r="M27" i="1" s="1"/>
  <c r="O26" i="1"/>
  <c r="O27" i="1" s="1"/>
  <c r="L29" i="1"/>
  <c r="K30" i="1"/>
  <c r="K88" i="1" s="1"/>
  <c r="K66" i="1" s="1"/>
  <c r="L30" i="1"/>
  <c r="L88" i="1" s="1"/>
  <c r="L66" i="1" s="1"/>
  <c r="M89" i="1"/>
  <c r="M40" i="1" s="1"/>
  <c r="K89" i="1"/>
  <c r="L86" i="1" s="1"/>
  <c r="M43" i="1"/>
  <c r="N89" i="1"/>
  <c r="O86" i="1" s="1"/>
  <c r="I89" i="1"/>
  <c r="J86" i="1" s="1"/>
  <c r="O30" i="1"/>
  <c r="O88" i="1" s="1"/>
  <c r="O66" i="1" s="1"/>
  <c r="J30" i="1"/>
  <c r="J88" i="1" s="1"/>
  <c r="J66" i="1" s="1"/>
  <c r="M30" i="1"/>
  <c r="M88" i="1" s="1"/>
  <c r="M66" i="1" s="1"/>
  <c r="K43" i="1"/>
  <c r="N30" i="1"/>
  <c r="N88" i="1" s="1"/>
  <c r="N66" i="1" s="1"/>
  <c r="I29" i="1"/>
  <c r="H40" i="1"/>
  <c r="I86" i="1"/>
  <c r="H87" i="1"/>
  <c r="H71" i="1" s="1"/>
  <c r="H72" i="1" s="1"/>
  <c r="G14" i="1"/>
  <c r="J56" i="1" l="1"/>
  <c r="J57" i="1" s="1"/>
  <c r="J58" i="1" s="1"/>
  <c r="J44" i="1"/>
  <c r="I32" i="1"/>
  <c r="I33" i="1" s="1"/>
  <c r="I34" i="1" s="1"/>
  <c r="I64" i="1" s="1"/>
  <c r="M44" i="1"/>
  <c r="M56" i="1"/>
  <c r="H98" i="1"/>
  <c r="H100" i="1" s="1"/>
  <c r="H67" i="1" s="1"/>
  <c r="N56" i="1"/>
  <c r="J40" i="1"/>
  <c r="L44" i="1"/>
  <c r="N97" i="1"/>
  <c r="M86" i="1"/>
  <c r="M87" i="1" s="1"/>
  <c r="M71" i="1" s="1"/>
  <c r="M72" i="1" s="1"/>
  <c r="N86" i="1"/>
  <c r="N87" i="1" s="1"/>
  <c r="N71" i="1" s="1"/>
  <c r="N72" i="1" s="1"/>
  <c r="N44" i="1"/>
  <c r="L27" i="1"/>
  <c r="L32" i="1" s="1"/>
  <c r="L33" i="1" s="1"/>
  <c r="L34" i="1" s="1"/>
  <c r="L93" i="1" s="1"/>
  <c r="L87" i="1"/>
  <c r="L71" i="1" s="1"/>
  <c r="L72" i="1" s="1"/>
  <c r="K97" i="1"/>
  <c r="M97" i="1"/>
  <c r="J97" i="1"/>
  <c r="O32" i="1"/>
  <c r="O33" i="1" s="1"/>
  <c r="O34" i="1" s="1"/>
  <c r="J32" i="1"/>
  <c r="J33" i="1" s="1"/>
  <c r="J34" i="1" s="1"/>
  <c r="I56" i="1"/>
  <c r="O87" i="1"/>
  <c r="O71" i="1" s="1"/>
  <c r="O72" i="1" s="1"/>
  <c r="L97" i="1"/>
  <c r="K44" i="1"/>
  <c r="I40" i="1"/>
  <c r="O56" i="1"/>
  <c r="K27" i="1"/>
  <c r="K32" i="1" s="1"/>
  <c r="K33" i="1" s="1"/>
  <c r="K34" i="1" s="1"/>
  <c r="N40" i="1"/>
  <c r="O44" i="1"/>
  <c r="K40" i="1"/>
  <c r="I44" i="1"/>
  <c r="I99" i="1" s="1"/>
  <c r="K87" i="1"/>
  <c r="K71" i="1" s="1"/>
  <c r="K72" i="1" s="1"/>
  <c r="M32" i="1"/>
  <c r="M33" i="1" s="1"/>
  <c r="M34" i="1" s="1"/>
  <c r="J87" i="1"/>
  <c r="J71" i="1" s="1"/>
  <c r="J72" i="1" s="1"/>
  <c r="N32" i="1"/>
  <c r="N33" i="1" s="1"/>
  <c r="N34" i="1" s="1"/>
  <c r="H64" i="1"/>
  <c r="H93" i="1"/>
  <c r="H94" i="1" s="1"/>
  <c r="M57" i="1"/>
  <c r="M58" i="1" s="1"/>
  <c r="M98" i="1"/>
  <c r="I87" i="1"/>
  <c r="I71" i="1" s="1"/>
  <c r="I72" i="1" s="1"/>
  <c r="I66" i="1"/>
  <c r="K57" i="1"/>
  <c r="K58" i="1" s="1"/>
  <c r="L98" i="1"/>
  <c r="N98" i="1" l="1"/>
  <c r="K98" i="1"/>
  <c r="O98" i="1"/>
  <c r="M99" i="1"/>
  <c r="M100" i="1" s="1"/>
  <c r="M67" i="1" s="1"/>
  <c r="K99" i="1"/>
  <c r="K100" i="1" s="1"/>
  <c r="K67" i="1" s="1"/>
  <c r="N99" i="1"/>
  <c r="O57" i="1"/>
  <c r="O58" i="1" s="1"/>
  <c r="I93" i="1"/>
  <c r="H68" i="1"/>
  <c r="H79" i="1" s="1"/>
  <c r="H81" i="1" s="1"/>
  <c r="I80" i="1" s="1"/>
  <c r="N57" i="1"/>
  <c r="N58" i="1" s="1"/>
  <c r="O99" i="1"/>
  <c r="O100" i="1" s="1"/>
  <c r="O67" i="1" s="1"/>
  <c r="J99" i="1"/>
  <c r="L64" i="1"/>
  <c r="L99" i="1"/>
  <c r="L100" i="1" s="1"/>
  <c r="L67" i="1" s="1"/>
  <c r="I57" i="1"/>
  <c r="I58" i="1" s="1"/>
  <c r="I98" i="1"/>
  <c r="I100" i="1" s="1"/>
  <c r="I67" i="1" s="1"/>
  <c r="I68" i="1" s="1"/>
  <c r="I79" i="1" s="1"/>
  <c r="J98" i="1"/>
  <c r="M93" i="1"/>
  <c r="M64" i="1"/>
  <c r="J64" i="1"/>
  <c r="J93" i="1"/>
  <c r="N64" i="1"/>
  <c r="N93" i="1"/>
  <c r="K64" i="1"/>
  <c r="K93" i="1"/>
  <c r="O64" i="1"/>
  <c r="O93" i="1"/>
  <c r="H50" i="1"/>
  <c r="H51" i="1" s="1"/>
  <c r="H59" i="1" s="1"/>
  <c r="I92" i="1"/>
  <c r="N100" i="1" l="1"/>
  <c r="N67" i="1" s="1"/>
  <c r="N68" i="1" s="1"/>
  <c r="N79" i="1" s="1"/>
  <c r="I94" i="1"/>
  <c r="I50" i="1" s="1"/>
  <c r="I51" i="1" s="1"/>
  <c r="I59" i="1" s="1"/>
  <c r="H42" i="1"/>
  <c r="H45" i="1" s="1"/>
  <c r="H46" i="1" s="1"/>
  <c r="H4" i="1" s="1"/>
  <c r="L68" i="1"/>
  <c r="L79" i="1" s="1"/>
  <c r="M68" i="1"/>
  <c r="M79" i="1" s="1"/>
  <c r="J100" i="1"/>
  <c r="J67" i="1" s="1"/>
  <c r="J68" i="1" s="1"/>
  <c r="J79" i="1" s="1"/>
  <c r="O68" i="1"/>
  <c r="O79" i="1" s="1"/>
  <c r="I81" i="1"/>
  <c r="I42" i="1" s="1"/>
  <c r="I45" i="1" s="1"/>
  <c r="I46" i="1" s="1"/>
  <c r="K68" i="1"/>
  <c r="K79" i="1" s="1"/>
  <c r="J92" i="1"/>
  <c r="J94" i="1" s="1"/>
  <c r="J80" i="1" l="1"/>
  <c r="J81" i="1" s="1"/>
  <c r="K80" i="1" s="1"/>
  <c r="K81" i="1" s="1"/>
  <c r="I4" i="1"/>
  <c r="K92" i="1"/>
  <c r="K94" i="1" s="1"/>
  <c r="J50" i="1"/>
  <c r="J51" i="1" s="1"/>
  <c r="J59" i="1" s="1"/>
  <c r="J42" i="1" l="1"/>
  <c r="J45" i="1" s="1"/>
  <c r="J46" i="1" s="1"/>
  <c r="J4" i="1" s="1"/>
  <c r="L80" i="1"/>
  <c r="L81" i="1" s="1"/>
  <c r="K42" i="1"/>
  <c r="K45" i="1" s="1"/>
  <c r="K46" i="1" s="1"/>
  <c r="L92" i="1"/>
  <c r="L94" i="1" s="1"/>
  <c r="K50" i="1"/>
  <c r="K51" i="1" s="1"/>
  <c r="K59" i="1" s="1"/>
  <c r="K4" i="1" l="1"/>
  <c r="M80" i="1"/>
  <c r="M81" i="1" s="1"/>
  <c r="L42" i="1"/>
  <c r="L45" i="1" s="1"/>
  <c r="L46" i="1" s="1"/>
  <c r="M92" i="1"/>
  <c r="M94" i="1" s="1"/>
  <c r="L50" i="1"/>
  <c r="L51" i="1" s="1"/>
  <c r="L59" i="1" s="1"/>
  <c r="L4" i="1" l="1"/>
  <c r="N80" i="1"/>
  <c r="N81" i="1" s="1"/>
  <c r="M42" i="1"/>
  <c r="M45" i="1" s="1"/>
  <c r="M46" i="1" s="1"/>
  <c r="N92" i="1"/>
  <c r="N94" i="1" s="1"/>
  <c r="M50" i="1"/>
  <c r="M51" i="1" s="1"/>
  <c r="M59" i="1" s="1"/>
  <c r="M4" i="1" l="1"/>
  <c r="O80" i="1"/>
  <c r="O81" i="1" s="1"/>
  <c r="O42" i="1" s="1"/>
  <c r="O45" i="1" s="1"/>
  <c r="O46" i="1" s="1"/>
  <c r="N42" i="1"/>
  <c r="N45" i="1" s="1"/>
  <c r="N46" i="1" s="1"/>
  <c r="O92" i="1"/>
  <c r="O94" i="1" s="1"/>
  <c r="O50" i="1" s="1"/>
  <c r="O51" i="1" s="1"/>
  <c r="O59" i="1" s="1"/>
  <c r="N50" i="1"/>
  <c r="N51" i="1" s="1"/>
  <c r="N59" i="1" s="1"/>
  <c r="N4" i="1" l="1"/>
  <c r="O4" i="1"/>
</calcChain>
</file>

<file path=xl/sharedStrings.xml><?xml version="1.0" encoding="utf-8"?>
<sst xmlns="http://schemas.openxmlformats.org/spreadsheetml/2006/main" count="131" uniqueCount="80">
  <si>
    <t>Statement of Profit or Loss for the years ended 31 December</t>
  </si>
  <si>
    <t>Sales Revenue</t>
  </si>
  <si>
    <t>Cost of Sales</t>
  </si>
  <si>
    <t>Gross Profit</t>
  </si>
  <si>
    <t>SG&amp;A Expense</t>
  </si>
  <si>
    <t>Depreciation Expense</t>
  </si>
  <si>
    <t>Interest Expense</t>
  </si>
  <si>
    <t>Income Before Income Taxes</t>
  </si>
  <si>
    <t>Income Taxes</t>
  </si>
  <si>
    <t>Profit after tax</t>
  </si>
  <si>
    <t>Statement of Financial Position as at 31 December</t>
  </si>
  <si>
    <t>Assets</t>
  </si>
  <si>
    <t>Non-current Assets</t>
  </si>
  <si>
    <t>Property, Plant &amp; Equipment</t>
  </si>
  <si>
    <t>Current Liabilities</t>
  </si>
  <si>
    <t>Cash &amp; Cash Equivalents</t>
  </si>
  <si>
    <t>Accounts Receivable</t>
  </si>
  <si>
    <t>Inventories</t>
  </si>
  <si>
    <t>Total Current Assets</t>
  </si>
  <si>
    <t>Total Assets</t>
  </si>
  <si>
    <t>Shareholders' Equity</t>
  </si>
  <si>
    <t>Share Capital</t>
  </si>
  <si>
    <t>Retained Earnings</t>
  </si>
  <si>
    <t>Total Shareholders' Equity</t>
  </si>
  <si>
    <t>Non-current Liabilities</t>
  </si>
  <si>
    <t>Long-Term Debt</t>
  </si>
  <si>
    <t>Total</t>
  </si>
  <si>
    <t>Accounts Payable</t>
  </si>
  <si>
    <t>Total Current Liabilities</t>
  </si>
  <si>
    <t>Total Liabilities</t>
  </si>
  <si>
    <t>Total Liabilities and Shareholders' Equity</t>
  </si>
  <si>
    <t>Statement of Cash Flows for the years ended 31 December</t>
  </si>
  <si>
    <t>Operating Activities</t>
  </si>
  <si>
    <t>Adjustments For:</t>
  </si>
  <si>
    <t>Changes in Non-Cash Working Capital</t>
  </si>
  <si>
    <t>Cash Generated From Operating Activities</t>
  </si>
  <si>
    <t>Investing Activities</t>
  </si>
  <si>
    <t>Additions to PPE</t>
  </si>
  <si>
    <t>Cash (Used For) Investing Activities</t>
  </si>
  <si>
    <t>Financing Activities</t>
  </si>
  <si>
    <t>Repayment of Debt</t>
  </si>
  <si>
    <t>Issuance of Equity</t>
  </si>
  <si>
    <t>Cash (Used For) Generated From Financing Activities</t>
  </si>
  <si>
    <t>Cash (Used) Generated in the Period</t>
  </si>
  <si>
    <t>Cash &amp; Cash Equivalents at Start</t>
  </si>
  <si>
    <t>Cash &amp; Cash Equivalents at End</t>
  </si>
  <si>
    <t>Current Assets</t>
  </si>
  <si>
    <t>3 STATEMENT FINANCIAL MODEL</t>
  </si>
  <si>
    <t>All Figures in PKR</t>
  </si>
  <si>
    <t>No. of Days</t>
  </si>
  <si>
    <t>Check</t>
  </si>
  <si>
    <t>Statement of Profit and Loss</t>
  </si>
  <si>
    <t>Statement of Financial Position</t>
  </si>
  <si>
    <t>Statement of Cash Flows</t>
  </si>
  <si>
    <t>Assumptions and Key Drivers</t>
  </si>
  <si>
    <t>Sales Growth rate</t>
  </si>
  <si>
    <t>Gross Profit Margin</t>
  </si>
  <si>
    <t>SG&amp;A as a %age of Sales</t>
  </si>
  <si>
    <t>Depriciation expense as a %age of Sales</t>
  </si>
  <si>
    <t>Interest expense as a %age of LTL</t>
  </si>
  <si>
    <t>Tax as a %age of PBT</t>
  </si>
  <si>
    <t>Capital Turnover Ratio</t>
  </si>
  <si>
    <t>Receivable Days (Revenue Based)</t>
  </si>
  <si>
    <t>Long Term Liablities (LTL)</t>
  </si>
  <si>
    <t>Supporting Calculations</t>
  </si>
  <si>
    <t>Balance</t>
  </si>
  <si>
    <t>1-PBE Schdule</t>
  </si>
  <si>
    <t>Addition/ Disposal</t>
  </si>
  <si>
    <t>Depriciation</t>
  </si>
  <si>
    <t>Balance at end</t>
  </si>
  <si>
    <t>Opening Balance</t>
  </si>
  <si>
    <t>Profit for the year</t>
  </si>
  <si>
    <t>Closing Balance</t>
  </si>
  <si>
    <t>2-Retained Earnings</t>
  </si>
  <si>
    <t>3-Changes in Working Capital</t>
  </si>
  <si>
    <t>Accounts Receivables</t>
  </si>
  <si>
    <t>Accounts Payables</t>
  </si>
  <si>
    <t>Inventory</t>
  </si>
  <si>
    <t>Inventory Days (COS Based)</t>
  </si>
  <si>
    <t>Payable Days (COS Based)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</si>
</sst>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.00"/>
    <numFmt numFmtId="165" formatCode="&quot;$&quot;#,##0;\(&quot;$&quot;#,##0\)"/>
    <numFmt numFmtId="166" formatCode="0\A"/>
    <numFmt numFmtId="167" formatCode="0\F"/>
    <numFmt numFmtId="168" formatCode="0_);\(0\)"/>
    <numFmt numFmtId="169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rgb="FF8EAADB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169" fontId="1" fillId="0" borderId="0" xfId="2" applyNumberFormat="1" applyFont="1"/>
    <xf numFmtId="0" fontId="1" fillId="0" borderId="0" xfId="1"/>
    <xf numFmtId="169" fontId="4" fillId="0" borderId="0" xfId="2" applyNumberFormat="1" applyFont="1"/>
    <xf numFmtId="169" fontId="4" fillId="0" borderId="1" xfId="2" applyNumberFormat="1" applyFont="1" applyBorder="1"/>
    <xf numFmtId="169" fontId="4" fillId="0" borderId="0" xfId="2" applyNumberFormat="1" applyFont="1" applyBorder="1"/>
    <xf numFmtId="169" fontId="5" fillId="0" borderId="0" xfId="2" applyNumberFormat="1" applyFont="1"/>
    <xf numFmtId="39" fontId="5" fillId="0" borderId="5" xfId="1" applyNumberFormat="1" applyFont="1" applyBorder="1"/>
    <xf numFmtId="169" fontId="5" fillId="0" borderId="5" xfId="2" applyNumberFormat="1" applyFont="1" applyBorder="1"/>
    <xf numFmtId="169" fontId="1" fillId="0" borderId="5" xfId="2" applyNumberFormat="1" applyFont="1" applyBorder="1"/>
    <xf numFmtId="169" fontId="5" fillId="0" borderId="0" xfId="2" applyNumberFormat="1" applyFont="1" applyBorder="1"/>
    <xf numFmtId="169" fontId="6" fillId="0" borderId="0" xfId="2" applyNumberFormat="1" applyFont="1"/>
    <xf numFmtId="169" fontId="6" fillId="0" borderId="1" xfId="2" applyNumberFormat="1" applyFont="1" applyBorder="1"/>
    <xf numFmtId="0" fontId="1" fillId="0" borderId="0" xfId="0" applyFont="1"/>
    <xf numFmtId="0" fontId="3" fillId="4" borderId="0" xfId="0" applyFont="1" applyFill="1"/>
    <xf numFmtId="0" fontId="9" fillId="4" borderId="0" xfId="0" applyFont="1" applyFill="1"/>
    <xf numFmtId="10" fontId="1" fillId="0" borderId="0" xfId="3" applyNumberFormat="1" applyFont="1"/>
    <xf numFmtId="9" fontId="1" fillId="0" borderId="0" xfId="3" applyFont="1"/>
    <xf numFmtId="2" fontId="1" fillId="0" borderId="0" xfId="0" applyNumberFormat="1" applyFont="1"/>
    <xf numFmtId="168" fontId="1" fillId="0" borderId="0" xfId="0" applyNumberFormat="1" applyFont="1"/>
    <xf numFmtId="168" fontId="1" fillId="0" borderId="0" xfId="2" applyNumberFormat="1" applyFont="1"/>
    <xf numFmtId="9" fontId="5" fillId="0" borderId="0" xfId="3" applyFont="1" applyBorder="1"/>
    <xf numFmtId="0" fontId="9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/>
    <xf numFmtId="169" fontId="9" fillId="4" borderId="0" xfId="2" applyNumberFormat="1" applyFont="1" applyFill="1"/>
    <xf numFmtId="169" fontId="9" fillId="4" borderId="0" xfId="2" applyNumberFormat="1" applyFont="1" applyFill="1" applyAlignment="1">
      <alignment vertical="center"/>
    </xf>
    <xf numFmtId="0" fontId="5" fillId="0" borderId="0" xfId="1" applyFont="1"/>
    <xf numFmtId="168" fontId="5" fillId="0" borderId="0" xfId="1" applyNumberFormat="1" applyFont="1"/>
    <xf numFmtId="168" fontId="1" fillId="0" borderId="0" xfId="1" applyNumberFormat="1"/>
    <xf numFmtId="168" fontId="4" fillId="0" borderId="0" xfId="1" applyNumberFormat="1" applyFont="1"/>
    <xf numFmtId="168" fontId="4" fillId="0" borderId="1" xfId="1" applyNumberFormat="1" applyFont="1" applyBorder="1"/>
    <xf numFmtId="168" fontId="5" fillId="0" borderId="5" xfId="1" applyNumberFormat="1" applyFont="1" applyBorder="1"/>
    <xf numFmtId="169" fontId="1" fillId="0" borderId="0" xfId="0" applyNumberFormat="1" applyFont="1"/>
    <xf numFmtId="169" fontId="5" fillId="0" borderId="5" xfId="0" applyNumberFormat="1" applyFont="1" applyBorder="1"/>
    <xf numFmtId="168" fontId="5" fillId="0" borderId="5" xfId="0" applyNumberFormat="1" applyFont="1" applyBorder="1"/>
    <xf numFmtId="0" fontId="1" fillId="0" borderId="4" xfId="0" applyFont="1" applyBorder="1"/>
    <xf numFmtId="169" fontId="7" fillId="0" borderId="5" xfId="2" applyNumberFormat="1" applyFont="1" applyBorder="1"/>
    <xf numFmtId="169" fontId="8" fillId="0" borderId="5" xfId="2" applyNumberFormat="1" applyFont="1" applyBorder="1"/>
    <xf numFmtId="169" fontId="1" fillId="0" borderId="0" xfId="2" applyNumberFormat="1" applyFont="1" applyBorder="1"/>
    <xf numFmtId="169" fontId="10" fillId="0" borderId="0" xfId="2" applyNumberFormat="1" applyFont="1"/>
    <xf numFmtId="9" fontId="10" fillId="0" borderId="0" xfId="3" applyFont="1"/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9" fontId="13" fillId="0" borderId="4" xfId="3" applyFont="1" applyBorder="1"/>
    <xf numFmtId="9" fontId="11" fillId="0" borderId="0" xfId="3" applyFont="1" applyBorder="1"/>
    <xf numFmtId="166" fontId="12" fillId="4" borderId="0" xfId="1" applyNumberFormat="1" applyFont="1" applyFill="1" applyAlignment="1">
      <alignment horizontal="center" vertical="center"/>
    </xf>
    <xf numFmtId="167" fontId="12" fillId="4" borderId="0" xfId="1" applyNumberFormat="1" applyFont="1" applyFill="1" applyAlignment="1">
      <alignment horizontal="center" vertical="center"/>
    </xf>
    <xf numFmtId="0" fontId="11" fillId="0" borderId="0" xfId="1" applyFont="1"/>
    <xf numFmtId="0" fontId="13" fillId="0" borderId="5" xfId="1" applyFont="1" applyBorder="1"/>
    <xf numFmtId="0" fontId="11" fillId="0" borderId="5" xfId="1" applyFont="1" applyBorder="1"/>
    <xf numFmtId="0" fontId="13" fillId="0" borderId="0" xfId="1" applyFont="1"/>
    <xf numFmtId="0" fontId="14" fillId="0" borderId="0" xfId="1" applyFont="1"/>
    <xf numFmtId="0" fontId="11" fillId="0" borderId="4" xfId="1" applyFont="1" applyBorder="1"/>
    <xf numFmtId="0" fontId="11" fillId="0" borderId="0" xfId="1" applyFont="1" applyAlignment="1">
      <alignment horizontal="left"/>
    </xf>
    <xf numFmtId="0" fontId="13" fillId="0" borderId="0" xfId="0" applyFont="1"/>
    <xf numFmtId="0" fontId="13" fillId="0" borderId="5" xfId="0" applyFont="1" applyBorder="1"/>
    <xf numFmtId="39" fontId="1" fillId="0" borderId="0" xfId="1" applyNumberFormat="1"/>
    <xf numFmtId="0" fontId="1" fillId="0" borderId="0" xfId="1" applyAlignment="1">
      <alignment vertical="center"/>
    </xf>
    <xf numFmtId="39" fontId="4" fillId="0" borderId="0" xfId="1" applyNumberFormat="1" applyFont="1"/>
    <xf numFmtId="0" fontId="11" fillId="0" borderId="1" xfId="1" applyFont="1" applyBorder="1"/>
    <xf numFmtId="39" fontId="4" fillId="0" borderId="1" xfId="1" applyNumberFormat="1" applyFont="1" applyBorder="1"/>
    <xf numFmtId="39" fontId="5" fillId="0" borderId="0" xfId="1" applyNumberFormat="1" applyFont="1"/>
    <xf numFmtId="0" fontId="13" fillId="0" borderId="2" xfId="1" applyFont="1" applyBorder="1"/>
    <xf numFmtId="39" fontId="5" fillId="0" borderId="2" xfId="1" applyNumberFormat="1" applyFont="1" applyBorder="1"/>
    <xf numFmtId="164" fontId="1" fillId="0" borderId="0" xfId="1" applyNumberFormat="1"/>
    <xf numFmtId="0" fontId="13" fillId="0" borderId="3" xfId="1" applyFont="1" applyBorder="1"/>
    <xf numFmtId="165" fontId="5" fillId="0" borderId="0" xfId="1" applyNumberFormat="1" applyFont="1"/>
    <xf numFmtId="37" fontId="4" fillId="0" borderId="0" xfId="1" applyNumberFormat="1" applyFont="1"/>
    <xf numFmtId="37" fontId="1" fillId="0" borderId="0" xfId="1" applyNumberFormat="1"/>
    <xf numFmtId="37" fontId="4" fillId="0" borderId="1" xfId="1" applyNumberFormat="1" applyFont="1" applyBorder="1"/>
    <xf numFmtId="37" fontId="5" fillId="0" borderId="0" xfId="1" applyNumberFormat="1" applyFont="1"/>
    <xf numFmtId="37" fontId="5" fillId="0" borderId="2" xfId="1" applyNumberFormat="1" applyFont="1" applyBorder="1"/>
    <xf numFmtId="0" fontId="11" fillId="0" borderId="1" xfId="1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5" borderId="5" xfId="0" applyFont="1" applyFill="1" applyBorder="1"/>
    <xf numFmtId="0" fontId="1" fillId="5" borderId="0" xfId="0" applyFont="1" applyFill="1"/>
    <xf numFmtId="0" fontId="9" fillId="5" borderId="0" xfId="0" applyFont="1" applyFill="1"/>
    <xf numFmtId="0" fontId="12" fillId="2" borderId="0" xfId="1" applyFont="1" applyFill="1" applyAlignment="1">
      <alignment horizontal="center"/>
    </xf>
    <xf numFmtId="0" fontId="15" fillId="3" borderId="0" xfId="1" applyFont="1" applyFill="1"/>
    <xf numFmtId="0" fontId="16" fillId="4" borderId="0" xfId="0" applyFont="1" applyFill="1" applyAlignment="1">
      <alignment horizontal="center" vertical="center"/>
    </xf>
  </cellXfs>
  <cellStyles count="4">
    <cellStyle name="Comma" xfId="2" builtinId="3"/>
    <cellStyle name="Normal" xfId="0" builtinId="0"/>
    <cellStyle name="Normal 2" xfId="1" xr:uid="{00B1624C-0BAD-4546-AAB7-1EFA4A721FED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008A-A2F3-41C7-8C43-69CE5EF45BF4}">
  <dimension ref="A1:H1000"/>
  <sheetViews>
    <sheetView tabSelected="1" zoomScale="85" zoomScaleNormal="85" workbookViewId="0">
      <selection activeCell="J41" sqref="J41"/>
    </sheetView>
  </sheetViews>
  <sheetFormatPr defaultColWidth="13.7109375" defaultRowHeight="15" customHeight="1" x14ac:dyDescent="0.25"/>
  <cols>
    <col min="1" max="1" width="43.5703125" style="2" customWidth="1"/>
    <col min="2" max="2" width="17.5703125" style="2" bestFit="1" customWidth="1"/>
    <col min="3" max="3" width="17.42578125" style="2" bestFit="1" customWidth="1"/>
    <col min="4" max="4" width="17.28515625" style="2" bestFit="1" customWidth="1"/>
    <col min="5" max="5" width="17.140625" style="2" bestFit="1" customWidth="1"/>
    <col min="6" max="6" width="17" style="2" bestFit="1" customWidth="1"/>
    <col min="7" max="26" width="10.42578125" style="2" customWidth="1"/>
    <col min="27" max="16384" width="13.7109375" style="2"/>
  </cols>
  <sheetData>
    <row r="1" spans="1:8" ht="17.25" customHeight="1" x14ac:dyDescent="0.25">
      <c r="A1" s="80" t="s">
        <v>0</v>
      </c>
      <c r="B1" s="81"/>
      <c r="C1" s="81"/>
      <c r="D1" s="81"/>
      <c r="E1" s="81"/>
      <c r="F1" s="81"/>
      <c r="G1" s="27"/>
    </row>
    <row r="2" spans="1:8" ht="17.25" customHeight="1" x14ac:dyDescent="0.25">
      <c r="A2" s="49"/>
      <c r="B2" s="27">
        <v>2018</v>
      </c>
      <c r="C2" s="27">
        <f t="shared" ref="C2:F2" si="0">+B2+1</f>
        <v>2019</v>
      </c>
      <c r="D2" s="27">
        <f t="shared" si="0"/>
        <v>2020</v>
      </c>
      <c r="E2" s="27">
        <f t="shared" si="0"/>
        <v>2021</v>
      </c>
      <c r="F2" s="27">
        <f t="shared" si="0"/>
        <v>2022</v>
      </c>
    </row>
    <row r="3" spans="1:8" ht="17.25" customHeight="1" x14ac:dyDescent="0.25">
      <c r="A3" s="49" t="s">
        <v>1</v>
      </c>
      <c r="B3" s="60">
        <v>102007</v>
      </c>
      <c r="C3" s="60">
        <v>118086</v>
      </c>
      <c r="D3" s="60">
        <v>131345</v>
      </c>
      <c r="E3" s="60">
        <v>142341</v>
      </c>
      <c r="F3" s="60">
        <v>150772</v>
      </c>
    </row>
    <row r="4" spans="1:8" ht="17.25" customHeight="1" x14ac:dyDescent="0.25">
      <c r="A4" s="61" t="s">
        <v>2</v>
      </c>
      <c r="B4" s="62">
        <v>-39023</v>
      </c>
      <c r="C4" s="62">
        <v>-48004</v>
      </c>
      <c r="D4" s="62">
        <v>-49123</v>
      </c>
      <c r="E4" s="62">
        <v>-53254</v>
      </c>
      <c r="F4" s="62">
        <v>-57310</v>
      </c>
    </row>
    <row r="5" spans="1:8" ht="17.25" customHeight="1" x14ac:dyDescent="0.25">
      <c r="A5" s="52" t="s">
        <v>3</v>
      </c>
      <c r="B5" s="63">
        <f t="shared" ref="B5:F5" si="1">SUM(B3:B4)</f>
        <v>62984</v>
      </c>
      <c r="C5" s="63">
        <f t="shared" si="1"/>
        <v>70082</v>
      </c>
      <c r="D5" s="63">
        <f t="shared" si="1"/>
        <v>82222</v>
      </c>
      <c r="E5" s="63">
        <f t="shared" si="1"/>
        <v>89087</v>
      </c>
      <c r="F5" s="63">
        <f t="shared" si="1"/>
        <v>93462</v>
      </c>
    </row>
    <row r="6" spans="1:8" ht="17.25" customHeight="1" x14ac:dyDescent="0.25">
      <c r="A6" s="49"/>
      <c r="B6" s="58"/>
      <c r="C6" s="58"/>
      <c r="D6" s="58"/>
      <c r="E6" s="58"/>
      <c r="F6" s="58"/>
    </row>
    <row r="7" spans="1:8" ht="17.25" customHeight="1" x14ac:dyDescent="0.25">
      <c r="A7" s="49" t="s">
        <v>4</v>
      </c>
      <c r="B7" s="60">
        <v>-37390</v>
      </c>
      <c r="C7" s="60">
        <v>-32783</v>
      </c>
      <c r="D7" s="60">
        <v>-33959</v>
      </c>
      <c r="E7" s="60">
        <v>-34022</v>
      </c>
      <c r="F7" s="60">
        <v>-36657</v>
      </c>
    </row>
    <row r="8" spans="1:8" ht="17.25" customHeight="1" x14ac:dyDescent="0.25">
      <c r="A8" s="49" t="s">
        <v>5</v>
      </c>
      <c r="B8" s="60">
        <v>-19500</v>
      </c>
      <c r="C8" s="60">
        <v>-18150</v>
      </c>
      <c r="D8" s="60">
        <v>-17205</v>
      </c>
      <c r="E8" s="60">
        <v>-16543.5</v>
      </c>
      <c r="F8" s="60">
        <v>-16080.45</v>
      </c>
    </row>
    <row r="9" spans="1:8" ht="17.25" customHeight="1" x14ac:dyDescent="0.25">
      <c r="A9" s="61" t="s">
        <v>6</v>
      </c>
      <c r="B9" s="62">
        <v>-2500</v>
      </c>
      <c r="C9" s="62">
        <v>-2500</v>
      </c>
      <c r="D9" s="62">
        <v>-1500</v>
      </c>
      <c r="E9" s="62">
        <v>-900</v>
      </c>
      <c r="F9" s="62">
        <v>-900</v>
      </c>
    </row>
    <row r="10" spans="1:8" ht="17.25" customHeight="1" x14ac:dyDescent="0.25">
      <c r="A10" s="49" t="s">
        <v>7</v>
      </c>
      <c r="B10" s="58">
        <f t="shared" ref="B10:F10" si="2">SUM(B5:B9)</f>
        <v>3594</v>
      </c>
      <c r="C10" s="58">
        <f t="shared" si="2"/>
        <v>16649</v>
      </c>
      <c r="D10" s="58">
        <f t="shared" si="2"/>
        <v>29558</v>
      </c>
      <c r="E10" s="58">
        <f t="shared" si="2"/>
        <v>37621.5</v>
      </c>
      <c r="F10" s="58">
        <f t="shared" si="2"/>
        <v>39824.550000000003</v>
      </c>
      <c r="H10" s="59"/>
    </row>
    <row r="11" spans="1:8" ht="17.25" customHeight="1" x14ac:dyDescent="0.25">
      <c r="A11" s="61" t="s">
        <v>8</v>
      </c>
      <c r="B11" s="62">
        <v>-1120.1708000000001</v>
      </c>
      <c r="C11" s="62">
        <v>-4858.2165021220299</v>
      </c>
      <c r="D11" s="62">
        <v>-8482.8061148686793</v>
      </c>
      <c r="E11" s="62">
        <v>-10908.020976404699</v>
      </c>
      <c r="F11" s="62">
        <v>-11597.6652414197</v>
      </c>
    </row>
    <row r="12" spans="1:8" ht="17.25" customHeight="1" x14ac:dyDescent="0.25">
      <c r="A12" s="64" t="s">
        <v>9</v>
      </c>
      <c r="B12" s="65">
        <f t="shared" ref="B12:F12" si="3">SUM(B10:B11)</f>
        <v>2473.8292000000001</v>
      </c>
      <c r="C12" s="65">
        <f t="shared" si="3"/>
        <v>11790.78349787797</v>
      </c>
      <c r="D12" s="65">
        <f t="shared" si="3"/>
        <v>21075.193885131321</v>
      </c>
      <c r="E12" s="65">
        <f t="shared" si="3"/>
        <v>26713.479023595301</v>
      </c>
      <c r="F12" s="65">
        <f t="shared" si="3"/>
        <v>28226.884758580301</v>
      </c>
    </row>
    <row r="13" spans="1:8" ht="17.25" customHeight="1" x14ac:dyDescent="0.25"/>
    <row r="14" spans="1:8" ht="17.25" customHeight="1" x14ac:dyDescent="0.25">
      <c r="A14" s="80" t="s">
        <v>10</v>
      </c>
      <c r="B14" s="81"/>
      <c r="C14" s="81"/>
      <c r="D14" s="81"/>
      <c r="E14" s="81"/>
      <c r="F14" s="81"/>
    </row>
    <row r="15" spans="1:8" ht="17.25" customHeight="1" x14ac:dyDescent="0.25">
      <c r="A15" s="52" t="s">
        <v>11</v>
      </c>
      <c r="F15" s="66"/>
    </row>
    <row r="16" spans="1:8" ht="17.25" customHeight="1" x14ac:dyDescent="0.25">
      <c r="A16" s="53" t="s">
        <v>12</v>
      </c>
      <c r="F16" s="66"/>
    </row>
    <row r="17" spans="1:6" ht="17.25" customHeight="1" x14ac:dyDescent="0.25">
      <c r="A17" s="49" t="s">
        <v>13</v>
      </c>
      <c r="B17" s="63">
        <v>45500</v>
      </c>
      <c r="C17" s="63">
        <v>42350</v>
      </c>
      <c r="D17" s="63">
        <v>40145</v>
      </c>
      <c r="E17" s="63">
        <v>38601.5</v>
      </c>
      <c r="F17" s="63">
        <v>37521.050000000003</v>
      </c>
    </row>
    <row r="18" spans="1:6" ht="17.25" customHeight="1" x14ac:dyDescent="0.25">
      <c r="A18" s="53" t="s">
        <v>46</v>
      </c>
      <c r="B18" s="60"/>
      <c r="C18" s="60"/>
      <c r="D18" s="60"/>
      <c r="E18" s="60"/>
      <c r="F18" s="60"/>
    </row>
    <row r="19" spans="1:6" ht="17.25" customHeight="1" x14ac:dyDescent="0.25">
      <c r="A19" s="49" t="s">
        <v>15</v>
      </c>
      <c r="B19" s="62">
        <v>167971.17920000001</v>
      </c>
      <c r="C19" s="62">
        <v>181209.91269787797</v>
      </c>
      <c r="D19" s="62">
        <v>183715.25658300929</v>
      </c>
      <c r="E19" s="62">
        <v>211069.33560660461</v>
      </c>
      <c r="F19" s="62">
        <v>239549.5203651849</v>
      </c>
    </row>
    <row r="20" spans="1:6" ht="17.25" customHeight="1" x14ac:dyDescent="0.25">
      <c r="A20" s="49" t="s">
        <v>16</v>
      </c>
      <c r="B20" s="63">
        <v>5100.3500000000004</v>
      </c>
      <c r="C20" s="63">
        <v>5904.3</v>
      </c>
      <c r="D20" s="63">
        <v>6567.25</v>
      </c>
      <c r="E20" s="63">
        <v>7117.05</v>
      </c>
      <c r="F20" s="63">
        <v>7538.6</v>
      </c>
    </row>
    <row r="21" spans="1:6" ht="17.25" customHeight="1" x14ac:dyDescent="0.25">
      <c r="A21" s="61" t="s">
        <v>17</v>
      </c>
      <c r="B21" s="58">
        <v>7804.6</v>
      </c>
      <c r="C21" s="58">
        <v>9600.8000000000011</v>
      </c>
      <c r="D21" s="58">
        <v>9824.6</v>
      </c>
      <c r="E21" s="58">
        <v>10530.800000000001</v>
      </c>
      <c r="F21" s="58">
        <v>11342</v>
      </c>
    </row>
    <row r="22" spans="1:6" ht="17.25" customHeight="1" x14ac:dyDescent="0.25">
      <c r="A22" s="49" t="s">
        <v>18</v>
      </c>
      <c r="B22" s="60">
        <f t="shared" ref="B22:F22" si="4">SUM(B19:B21)</f>
        <v>180876.12920000002</v>
      </c>
      <c r="C22" s="60">
        <f t="shared" si="4"/>
        <v>196715.01269787794</v>
      </c>
      <c r="D22" s="60">
        <f t="shared" si="4"/>
        <v>200107.1065830093</v>
      </c>
      <c r="E22" s="60">
        <f t="shared" si="4"/>
        <v>228717.18560660459</v>
      </c>
      <c r="F22" s="60">
        <f t="shared" si="4"/>
        <v>258430.12036518491</v>
      </c>
    </row>
    <row r="23" spans="1:6" ht="17.25" customHeight="1" x14ac:dyDescent="0.25">
      <c r="A23" s="64" t="s">
        <v>19</v>
      </c>
      <c r="B23" s="60">
        <f t="shared" ref="B23:F23" si="5">+B22+B17</f>
        <v>226376.12920000002</v>
      </c>
      <c r="C23" s="60">
        <f t="shared" si="5"/>
        <v>239065.01269787794</v>
      </c>
      <c r="D23" s="60">
        <f t="shared" si="5"/>
        <v>240252.1065830093</v>
      </c>
      <c r="E23" s="60">
        <f t="shared" si="5"/>
        <v>267318.68560660456</v>
      </c>
      <c r="F23" s="60">
        <f t="shared" si="5"/>
        <v>295951.17036518489</v>
      </c>
    </row>
    <row r="24" spans="1:6" ht="17.25" customHeight="1" x14ac:dyDescent="0.25">
      <c r="A24" s="49"/>
      <c r="B24" s="62"/>
      <c r="C24" s="62"/>
      <c r="D24" s="62"/>
      <c r="E24" s="62"/>
      <c r="F24" s="62"/>
    </row>
    <row r="25" spans="1:6" ht="17.25" customHeight="1" x14ac:dyDescent="0.25">
      <c r="A25" s="53" t="s">
        <v>20</v>
      </c>
      <c r="B25" s="58"/>
      <c r="C25" s="58"/>
      <c r="D25" s="58"/>
      <c r="E25" s="58"/>
      <c r="F25" s="58"/>
    </row>
    <row r="26" spans="1:6" ht="17.25" customHeight="1" x14ac:dyDescent="0.25">
      <c r="A26" s="49" t="s">
        <v>21</v>
      </c>
      <c r="B26" s="62">
        <v>170000</v>
      </c>
      <c r="C26" s="62">
        <v>170000</v>
      </c>
      <c r="D26" s="62">
        <v>170000</v>
      </c>
      <c r="E26" s="62">
        <v>170000</v>
      </c>
      <c r="F26" s="62">
        <v>170000</v>
      </c>
    </row>
    <row r="27" spans="1:6" ht="17.25" customHeight="1" x14ac:dyDescent="0.25">
      <c r="A27" s="61" t="s">
        <v>22</v>
      </c>
      <c r="B27" s="65">
        <v>2473.8292000000001</v>
      </c>
      <c r="C27" s="65">
        <v>14264.612697877968</v>
      </c>
      <c r="D27" s="65">
        <v>35339.806583009296</v>
      </c>
      <c r="E27" s="65">
        <v>62053.285606604608</v>
      </c>
      <c r="F27" s="65">
        <v>90280.170365184895</v>
      </c>
    </row>
    <row r="28" spans="1:6" ht="17.25" customHeight="1" x14ac:dyDescent="0.25">
      <c r="A28" s="67" t="s">
        <v>23</v>
      </c>
      <c r="B28" s="63">
        <f t="shared" ref="B28:F28" si="6">SUM(B26:B27)</f>
        <v>172473.82920000001</v>
      </c>
      <c r="C28" s="63">
        <f t="shared" si="6"/>
        <v>184264.61269787798</v>
      </c>
      <c r="D28" s="63">
        <f t="shared" si="6"/>
        <v>205339.80658300931</v>
      </c>
      <c r="E28" s="63">
        <f t="shared" si="6"/>
        <v>232053.28560660459</v>
      </c>
      <c r="F28" s="63">
        <f t="shared" si="6"/>
        <v>260280.17036518489</v>
      </c>
    </row>
    <row r="29" spans="1:6" ht="17.25" customHeight="1" x14ac:dyDescent="0.25">
      <c r="A29" s="53" t="s">
        <v>24</v>
      </c>
      <c r="B29" s="60"/>
      <c r="C29" s="60"/>
      <c r="D29" s="60"/>
      <c r="E29" s="60"/>
      <c r="F29" s="60"/>
    </row>
    <row r="30" spans="1:6" ht="17.25" customHeight="1" x14ac:dyDescent="0.25">
      <c r="A30" s="61" t="s">
        <v>25</v>
      </c>
      <c r="B30" s="62">
        <v>50000</v>
      </c>
      <c r="C30" s="62">
        <v>50000</v>
      </c>
      <c r="D30" s="62">
        <v>30000</v>
      </c>
      <c r="E30" s="62">
        <v>30000</v>
      </c>
      <c r="F30" s="62">
        <v>30000</v>
      </c>
    </row>
    <row r="31" spans="1:6" ht="17.25" customHeight="1" x14ac:dyDescent="0.25">
      <c r="A31" s="49" t="s">
        <v>26</v>
      </c>
      <c r="B31" s="63">
        <f t="shared" ref="B31:F31" si="7">SUM(B30)</f>
        <v>50000</v>
      </c>
      <c r="C31" s="63">
        <f t="shared" si="7"/>
        <v>50000</v>
      </c>
      <c r="D31" s="63">
        <f t="shared" si="7"/>
        <v>30000</v>
      </c>
      <c r="E31" s="63">
        <f t="shared" si="7"/>
        <v>30000</v>
      </c>
      <c r="F31" s="63">
        <f t="shared" si="7"/>
        <v>30000</v>
      </c>
    </row>
    <row r="32" spans="1:6" ht="17.25" customHeight="1" x14ac:dyDescent="0.25">
      <c r="A32" s="53" t="s">
        <v>14</v>
      </c>
      <c r="B32" s="58"/>
      <c r="C32" s="58"/>
      <c r="D32" s="58"/>
      <c r="E32" s="58"/>
      <c r="F32" s="58"/>
    </row>
    <row r="33" spans="1:6" ht="17.25" customHeight="1" x14ac:dyDescent="0.25">
      <c r="A33" s="61" t="s">
        <v>27</v>
      </c>
      <c r="B33" s="60">
        <v>3902.3</v>
      </c>
      <c r="C33" s="60">
        <v>4800.4000000000005</v>
      </c>
      <c r="D33" s="60">
        <v>4912.3</v>
      </c>
      <c r="E33" s="60">
        <v>5265.4000000000005</v>
      </c>
      <c r="F33" s="60">
        <v>5671</v>
      </c>
    </row>
    <row r="34" spans="1:6" ht="17.25" customHeight="1" x14ac:dyDescent="0.25">
      <c r="A34" s="49" t="s">
        <v>28</v>
      </c>
      <c r="B34" s="60">
        <f t="shared" ref="B34:F34" si="8">+B33</f>
        <v>3902.3</v>
      </c>
      <c r="C34" s="60">
        <f t="shared" si="8"/>
        <v>4800.4000000000005</v>
      </c>
      <c r="D34" s="60">
        <f t="shared" si="8"/>
        <v>4912.3</v>
      </c>
      <c r="E34" s="60">
        <f t="shared" si="8"/>
        <v>5265.4000000000005</v>
      </c>
      <c r="F34" s="60">
        <f t="shared" si="8"/>
        <v>5671</v>
      </c>
    </row>
    <row r="35" spans="1:6" ht="17.25" customHeight="1" x14ac:dyDescent="0.25">
      <c r="A35" s="52" t="s">
        <v>29</v>
      </c>
      <c r="B35" s="62">
        <f t="shared" ref="B35:F35" si="9">B31+B34</f>
        <v>53902.3</v>
      </c>
      <c r="C35" s="62">
        <f t="shared" si="9"/>
        <v>54800.4</v>
      </c>
      <c r="D35" s="62">
        <f t="shared" si="9"/>
        <v>34912.300000000003</v>
      </c>
      <c r="E35" s="62">
        <f t="shared" si="9"/>
        <v>35265.4</v>
      </c>
      <c r="F35" s="62">
        <f t="shared" si="9"/>
        <v>35671</v>
      </c>
    </row>
    <row r="36" spans="1:6" ht="17.25" customHeight="1" x14ac:dyDescent="0.25">
      <c r="A36" s="64" t="s">
        <v>30</v>
      </c>
      <c r="B36" s="58">
        <f t="shared" ref="B36:F36" si="10">+B28+B35</f>
        <v>226376.12920000002</v>
      </c>
      <c r="C36" s="58">
        <f t="shared" si="10"/>
        <v>239065.01269787797</v>
      </c>
      <c r="D36" s="58">
        <f t="shared" si="10"/>
        <v>240252.1065830093</v>
      </c>
      <c r="E36" s="58">
        <f t="shared" si="10"/>
        <v>267318.68560660462</v>
      </c>
      <c r="F36" s="58">
        <f t="shared" si="10"/>
        <v>295951.17036518489</v>
      </c>
    </row>
    <row r="37" spans="1:6" ht="17.25" customHeight="1" x14ac:dyDescent="0.25">
      <c r="A37" s="27"/>
      <c r="B37" s="68"/>
      <c r="C37" s="68"/>
      <c r="D37" s="68"/>
      <c r="E37" s="68"/>
      <c r="F37" s="68"/>
    </row>
    <row r="38" spans="1:6" ht="17.25" customHeight="1" x14ac:dyDescent="0.25">
      <c r="A38" s="80" t="s">
        <v>31</v>
      </c>
      <c r="B38" s="81"/>
      <c r="C38" s="81"/>
      <c r="D38" s="81"/>
      <c r="E38" s="81"/>
      <c r="F38" s="81"/>
    </row>
    <row r="39" spans="1:6" ht="17.25" customHeight="1" x14ac:dyDescent="0.25">
      <c r="A39" s="52" t="s">
        <v>32</v>
      </c>
    </row>
    <row r="40" spans="1:6" ht="17.25" customHeight="1" x14ac:dyDescent="0.25">
      <c r="A40" s="49" t="s">
        <v>9</v>
      </c>
      <c r="B40" s="69">
        <v>2473.8292000000001</v>
      </c>
      <c r="C40" s="69">
        <v>11790.78349787797</v>
      </c>
      <c r="D40" s="69">
        <v>21075.193885131321</v>
      </c>
      <c r="E40" s="69">
        <v>26713.479023595301</v>
      </c>
      <c r="F40" s="69">
        <v>28226.884758580301</v>
      </c>
    </row>
    <row r="41" spans="1:6" ht="17.25" customHeight="1" x14ac:dyDescent="0.25">
      <c r="A41" s="49" t="s">
        <v>33</v>
      </c>
      <c r="B41" s="70"/>
      <c r="C41" s="70"/>
      <c r="D41" s="70"/>
      <c r="E41" s="70"/>
      <c r="F41" s="70"/>
    </row>
    <row r="42" spans="1:6" ht="17.25" customHeight="1" x14ac:dyDescent="0.25">
      <c r="A42" s="55" t="s">
        <v>5</v>
      </c>
      <c r="B42" s="69">
        <v>19500</v>
      </c>
      <c r="C42" s="69">
        <v>18150</v>
      </c>
      <c r="D42" s="69">
        <v>17205</v>
      </c>
      <c r="E42" s="69">
        <v>16543.5</v>
      </c>
      <c r="F42" s="69">
        <v>16080.45</v>
      </c>
    </row>
    <row r="43" spans="1:6" ht="17.25" customHeight="1" x14ac:dyDescent="0.25">
      <c r="A43" s="74" t="s">
        <v>34</v>
      </c>
      <c r="B43" s="71">
        <v>-9002.65</v>
      </c>
      <c r="C43" s="71">
        <v>-1702.05</v>
      </c>
      <c r="D43" s="71">
        <v>-774.849999999999</v>
      </c>
      <c r="E43" s="71">
        <v>-902.900000000001</v>
      </c>
      <c r="F43" s="71">
        <v>-827.14999999999804</v>
      </c>
    </row>
    <row r="44" spans="1:6" ht="17.25" customHeight="1" x14ac:dyDescent="0.25">
      <c r="A44" s="52" t="s">
        <v>35</v>
      </c>
      <c r="B44" s="72">
        <f t="shared" ref="B44:F44" si="11">SUM(B40:B43)</f>
        <v>12971.1792</v>
      </c>
      <c r="C44" s="72">
        <f t="shared" si="11"/>
        <v>28238.733497877973</v>
      </c>
      <c r="D44" s="72">
        <f t="shared" si="11"/>
        <v>37505.343885131319</v>
      </c>
      <c r="E44" s="72">
        <f t="shared" si="11"/>
        <v>42354.079023595295</v>
      </c>
      <c r="F44" s="72">
        <f t="shared" si="11"/>
        <v>43480.184758580297</v>
      </c>
    </row>
    <row r="45" spans="1:6" ht="17.25" customHeight="1" x14ac:dyDescent="0.25">
      <c r="A45" s="49"/>
      <c r="B45" s="70"/>
      <c r="C45" s="70"/>
      <c r="D45" s="70"/>
      <c r="E45" s="70"/>
      <c r="F45" s="70"/>
    </row>
    <row r="46" spans="1:6" ht="17.25" customHeight="1" x14ac:dyDescent="0.25">
      <c r="A46" s="52" t="s">
        <v>36</v>
      </c>
      <c r="B46" s="70"/>
      <c r="C46" s="70"/>
      <c r="D46" s="70"/>
      <c r="E46" s="70"/>
      <c r="F46" s="70"/>
    </row>
    <row r="47" spans="1:6" ht="17.25" customHeight="1" x14ac:dyDescent="0.25">
      <c r="A47" s="61" t="s">
        <v>37</v>
      </c>
      <c r="B47" s="71">
        <v>-15000</v>
      </c>
      <c r="C47" s="71">
        <v>-15000</v>
      </c>
      <c r="D47" s="71">
        <v>-15000</v>
      </c>
      <c r="E47" s="71">
        <v>-15000</v>
      </c>
      <c r="F47" s="71">
        <v>-15000</v>
      </c>
    </row>
    <row r="48" spans="1:6" ht="17.25" customHeight="1" x14ac:dyDescent="0.25">
      <c r="A48" s="52" t="s">
        <v>38</v>
      </c>
      <c r="B48" s="72">
        <f t="shared" ref="B48:F48" si="12">+B47</f>
        <v>-15000</v>
      </c>
      <c r="C48" s="72">
        <f t="shared" si="12"/>
        <v>-15000</v>
      </c>
      <c r="D48" s="72">
        <f t="shared" si="12"/>
        <v>-15000</v>
      </c>
      <c r="E48" s="72">
        <f t="shared" si="12"/>
        <v>-15000</v>
      </c>
      <c r="F48" s="72">
        <f t="shared" si="12"/>
        <v>-15000</v>
      </c>
    </row>
    <row r="49" spans="1:6" ht="17.25" customHeight="1" x14ac:dyDescent="0.25">
      <c r="A49" s="49"/>
      <c r="B49" s="70"/>
      <c r="C49" s="70"/>
      <c r="D49" s="70"/>
      <c r="E49" s="70"/>
      <c r="F49" s="70"/>
    </row>
    <row r="50" spans="1:6" ht="17.25" customHeight="1" x14ac:dyDescent="0.25">
      <c r="A50" s="52" t="s">
        <v>39</v>
      </c>
      <c r="B50" s="70"/>
      <c r="C50" s="70"/>
      <c r="D50" s="70"/>
      <c r="E50" s="70"/>
      <c r="F50" s="70"/>
    </row>
    <row r="51" spans="1:6" ht="17.25" customHeight="1" x14ac:dyDescent="0.25">
      <c r="A51" s="49" t="s">
        <v>40</v>
      </c>
      <c r="B51" s="69">
        <v>0</v>
      </c>
      <c r="C51" s="69">
        <v>0</v>
      </c>
      <c r="D51" s="69">
        <v>-20000</v>
      </c>
      <c r="E51" s="69">
        <v>0</v>
      </c>
      <c r="F51" s="69">
        <v>0</v>
      </c>
    </row>
    <row r="52" spans="1:6" ht="17.25" customHeight="1" x14ac:dyDescent="0.25">
      <c r="A52" s="61" t="s">
        <v>41</v>
      </c>
      <c r="B52" s="71">
        <v>170000</v>
      </c>
      <c r="C52" s="71">
        <v>0</v>
      </c>
      <c r="D52" s="71">
        <v>0</v>
      </c>
      <c r="E52" s="71">
        <v>0</v>
      </c>
      <c r="F52" s="71">
        <v>0</v>
      </c>
    </row>
    <row r="53" spans="1:6" ht="17.25" customHeight="1" x14ac:dyDescent="0.25">
      <c r="A53" s="52" t="s">
        <v>42</v>
      </c>
      <c r="B53" s="72">
        <f t="shared" ref="B53:F53" si="13">SUM(B51:B52)</f>
        <v>170000</v>
      </c>
      <c r="C53" s="72">
        <f t="shared" si="13"/>
        <v>0</v>
      </c>
      <c r="D53" s="72">
        <f t="shared" si="13"/>
        <v>-20000</v>
      </c>
      <c r="E53" s="72">
        <f t="shared" si="13"/>
        <v>0</v>
      </c>
      <c r="F53" s="72">
        <f t="shared" si="13"/>
        <v>0</v>
      </c>
    </row>
    <row r="54" spans="1:6" ht="17.25" customHeight="1" x14ac:dyDescent="0.25">
      <c r="A54" s="49"/>
      <c r="B54" s="70"/>
      <c r="C54" s="70"/>
      <c r="D54" s="70"/>
      <c r="E54" s="70"/>
      <c r="F54" s="70"/>
    </row>
    <row r="55" spans="1:6" ht="17.25" customHeight="1" x14ac:dyDescent="0.25">
      <c r="A55" s="52" t="s">
        <v>43</v>
      </c>
      <c r="B55" s="72">
        <f t="shared" ref="B55:F55" si="14">+B44+B48+B53</f>
        <v>167971.17920000001</v>
      </c>
      <c r="C55" s="72">
        <f t="shared" si="14"/>
        <v>13238.733497877973</v>
      </c>
      <c r="D55" s="72">
        <f t="shared" si="14"/>
        <v>2505.3438851313185</v>
      </c>
      <c r="E55" s="72">
        <f t="shared" si="14"/>
        <v>27354.079023595295</v>
      </c>
      <c r="F55" s="72">
        <f t="shared" si="14"/>
        <v>28480.184758580297</v>
      </c>
    </row>
    <row r="56" spans="1:6" ht="17.25" customHeight="1" x14ac:dyDescent="0.25">
      <c r="A56" s="61" t="s">
        <v>44</v>
      </c>
      <c r="B56" s="71">
        <v>0</v>
      </c>
      <c r="C56" s="71">
        <v>167971.17920000001</v>
      </c>
      <c r="D56" s="71">
        <v>181209.91269787797</v>
      </c>
      <c r="E56" s="71">
        <v>183715.25658300929</v>
      </c>
      <c r="F56" s="71">
        <v>211069.33560660461</v>
      </c>
    </row>
    <row r="57" spans="1:6" ht="17.25" customHeight="1" x14ac:dyDescent="0.25">
      <c r="A57" s="64" t="s">
        <v>45</v>
      </c>
      <c r="B57" s="73">
        <f t="shared" ref="B57:F57" si="15">+B55+B56</f>
        <v>167971.17920000001</v>
      </c>
      <c r="C57" s="73">
        <f t="shared" si="15"/>
        <v>181209.912697878</v>
      </c>
      <c r="D57" s="73">
        <f t="shared" si="15"/>
        <v>183715.25658300929</v>
      </c>
      <c r="E57" s="73">
        <f t="shared" si="15"/>
        <v>211069.33560660458</v>
      </c>
      <c r="F57" s="73">
        <f t="shared" si="15"/>
        <v>239549.5203651849</v>
      </c>
    </row>
    <row r="58" spans="1:6" ht="17.25" customHeight="1" x14ac:dyDescent="0.25"/>
    <row r="59" spans="1:6" ht="17.25" customHeight="1" x14ac:dyDescent="0.25"/>
    <row r="60" spans="1:6" ht="17.25" customHeight="1" x14ac:dyDescent="0.25"/>
    <row r="61" spans="1:6" ht="17.25" customHeight="1" x14ac:dyDescent="0.25"/>
    <row r="62" spans="1:6" ht="17.25" customHeight="1" x14ac:dyDescent="0.25"/>
    <row r="63" spans="1:6" ht="17.25" customHeight="1" x14ac:dyDescent="0.25"/>
    <row r="64" spans="1:6" ht="17.25" customHeight="1" x14ac:dyDescent="0.25"/>
    <row r="65" s="2" customFormat="1" ht="17.25" customHeight="1" x14ac:dyDescent="0.25"/>
    <row r="66" s="2" customFormat="1" ht="17.25" customHeight="1" x14ac:dyDescent="0.25"/>
    <row r="67" s="2" customFormat="1" ht="17.25" customHeight="1" x14ac:dyDescent="0.25"/>
    <row r="68" s="2" customFormat="1" ht="17.25" customHeight="1" x14ac:dyDescent="0.25"/>
    <row r="69" s="2" customFormat="1" ht="17.25" customHeight="1" x14ac:dyDescent="0.25"/>
    <row r="70" s="2" customFormat="1" ht="17.25" customHeight="1" x14ac:dyDescent="0.25"/>
    <row r="71" s="2" customFormat="1" ht="17.25" customHeight="1" x14ac:dyDescent="0.25"/>
    <row r="72" s="2" customFormat="1" ht="17.25" customHeight="1" x14ac:dyDescent="0.25"/>
    <row r="73" s="2" customFormat="1" ht="17.25" customHeight="1" x14ac:dyDescent="0.25"/>
    <row r="74" s="2" customFormat="1" ht="17.25" customHeight="1" x14ac:dyDescent="0.25"/>
    <row r="75" s="2" customFormat="1" ht="17.25" customHeight="1" x14ac:dyDescent="0.25"/>
    <row r="76" s="2" customFormat="1" ht="17.25" customHeight="1" x14ac:dyDescent="0.25"/>
    <row r="77" s="2" customFormat="1" ht="17.25" customHeight="1" x14ac:dyDescent="0.25"/>
    <row r="78" s="2" customFormat="1" ht="17.25" customHeight="1" x14ac:dyDescent="0.25"/>
    <row r="79" s="2" customFormat="1" ht="17.25" customHeight="1" x14ac:dyDescent="0.25"/>
    <row r="80" s="2" customFormat="1" ht="17.25" customHeight="1" x14ac:dyDescent="0.25"/>
    <row r="81" s="2" customFormat="1" ht="17.25" customHeight="1" x14ac:dyDescent="0.25"/>
    <row r="82" s="2" customFormat="1" ht="17.25" customHeight="1" x14ac:dyDescent="0.25"/>
    <row r="83" s="2" customFormat="1" ht="17.25" customHeight="1" x14ac:dyDescent="0.25"/>
    <row r="84" s="2" customFormat="1" ht="17.25" customHeight="1" x14ac:dyDescent="0.25"/>
    <row r="85" s="2" customFormat="1" ht="17.25" customHeight="1" x14ac:dyDescent="0.25"/>
    <row r="86" s="2" customFormat="1" ht="17.25" customHeight="1" x14ac:dyDescent="0.25"/>
    <row r="87" s="2" customFormat="1" ht="17.25" customHeight="1" x14ac:dyDescent="0.25"/>
    <row r="88" s="2" customFormat="1" ht="17.25" customHeight="1" x14ac:dyDescent="0.25"/>
    <row r="89" s="2" customFormat="1" ht="17.25" customHeight="1" x14ac:dyDescent="0.25"/>
    <row r="90" s="2" customFormat="1" ht="17.25" customHeight="1" x14ac:dyDescent="0.25"/>
    <row r="91" s="2" customFormat="1" ht="17.25" customHeight="1" x14ac:dyDescent="0.25"/>
    <row r="92" s="2" customFormat="1" ht="17.25" customHeight="1" x14ac:dyDescent="0.25"/>
    <row r="93" s="2" customFormat="1" ht="17.25" customHeight="1" x14ac:dyDescent="0.25"/>
    <row r="94" s="2" customFormat="1" ht="17.25" customHeight="1" x14ac:dyDescent="0.25"/>
    <row r="95" s="2" customFormat="1" ht="17.25" customHeight="1" x14ac:dyDescent="0.25"/>
    <row r="96" s="2" customFormat="1" ht="17.25" customHeight="1" x14ac:dyDescent="0.25"/>
    <row r="97" s="2" customFormat="1" ht="17.25" customHeight="1" x14ac:dyDescent="0.25"/>
    <row r="98" s="2" customFormat="1" ht="17.25" customHeight="1" x14ac:dyDescent="0.25"/>
    <row r="99" s="2" customFormat="1" ht="17.25" customHeight="1" x14ac:dyDescent="0.25"/>
    <row r="100" s="2" customFormat="1" ht="17.25" customHeight="1" x14ac:dyDescent="0.25"/>
    <row r="101" s="2" customFormat="1" ht="17.25" customHeight="1" x14ac:dyDescent="0.25"/>
    <row r="102" s="2" customFormat="1" ht="17.25" customHeight="1" x14ac:dyDescent="0.25"/>
    <row r="103" s="2" customFormat="1" ht="17.25" customHeight="1" x14ac:dyDescent="0.25"/>
    <row r="104" s="2" customFormat="1" ht="17.25" customHeight="1" x14ac:dyDescent="0.25"/>
    <row r="105" s="2" customFormat="1" ht="17.25" customHeight="1" x14ac:dyDescent="0.25"/>
    <row r="106" s="2" customFormat="1" ht="17.25" customHeight="1" x14ac:dyDescent="0.25"/>
    <row r="107" s="2" customFormat="1" ht="17.25" customHeight="1" x14ac:dyDescent="0.25"/>
    <row r="108" s="2" customFormat="1" ht="17.25" customHeight="1" x14ac:dyDescent="0.25"/>
    <row r="109" s="2" customFormat="1" ht="17.25" customHeight="1" x14ac:dyDescent="0.25"/>
    <row r="110" s="2" customFormat="1" ht="17.25" customHeight="1" x14ac:dyDescent="0.25"/>
    <row r="111" s="2" customFormat="1" ht="17.25" customHeight="1" x14ac:dyDescent="0.25"/>
    <row r="112" s="2" customFormat="1" ht="17.25" customHeight="1" x14ac:dyDescent="0.25"/>
    <row r="113" s="2" customFormat="1" ht="17.25" customHeight="1" x14ac:dyDescent="0.25"/>
    <row r="114" s="2" customFormat="1" ht="17.25" customHeight="1" x14ac:dyDescent="0.25"/>
    <row r="115" s="2" customFormat="1" ht="17.25" customHeight="1" x14ac:dyDescent="0.25"/>
    <row r="116" s="2" customFormat="1" ht="17.25" customHeight="1" x14ac:dyDescent="0.25"/>
    <row r="117" s="2" customFormat="1" ht="17.25" customHeight="1" x14ac:dyDescent="0.25"/>
    <row r="118" s="2" customFormat="1" ht="17.25" customHeight="1" x14ac:dyDescent="0.25"/>
    <row r="119" s="2" customFormat="1" ht="17.25" customHeight="1" x14ac:dyDescent="0.25"/>
    <row r="120" s="2" customFormat="1" ht="17.25" customHeight="1" x14ac:dyDescent="0.25"/>
    <row r="121" s="2" customFormat="1" ht="17.25" customHeight="1" x14ac:dyDescent="0.25"/>
    <row r="122" s="2" customFormat="1" ht="17.25" customHeight="1" x14ac:dyDescent="0.25"/>
    <row r="123" s="2" customFormat="1" ht="17.25" customHeight="1" x14ac:dyDescent="0.25"/>
    <row r="124" s="2" customFormat="1" ht="17.25" customHeight="1" x14ac:dyDescent="0.25"/>
    <row r="125" s="2" customFormat="1" ht="17.25" customHeight="1" x14ac:dyDescent="0.25"/>
    <row r="126" s="2" customFormat="1" ht="17.25" customHeight="1" x14ac:dyDescent="0.25"/>
    <row r="127" s="2" customFormat="1" ht="17.25" customHeight="1" x14ac:dyDescent="0.25"/>
    <row r="128" s="2" customFormat="1" ht="17.25" customHeight="1" x14ac:dyDescent="0.25"/>
    <row r="129" s="2" customFormat="1" ht="17.25" customHeight="1" x14ac:dyDescent="0.25"/>
    <row r="130" s="2" customFormat="1" ht="17.25" customHeight="1" x14ac:dyDescent="0.25"/>
    <row r="131" s="2" customFormat="1" ht="17.25" customHeight="1" x14ac:dyDescent="0.25"/>
    <row r="132" s="2" customFormat="1" ht="17.25" customHeight="1" x14ac:dyDescent="0.25"/>
    <row r="133" s="2" customFormat="1" ht="17.25" customHeight="1" x14ac:dyDescent="0.25"/>
    <row r="134" s="2" customFormat="1" ht="17.25" customHeight="1" x14ac:dyDescent="0.25"/>
    <row r="135" s="2" customFormat="1" ht="17.25" customHeight="1" x14ac:dyDescent="0.25"/>
    <row r="136" s="2" customFormat="1" ht="17.25" customHeight="1" x14ac:dyDescent="0.25"/>
    <row r="137" s="2" customFormat="1" ht="17.25" customHeight="1" x14ac:dyDescent="0.25"/>
    <row r="138" s="2" customFormat="1" ht="17.25" customHeight="1" x14ac:dyDescent="0.25"/>
    <row r="139" s="2" customFormat="1" ht="17.25" customHeight="1" x14ac:dyDescent="0.25"/>
    <row r="140" s="2" customFormat="1" ht="17.25" customHeight="1" x14ac:dyDescent="0.25"/>
    <row r="141" s="2" customFormat="1" ht="17.25" customHeight="1" x14ac:dyDescent="0.25"/>
    <row r="142" s="2" customFormat="1" ht="17.25" customHeight="1" x14ac:dyDescent="0.25"/>
    <row r="143" s="2" customFormat="1" ht="17.25" customHeight="1" x14ac:dyDescent="0.25"/>
    <row r="144" s="2" customFormat="1" ht="17.25" customHeight="1" x14ac:dyDescent="0.25"/>
    <row r="145" s="2" customFormat="1" ht="17.25" customHeight="1" x14ac:dyDescent="0.25"/>
    <row r="146" s="2" customFormat="1" ht="17.25" customHeight="1" x14ac:dyDescent="0.25"/>
    <row r="147" s="2" customFormat="1" ht="17.25" customHeight="1" x14ac:dyDescent="0.25"/>
    <row r="148" s="2" customFormat="1" ht="17.25" customHeight="1" x14ac:dyDescent="0.25"/>
    <row r="149" s="2" customFormat="1" ht="17.25" customHeight="1" x14ac:dyDescent="0.25"/>
    <row r="150" s="2" customFormat="1" ht="17.25" customHeight="1" x14ac:dyDescent="0.25"/>
    <row r="151" s="2" customFormat="1" ht="17.25" customHeight="1" x14ac:dyDescent="0.25"/>
    <row r="152" s="2" customFormat="1" ht="17.25" customHeight="1" x14ac:dyDescent="0.25"/>
    <row r="153" s="2" customFormat="1" ht="17.25" customHeight="1" x14ac:dyDescent="0.25"/>
    <row r="154" s="2" customFormat="1" ht="17.25" customHeight="1" x14ac:dyDescent="0.25"/>
    <row r="155" s="2" customFormat="1" ht="17.25" customHeight="1" x14ac:dyDescent="0.25"/>
    <row r="156" s="2" customFormat="1" ht="17.25" customHeight="1" x14ac:dyDescent="0.25"/>
    <row r="157" s="2" customFormat="1" ht="17.25" customHeight="1" x14ac:dyDescent="0.25"/>
    <row r="158" s="2" customFormat="1" ht="17.25" customHeight="1" x14ac:dyDescent="0.25"/>
    <row r="159" s="2" customFormat="1" ht="17.25" customHeight="1" x14ac:dyDescent="0.25"/>
    <row r="160" s="2" customFormat="1" ht="17.25" customHeight="1" x14ac:dyDescent="0.25"/>
    <row r="161" s="2" customFormat="1" ht="17.25" customHeight="1" x14ac:dyDescent="0.25"/>
    <row r="162" s="2" customFormat="1" ht="17.25" customHeight="1" x14ac:dyDescent="0.25"/>
    <row r="163" s="2" customFormat="1" ht="17.25" customHeight="1" x14ac:dyDescent="0.25"/>
    <row r="164" s="2" customFormat="1" ht="17.25" customHeight="1" x14ac:dyDescent="0.25"/>
    <row r="165" s="2" customFormat="1" ht="17.25" customHeight="1" x14ac:dyDescent="0.25"/>
    <row r="166" s="2" customFormat="1" ht="17.25" customHeight="1" x14ac:dyDescent="0.25"/>
    <row r="167" s="2" customFormat="1" ht="17.25" customHeight="1" x14ac:dyDescent="0.25"/>
    <row r="168" s="2" customFormat="1" ht="17.25" customHeight="1" x14ac:dyDescent="0.25"/>
    <row r="169" s="2" customFormat="1" ht="17.25" customHeight="1" x14ac:dyDescent="0.25"/>
    <row r="170" s="2" customFormat="1" ht="17.25" customHeight="1" x14ac:dyDescent="0.25"/>
    <row r="171" s="2" customFormat="1" ht="17.25" customHeight="1" x14ac:dyDescent="0.25"/>
    <row r="172" s="2" customFormat="1" ht="17.25" customHeight="1" x14ac:dyDescent="0.25"/>
    <row r="173" s="2" customFormat="1" ht="17.25" customHeight="1" x14ac:dyDescent="0.25"/>
    <row r="174" s="2" customFormat="1" ht="17.25" customHeight="1" x14ac:dyDescent="0.25"/>
    <row r="175" s="2" customFormat="1" ht="17.25" customHeight="1" x14ac:dyDescent="0.25"/>
    <row r="176" s="2" customFormat="1" ht="17.25" customHeight="1" x14ac:dyDescent="0.25"/>
    <row r="177" s="2" customFormat="1" ht="17.25" customHeight="1" x14ac:dyDescent="0.25"/>
    <row r="178" s="2" customFormat="1" ht="17.25" customHeight="1" x14ac:dyDescent="0.25"/>
    <row r="179" s="2" customFormat="1" ht="17.25" customHeight="1" x14ac:dyDescent="0.25"/>
    <row r="180" s="2" customFormat="1" ht="17.25" customHeight="1" x14ac:dyDescent="0.25"/>
    <row r="181" s="2" customFormat="1" ht="17.25" customHeight="1" x14ac:dyDescent="0.25"/>
    <row r="182" s="2" customFormat="1" ht="17.25" customHeight="1" x14ac:dyDescent="0.25"/>
    <row r="183" s="2" customFormat="1" ht="17.25" customHeight="1" x14ac:dyDescent="0.25"/>
    <row r="184" s="2" customFormat="1" ht="17.25" customHeight="1" x14ac:dyDescent="0.25"/>
    <row r="185" s="2" customFormat="1" ht="17.25" customHeight="1" x14ac:dyDescent="0.25"/>
    <row r="186" s="2" customFormat="1" ht="17.25" customHeight="1" x14ac:dyDescent="0.25"/>
    <row r="187" s="2" customFormat="1" ht="17.25" customHeight="1" x14ac:dyDescent="0.25"/>
    <row r="188" s="2" customFormat="1" ht="17.25" customHeight="1" x14ac:dyDescent="0.25"/>
    <row r="189" s="2" customFormat="1" ht="17.25" customHeight="1" x14ac:dyDescent="0.25"/>
    <row r="190" s="2" customFormat="1" ht="17.25" customHeight="1" x14ac:dyDescent="0.25"/>
    <row r="191" s="2" customFormat="1" ht="17.25" customHeight="1" x14ac:dyDescent="0.25"/>
    <row r="192" s="2" customFormat="1" ht="17.25" customHeight="1" x14ac:dyDescent="0.25"/>
    <row r="193" s="2" customFormat="1" ht="17.25" customHeight="1" x14ac:dyDescent="0.25"/>
    <row r="194" s="2" customFormat="1" ht="17.25" customHeight="1" x14ac:dyDescent="0.25"/>
    <row r="195" s="2" customFormat="1" ht="17.25" customHeight="1" x14ac:dyDescent="0.25"/>
    <row r="196" s="2" customFormat="1" ht="17.25" customHeight="1" x14ac:dyDescent="0.25"/>
    <row r="197" s="2" customFormat="1" ht="17.25" customHeight="1" x14ac:dyDescent="0.25"/>
    <row r="198" s="2" customFormat="1" ht="17.25" customHeight="1" x14ac:dyDescent="0.25"/>
    <row r="199" s="2" customFormat="1" ht="17.25" customHeight="1" x14ac:dyDescent="0.25"/>
    <row r="200" s="2" customFormat="1" ht="17.25" customHeight="1" x14ac:dyDescent="0.25"/>
    <row r="201" s="2" customFormat="1" ht="17.25" customHeight="1" x14ac:dyDescent="0.25"/>
    <row r="202" s="2" customFormat="1" ht="17.25" customHeight="1" x14ac:dyDescent="0.25"/>
    <row r="203" s="2" customFormat="1" ht="17.25" customHeight="1" x14ac:dyDescent="0.25"/>
    <row r="204" s="2" customFormat="1" ht="17.25" customHeight="1" x14ac:dyDescent="0.25"/>
    <row r="205" s="2" customFormat="1" ht="17.25" customHeight="1" x14ac:dyDescent="0.25"/>
    <row r="206" s="2" customFormat="1" ht="17.25" customHeight="1" x14ac:dyDescent="0.25"/>
    <row r="207" s="2" customFormat="1" ht="17.25" customHeight="1" x14ac:dyDescent="0.25"/>
    <row r="208" s="2" customFormat="1" ht="17.25" customHeight="1" x14ac:dyDescent="0.25"/>
    <row r="209" s="2" customFormat="1" ht="17.25" customHeight="1" x14ac:dyDescent="0.25"/>
    <row r="210" s="2" customFormat="1" ht="17.25" customHeight="1" x14ac:dyDescent="0.25"/>
    <row r="211" s="2" customFormat="1" ht="17.25" customHeight="1" x14ac:dyDescent="0.25"/>
    <row r="212" s="2" customFormat="1" ht="17.25" customHeight="1" x14ac:dyDescent="0.25"/>
    <row r="213" s="2" customFormat="1" ht="17.25" customHeight="1" x14ac:dyDescent="0.25"/>
    <row r="214" s="2" customFormat="1" ht="17.25" customHeight="1" x14ac:dyDescent="0.25"/>
    <row r="215" s="2" customFormat="1" ht="17.25" customHeight="1" x14ac:dyDescent="0.25"/>
    <row r="216" s="2" customFormat="1" ht="17.25" customHeight="1" x14ac:dyDescent="0.25"/>
    <row r="217" s="2" customFormat="1" ht="17.25" customHeight="1" x14ac:dyDescent="0.25"/>
    <row r="218" s="2" customFormat="1" ht="17.25" customHeight="1" x14ac:dyDescent="0.25"/>
    <row r="219" s="2" customFormat="1" ht="17.25" customHeight="1" x14ac:dyDescent="0.25"/>
    <row r="220" s="2" customFormat="1" ht="17.25" customHeight="1" x14ac:dyDescent="0.25"/>
    <row r="221" s="2" customFormat="1" ht="17.25" customHeight="1" x14ac:dyDescent="0.25"/>
    <row r="222" s="2" customFormat="1" ht="17.25" customHeight="1" x14ac:dyDescent="0.25"/>
    <row r="223" s="2" customFormat="1" ht="17.25" customHeight="1" x14ac:dyDescent="0.25"/>
    <row r="224" s="2" customFormat="1" ht="17.25" customHeight="1" x14ac:dyDescent="0.25"/>
    <row r="225" s="2" customFormat="1" ht="17.25" customHeight="1" x14ac:dyDescent="0.25"/>
    <row r="226" s="2" customFormat="1" ht="17.25" customHeight="1" x14ac:dyDescent="0.25"/>
    <row r="227" s="2" customFormat="1" ht="17.25" customHeight="1" x14ac:dyDescent="0.25"/>
    <row r="228" s="2" customFormat="1" ht="17.25" customHeight="1" x14ac:dyDescent="0.25"/>
    <row r="229" s="2" customFormat="1" ht="17.25" customHeight="1" x14ac:dyDescent="0.25"/>
    <row r="230" s="2" customFormat="1" ht="17.25" customHeight="1" x14ac:dyDescent="0.25"/>
    <row r="231" s="2" customFormat="1" ht="17.25" customHeight="1" x14ac:dyDescent="0.25"/>
    <row r="232" s="2" customFormat="1" ht="17.25" customHeight="1" x14ac:dyDescent="0.25"/>
    <row r="233" s="2" customFormat="1" ht="17.25" customHeight="1" x14ac:dyDescent="0.25"/>
    <row r="234" s="2" customFormat="1" ht="17.25" customHeight="1" x14ac:dyDescent="0.25"/>
    <row r="235" s="2" customFormat="1" ht="17.25" customHeight="1" x14ac:dyDescent="0.25"/>
    <row r="236" s="2" customFormat="1" ht="17.25" customHeight="1" x14ac:dyDescent="0.25"/>
    <row r="237" s="2" customFormat="1" ht="17.25" customHeight="1" x14ac:dyDescent="0.25"/>
    <row r="238" s="2" customFormat="1" ht="17.25" customHeight="1" x14ac:dyDescent="0.25"/>
    <row r="239" s="2" customFormat="1" ht="17.25" customHeight="1" x14ac:dyDescent="0.25"/>
    <row r="240" s="2" customFormat="1" ht="17.25" customHeight="1" x14ac:dyDescent="0.25"/>
    <row r="241" s="2" customFormat="1" ht="17.25" customHeight="1" x14ac:dyDescent="0.25"/>
    <row r="242" s="2" customFormat="1" ht="17.25" customHeight="1" x14ac:dyDescent="0.25"/>
    <row r="243" s="2" customFormat="1" ht="17.25" customHeight="1" x14ac:dyDescent="0.25"/>
    <row r="244" s="2" customFormat="1" ht="17.25" customHeight="1" x14ac:dyDescent="0.25"/>
    <row r="245" s="2" customFormat="1" ht="17.25" customHeight="1" x14ac:dyDescent="0.25"/>
    <row r="246" s="2" customFormat="1" ht="17.25" customHeight="1" x14ac:dyDescent="0.25"/>
    <row r="247" s="2" customFormat="1" ht="17.25" customHeight="1" x14ac:dyDescent="0.25"/>
    <row r="248" s="2" customFormat="1" ht="17.25" customHeight="1" x14ac:dyDescent="0.25"/>
    <row r="249" s="2" customFormat="1" ht="17.25" customHeight="1" x14ac:dyDescent="0.25"/>
    <row r="250" s="2" customFormat="1" ht="17.25" customHeight="1" x14ac:dyDescent="0.25"/>
    <row r="251" s="2" customFormat="1" ht="17.25" customHeight="1" x14ac:dyDescent="0.25"/>
    <row r="252" s="2" customFormat="1" ht="17.25" customHeight="1" x14ac:dyDescent="0.25"/>
    <row r="253" s="2" customFormat="1" ht="17.25" customHeight="1" x14ac:dyDescent="0.25"/>
    <row r="254" s="2" customFormat="1" ht="17.25" customHeight="1" x14ac:dyDescent="0.25"/>
    <row r="255" s="2" customFormat="1" ht="17.25" customHeight="1" x14ac:dyDescent="0.25"/>
    <row r="256" s="2" customFormat="1" ht="17.25" customHeight="1" x14ac:dyDescent="0.25"/>
    <row r="257" s="2" customFormat="1" ht="17.25" customHeight="1" x14ac:dyDescent="0.25"/>
    <row r="258" s="2" customFormat="1" ht="17.25" customHeight="1" x14ac:dyDescent="0.25"/>
    <row r="259" s="2" customFormat="1" ht="17.25" customHeight="1" x14ac:dyDescent="0.25"/>
    <row r="260" s="2" customFormat="1" ht="17.25" customHeight="1" x14ac:dyDescent="0.25"/>
    <row r="261" s="2" customFormat="1" ht="17.25" customHeight="1" x14ac:dyDescent="0.25"/>
    <row r="262" s="2" customFormat="1" ht="17.25" customHeight="1" x14ac:dyDescent="0.25"/>
    <row r="263" s="2" customFormat="1" ht="17.25" customHeight="1" x14ac:dyDescent="0.25"/>
    <row r="264" s="2" customFormat="1" ht="17.25" customHeight="1" x14ac:dyDescent="0.25"/>
    <row r="265" s="2" customFormat="1" ht="17.25" customHeight="1" x14ac:dyDescent="0.25"/>
    <row r="266" s="2" customFormat="1" ht="17.25" customHeight="1" x14ac:dyDescent="0.25"/>
    <row r="267" s="2" customFormat="1" ht="17.25" customHeight="1" x14ac:dyDescent="0.25"/>
    <row r="268" s="2" customFormat="1" ht="17.25" customHeight="1" x14ac:dyDescent="0.25"/>
    <row r="269" s="2" customFormat="1" ht="17.25" customHeight="1" x14ac:dyDescent="0.25"/>
    <row r="270" s="2" customFormat="1" ht="17.25" customHeight="1" x14ac:dyDescent="0.25"/>
    <row r="271" s="2" customFormat="1" ht="17.25" customHeight="1" x14ac:dyDescent="0.25"/>
    <row r="272" s="2" customFormat="1" ht="17.25" customHeight="1" x14ac:dyDescent="0.25"/>
    <row r="273" s="2" customFormat="1" ht="17.25" customHeight="1" x14ac:dyDescent="0.25"/>
    <row r="274" s="2" customFormat="1" ht="17.25" customHeight="1" x14ac:dyDescent="0.25"/>
    <row r="275" s="2" customFormat="1" ht="17.25" customHeight="1" x14ac:dyDescent="0.25"/>
    <row r="276" s="2" customFormat="1" ht="17.25" customHeight="1" x14ac:dyDescent="0.25"/>
    <row r="277" s="2" customFormat="1" ht="17.25" customHeight="1" x14ac:dyDescent="0.25"/>
    <row r="278" s="2" customFormat="1" ht="17.25" customHeight="1" x14ac:dyDescent="0.25"/>
    <row r="279" s="2" customFormat="1" ht="17.25" customHeight="1" x14ac:dyDescent="0.25"/>
    <row r="280" s="2" customFormat="1" ht="17.25" customHeight="1" x14ac:dyDescent="0.25"/>
    <row r="281" s="2" customFormat="1" ht="17.25" customHeight="1" x14ac:dyDescent="0.25"/>
    <row r="282" s="2" customFormat="1" ht="17.25" customHeight="1" x14ac:dyDescent="0.25"/>
    <row r="283" s="2" customFormat="1" ht="17.25" customHeight="1" x14ac:dyDescent="0.25"/>
    <row r="284" s="2" customFormat="1" ht="17.25" customHeight="1" x14ac:dyDescent="0.25"/>
    <row r="285" s="2" customFormat="1" ht="17.25" customHeight="1" x14ac:dyDescent="0.25"/>
    <row r="286" s="2" customFormat="1" ht="17.25" customHeight="1" x14ac:dyDescent="0.25"/>
    <row r="287" s="2" customFormat="1" ht="17.25" customHeight="1" x14ac:dyDescent="0.25"/>
    <row r="288" s="2" customFormat="1" ht="17.25" customHeight="1" x14ac:dyDescent="0.25"/>
    <row r="289" s="2" customFormat="1" ht="17.25" customHeight="1" x14ac:dyDescent="0.25"/>
    <row r="290" s="2" customFormat="1" ht="17.25" customHeight="1" x14ac:dyDescent="0.25"/>
    <row r="291" s="2" customFormat="1" ht="17.25" customHeight="1" x14ac:dyDescent="0.25"/>
    <row r="292" s="2" customFormat="1" ht="17.25" customHeight="1" x14ac:dyDescent="0.25"/>
    <row r="293" s="2" customFormat="1" ht="17.25" customHeight="1" x14ac:dyDescent="0.25"/>
    <row r="294" s="2" customFormat="1" ht="17.25" customHeight="1" x14ac:dyDescent="0.25"/>
    <row r="295" s="2" customFormat="1" ht="17.25" customHeight="1" x14ac:dyDescent="0.25"/>
    <row r="296" s="2" customFormat="1" ht="17.25" customHeight="1" x14ac:dyDescent="0.25"/>
    <row r="297" s="2" customFormat="1" ht="17.25" customHeight="1" x14ac:dyDescent="0.25"/>
    <row r="298" s="2" customFormat="1" ht="17.25" customHeight="1" x14ac:dyDescent="0.25"/>
    <row r="299" s="2" customFormat="1" ht="17.25" customHeight="1" x14ac:dyDescent="0.25"/>
    <row r="300" s="2" customFormat="1" ht="17.25" customHeight="1" x14ac:dyDescent="0.25"/>
    <row r="301" s="2" customFormat="1" ht="17.25" customHeight="1" x14ac:dyDescent="0.25"/>
    <row r="302" s="2" customFormat="1" ht="17.25" customHeight="1" x14ac:dyDescent="0.25"/>
    <row r="303" s="2" customFormat="1" ht="17.25" customHeight="1" x14ac:dyDescent="0.25"/>
    <row r="304" s="2" customFormat="1" ht="17.25" customHeight="1" x14ac:dyDescent="0.25"/>
    <row r="305" s="2" customFormat="1" ht="17.25" customHeight="1" x14ac:dyDescent="0.25"/>
    <row r="306" s="2" customFormat="1" ht="17.25" customHeight="1" x14ac:dyDescent="0.25"/>
    <row r="307" s="2" customFormat="1" ht="17.25" customHeight="1" x14ac:dyDescent="0.25"/>
    <row r="308" s="2" customFormat="1" ht="17.25" customHeight="1" x14ac:dyDescent="0.25"/>
    <row r="309" s="2" customFormat="1" ht="17.25" customHeight="1" x14ac:dyDescent="0.25"/>
    <row r="310" s="2" customFormat="1" ht="17.25" customHeight="1" x14ac:dyDescent="0.25"/>
    <row r="311" s="2" customFormat="1" ht="17.25" customHeight="1" x14ac:dyDescent="0.25"/>
    <row r="312" s="2" customFormat="1" ht="17.25" customHeight="1" x14ac:dyDescent="0.25"/>
    <row r="313" s="2" customFormat="1" ht="17.25" customHeight="1" x14ac:dyDescent="0.25"/>
    <row r="314" s="2" customFormat="1" ht="17.25" customHeight="1" x14ac:dyDescent="0.25"/>
    <row r="315" s="2" customFormat="1" ht="17.25" customHeight="1" x14ac:dyDescent="0.25"/>
    <row r="316" s="2" customFormat="1" ht="17.25" customHeight="1" x14ac:dyDescent="0.25"/>
    <row r="317" s="2" customFormat="1" ht="17.25" customHeight="1" x14ac:dyDescent="0.25"/>
    <row r="318" s="2" customFormat="1" ht="17.25" customHeight="1" x14ac:dyDescent="0.25"/>
    <row r="319" s="2" customFormat="1" ht="17.25" customHeight="1" x14ac:dyDescent="0.25"/>
    <row r="320" s="2" customFormat="1" ht="17.25" customHeight="1" x14ac:dyDescent="0.25"/>
    <row r="321" s="2" customFormat="1" ht="17.25" customHeight="1" x14ac:dyDescent="0.25"/>
    <row r="322" s="2" customFormat="1" ht="17.25" customHeight="1" x14ac:dyDescent="0.25"/>
    <row r="323" s="2" customFormat="1" ht="17.25" customHeight="1" x14ac:dyDescent="0.25"/>
    <row r="324" s="2" customFormat="1" ht="17.25" customHeight="1" x14ac:dyDescent="0.25"/>
    <row r="325" s="2" customFormat="1" ht="17.25" customHeight="1" x14ac:dyDescent="0.25"/>
    <row r="326" s="2" customFormat="1" ht="17.25" customHeight="1" x14ac:dyDescent="0.25"/>
    <row r="327" s="2" customFormat="1" ht="17.25" customHeight="1" x14ac:dyDescent="0.25"/>
    <row r="328" s="2" customFormat="1" ht="17.25" customHeight="1" x14ac:dyDescent="0.25"/>
    <row r="329" s="2" customFormat="1" ht="17.25" customHeight="1" x14ac:dyDescent="0.25"/>
    <row r="330" s="2" customFormat="1" ht="17.25" customHeight="1" x14ac:dyDescent="0.25"/>
    <row r="331" s="2" customFormat="1" ht="17.25" customHeight="1" x14ac:dyDescent="0.25"/>
    <row r="332" s="2" customFormat="1" ht="17.25" customHeight="1" x14ac:dyDescent="0.25"/>
    <row r="333" s="2" customFormat="1" ht="17.25" customHeight="1" x14ac:dyDescent="0.25"/>
    <row r="334" s="2" customFormat="1" ht="17.25" customHeight="1" x14ac:dyDescent="0.25"/>
    <row r="335" s="2" customFormat="1" ht="17.25" customHeight="1" x14ac:dyDescent="0.25"/>
    <row r="336" s="2" customFormat="1" ht="17.25" customHeight="1" x14ac:dyDescent="0.25"/>
    <row r="337" s="2" customFormat="1" ht="17.25" customHeight="1" x14ac:dyDescent="0.25"/>
    <row r="338" s="2" customFormat="1" ht="17.25" customHeight="1" x14ac:dyDescent="0.25"/>
    <row r="339" s="2" customFormat="1" ht="17.25" customHeight="1" x14ac:dyDescent="0.25"/>
    <row r="340" s="2" customFormat="1" ht="17.25" customHeight="1" x14ac:dyDescent="0.25"/>
    <row r="341" s="2" customFormat="1" ht="17.25" customHeight="1" x14ac:dyDescent="0.25"/>
    <row r="342" s="2" customFormat="1" ht="17.25" customHeight="1" x14ac:dyDescent="0.25"/>
    <row r="343" s="2" customFormat="1" ht="17.25" customHeight="1" x14ac:dyDescent="0.25"/>
    <row r="344" s="2" customFormat="1" ht="17.25" customHeight="1" x14ac:dyDescent="0.25"/>
    <row r="345" s="2" customFormat="1" ht="17.25" customHeight="1" x14ac:dyDescent="0.25"/>
    <row r="346" s="2" customFormat="1" ht="17.25" customHeight="1" x14ac:dyDescent="0.25"/>
    <row r="347" s="2" customFormat="1" ht="17.25" customHeight="1" x14ac:dyDescent="0.25"/>
    <row r="348" s="2" customFormat="1" ht="17.25" customHeight="1" x14ac:dyDescent="0.25"/>
    <row r="349" s="2" customFormat="1" ht="17.25" customHeight="1" x14ac:dyDescent="0.25"/>
    <row r="350" s="2" customFormat="1" ht="17.25" customHeight="1" x14ac:dyDescent="0.25"/>
    <row r="351" s="2" customFormat="1" ht="17.25" customHeight="1" x14ac:dyDescent="0.25"/>
    <row r="352" s="2" customFormat="1" ht="17.25" customHeight="1" x14ac:dyDescent="0.25"/>
    <row r="353" s="2" customFormat="1" ht="17.25" customHeight="1" x14ac:dyDescent="0.25"/>
    <row r="354" s="2" customFormat="1" ht="17.25" customHeight="1" x14ac:dyDescent="0.25"/>
    <row r="355" s="2" customFormat="1" ht="17.25" customHeight="1" x14ac:dyDescent="0.25"/>
    <row r="356" s="2" customFormat="1" ht="17.25" customHeight="1" x14ac:dyDescent="0.25"/>
    <row r="357" s="2" customFormat="1" ht="17.25" customHeight="1" x14ac:dyDescent="0.25"/>
    <row r="358" s="2" customFormat="1" ht="17.25" customHeight="1" x14ac:dyDescent="0.25"/>
    <row r="359" s="2" customFormat="1" ht="17.25" customHeight="1" x14ac:dyDescent="0.25"/>
    <row r="360" s="2" customFormat="1" ht="17.25" customHeight="1" x14ac:dyDescent="0.25"/>
    <row r="361" s="2" customFormat="1" ht="17.25" customHeight="1" x14ac:dyDescent="0.25"/>
    <row r="362" s="2" customFormat="1" ht="17.25" customHeight="1" x14ac:dyDescent="0.25"/>
    <row r="363" s="2" customFormat="1" ht="17.25" customHeight="1" x14ac:dyDescent="0.25"/>
    <row r="364" s="2" customFormat="1" ht="17.25" customHeight="1" x14ac:dyDescent="0.25"/>
    <row r="365" s="2" customFormat="1" ht="17.25" customHeight="1" x14ac:dyDescent="0.25"/>
    <row r="366" s="2" customFormat="1" ht="17.25" customHeight="1" x14ac:dyDescent="0.25"/>
    <row r="367" s="2" customFormat="1" ht="17.25" customHeight="1" x14ac:dyDescent="0.25"/>
    <row r="368" s="2" customFormat="1" ht="17.25" customHeight="1" x14ac:dyDescent="0.25"/>
    <row r="369" s="2" customFormat="1" ht="17.25" customHeight="1" x14ac:dyDescent="0.25"/>
    <row r="370" s="2" customFormat="1" ht="17.25" customHeight="1" x14ac:dyDescent="0.25"/>
    <row r="371" s="2" customFormat="1" ht="17.25" customHeight="1" x14ac:dyDescent="0.25"/>
    <row r="372" s="2" customFormat="1" ht="17.25" customHeight="1" x14ac:dyDescent="0.25"/>
    <row r="373" s="2" customFormat="1" ht="17.25" customHeight="1" x14ac:dyDescent="0.25"/>
    <row r="374" s="2" customFormat="1" ht="17.25" customHeight="1" x14ac:dyDescent="0.25"/>
    <row r="375" s="2" customFormat="1" ht="17.25" customHeight="1" x14ac:dyDescent="0.25"/>
    <row r="376" s="2" customFormat="1" ht="17.25" customHeight="1" x14ac:dyDescent="0.25"/>
    <row r="377" s="2" customFormat="1" ht="17.25" customHeight="1" x14ac:dyDescent="0.25"/>
    <row r="378" s="2" customFormat="1" ht="17.25" customHeight="1" x14ac:dyDescent="0.25"/>
    <row r="379" s="2" customFormat="1" ht="17.25" customHeight="1" x14ac:dyDescent="0.25"/>
    <row r="380" s="2" customFormat="1" ht="17.25" customHeight="1" x14ac:dyDescent="0.25"/>
    <row r="381" s="2" customFormat="1" ht="17.25" customHeight="1" x14ac:dyDescent="0.25"/>
    <row r="382" s="2" customFormat="1" ht="17.25" customHeight="1" x14ac:dyDescent="0.25"/>
    <row r="383" s="2" customFormat="1" ht="17.25" customHeight="1" x14ac:dyDescent="0.25"/>
    <row r="384" s="2" customFormat="1" ht="17.25" customHeight="1" x14ac:dyDescent="0.25"/>
    <row r="385" s="2" customFormat="1" ht="17.25" customHeight="1" x14ac:dyDescent="0.25"/>
    <row r="386" s="2" customFormat="1" ht="17.25" customHeight="1" x14ac:dyDescent="0.25"/>
    <row r="387" s="2" customFormat="1" ht="17.25" customHeight="1" x14ac:dyDescent="0.25"/>
    <row r="388" s="2" customFormat="1" ht="17.25" customHeight="1" x14ac:dyDescent="0.25"/>
    <row r="389" s="2" customFormat="1" ht="17.25" customHeight="1" x14ac:dyDescent="0.25"/>
    <row r="390" s="2" customFormat="1" ht="17.25" customHeight="1" x14ac:dyDescent="0.25"/>
    <row r="391" s="2" customFormat="1" ht="17.25" customHeight="1" x14ac:dyDescent="0.25"/>
    <row r="392" s="2" customFormat="1" ht="17.25" customHeight="1" x14ac:dyDescent="0.25"/>
    <row r="393" s="2" customFormat="1" ht="17.25" customHeight="1" x14ac:dyDescent="0.25"/>
    <row r="394" s="2" customFormat="1" ht="17.25" customHeight="1" x14ac:dyDescent="0.25"/>
    <row r="395" s="2" customFormat="1" ht="17.25" customHeight="1" x14ac:dyDescent="0.25"/>
    <row r="396" s="2" customFormat="1" ht="17.25" customHeight="1" x14ac:dyDescent="0.25"/>
    <row r="397" s="2" customFormat="1" ht="17.25" customHeight="1" x14ac:dyDescent="0.25"/>
    <row r="398" s="2" customFormat="1" ht="17.25" customHeight="1" x14ac:dyDescent="0.25"/>
    <row r="399" s="2" customFormat="1" ht="17.25" customHeight="1" x14ac:dyDescent="0.25"/>
    <row r="400" s="2" customFormat="1" ht="17.25" customHeight="1" x14ac:dyDescent="0.25"/>
    <row r="401" s="2" customFormat="1" ht="17.25" customHeight="1" x14ac:dyDescent="0.25"/>
    <row r="402" s="2" customFormat="1" ht="17.25" customHeight="1" x14ac:dyDescent="0.25"/>
    <row r="403" s="2" customFormat="1" ht="17.25" customHeight="1" x14ac:dyDescent="0.25"/>
    <row r="404" s="2" customFormat="1" ht="17.25" customHeight="1" x14ac:dyDescent="0.25"/>
    <row r="405" s="2" customFormat="1" ht="17.25" customHeight="1" x14ac:dyDescent="0.25"/>
    <row r="406" s="2" customFormat="1" ht="17.25" customHeight="1" x14ac:dyDescent="0.25"/>
    <row r="407" s="2" customFormat="1" ht="17.25" customHeight="1" x14ac:dyDescent="0.25"/>
    <row r="408" s="2" customFormat="1" ht="17.25" customHeight="1" x14ac:dyDescent="0.25"/>
    <row r="409" s="2" customFormat="1" ht="17.25" customHeight="1" x14ac:dyDescent="0.25"/>
    <row r="410" s="2" customFormat="1" ht="17.25" customHeight="1" x14ac:dyDescent="0.25"/>
    <row r="411" s="2" customFormat="1" ht="17.25" customHeight="1" x14ac:dyDescent="0.25"/>
    <row r="412" s="2" customFormat="1" ht="17.25" customHeight="1" x14ac:dyDescent="0.25"/>
    <row r="413" s="2" customFormat="1" ht="17.25" customHeight="1" x14ac:dyDescent="0.25"/>
    <row r="414" s="2" customFormat="1" ht="17.25" customHeight="1" x14ac:dyDescent="0.25"/>
    <row r="415" s="2" customFormat="1" ht="17.25" customHeight="1" x14ac:dyDescent="0.25"/>
    <row r="416" s="2" customFormat="1" ht="17.25" customHeight="1" x14ac:dyDescent="0.25"/>
    <row r="417" s="2" customFormat="1" ht="17.25" customHeight="1" x14ac:dyDescent="0.25"/>
    <row r="418" s="2" customFormat="1" ht="17.25" customHeight="1" x14ac:dyDescent="0.25"/>
    <row r="419" s="2" customFormat="1" ht="17.25" customHeight="1" x14ac:dyDescent="0.25"/>
    <row r="420" s="2" customFormat="1" ht="17.25" customHeight="1" x14ac:dyDescent="0.25"/>
    <row r="421" s="2" customFormat="1" ht="17.25" customHeight="1" x14ac:dyDescent="0.25"/>
    <row r="422" s="2" customFormat="1" ht="17.25" customHeight="1" x14ac:dyDescent="0.25"/>
    <row r="423" s="2" customFormat="1" ht="17.25" customHeight="1" x14ac:dyDescent="0.25"/>
    <row r="424" s="2" customFormat="1" ht="17.25" customHeight="1" x14ac:dyDescent="0.25"/>
    <row r="425" s="2" customFormat="1" ht="17.25" customHeight="1" x14ac:dyDescent="0.25"/>
    <row r="426" s="2" customFormat="1" ht="17.25" customHeight="1" x14ac:dyDescent="0.25"/>
    <row r="427" s="2" customFormat="1" ht="17.25" customHeight="1" x14ac:dyDescent="0.25"/>
    <row r="428" s="2" customFormat="1" ht="17.25" customHeight="1" x14ac:dyDescent="0.25"/>
    <row r="429" s="2" customFormat="1" ht="17.25" customHeight="1" x14ac:dyDescent="0.25"/>
    <row r="430" s="2" customFormat="1" ht="17.25" customHeight="1" x14ac:dyDescent="0.25"/>
    <row r="431" s="2" customFormat="1" ht="17.25" customHeight="1" x14ac:dyDescent="0.25"/>
    <row r="432" s="2" customFormat="1" ht="17.25" customHeight="1" x14ac:dyDescent="0.25"/>
    <row r="433" s="2" customFormat="1" ht="17.25" customHeight="1" x14ac:dyDescent="0.25"/>
    <row r="434" s="2" customFormat="1" ht="17.25" customHeight="1" x14ac:dyDescent="0.25"/>
    <row r="435" s="2" customFormat="1" ht="17.25" customHeight="1" x14ac:dyDescent="0.25"/>
    <row r="436" s="2" customFormat="1" ht="17.25" customHeight="1" x14ac:dyDescent="0.25"/>
    <row r="437" s="2" customFormat="1" ht="17.25" customHeight="1" x14ac:dyDescent="0.25"/>
    <row r="438" s="2" customFormat="1" ht="17.25" customHeight="1" x14ac:dyDescent="0.25"/>
    <row r="439" s="2" customFormat="1" ht="17.25" customHeight="1" x14ac:dyDescent="0.25"/>
    <row r="440" s="2" customFormat="1" ht="17.25" customHeight="1" x14ac:dyDescent="0.25"/>
    <row r="441" s="2" customFormat="1" ht="17.25" customHeight="1" x14ac:dyDescent="0.25"/>
    <row r="442" s="2" customFormat="1" ht="17.25" customHeight="1" x14ac:dyDescent="0.25"/>
    <row r="443" s="2" customFormat="1" ht="17.25" customHeight="1" x14ac:dyDescent="0.25"/>
    <row r="444" s="2" customFormat="1" ht="17.25" customHeight="1" x14ac:dyDescent="0.25"/>
    <row r="445" s="2" customFormat="1" ht="17.25" customHeight="1" x14ac:dyDescent="0.25"/>
    <row r="446" s="2" customFormat="1" ht="17.25" customHeight="1" x14ac:dyDescent="0.25"/>
    <row r="447" s="2" customFormat="1" ht="17.25" customHeight="1" x14ac:dyDescent="0.25"/>
    <row r="448" s="2" customFormat="1" ht="17.25" customHeight="1" x14ac:dyDescent="0.25"/>
    <row r="449" s="2" customFormat="1" ht="17.25" customHeight="1" x14ac:dyDescent="0.25"/>
    <row r="450" s="2" customFormat="1" ht="17.25" customHeight="1" x14ac:dyDescent="0.25"/>
    <row r="451" s="2" customFormat="1" ht="17.25" customHeight="1" x14ac:dyDescent="0.25"/>
    <row r="452" s="2" customFormat="1" ht="17.25" customHeight="1" x14ac:dyDescent="0.25"/>
    <row r="453" s="2" customFormat="1" ht="17.25" customHeight="1" x14ac:dyDescent="0.25"/>
    <row r="454" s="2" customFormat="1" ht="17.25" customHeight="1" x14ac:dyDescent="0.25"/>
    <row r="455" s="2" customFormat="1" ht="17.25" customHeight="1" x14ac:dyDescent="0.25"/>
    <row r="456" s="2" customFormat="1" ht="17.25" customHeight="1" x14ac:dyDescent="0.25"/>
    <row r="457" s="2" customFormat="1" ht="17.25" customHeight="1" x14ac:dyDescent="0.25"/>
    <row r="458" s="2" customFormat="1" ht="17.25" customHeight="1" x14ac:dyDescent="0.25"/>
    <row r="459" s="2" customFormat="1" ht="17.25" customHeight="1" x14ac:dyDescent="0.25"/>
    <row r="460" s="2" customFormat="1" ht="17.25" customHeight="1" x14ac:dyDescent="0.25"/>
    <row r="461" s="2" customFormat="1" ht="17.25" customHeight="1" x14ac:dyDescent="0.25"/>
    <row r="462" s="2" customFormat="1" ht="17.25" customHeight="1" x14ac:dyDescent="0.25"/>
    <row r="463" s="2" customFormat="1" ht="17.25" customHeight="1" x14ac:dyDescent="0.25"/>
    <row r="464" s="2" customFormat="1" ht="17.25" customHeight="1" x14ac:dyDescent="0.25"/>
    <row r="465" s="2" customFormat="1" ht="17.25" customHeight="1" x14ac:dyDescent="0.25"/>
    <row r="466" s="2" customFormat="1" ht="17.25" customHeight="1" x14ac:dyDescent="0.25"/>
    <row r="467" s="2" customFormat="1" ht="17.25" customHeight="1" x14ac:dyDescent="0.25"/>
    <row r="468" s="2" customFormat="1" ht="17.25" customHeight="1" x14ac:dyDescent="0.25"/>
    <row r="469" s="2" customFormat="1" ht="17.25" customHeight="1" x14ac:dyDescent="0.25"/>
    <row r="470" s="2" customFormat="1" ht="17.25" customHeight="1" x14ac:dyDescent="0.25"/>
    <row r="471" s="2" customFormat="1" ht="17.25" customHeight="1" x14ac:dyDescent="0.25"/>
    <row r="472" s="2" customFormat="1" ht="17.25" customHeight="1" x14ac:dyDescent="0.25"/>
    <row r="473" s="2" customFormat="1" ht="17.25" customHeight="1" x14ac:dyDescent="0.25"/>
    <row r="474" s="2" customFormat="1" ht="17.25" customHeight="1" x14ac:dyDescent="0.25"/>
    <row r="475" s="2" customFormat="1" ht="17.25" customHeight="1" x14ac:dyDescent="0.25"/>
    <row r="476" s="2" customFormat="1" ht="17.25" customHeight="1" x14ac:dyDescent="0.25"/>
    <row r="477" s="2" customFormat="1" ht="17.25" customHeight="1" x14ac:dyDescent="0.25"/>
    <row r="478" s="2" customFormat="1" ht="17.25" customHeight="1" x14ac:dyDescent="0.25"/>
    <row r="479" s="2" customFormat="1" ht="17.25" customHeight="1" x14ac:dyDescent="0.25"/>
    <row r="480" s="2" customFormat="1" ht="17.25" customHeight="1" x14ac:dyDescent="0.25"/>
    <row r="481" s="2" customFormat="1" ht="17.25" customHeight="1" x14ac:dyDescent="0.25"/>
    <row r="482" s="2" customFormat="1" ht="17.25" customHeight="1" x14ac:dyDescent="0.25"/>
    <row r="483" s="2" customFormat="1" ht="17.25" customHeight="1" x14ac:dyDescent="0.25"/>
    <row r="484" s="2" customFormat="1" ht="17.25" customHeight="1" x14ac:dyDescent="0.25"/>
    <row r="485" s="2" customFormat="1" ht="17.25" customHeight="1" x14ac:dyDescent="0.25"/>
    <row r="486" s="2" customFormat="1" ht="17.25" customHeight="1" x14ac:dyDescent="0.25"/>
    <row r="487" s="2" customFormat="1" ht="17.25" customHeight="1" x14ac:dyDescent="0.25"/>
    <row r="488" s="2" customFormat="1" ht="17.25" customHeight="1" x14ac:dyDescent="0.25"/>
    <row r="489" s="2" customFormat="1" ht="17.25" customHeight="1" x14ac:dyDescent="0.25"/>
    <row r="490" s="2" customFormat="1" ht="17.25" customHeight="1" x14ac:dyDescent="0.25"/>
    <row r="491" s="2" customFormat="1" ht="17.25" customHeight="1" x14ac:dyDescent="0.25"/>
    <row r="492" s="2" customFormat="1" ht="17.25" customHeight="1" x14ac:dyDescent="0.25"/>
    <row r="493" s="2" customFormat="1" ht="17.25" customHeight="1" x14ac:dyDescent="0.25"/>
    <row r="494" s="2" customFormat="1" ht="17.25" customHeight="1" x14ac:dyDescent="0.25"/>
    <row r="495" s="2" customFormat="1" ht="17.25" customHeight="1" x14ac:dyDescent="0.25"/>
    <row r="496" s="2" customFormat="1" ht="17.25" customHeight="1" x14ac:dyDescent="0.25"/>
    <row r="497" s="2" customFormat="1" ht="17.25" customHeight="1" x14ac:dyDescent="0.25"/>
    <row r="498" s="2" customFormat="1" ht="17.25" customHeight="1" x14ac:dyDescent="0.25"/>
    <row r="499" s="2" customFormat="1" ht="17.25" customHeight="1" x14ac:dyDescent="0.25"/>
    <row r="500" s="2" customFormat="1" ht="17.25" customHeight="1" x14ac:dyDescent="0.25"/>
    <row r="501" s="2" customFormat="1" ht="17.25" customHeight="1" x14ac:dyDescent="0.25"/>
    <row r="502" s="2" customFormat="1" ht="17.25" customHeight="1" x14ac:dyDescent="0.25"/>
    <row r="503" s="2" customFormat="1" ht="17.25" customHeight="1" x14ac:dyDescent="0.25"/>
    <row r="504" s="2" customFormat="1" ht="17.25" customHeight="1" x14ac:dyDescent="0.25"/>
    <row r="505" s="2" customFormat="1" ht="17.25" customHeight="1" x14ac:dyDescent="0.25"/>
    <row r="506" s="2" customFormat="1" ht="17.25" customHeight="1" x14ac:dyDescent="0.25"/>
    <row r="507" s="2" customFormat="1" ht="17.25" customHeight="1" x14ac:dyDescent="0.25"/>
    <row r="508" s="2" customFormat="1" ht="17.25" customHeight="1" x14ac:dyDescent="0.25"/>
    <row r="509" s="2" customFormat="1" ht="17.25" customHeight="1" x14ac:dyDescent="0.25"/>
    <row r="510" s="2" customFormat="1" ht="17.25" customHeight="1" x14ac:dyDescent="0.25"/>
    <row r="511" s="2" customFormat="1" ht="17.25" customHeight="1" x14ac:dyDescent="0.25"/>
    <row r="512" s="2" customFormat="1" ht="17.25" customHeight="1" x14ac:dyDescent="0.25"/>
    <row r="513" s="2" customFormat="1" ht="17.25" customHeight="1" x14ac:dyDescent="0.25"/>
    <row r="514" s="2" customFormat="1" ht="17.25" customHeight="1" x14ac:dyDescent="0.25"/>
    <row r="515" s="2" customFormat="1" ht="17.25" customHeight="1" x14ac:dyDescent="0.25"/>
    <row r="516" s="2" customFormat="1" ht="17.25" customHeight="1" x14ac:dyDescent="0.25"/>
    <row r="517" s="2" customFormat="1" ht="17.25" customHeight="1" x14ac:dyDescent="0.25"/>
    <row r="518" s="2" customFormat="1" ht="17.25" customHeight="1" x14ac:dyDescent="0.25"/>
    <row r="519" s="2" customFormat="1" ht="17.25" customHeight="1" x14ac:dyDescent="0.25"/>
    <row r="520" s="2" customFormat="1" ht="17.25" customHeight="1" x14ac:dyDescent="0.25"/>
    <row r="521" s="2" customFormat="1" ht="17.25" customHeight="1" x14ac:dyDescent="0.25"/>
    <row r="522" s="2" customFormat="1" ht="17.25" customHeight="1" x14ac:dyDescent="0.25"/>
    <row r="523" s="2" customFormat="1" ht="17.25" customHeight="1" x14ac:dyDescent="0.25"/>
    <row r="524" s="2" customFormat="1" ht="17.25" customHeight="1" x14ac:dyDescent="0.25"/>
    <row r="525" s="2" customFormat="1" ht="17.25" customHeight="1" x14ac:dyDescent="0.25"/>
    <row r="526" s="2" customFormat="1" ht="17.25" customHeight="1" x14ac:dyDescent="0.25"/>
    <row r="527" s="2" customFormat="1" ht="17.25" customHeight="1" x14ac:dyDescent="0.25"/>
    <row r="528" s="2" customFormat="1" ht="17.25" customHeight="1" x14ac:dyDescent="0.25"/>
    <row r="529" s="2" customFormat="1" ht="17.25" customHeight="1" x14ac:dyDescent="0.25"/>
    <row r="530" s="2" customFormat="1" ht="17.25" customHeight="1" x14ac:dyDescent="0.25"/>
    <row r="531" s="2" customFormat="1" ht="17.25" customHeight="1" x14ac:dyDescent="0.25"/>
    <row r="532" s="2" customFormat="1" ht="17.25" customHeight="1" x14ac:dyDescent="0.25"/>
    <row r="533" s="2" customFormat="1" ht="17.25" customHeight="1" x14ac:dyDescent="0.25"/>
    <row r="534" s="2" customFormat="1" ht="17.25" customHeight="1" x14ac:dyDescent="0.25"/>
    <row r="535" s="2" customFormat="1" ht="17.25" customHeight="1" x14ac:dyDescent="0.25"/>
    <row r="536" s="2" customFormat="1" ht="17.25" customHeight="1" x14ac:dyDescent="0.25"/>
    <row r="537" s="2" customFormat="1" ht="17.25" customHeight="1" x14ac:dyDescent="0.25"/>
    <row r="538" s="2" customFormat="1" ht="17.25" customHeight="1" x14ac:dyDescent="0.25"/>
    <row r="539" s="2" customFormat="1" ht="17.25" customHeight="1" x14ac:dyDescent="0.25"/>
    <row r="540" s="2" customFormat="1" ht="17.25" customHeight="1" x14ac:dyDescent="0.25"/>
    <row r="541" s="2" customFormat="1" ht="17.25" customHeight="1" x14ac:dyDescent="0.25"/>
    <row r="542" s="2" customFormat="1" ht="17.25" customHeight="1" x14ac:dyDescent="0.25"/>
    <row r="543" s="2" customFormat="1" ht="17.25" customHeight="1" x14ac:dyDescent="0.25"/>
    <row r="544" s="2" customFormat="1" ht="17.25" customHeight="1" x14ac:dyDescent="0.25"/>
    <row r="545" s="2" customFormat="1" ht="17.25" customHeight="1" x14ac:dyDescent="0.25"/>
    <row r="546" s="2" customFormat="1" ht="17.25" customHeight="1" x14ac:dyDescent="0.25"/>
    <row r="547" s="2" customFormat="1" ht="17.25" customHeight="1" x14ac:dyDescent="0.25"/>
    <row r="548" s="2" customFormat="1" ht="17.25" customHeight="1" x14ac:dyDescent="0.25"/>
    <row r="549" s="2" customFormat="1" ht="17.25" customHeight="1" x14ac:dyDescent="0.25"/>
    <row r="550" s="2" customFormat="1" ht="17.25" customHeight="1" x14ac:dyDescent="0.25"/>
    <row r="551" s="2" customFormat="1" ht="17.25" customHeight="1" x14ac:dyDescent="0.25"/>
    <row r="552" s="2" customFormat="1" ht="17.25" customHeight="1" x14ac:dyDescent="0.25"/>
    <row r="553" s="2" customFormat="1" ht="17.25" customHeight="1" x14ac:dyDescent="0.25"/>
    <row r="554" s="2" customFormat="1" ht="17.25" customHeight="1" x14ac:dyDescent="0.25"/>
    <row r="555" s="2" customFormat="1" ht="17.25" customHeight="1" x14ac:dyDescent="0.25"/>
    <row r="556" s="2" customFormat="1" ht="17.25" customHeight="1" x14ac:dyDescent="0.25"/>
    <row r="557" s="2" customFormat="1" ht="17.25" customHeight="1" x14ac:dyDescent="0.25"/>
    <row r="558" s="2" customFormat="1" ht="17.25" customHeight="1" x14ac:dyDescent="0.25"/>
    <row r="559" s="2" customFormat="1" ht="17.25" customHeight="1" x14ac:dyDescent="0.25"/>
    <row r="560" s="2" customFormat="1" ht="17.25" customHeight="1" x14ac:dyDescent="0.25"/>
    <row r="561" s="2" customFormat="1" ht="17.25" customHeight="1" x14ac:dyDescent="0.25"/>
    <row r="562" s="2" customFormat="1" ht="17.25" customHeight="1" x14ac:dyDescent="0.25"/>
    <row r="563" s="2" customFormat="1" ht="17.25" customHeight="1" x14ac:dyDescent="0.25"/>
    <row r="564" s="2" customFormat="1" ht="17.25" customHeight="1" x14ac:dyDescent="0.25"/>
    <row r="565" s="2" customFormat="1" ht="17.25" customHeight="1" x14ac:dyDescent="0.25"/>
    <row r="566" s="2" customFormat="1" ht="17.25" customHeight="1" x14ac:dyDescent="0.25"/>
    <row r="567" s="2" customFormat="1" ht="17.25" customHeight="1" x14ac:dyDescent="0.25"/>
    <row r="568" s="2" customFormat="1" ht="17.25" customHeight="1" x14ac:dyDescent="0.25"/>
    <row r="569" s="2" customFormat="1" ht="17.25" customHeight="1" x14ac:dyDescent="0.25"/>
    <row r="570" s="2" customFormat="1" ht="17.25" customHeight="1" x14ac:dyDescent="0.25"/>
    <row r="571" s="2" customFormat="1" ht="17.25" customHeight="1" x14ac:dyDescent="0.25"/>
    <row r="572" s="2" customFormat="1" ht="17.25" customHeight="1" x14ac:dyDescent="0.25"/>
    <row r="573" s="2" customFormat="1" ht="17.25" customHeight="1" x14ac:dyDescent="0.25"/>
    <row r="574" s="2" customFormat="1" ht="17.25" customHeight="1" x14ac:dyDescent="0.25"/>
    <row r="575" s="2" customFormat="1" ht="17.25" customHeight="1" x14ac:dyDescent="0.25"/>
    <row r="576" s="2" customFormat="1" ht="17.25" customHeight="1" x14ac:dyDescent="0.25"/>
    <row r="577" s="2" customFormat="1" ht="17.25" customHeight="1" x14ac:dyDescent="0.25"/>
    <row r="578" s="2" customFormat="1" ht="17.25" customHeight="1" x14ac:dyDescent="0.25"/>
    <row r="579" s="2" customFormat="1" ht="17.25" customHeight="1" x14ac:dyDescent="0.25"/>
    <row r="580" s="2" customFormat="1" ht="17.25" customHeight="1" x14ac:dyDescent="0.25"/>
    <row r="581" s="2" customFormat="1" ht="17.25" customHeight="1" x14ac:dyDescent="0.25"/>
    <row r="582" s="2" customFormat="1" ht="17.25" customHeight="1" x14ac:dyDescent="0.25"/>
    <row r="583" s="2" customFormat="1" ht="17.25" customHeight="1" x14ac:dyDescent="0.25"/>
    <row r="584" s="2" customFormat="1" ht="17.25" customHeight="1" x14ac:dyDescent="0.25"/>
    <row r="585" s="2" customFormat="1" ht="17.25" customHeight="1" x14ac:dyDescent="0.25"/>
    <row r="586" s="2" customFormat="1" ht="17.25" customHeight="1" x14ac:dyDescent="0.25"/>
    <row r="587" s="2" customFormat="1" ht="17.25" customHeight="1" x14ac:dyDescent="0.25"/>
    <row r="588" s="2" customFormat="1" ht="17.25" customHeight="1" x14ac:dyDescent="0.25"/>
    <row r="589" s="2" customFormat="1" ht="17.25" customHeight="1" x14ac:dyDescent="0.25"/>
    <row r="590" s="2" customFormat="1" ht="17.25" customHeight="1" x14ac:dyDescent="0.25"/>
    <row r="591" s="2" customFormat="1" ht="17.25" customHeight="1" x14ac:dyDescent="0.25"/>
    <row r="592" s="2" customFormat="1" ht="17.25" customHeight="1" x14ac:dyDescent="0.25"/>
    <row r="593" s="2" customFormat="1" ht="17.25" customHeight="1" x14ac:dyDescent="0.25"/>
    <row r="594" s="2" customFormat="1" ht="17.25" customHeight="1" x14ac:dyDescent="0.25"/>
    <row r="595" s="2" customFormat="1" ht="17.25" customHeight="1" x14ac:dyDescent="0.25"/>
    <row r="596" s="2" customFormat="1" ht="17.25" customHeight="1" x14ac:dyDescent="0.25"/>
    <row r="597" s="2" customFormat="1" ht="17.25" customHeight="1" x14ac:dyDescent="0.25"/>
    <row r="598" s="2" customFormat="1" ht="17.25" customHeight="1" x14ac:dyDescent="0.25"/>
    <row r="599" s="2" customFormat="1" ht="17.25" customHeight="1" x14ac:dyDescent="0.25"/>
    <row r="600" s="2" customFormat="1" ht="17.25" customHeight="1" x14ac:dyDescent="0.25"/>
    <row r="601" s="2" customFormat="1" ht="17.25" customHeight="1" x14ac:dyDescent="0.25"/>
    <row r="602" s="2" customFormat="1" ht="17.25" customHeight="1" x14ac:dyDescent="0.25"/>
    <row r="603" s="2" customFormat="1" ht="17.25" customHeight="1" x14ac:dyDescent="0.25"/>
    <row r="604" s="2" customFormat="1" ht="17.25" customHeight="1" x14ac:dyDescent="0.25"/>
    <row r="605" s="2" customFormat="1" ht="17.25" customHeight="1" x14ac:dyDescent="0.25"/>
    <row r="606" s="2" customFormat="1" ht="17.25" customHeight="1" x14ac:dyDescent="0.25"/>
    <row r="607" s="2" customFormat="1" ht="17.25" customHeight="1" x14ac:dyDescent="0.25"/>
    <row r="608" s="2" customFormat="1" ht="17.25" customHeight="1" x14ac:dyDescent="0.25"/>
    <row r="609" s="2" customFormat="1" ht="17.25" customHeight="1" x14ac:dyDescent="0.25"/>
    <row r="610" s="2" customFormat="1" ht="17.25" customHeight="1" x14ac:dyDescent="0.25"/>
    <row r="611" s="2" customFormat="1" ht="17.25" customHeight="1" x14ac:dyDescent="0.25"/>
    <row r="612" s="2" customFormat="1" ht="17.25" customHeight="1" x14ac:dyDescent="0.25"/>
    <row r="613" s="2" customFormat="1" ht="17.25" customHeight="1" x14ac:dyDescent="0.25"/>
    <row r="614" s="2" customFormat="1" ht="17.25" customHeight="1" x14ac:dyDescent="0.25"/>
    <row r="615" s="2" customFormat="1" ht="17.25" customHeight="1" x14ac:dyDescent="0.25"/>
    <row r="616" s="2" customFormat="1" ht="17.25" customHeight="1" x14ac:dyDescent="0.25"/>
    <row r="617" s="2" customFormat="1" ht="17.25" customHeight="1" x14ac:dyDescent="0.25"/>
    <row r="618" s="2" customFormat="1" ht="17.25" customHeight="1" x14ac:dyDescent="0.25"/>
    <row r="619" s="2" customFormat="1" ht="17.25" customHeight="1" x14ac:dyDescent="0.25"/>
    <row r="620" s="2" customFormat="1" ht="17.25" customHeight="1" x14ac:dyDescent="0.25"/>
    <row r="621" s="2" customFormat="1" ht="17.25" customHeight="1" x14ac:dyDescent="0.25"/>
    <row r="622" s="2" customFormat="1" ht="17.25" customHeight="1" x14ac:dyDescent="0.25"/>
    <row r="623" s="2" customFormat="1" ht="17.25" customHeight="1" x14ac:dyDescent="0.25"/>
    <row r="624" s="2" customFormat="1" ht="17.25" customHeight="1" x14ac:dyDescent="0.25"/>
    <row r="625" s="2" customFormat="1" ht="17.25" customHeight="1" x14ac:dyDescent="0.25"/>
    <row r="626" s="2" customFormat="1" ht="17.25" customHeight="1" x14ac:dyDescent="0.25"/>
    <row r="627" s="2" customFormat="1" ht="17.25" customHeight="1" x14ac:dyDescent="0.25"/>
    <row r="628" s="2" customFormat="1" ht="17.25" customHeight="1" x14ac:dyDescent="0.25"/>
    <row r="629" s="2" customFormat="1" ht="17.25" customHeight="1" x14ac:dyDescent="0.25"/>
    <row r="630" s="2" customFormat="1" ht="17.25" customHeight="1" x14ac:dyDescent="0.25"/>
    <row r="631" s="2" customFormat="1" ht="17.25" customHeight="1" x14ac:dyDescent="0.25"/>
    <row r="632" s="2" customFormat="1" ht="17.25" customHeight="1" x14ac:dyDescent="0.25"/>
    <row r="633" s="2" customFormat="1" ht="17.25" customHeight="1" x14ac:dyDescent="0.25"/>
    <row r="634" s="2" customFormat="1" ht="17.25" customHeight="1" x14ac:dyDescent="0.25"/>
    <row r="635" s="2" customFormat="1" ht="17.25" customHeight="1" x14ac:dyDescent="0.25"/>
    <row r="636" s="2" customFormat="1" ht="17.25" customHeight="1" x14ac:dyDescent="0.25"/>
    <row r="637" s="2" customFormat="1" ht="17.25" customHeight="1" x14ac:dyDescent="0.25"/>
    <row r="638" s="2" customFormat="1" ht="17.25" customHeight="1" x14ac:dyDescent="0.25"/>
    <row r="639" s="2" customFormat="1" ht="17.25" customHeight="1" x14ac:dyDescent="0.25"/>
    <row r="640" s="2" customFormat="1" ht="17.25" customHeight="1" x14ac:dyDescent="0.25"/>
    <row r="641" s="2" customFormat="1" ht="17.25" customHeight="1" x14ac:dyDescent="0.25"/>
    <row r="642" s="2" customFormat="1" ht="17.25" customHeight="1" x14ac:dyDescent="0.25"/>
    <row r="643" s="2" customFormat="1" ht="17.25" customHeight="1" x14ac:dyDescent="0.25"/>
    <row r="644" s="2" customFormat="1" ht="17.25" customHeight="1" x14ac:dyDescent="0.25"/>
    <row r="645" s="2" customFormat="1" ht="17.25" customHeight="1" x14ac:dyDescent="0.25"/>
    <row r="646" s="2" customFormat="1" ht="17.25" customHeight="1" x14ac:dyDescent="0.25"/>
    <row r="647" s="2" customFormat="1" ht="17.25" customHeight="1" x14ac:dyDescent="0.25"/>
    <row r="648" s="2" customFormat="1" ht="17.25" customHeight="1" x14ac:dyDescent="0.25"/>
    <row r="649" s="2" customFormat="1" ht="17.25" customHeight="1" x14ac:dyDescent="0.25"/>
    <row r="650" s="2" customFormat="1" ht="17.25" customHeight="1" x14ac:dyDescent="0.25"/>
    <row r="651" s="2" customFormat="1" ht="17.25" customHeight="1" x14ac:dyDescent="0.25"/>
    <row r="652" s="2" customFormat="1" ht="17.25" customHeight="1" x14ac:dyDescent="0.25"/>
    <row r="653" s="2" customFormat="1" ht="17.25" customHeight="1" x14ac:dyDescent="0.25"/>
    <row r="654" s="2" customFormat="1" ht="17.25" customHeight="1" x14ac:dyDescent="0.25"/>
    <row r="655" s="2" customFormat="1" ht="17.25" customHeight="1" x14ac:dyDescent="0.25"/>
    <row r="656" s="2" customFormat="1" ht="17.25" customHeight="1" x14ac:dyDescent="0.25"/>
    <row r="657" s="2" customFormat="1" ht="17.25" customHeight="1" x14ac:dyDescent="0.25"/>
    <row r="658" s="2" customFormat="1" ht="17.25" customHeight="1" x14ac:dyDescent="0.25"/>
    <row r="659" s="2" customFormat="1" ht="17.25" customHeight="1" x14ac:dyDescent="0.25"/>
    <row r="660" s="2" customFormat="1" ht="17.25" customHeight="1" x14ac:dyDescent="0.25"/>
    <row r="661" s="2" customFormat="1" ht="17.25" customHeight="1" x14ac:dyDescent="0.25"/>
    <row r="662" s="2" customFormat="1" ht="17.25" customHeight="1" x14ac:dyDescent="0.25"/>
    <row r="663" s="2" customFormat="1" ht="17.25" customHeight="1" x14ac:dyDescent="0.25"/>
    <row r="664" s="2" customFormat="1" ht="17.25" customHeight="1" x14ac:dyDescent="0.25"/>
    <row r="665" s="2" customFormat="1" ht="17.25" customHeight="1" x14ac:dyDescent="0.25"/>
    <row r="666" s="2" customFormat="1" ht="17.25" customHeight="1" x14ac:dyDescent="0.25"/>
    <row r="667" s="2" customFormat="1" ht="17.25" customHeight="1" x14ac:dyDescent="0.25"/>
    <row r="668" s="2" customFormat="1" ht="17.25" customHeight="1" x14ac:dyDescent="0.25"/>
    <row r="669" s="2" customFormat="1" ht="17.25" customHeight="1" x14ac:dyDescent="0.25"/>
    <row r="670" s="2" customFormat="1" ht="17.25" customHeight="1" x14ac:dyDescent="0.25"/>
    <row r="671" s="2" customFormat="1" ht="17.25" customHeight="1" x14ac:dyDescent="0.25"/>
    <row r="672" s="2" customFormat="1" ht="17.25" customHeight="1" x14ac:dyDescent="0.25"/>
    <row r="673" s="2" customFormat="1" ht="17.25" customHeight="1" x14ac:dyDescent="0.25"/>
    <row r="674" s="2" customFormat="1" ht="17.25" customHeight="1" x14ac:dyDescent="0.25"/>
    <row r="675" s="2" customFormat="1" ht="17.25" customHeight="1" x14ac:dyDescent="0.25"/>
    <row r="676" s="2" customFormat="1" ht="17.25" customHeight="1" x14ac:dyDescent="0.25"/>
    <row r="677" s="2" customFormat="1" ht="17.25" customHeight="1" x14ac:dyDescent="0.25"/>
    <row r="678" s="2" customFormat="1" ht="17.25" customHeight="1" x14ac:dyDescent="0.25"/>
    <row r="679" s="2" customFormat="1" ht="17.25" customHeight="1" x14ac:dyDescent="0.25"/>
    <row r="680" s="2" customFormat="1" ht="17.25" customHeight="1" x14ac:dyDescent="0.25"/>
    <row r="681" s="2" customFormat="1" ht="17.25" customHeight="1" x14ac:dyDescent="0.25"/>
    <row r="682" s="2" customFormat="1" ht="17.25" customHeight="1" x14ac:dyDescent="0.25"/>
    <row r="683" s="2" customFormat="1" ht="17.25" customHeight="1" x14ac:dyDescent="0.25"/>
    <row r="684" s="2" customFormat="1" ht="17.25" customHeight="1" x14ac:dyDescent="0.25"/>
    <row r="685" s="2" customFormat="1" ht="17.25" customHeight="1" x14ac:dyDescent="0.25"/>
    <row r="686" s="2" customFormat="1" ht="17.25" customHeight="1" x14ac:dyDescent="0.25"/>
    <row r="687" s="2" customFormat="1" ht="17.25" customHeight="1" x14ac:dyDescent="0.25"/>
    <row r="688" s="2" customFormat="1" ht="17.25" customHeight="1" x14ac:dyDescent="0.25"/>
    <row r="689" s="2" customFormat="1" ht="17.25" customHeight="1" x14ac:dyDescent="0.25"/>
    <row r="690" s="2" customFormat="1" ht="17.25" customHeight="1" x14ac:dyDescent="0.25"/>
    <row r="691" s="2" customFormat="1" ht="17.25" customHeight="1" x14ac:dyDescent="0.25"/>
    <row r="692" s="2" customFormat="1" ht="17.25" customHeight="1" x14ac:dyDescent="0.25"/>
    <row r="693" s="2" customFormat="1" ht="17.25" customHeight="1" x14ac:dyDescent="0.25"/>
    <row r="694" s="2" customFormat="1" ht="17.25" customHeight="1" x14ac:dyDescent="0.25"/>
    <row r="695" s="2" customFormat="1" ht="17.25" customHeight="1" x14ac:dyDescent="0.25"/>
    <row r="696" s="2" customFormat="1" ht="17.25" customHeight="1" x14ac:dyDescent="0.25"/>
    <row r="697" s="2" customFormat="1" ht="17.25" customHeight="1" x14ac:dyDescent="0.25"/>
    <row r="698" s="2" customFormat="1" ht="17.25" customHeight="1" x14ac:dyDescent="0.25"/>
    <row r="699" s="2" customFormat="1" ht="17.25" customHeight="1" x14ac:dyDescent="0.25"/>
    <row r="700" s="2" customFormat="1" ht="17.25" customHeight="1" x14ac:dyDescent="0.25"/>
    <row r="701" s="2" customFormat="1" ht="17.25" customHeight="1" x14ac:dyDescent="0.25"/>
    <row r="702" s="2" customFormat="1" ht="17.25" customHeight="1" x14ac:dyDescent="0.25"/>
    <row r="703" s="2" customFormat="1" ht="17.25" customHeight="1" x14ac:dyDescent="0.25"/>
    <row r="704" s="2" customFormat="1" ht="17.25" customHeight="1" x14ac:dyDescent="0.25"/>
    <row r="705" s="2" customFormat="1" ht="17.25" customHeight="1" x14ac:dyDescent="0.25"/>
    <row r="706" s="2" customFormat="1" ht="17.25" customHeight="1" x14ac:dyDescent="0.25"/>
    <row r="707" s="2" customFormat="1" ht="17.25" customHeight="1" x14ac:dyDescent="0.25"/>
    <row r="708" s="2" customFormat="1" ht="17.25" customHeight="1" x14ac:dyDescent="0.25"/>
    <row r="709" s="2" customFormat="1" ht="17.25" customHeight="1" x14ac:dyDescent="0.25"/>
    <row r="710" s="2" customFormat="1" ht="17.25" customHeight="1" x14ac:dyDescent="0.25"/>
    <row r="711" s="2" customFormat="1" ht="17.25" customHeight="1" x14ac:dyDescent="0.25"/>
    <row r="712" s="2" customFormat="1" ht="17.25" customHeight="1" x14ac:dyDescent="0.25"/>
    <row r="713" s="2" customFormat="1" ht="17.25" customHeight="1" x14ac:dyDescent="0.25"/>
    <row r="714" s="2" customFormat="1" ht="17.25" customHeight="1" x14ac:dyDescent="0.25"/>
    <row r="715" s="2" customFormat="1" ht="17.25" customHeight="1" x14ac:dyDescent="0.25"/>
    <row r="716" s="2" customFormat="1" ht="17.25" customHeight="1" x14ac:dyDescent="0.25"/>
    <row r="717" s="2" customFormat="1" ht="17.25" customHeight="1" x14ac:dyDescent="0.25"/>
    <row r="718" s="2" customFormat="1" ht="17.25" customHeight="1" x14ac:dyDescent="0.25"/>
    <row r="719" s="2" customFormat="1" ht="17.25" customHeight="1" x14ac:dyDescent="0.25"/>
    <row r="720" s="2" customFormat="1" ht="17.25" customHeight="1" x14ac:dyDescent="0.25"/>
    <row r="721" s="2" customFormat="1" ht="17.25" customHeight="1" x14ac:dyDescent="0.25"/>
    <row r="722" s="2" customFormat="1" ht="17.25" customHeight="1" x14ac:dyDescent="0.25"/>
    <row r="723" s="2" customFormat="1" ht="17.25" customHeight="1" x14ac:dyDescent="0.25"/>
    <row r="724" s="2" customFormat="1" ht="17.25" customHeight="1" x14ac:dyDescent="0.25"/>
    <row r="725" s="2" customFormat="1" ht="17.25" customHeight="1" x14ac:dyDescent="0.25"/>
    <row r="726" s="2" customFormat="1" ht="17.25" customHeight="1" x14ac:dyDescent="0.25"/>
    <row r="727" s="2" customFormat="1" ht="17.25" customHeight="1" x14ac:dyDescent="0.25"/>
    <row r="728" s="2" customFormat="1" ht="17.25" customHeight="1" x14ac:dyDescent="0.25"/>
    <row r="729" s="2" customFormat="1" ht="17.25" customHeight="1" x14ac:dyDescent="0.25"/>
    <row r="730" s="2" customFormat="1" ht="17.25" customHeight="1" x14ac:dyDescent="0.25"/>
    <row r="731" s="2" customFormat="1" ht="17.25" customHeight="1" x14ac:dyDescent="0.25"/>
    <row r="732" s="2" customFormat="1" ht="17.25" customHeight="1" x14ac:dyDescent="0.25"/>
    <row r="733" s="2" customFormat="1" ht="17.25" customHeight="1" x14ac:dyDescent="0.25"/>
    <row r="734" s="2" customFormat="1" ht="17.25" customHeight="1" x14ac:dyDescent="0.25"/>
    <row r="735" s="2" customFormat="1" ht="17.25" customHeight="1" x14ac:dyDescent="0.25"/>
    <row r="736" s="2" customFormat="1" ht="17.25" customHeight="1" x14ac:dyDescent="0.25"/>
    <row r="737" s="2" customFormat="1" ht="17.25" customHeight="1" x14ac:dyDescent="0.25"/>
    <row r="738" s="2" customFormat="1" ht="17.25" customHeight="1" x14ac:dyDescent="0.25"/>
    <row r="739" s="2" customFormat="1" ht="17.25" customHeight="1" x14ac:dyDescent="0.25"/>
    <row r="740" s="2" customFormat="1" ht="17.25" customHeight="1" x14ac:dyDescent="0.25"/>
    <row r="741" s="2" customFormat="1" ht="17.25" customHeight="1" x14ac:dyDescent="0.25"/>
    <row r="742" s="2" customFormat="1" ht="17.25" customHeight="1" x14ac:dyDescent="0.25"/>
    <row r="743" s="2" customFormat="1" ht="17.25" customHeight="1" x14ac:dyDescent="0.25"/>
    <row r="744" s="2" customFormat="1" ht="17.25" customHeight="1" x14ac:dyDescent="0.25"/>
    <row r="745" s="2" customFormat="1" ht="17.25" customHeight="1" x14ac:dyDescent="0.25"/>
    <row r="746" s="2" customFormat="1" ht="17.25" customHeight="1" x14ac:dyDescent="0.25"/>
    <row r="747" s="2" customFormat="1" ht="17.25" customHeight="1" x14ac:dyDescent="0.25"/>
    <row r="748" s="2" customFormat="1" ht="17.25" customHeight="1" x14ac:dyDescent="0.25"/>
    <row r="749" s="2" customFormat="1" ht="17.25" customHeight="1" x14ac:dyDescent="0.25"/>
    <row r="750" s="2" customFormat="1" ht="17.25" customHeight="1" x14ac:dyDescent="0.25"/>
    <row r="751" s="2" customFormat="1" ht="17.25" customHeight="1" x14ac:dyDescent="0.25"/>
    <row r="752" s="2" customFormat="1" ht="17.25" customHeight="1" x14ac:dyDescent="0.25"/>
    <row r="753" s="2" customFormat="1" ht="17.25" customHeight="1" x14ac:dyDescent="0.25"/>
    <row r="754" s="2" customFormat="1" ht="17.25" customHeight="1" x14ac:dyDescent="0.25"/>
    <row r="755" s="2" customFormat="1" ht="17.25" customHeight="1" x14ac:dyDescent="0.25"/>
    <row r="756" s="2" customFormat="1" ht="17.25" customHeight="1" x14ac:dyDescent="0.25"/>
    <row r="757" s="2" customFormat="1" ht="17.25" customHeight="1" x14ac:dyDescent="0.25"/>
    <row r="758" s="2" customFormat="1" ht="17.25" customHeight="1" x14ac:dyDescent="0.25"/>
    <row r="759" s="2" customFormat="1" ht="17.25" customHeight="1" x14ac:dyDescent="0.25"/>
    <row r="760" s="2" customFormat="1" ht="17.25" customHeight="1" x14ac:dyDescent="0.25"/>
    <row r="761" s="2" customFormat="1" ht="17.25" customHeight="1" x14ac:dyDescent="0.25"/>
    <row r="762" s="2" customFormat="1" ht="17.25" customHeight="1" x14ac:dyDescent="0.25"/>
    <row r="763" s="2" customFormat="1" ht="17.25" customHeight="1" x14ac:dyDescent="0.25"/>
    <row r="764" s="2" customFormat="1" ht="17.25" customHeight="1" x14ac:dyDescent="0.25"/>
    <row r="765" s="2" customFormat="1" ht="17.25" customHeight="1" x14ac:dyDescent="0.25"/>
    <row r="766" s="2" customFormat="1" ht="17.25" customHeight="1" x14ac:dyDescent="0.25"/>
    <row r="767" s="2" customFormat="1" ht="17.25" customHeight="1" x14ac:dyDescent="0.25"/>
    <row r="768" s="2" customFormat="1" ht="17.25" customHeight="1" x14ac:dyDescent="0.25"/>
    <row r="769" s="2" customFormat="1" ht="17.25" customHeight="1" x14ac:dyDescent="0.25"/>
    <row r="770" s="2" customFormat="1" ht="17.25" customHeight="1" x14ac:dyDescent="0.25"/>
    <row r="771" s="2" customFormat="1" ht="17.25" customHeight="1" x14ac:dyDescent="0.25"/>
    <row r="772" s="2" customFormat="1" ht="17.25" customHeight="1" x14ac:dyDescent="0.25"/>
    <row r="773" s="2" customFormat="1" ht="17.25" customHeight="1" x14ac:dyDescent="0.25"/>
    <row r="774" s="2" customFormat="1" ht="17.25" customHeight="1" x14ac:dyDescent="0.25"/>
    <row r="775" s="2" customFormat="1" ht="17.25" customHeight="1" x14ac:dyDescent="0.25"/>
    <row r="776" s="2" customFormat="1" ht="17.25" customHeight="1" x14ac:dyDescent="0.25"/>
    <row r="777" s="2" customFormat="1" ht="17.25" customHeight="1" x14ac:dyDescent="0.25"/>
    <row r="778" s="2" customFormat="1" ht="17.25" customHeight="1" x14ac:dyDescent="0.25"/>
    <row r="779" s="2" customFormat="1" ht="17.25" customHeight="1" x14ac:dyDescent="0.25"/>
    <row r="780" s="2" customFormat="1" ht="17.25" customHeight="1" x14ac:dyDescent="0.25"/>
    <row r="781" s="2" customFormat="1" ht="17.25" customHeight="1" x14ac:dyDescent="0.25"/>
    <row r="782" s="2" customFormat="1" ht="17.25" customHeight="1" x14ac:dyDescent="0.25"/>
    <row r="783" s="2" customFormat="1" ht="17.25" customHeight="1" x14ac:dyDescent="0.25"/>
    <row r="784" s="2" customFormat="1" ht="17.25" customHeight="1" x14ac:dyDescent="0.25"/>
    <row r="785" s="2" customFormat="1" ht="17.25" customHeight="1" x14ac:dyDescent="0.25"/>
    <row r="786" s="2" customFormat="1" ht="17.25" customHeight="1" x14ac:dyDescent="0.25"/>
    <row r="787" s="2" customFormat="1" ht="17.25" customHeight="1" x14ac:dyDescent="0.25"/>
    <row r="788" s="2" customFormat="1" ht="17.25" customHeight="1" x14ac:dyDescent="0.25"/>
    <row r="789" s="2" customFormat="1" ht="17.25" customHeight="1" x14ac:dyDescent="0.25"/>
    <row r="790" s="2" customFormat="1" ht="17.25" customHeight="1" x14ac:dyDescent="0.25"/>
    <row r="791" s="2" customFormat="1" ht="17.25" customHeight="1" x14ac:dyDescent="0.25"/>
    <row r="792" s="2" customFormat="1" ht="17.25" customHeight="1" x14ac:dyDescent="0.25"/>
    <row r="793" s="2" customFormat="1" ht="17.25" customHeight="1" x14ac:dyDescent="0.25"/>
    <row r="794" s="2" customFormat="1" ht="17.25" customHeight="1" x14ac:dyDescent="0.25"/>
    <row r="795" s="2" customFormat="1" ht="17.25" customHeight="1" x14ac:dyDescent="0.25"/>
    <row r="796" s="2" customFormat="1" ht="17.25" customHeight="1" x14ac:dyDescent="0.25"/>
    <row r="797" s="2" customFormat="1" ht="17.25" customHeight="1" x14ac:dyDescent="0.25"/>
    <row r="798" s="2" customFormat="1" ht="17.25" customHeight="1" x14ac:dyDescent="0.25"/>
    <row r="799" s="2" customFormat="1" ht="17.25" customHeight="1" x14ac:dyDescent="0.25"/>
    <row r="800" s="2" customFormat="1" ht="17.25" customHeight="1" x14ac:dyDescent="0.25"/>
    <row r="801" s="2" customFormat="1" ht="17.25" customHeight="1" x14ac:dyDescent="0.25"/>
    <row r="802" s="2" customFormat="1" ht="17.25" customHeight="1" x14ac:dyDescent="0.25"/>
    <row r="803" s="2" customFormat="1" ht="17.25" customHeight="1" x14ac:dyDescent="0.25"/>
    <row r="804" s="2" customFormat="1" ht="17.25" customHeight="1" x14ac:dyDescent="0.25"/>
    <row r="805" s="2" customFormat="1" ht="17.25" customHeight="1" x14ac:dyDescent="0.25"/>
    <row r="806" s="2" customFormat="1" ht="17.25" customHeight="1" x14ac:dyDescent="0.25"/>
    <row r="807" s="2" customFormat="1" ht="17.25" customHeight="1" x14ac:dyDescent="0.25"/>
    <row r="808" s="2" customFormat="1" ht="17.25" customHeight="1" x14ac:dyDescent="0.25"/>
    <row r="809" s="2" customFormat="1" ht="17.25" customHeight="1" x14ac:dyDescent="0.25"/>
    <row r="810" s="2" customFormat="1" ht="17.25" customHeight="1" x14ac:dyDescent="0.25"/>
    <row r="811" s="2" customFormat="1" ht="17.25" customHeight="1" x14ac:dyDescent="0.25"/>
    <row r="812" s="2" customFormat="1" ht="17.25" customHeight="1" x14ac:dyDescent="0.25"/>
    <row r="813" s="2" customFormat="1" ht="17.25" customHeight="1" x14ac:dyDescent="0.25"/>
    <row r="814" s="2" customFormat="1" ht="17.25" customHeight="1" x14ac:dyDescent="0.25"/>
    <row r="815" s="2" customFormat="1" ht="17.25" customHeight="1" x14ac:dyDescent="0.25"/>
    <row r="816" s="2" customFormat="1" ht="17.25" customHeight="1" x14ac:dyDescent="0.25"/>
    <row r="817" s="2" customFormat="1" ht="17.25" customHeight="1" x14ac:dyDescent="0.25"/>
    <row r="818" s="2" customFormat="1" ht="17.25" customHeight="1" x14ac:dyDescent="0.25"/>
    <row r="819" s="2" customFormat="1" ht="17.25" customHeight="1" x14ac:dyDescent="0.25"/>
    <row r="820" s="2" customFormat="1" ht="17.25" customHeight="1" x14ac:dyDescent="0.25"/>
    <row r="821" s="2" customFormat="1" ht="17.25" customHeight="1" x14ac:dyDescent="0.25"/>
    <row r="822" s="2" customFormat="1" ht="17.25" customHeight="1" x14ac:dyDescent="0.25"/>
    <row r="823" s="2" customFormat="1" ht="17.25" customHeight="1" x14ac:dyDescent="0.25"/>
    <row r="824" s="2" customFormat="1" ht="17.25" customHeight="1" x14ac:dyDescent="0.25"/>
    <row r="825" s="2" customFormat="1" ht="17.25" customHeight="1" x14ac:dyDescent="0.25"/>
    <row r="826" s="2" customFormat="1" ht="17.25" customHeight="1" x14ac:dyDescent="0.25"/>
    <row r="827" s="2" customFormat="1" ht="17.25" customHeight="1" x14ac:dyDescent="0.25"/>
    <row r="828" s="2" customFormat="1" ht="17.25" customHeight="1" x14ac:dyDescent="0.25"/>
    <row r="829" s="2" customFormat="1" ht="17.25" customHeight="1" x14ac:dyDescent="0.25"/>
    <row r="830" s="2" customFormat="1" ht="17.25" customHeight="1" x14ac:dyDescent="0.25"/>
    <row r="831" s="2" customFormat="1" ht="17.25" customHeight="1" x14ac:dyDescent="0.25"/>
    <row r="832" s="2" customFormat="1" ht="17.25" customHeight="1" x14ac:dyDescent="0.25"/>
    <row r="833" s="2" customFormat="1" ht="17.25" customHeight="1" x14ac:dyDescent="0.25"/>
    <row r="834" s="2" customFormat="1" ht="17.25" customHeight="1" x14ac:dyDescent="0.25"/>
    <row r="835" s="2" customFormat="1" ht="17.25" customHeight="1" x14ac:dyDescent="0.25"/>
    <row r="836" s="2" customFormat="1" ht="17.25" customHeight="1" x14ac:dyDescent="0.25"/>
    <row r="837" s="2" customFormat="1" ht="17.25" customHeight="1" x14ac:dyDescent="0.25"/>
    <row r="838" s="2" customFormat="1" ht="17.25" customHeight="1" x14ac:dyDescent="0.25"/>
    <row r="839" s="2" customFormat="1" ht="17.25" customHeight="1" x14ac:dyDescent="0.25"/>
    <row r="840" s="2" customFormat="1" ht="17.25" customHeight="1" x14ac:dyDescent="0.25"/>
    <row r="841" s="2" customFormat="1" ht="17.25" customHeight="1" x14ac:dyDescent="0.25"/>
    <row r="842" s="2" customFormat="1" ht="17.25" customHeight="1" x14ac:dyDescent="0.25"/>
    <row r="843" s="2" customFormat="1" ht="17.25" customHeight="1" x14ac:dyDescent="0.25"/>
    <row r="844" s="2" customFormat="1" ht="17.25" customHeight="1" x14ac:dyDescent="0.25"/>
    <row r="845" s="2" customFormat="1" ht="17.25" customHeight="1" x14ac:dyDescent="0.25"/>
    <row r="846" s="2" customFormat="1" ht="17.25" customHeight="1" x14ac:dyDescent="0.25"/>
    <row r="847" s="2" customFormat="1" ht="17.25" customHeight="1" x14ac:dyDescent="0.25"/>
    <row r="848" s="2" customFormat="1" ht="17.25" customHeight="1" x14ac:dyDescent="0.25"/>
    <row r="849" s="2" customFormat="1" ht="17.25" customHeight="1" x14ac:dyDescent="0.25"/>
    <row r="850" s="2" customFormat="1" ht="17.25" customHeight="1" x14ac:dyDescent="0.25"/>
    <row r="851" s="2" customFormat="1" ht="17.25" customHeight="1" x14ac:dyDescent="0.25"/>
    <row r="852" s="2" customFormat="1" ht="17.25" customHeight="1" x14ac:dyDescent="0.25"/>
    <row r="853" s="2" customFormat="1" ht="17.25" customHeight="1" x14ac:dyDescent="0.25"/>
    <row r="854" s="2" customFormat="1" ht="17.25" customHeight="1" x14ac:dyDescent="0.25"/>
    <row r="855" s="2" customFormat="1" ht="17.25" customHeight="1" x14ac:dyDescent="0.25"/>
    <row r="856" s="2" customFormat="1" ht="17.25" customHeight="1" x14ac:dyDescent="0.25"/>
    <row r="857" s="2" customFormat="1" ht="17.25" customHeight="1" x14ac:dyDescent="0.25"/>
    <row r="858" s="2" customFormat="1" ht="17.25" customHeight="1" x14ac:dyDescent="0.25"/>
    <row r="859" s="2" customFormat="1" ht="17.25" customHeight="1" x14ac:dyDescent="0.25"/>
    <row r="860" s="2" customFormat="1" ht="17.25" customHeight="1" x14ac:dyDescent="0.25"/>
    <row r="861" s="2" customFormat="1" ht="17.25" customHeight="1" x14ac:dyDescent="0.25"/>
    <row r="862" s="2" customFormat="1" ht="17.25" customHeight="1" x14ac:dyDescent="0.25"/>
    <row r="863" s="2" customFormat="1" ht="17.25" customHeight="1" x14ac:dyDescent="0.25"/>
    <row r="864" s="2" customFormat="1" ht="17.25" customHeight="1" x14ac:dyDescent="0.25"/>
    <row r="865" s="2" customFormat="1" ht="17.25" customHeight="1" x14ac:dyDescent="0.25"/>
    <row r="866" s="2" customFormat="1" ht="17.25" customHeight="1" x14ac:dyDescent="0.25"/>
    <row r="867" s="2" customFormat="1" ht="17.25" customHeight="1" x14ac:dyDescent="0.25"/>
    <row r="868" s="2" customFormat="1" ht="17.25" customHeight="1" x14ac:dyDescent="0.25"/>
    <row r="869" s="2" customFormat="1" ht="17.25" customHeight="1" x14ac:dyDescent="0.25"/>
    <row r="870" s="2" customFormat="1" ht="17.25" customHeight="1" x14ac:dyDescent="0.25"/>
    <row r="871" s="2" customFormat="1" ht="17.25" customHeight="1" x14ac:dyDescent="0.25"/>
    <row r="872" s="2" customFormat="1" ht="17.25" customHeight="1" x14ac:dyDescent="0.25"/>
    <row r="873" s="2" customFormat="1" ht="17.25" customHeight="1" x14ac:dyDescent="0.25"/>
    <row r="874" s="2" customFormat="1" ht="17.25" customHeight="1" x14ac:dyDescent="0.25"/>
    <row r="875" s="2" customFormat="1" ht="17.25" customHeight="1" x14ac:dyDescent="0.25"/>
    <row r="876" s="2" customFormat="1" ht="17.25" customHeight="1" x14ac:dyDescent="0.25"/>
    <row r="877" s="2" customFormat="1" ht="17.25" customHeight="1" x14ac:dyDescent="0.25"/>
    <row r="878" s="2" customFormat="1" ht="17.25" customHeight="1" x14ac:dyDescent="0.25"/>
    <row r="879" s="2" customFormat="1" ht="17.25" customHeight="1" x14ac:dyDescent="0.25"/>
    <row r="880" s="2" customFormat="1" ht="17.25" customHeight="1" x14ac:dyDescent="0.25"/>
    <row r="881" s="2" customFormat="1" ht="17.25" customHeight="1" x14ac:dyDescent="0.25"/>
    <row r="882" s="2" customFormat="1" ht="17.25" customHeight="1" x14ac:dyDescent="0.25"/>
    <row r="883" s="2" customFormat="1" ht="17.25" customHeight="1" x14ac:dyDescent="0.25"/>
    <row r="884" s="2" customFormat="1" ht="17.25" customHeight="1" x14ac:dyDescent="0.25"/>
    <row r="885" s="2" customFormat="1" ht="17.25" customHeight="1" x14ac:dyDescent="0.25"/>
    <row r="886" s="2" customFormat="1" ht="17.25" customHeight="1" x14ac:dyDescent="0.25"/>
    <row r="887" s="2" customFormat="1" ht="17.25" customHeight="1" x14ac:dyDescent="0.25"/>
    <row r="888" s="2" customFormat="1" ht="17.25" customHeight="1" x14ac:dyDescent="0.25"/>
    <row r="889" s="2" customFormat="1" ht="17.25" customHeight="1" x14ac:dyDescent="0.25"/>
    <row r="890" s="2" customFormat="1" ht="17.25" customHeight="1" x14ac:dyDescent="0.25"/>
    <row r="891" s="2" customFormat="1" ht="17.25" customHeight="1" x14ac:dyDescent="0.25"/>
    <row r="892" s="2" customFormat="1" ht="17.25" customHeight="1" x14ac:dyDescent="0.25"/>
    <row r="893" s="2" customFormat="1" ht="17.25" customHeight="1" x14ac:dyDescent="0.25"/>
    <row r="894" s="2" customFormat="1" ht="17.25" customHeight="1" x14ac:dyDescent="0.25"/>
    <row r="895" s="2" customFormat="1" ht="17.25" customHeight="1" x14ac:dyDescent="0.25"/>
    <row r="896" s="2" customFormat="1" ht="17.25" customHeight="1" x14ac:dyDescent="0.25"/>
    <row r="897" s="2" customFormat="1" ht="17.25" customHeight="1" x14ac:dyDescent="0.25"/>
    <row r="898" s="2" customFormat="1" ht="17.25" customHeight="1" x14ac:dyDescent="0.25"/>
    <row r="899" s="2" customFormat="1" ht="17.25" customHeight="1" x14ac:dyDescent="0.25"/>
    <row r="900" s="2" customFormat="1" ht="17.25" customHeight="1" x14ac:dyDescent="0.25"/>
    <row r="901" s="2" customFormat="1" ht="17.25" customHeight="1" x14ac:dyDescent="0.25"/>
    <row r="902" s="2" customFormat="1" ht="17.25" customHeight="1" x14ac:dyDescent="0.25"/>
    <row r="903" s="2" customFormat="1" ht="17.25" customHeight="1" x14ac:dyDescent="0.25"/>
    <row r="904" s="2" customFormat="1" ht="17.25" customHeight="1" x14ac:dyDescent="0.25"/>
    <row r="905" s="2" customFormat="1" ht="17.25" customHeight="1" x14ac:dyDescent="0.25"/>
    <row r="906" s="2" customFormat="1" ht="17.25" customHeight="1" x14ac:dyDescent="0.25"/>
    <row r="907" s="2" customFormat="1" ht="17.25" customHeight="1" x14ac:dyDescent="0.25"/>
    <row r="908" s="2" customFormat="1" ht="17.25" customHeight="1" x14ac:dyDescent="0.25"/>
    <row r="909" s="2" customFormat="1" ht="17.25" customHeight="1" x14ac:dyDescent="0.25"/>
    <row r="910" s="2" customFormat="1" ht="17.25" customHeight="1" x14ac:dyDescent="0.25"/>
    <row r="911" s="2" customFormat="1" ht="17.25" customHeight="1" x14ac:dyDescent="0.25"/>
    <row r="912" s="2" customFormat="1" ht="17.25" customHeight="1" x14ac:dyDescent="0.25"/>
    <row r="913" s="2" customFormat="1" ht="17.25" customHeight="1" x14ac:dyDescent="0.25"/>
    <row r="914" s="2" customFormat="1" ht="17.25" customHeight="1" x14ac:dyDescent="0.25"/>
    <row r="915" s="2" customFormat="1" ht="17.25" customHeight="1" x14ac:dyDescent="0.25"/>
    <row r="916" s="2" customFormat="1" ht="17.25" customHeight="1" x14ac:dyDescent="0.25"/>
    <row r="917" s="2" customFormat="1" ht="17.25" customHeight="1" x14ac:dyDescent="0.25"/>
    <row r="918" s="2" customFormat="1" ht="17.25" customHeight="1" x14ac:dyDescent="0.25"/>
    <row r="919" s="2" customFormat="1" ht="17.25" customHeight="1" x14ac:dyDescent="0.25"/>
    <row r="920" s="2" customFormat="1" ht="17.25" customHeight="1" x14ac:dyDescent="0.25"/>
    <row r="921" s="2" customFormat="1" ht="17.25" customHeight="1" x14ac:dyDescent="0.25"/>
    <row r="922" s="2" customFormat="1" ht="17.25" customHeight="1" x14ac:dyDescent="0.25"/>
    <row r="923" s="2" customFormat="1" ht="17.25" customHeight="1" x14ac:dyDescent="0.25"/>
    <row r="924" s="2" customFormat="1" ht="17.25" customHeight="1" x14ac:dyDescent="0.25"/>
    <row r="925" s="2" customFormat="1" ht="17.25" customHeight="1" x14ac:dyDescent="0.25"/>
    <row r="926" s="2" customFormat="1" ht="17.25" customHeight="1" x14ac:dyDescent="0.25"/>
    <row r="927" s="2" customFormat="1" ht="17.25" customHeight="1" x14ac:dyDescent="0.25"/>
    <row r="928" s="2" customFormat="1" ht="17.25" customHeight="1" x14ac:dyDescent="0.25"/>
    <row r="929" s="2" customFormat="1" ht="17.25" customHeight="1" x14ac:dyDescent="0.25"/>
    <row r="930" s="2" customFormat="1" ht="17.25" customHeight="1" x14ac:dyDescent="0.25"/>
    <row r="931" s="2" customFormat="1" ht="17.25" customHeight="1" x14ac:dyDescent="0.25"/>
    <row r="932" s="2" customFormat="1" ht="17.25" customHeight="1" x14ac:dyDescent="0.25"/>
    <row r="933" s="2" customFormat="1" ht="17.25" customHeight="1" x14ac:dyDescent="0.25"/>
    <row r="934" s="2" customFormat="1" ht="17.25" customHeight="1" x14ac:dyDescent="0.25"/>
    <row r="935" s="2" customFormat="1" ht="17.25" customHeight="1" x14ac:dyDescent="0.25"/>
    <row r="936" s="2" customFormat="1" ht="17.25" customHeight="1" x14ac:dyDescent="0.25"/>
    <row r="937" s="2" customFormat="1" ht="17.25" customHeight="1" x14ac:dyDescent="0.25"/>
    <row r="938" s="2" customFormat="1" ht="17.25" customHeight="1" x14ac:dyDescent="0.25"/>
    <row r="939" s="2" customFormat="1" ht="17.25" customHeight="1" x14ac:dyDescent="0.25"/>
    <row r="940" s="2" customFormat="1" ht="17.25" customHeight="1" x14ac:dyDescent="0.25"/>
    <row r="941" s="2" customFormat="1" ht="17.25" customHeight="1" x14ac:dyDescent="0.25"/>
    <row r="942" s="2" customFormat="1" ht="17.25" customHeight="1" x14ac:dyDescent="0.25"/>
    <row r="943" s="2" customFormat="1" ht="17.25" customHeight="1" x14ac:dyDescent="0.25"/>
    <row r="944" s="2" customFormat="1" ht="17.25" customHeight="1" x14ac:dyDescent="0.25"/>
    <row r="945" s="2" customFormat="1" ht="17.25" customHeight="1" x14ac:dyDescent="0.25"/>
    <row r="946" s="2" customFormat="1" ht="17.25" customHeight="1" x14ac:dyDescent="0.25"/>
    <row r="947" s="2" customFormat="1" ht="17.25" customHeight="1" x14ac:dyDescent="0.25"/>
    <row r="948" s="2" customFormat="1" ht="17.25" customHeight="1" x14ac:dyDescent="0.25"/>
    <row r="949" s="2" customFormat="1" ht="17.25" customHeight="1" x14ac:dyDescent="0.25"/>
    <row r="950" s="2" customFormat="1" ht="17.25" customHeight="1" x14ac:dyDescent="0.25"/>
    <row r="951" s="2" customFormat="1" ht="17.25" customHeight="1" x14ac:dyDescent="0.25"/>
    <row r="952" s="2" customFormat="1" ht="17.25" customHeight="1" x14ac:dyDescent="0.25"/>
    <row r="953" s="2" customFormat="1" ht="17.25" customHeight="1" x14ac:dyDescent="0.25"/>
    <row r="954" s="2" customFormat="1" ht="17.25" customHeight="1" x14ac:dyDescent="0.25"/>
    <row r="955" s="2" customFormat="1" ht="17.25" customHeight="1" x14ac:dyDescent="0.25"/>
    <row r="956" s="2" customFormat="1" ht="17.25" customHeight="1" x14ac:dyDescent="0.25"/>
    <row r="957" s="2" customFormat="1" ht="17.25" customHeight="1" x14ac:dyDescent="0.25"/>
    <row r="958" s="2" customFormat="1" ht="17.25" customHeight="1" x14ac:dyDescent="0.25"/>
    <row r="959" s="2" customFormat="1" ht="17.25" customHeight="1" x14ac:dyDescent="0.25"/>
    <row r="960" s="2" customFormat="1" ht="17.25" customHeight="1" x14ac:dyDescent="0.25"/>
    <row r="961" s="2" customFormat="1" ht="17.25" customHeight="1" x14ac:dyDescent="0.25"/>
    <row r="962" s="2" customFormat="1" ht="17.25" customHeight="1" x14ac:dyDescent="0.25"/>
    <row r="963" s="2" customFormat="1" ht="17.25" customHeight="1" x14ac:dyDescent="0.25"/>
    <row r="964" s="2" customFormat="1" ht="17.25" customHeight="1" x14ac:dyDescent="0.25"/>
    <row r="965" s="2" customFormat="1" ht="17.25" customHeight="1" x14ac:dyDescent="0.25"/>
    <row r="966" s="2" customFormat="1" ht="17.25" customHeight="1" x14ac:dyDescent="0.25"/>
    <row r="967" s="2" customFormat="1" ht="17.25" customHeight="1" x14ac:dyDescent="0.25"/>
    <row r="968" s="2" customFormat="1" ht="17.25" customHeight="1" x14ac:dyDescent="0.25"/>
    <row r="969" s="2" customFormat="1" ht="17.25" customHeight="1" x14ac:dyDescent="0.25"/>
    <row r="970" s="2" customFormat="1" ht="17.25" customHeight="1" x14ac:dyDescent="0.25"/>
    <row r="971" s="2" customFormat="1" ht="17.25" customHeight="1" x14ac:dyDescent="0.25"/>
    <row r="972" s="2" customFormat="1" ht="17.25" customHeight="1" x14ac:dyDescent="0.25"/>
    <row r="973" s="2" customFormat="1" ht="17.25" customHeight="1" x14ac:dyDescent="0.25"/>
    <row r="974" s="2" customFormat="1" ht="17.25" customHeight="1" x14ac:dyDescent="0.25"/>
    <row r="975" s="2" customFormat="1" ht="17.25" customHeight="1" x14ac:dyDescent="0.25"/>
    <row r="976" s="2" customFormat="1" ht="17.25" customHeight="1" x14ac:dyDescent="0.25"/>
    <row r="977" s="2" customFormat="1" ht="17.25" customHeight="1" x14ac:dyDescent="0.25"/>
    <row r="978" s="2" customFormat="1" ht="17.25" customHeight="1" x14ac:dyDescent="0.25"/>
    <row r="979" s="2" customFormat="1" ht="17.25" customHeight="1" x14ac:dyDescent="0.25"/>
    <row r="980" s="2" customFormat="1" ht="17.25" customHeight="1" x14ac:dyDescent="0.25"/>
    <row r="981" s="2" customFormat="1" ht="17.25" customHeight="1" x14ac:dyDescent="0.25"/>
    <row r="982" s="2" customFormat="1" ht="17.25" customHeight="1" x14ac:dyDescent="0.25"/>
    <row r="983" s="2" customFormat="1" ht="17.25" customHeight="1" x14ac:dyDescent="0.25"/>
    <row r="984" s="2" customFormat="1" ht="17.25" customHeight="1" x14ac:dyDescent="0.25"/>
    <row r="985" s="2" customFormat="1" ht="17.25" customHeight="1" x14ac:dyDescent="0.25"/>
    <row r="986" s="2" customFormat="1" ht="17.25" customHeight="1" x14ac:dyDescent="0.25"/>
    <row r="987" s="2" customFormat="1" ht="17.25" customHeight="1" x14ac:dyDescent="0.25"/>
    <row r="988" s="2" customFormat="1" ht="17.25" customHeight="1" x14ac:dyDescent="0.25"/>
    <row r="989" s="2" customFormat="1" ht="17.25" customHeight="1" x14ac:dyDescent="0.25"/>
    <row r="990" s="2" customFormat="1" ht="17.25" customHeight="1" x14ac:dyDescent="0.25"/>
    <row r="991" s="2" customFormat="1" ht="17.25" customHeight="1" x14ac:dyDescent="0.25"/>
    <row r="992" s="2" customFormat="1" ht="17.25" customHeight="1" x14ac:dyDescent="0.25"/>
    <row r="993" s="2" customFormat="1" ht="17.25" customHeight="1" x14ac:dyDescent="0.25"/>
    <row r="994" s="2" customFormat="1" ht="17.25" customHeight="1" x14ac:dyDescent="0.25"/>
    <row r="995" s="2" customFormat="1" ht="17.25" customHeight="1" x14ac:dyDescent="0.25"/>
    <row r="996" s="2" customFormat="1" ht="17.25" customHeight="1" x14ac:dyDescent="0.25"/>
    <row r="997" s="2" customFormat="1" ht="17.25" customHeight="1" x14ac:dyDescent="0.25"/>
    <row r="998" s="2" customFormat="1" ht="17.25" customHeight="1" x14ac:dyDescent="0.25"/>
    <row r="999" s="2" customFormat="1" ht="17.25" customHeight="1" x14ac:dyDescent="0.25"/>
    <row r="1000" s="2" customFormat="1" ht="17.25" customHeight="1" x14ac:dyDescent="0.25"/>
  </sheetData>
  <mergeCells count="3">
    <mergeCell ref="A1:F1"/>
    <mergeCell ref="A14:F14"/>
    <mergeCell ref="A38:F38"/>
  </mergeCells>
  <dataValidations count="1">
    <dataValidation type="list" allowBlank="1" showErrorMessage="1" sqref="G1" xr:uid="{A2ED73C0-8443-4DD7-B573-158988F586D4}">
      <formula1>"Option 1,Option 2"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0165-7545-4D4F-AAFA-B9A235A18A5F}">
  <dimension ref="A1:DD110"/>
  <sheetViews>
    <sheetView showGridLines="0" zoomScale="89" zoomScaleNormal="89" workbookViewId="0">
      <pane xSplit="2" ySplit="4" topLeftCell="C88" activePane="bottomRight" state="frozen"/>
      <selection pane="topRight" activeCell="C1" sqref="C1"/>
      <selection pane="bottomLeft" activeCell="A5" sqref="A5"/>
      <selection pane="bottomRight" activeCell="F15" sqref="F15"/>
    </sheetView>
  </sheetViews>
  <sheetFormatPr defaultRowHeight="15.75" outlineLevelRow="1" x14ac:dyDescent="0.25"/>
  <cols>
    <col min="1" max="1" width="41.140625" style="13" bestFit="1" customWidth="1"/>
    <col min="2" max="2" width="1.7109375" style="13" customWidth="1"/>
    <col min="3" max="3" width="14.28515625" style="13" bestFit="1" customWidth="1"/>
    <col min="4" max="7" width="14.42578125" style="13" bestFit="1" customWidth="1"/>
    <col min="8" max="8" width="11.28515625" style="13" bestFit="1" customWidth="1"/>
    <col min="9" max="9" width="11.28515625" style="13" customWidth="1"/>
    <col min="10" max="10" width="10.42578125" style="13" bestFit="1" customWidth="1"/>
    <col min="11" max="11" width="10.85546875" style="13" bestFit="1" customWidth="1"/>
    <col min="12" max="12" width="11.28515625" style="13" customWidth="1"/>
    <col min="13" max="13" width="11.140625" style="13" bestFit="1" customWidth="1"/>
    <col min="14" max="14" width="12" style="13" customWidth="1"/>
    <col min="15" max="15" width="11" style="13" bestFit="1" customWidth="1"/>
    <col min="16" max="16384" width="9.140625" style="13"/>
  </cols>
  <sheetData>
    <row r="1" spans="1:15" ht="30" customHeight="1" x14ac:dyDescent="0.25">
      <c r="A1" s="82" t="s">
        <v>47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x14ac:dyDescent="0.25">
      <c r="A2" s="44" t="s">
        <v>48</v>
      </c>
      <c r="B2" s="14"/>
      <c r="C2" s="47">
        <v>2018</v>
      </c>
      <c r="D2" s="47">
        <f t="shared" ref="D2:G2" si="0">+C2+1</f>
        <v>2019</v>
      </c>
      <c r="E2" s="47">
        <f t="shared" si="0"/>
        <v>2020</v>
      </c>
      <c r="F2" s="47">
        <f t="shared" si="0"/>
        <v>2021</v>
      </c>
      <c r="G2" s="47">
        <f t="shared" si="0"/>
        <v>2022</v>
      </c>
      <c r="H2" s="48">
        <f t="shared" ref="H2" si="1">+G2+1</f>
        <v>2023</v>
      </c>
      <c r="I2" s="48">
        <f t="shared" ref="I2" si="2">+H2+1</f>
        <v>2024</v>
      </c>
      <c r="J2" s="48">
        <f t="shared" ref="J2" si="3">+I2+1</f>
        <v>2025</v>
      </c>
      <c r="K2" s="48">
        <f t="shared" ref="K2" si="4">+J2+1</f>
        <v>2026</v>
      </c>
      <c r="L2" s="48">
        <f t="shared" ref="L2" si="5">+K2+1</f>
        <v>2027</v>
      </c>
      <c r="M2" s="48">
        <f t="shared" ref="M2" si="6">+L2+1</f>
        <v>2028</v>
      </c>
      <c r="N2" s="48">
        <f t="shared" ref="N2" si="7">+M2+1</f>
        <v>2029</v>
      </c>
      <c r="O2" s="48">
        <f t="shared" ref="O2" si="8">+N2+1</f>
        <v>2030</v>
      </c>
    </row>
    <row r="3" spans="1:15" x14ac:dyDescent="0.25">
      <c r="A3" s="44" t="s">
        <v>49</v>
      </c>
      <c r="B3" s="14"/>
      <c r="C3" s="75">
        <v>365</v>
      </c>
      <c r="D3" s="75">
        <v>365</v>
      </c>
      <c r="E3" s="75">
        <v>365</v>
      </c>
      <c r="F3" s="75">
        <v>365</v>
      </c>
      <c r="G3" s="75">
        <v>365</v>
      </c>
      <c r="H3" s="75">
        <v>365</v>
      </c>
      <c r="I3" s="75">
        <v>365</v>
      </c>
      <c r="J3" s="75">
        <v>365</v>
      </c>
      <c r="K3" s="75">
        <v>365</v>
      </c>
      <c r="L3" s="75">
        <v>365</v>
      </c>
      <c r="M3" s="75">
        <v>365</v>
      </c>
      <c r="N3" s="75">
        <v>365</v>
      </c>
      <c r="O3" s="75">
        <v>365</v>
      </c>
    </row>
    <row r="4" spans="1:15" x14ac:dyDescent="0.25">
      <c r="A4" s="44" t="s">
        <v>50</v>
      </c>
      <c r="B4" s="14"/>
      <c r="C4" s="76" t="str">
        <f>IF(C46=C59, "Balanced","Error")</f>
        <v>Balanced</v>
      </c>
      <c r="D4" s="76" t="str">
        <f t="shared" ref="D4:O4" si="9">IF(D46=D59, "Balanced","Error")</f>
        <v>Balanced</v>
      </c>
      <c r="E4" s="76" t="str">
        <f t="shared" si="9"/>
        <v>Balanced</v>
      </c>
      <c r="F4" s="76" t="str">
        <f t="shared" si="9"/>
        <v>Balanced</v>
      </c>
      <c r="G4" s="76" t="str">
        <f t="shared" si="9"/>
        <v>Balanced</v>
      </c>
      <c r="H4" s="76" t="str">
        <f t="shared" si="9"/>
        <v>Balanced</v>
      </c>
      <c r="I4" s="76" t="str">
        <f t="shared" si="9"/>
        <v>Balanced</v>
      </c>
      <c r="J4" s="76" t="str">
        <f t="shared" si="9"/>
        <v>Balanced</v>
      </c>
      <c r="K4" s="76" t="str">
        <f t="shared" si="9"/>
        <v>Balanced</v>
      </c>
      <c r="L4" s="76" t="str">
        <f t="shared" si="9"/>
        <v>Balanced</v>
      </c>
      <c r="M4" s="76" t="str">
        <f t="shared" si="9"/>
        <v>Balanced</v>
      </c>
      <c r="N4" s="76" t="str">
        <f t="shared" si="9"/>
        <v>Balanced</v>
      </c>
      <c r="O4" s="76" t="str">
        <f t="shared" si="9"/>
        <v>Balanced</v>
      </c>
    </row>
    <row r="6" spans="1:15" x14ac:dyDescent="0.25">
      <c r="A6" s="44" t="s">
        <v>54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ht="2.1" customHeight="1" x14ac:dyDescent="0.25">
      <c r="A7" s="43"/>
    </row>
    <row r="8" spans="1:15" outlineLevel="1" x14ac:dyDescent="0.25">
      <c r="A8" s="45" t="s">
        <v>51</v>
      </c>
      <c r="B8" s="36"/>
      <c r="H8" s="42"/>
      <c r="I8" s="42"/>
      <c r="J8" s="42"/>
      <c r="K8" s="42"/>
      <c r="L8" s="42"/>
      <c r="M8" s="42"/>
      <c r="N8" s="42"/>
      <c r="O8" s="42"/>
    </row>
    <row r="9" spans="1:15" outlineLevel="1" x14ac:dyDescent="0.25">
      <c r="A9" s="43" t="s">
        <v>55</v>
      </c>
      <c r="C9" s="16"/>
      <c r="D9" s="17">
        <f>D25/C25-1</f>
        <v>0.15762643740135474</v>
      </c>
      <c r="E9" s="17">
        <f t="shared" ref="E9:G9" si="10">E25/D25-1</f>
        <v>0.1122825737174602</v>
      </c>
      <c r="F9" s="17">
        <f t="shared" si="10"/>
        <v>8.3718451406600947E-2</v>
      </c>
      <c r="G9" s="17">
        <f t="shared" si="10"/>
        <v>5.9231001608812672E-2</v>
      </c>
      <c r="H9" s="41">
        <v>0.1</v>
      </c>
      <c r="I9" s="41">
        <v>0.1</v>
      </c>
      <c r="J9" s="41">
        <v>0.1</v>
      </c>
      <c r="K9" s="41">
        <v>0.1</v>
      </c>
      <c r="L9" s="41">
        <v>0.1</v>
      </c>
      <c r="M9" s="41">
        <v>0.1</v>
      </c>
      <c r="N9" s="41">
        <v>0.1</v>
      </c>
      <c r="O9" s="41">
        <v>0.1</v>
      </c>
    </row>
    <row r="10" spans="1:15" outlineLevel="1" x14ac:dyDescent="0.25">
      <c r="A10" s="43" t="s">
        <v>56</v>
      </c>
      <c r="C10" s="16">
        <f>C27/C25</f>
        <v>0.61744782220827987</v>
      </c>
      <c r="D10" s="17">
        <f>D27/D25</f>
        <v>0.59348271598665381</v>
      </c>
      <c r="E10" s="17">
        <f t="shared" ref="E10:G10" si="11">E27/E25</f>
        <v>0.62600022840610603</v>
      </c>
      <c r="F10" s="17">
        <f t="shared" si="11"/>
        <v>0.62587026928291922</v>
      </c>
      <c r="G10" s="17">
        <f t="shared" si="11"/>
        <v>0.61988963468017932</v>
      </c>
      <c r="H10" s="41">
        <v>0.62</v>
      </c>
      <c r="I10" s="41">
        <v>0.62</v>
      </c>
      <c r="J10" s="41">
        <v>0.62</v>
      </c>
      <c r="K10" s="41">
        <v>0.62</v>
      </c>
      <c r="L10" s="41">
        <v>0.62</v>
      </c>
      <c r="M10" s="41">
        <v>0.62</v>
      </c>
      <c r="N10" s="41">
        <v>0.62</v>
      </c>
      <c r="O10" s="41">
        <v>0.62</v>
      </c>
    </row>
    <row r="11" spans="1:15" outlineLevel="1" x14ac:dyDescent="0.25">
      <c r="A11" s="43" t="s">
        <v>57</v>
      </c>
      <c r="C11" s="16">
        <f>-C29/C25</f>
        <v>0.36654347250678876</v>
      </c>
      <c r="D11" s="17">
        <f>-D29/D25</f>
        <v>0.27761970089595717</v>
      </c>
      <c r="E11" s="17">
        <f t="shared" ref="E11:G11" si="12">-E29/E25</f>
        <v>0.2585480985191671</v>
      </c>
      <c r="F11" s="17">
        <f t="shared" si="12"/>
        <v>0.23901757048215203</v>
      </c>
      <c r="G11" s="17">
        <f t="shared" si="12"/>
        <v>0.24312869763616587</v>
      </c>
      <c r="H11" s="41">
        <v>0.2</v>
      </c>
      <c r="I11" s="41">
        <v>0.2</v>
      </c>
      <c r="J11" s="41">
        <v>0.2</v>
      </c>
      <c r="K11" s="41">
        <v>0.2</v>
      </c>
      <c r="L11" s="41">
        <v>0.2</v>
      </c>
      <c r="M11" s="41">
        <v>0.2</v>
      </c>
      <c r="N11" s="41">
        <v>0.2</v>
      </c>
      <c r="O11" s="41">
        <v>0.2</v>
      </c>
    </row>
    <row r="12" spans="1:15" outlineLevel="1" x14ac:dyDescent="0.25">
      <c r="A12" s="43" t="s">
        <v>58</v>
      </c>
      <c r="C12" s="16">
        <f>-C30/C25</f>
        <v>0.1911633515346986</v>
      </c>
      <c r="D12" s="17">
        <f>-D30/D25</f>
        <v>0.15370153955591687</v>
      </c>
      <c r="E12" s="17">
        <f t="shared" ref="E12:G12" si="13">-E30/E25</f>
        <v>0.13099090182344209</v>
      </c>
      <c r="F12" s="17">
        <f t="shared" si="13"/>
        <v>0.1162244188252155</v>
      </c>
      <c r="G12" s="17">
        <f t="shared" si="13"/>
        <v>0.10665408696574961</v>
      </c>
      <c r="H12" s="41">
        <v>0.1</v>
      </c>
      <c r="I12" s="41">
        <v>0.1</v>
      </c>
      <c r="J12" s="41">
        <v>0.1</v>
      </c>
      <c r="K12" s="41">
        <v>0.1</v>
      </c>
      <c r="L12" s="41">
        <v>0.1</v>
      </c>
      <c r="M12" s="41">
        <v>0.1</v>
      </c>
      <c r="N12" s="41">
        <v>0.1</v>
      </c>
      <c r="O12" s="41">
        <v>0.1</v>
      </c>
    </row>
    <row r="13" spans="1:15" outlineLevel="1" x14ac:dyDescent="0.25">
      <c r="A13" s="43" t="s">
        <v>59</v>
      </c>
      <c r="C13" s="16">
        <f>-C31/C53</f>
        <v>0.05</v>
      </c>
      <c r="D13" s="17">
        <f>-D31/D53</f>
        <v>0.05</v>
      </c>
      <c r="E13" s="17">
        <f t="shared" ref="E13:G13" si="14">-E31/E53</f>
        <v>0.05</v>
      </c>
      <c r="F13" s="17">
        <f t="shared" si="14"/>
        <v>0.03</v>
      </c>
      <c r="G13" s="17">
        <f t="shared" si="14"/>
        <v>0.03</v>
      </c>
      <c r="H13" s="41">
        <v>0.03</v>
      </c>
      <c r="I13" s="41">
        <v>0.03</v>
      </c>
      <c r="J13" s="41">
        <v>0.03</v>
      </c>
      <c r="K13" s="41">
        <v>0.03</v>
      </c>
      <c r="L13" s="41">
        <v>0.03</v>
      </c>
      <c r="M13" s="41">
        <v>0.03</v>
      </c>
      <c r="N13" s="41">
        <v>0.03</v>
      </c>
      <c r="O13" s="41">
        <v>0.03</v>
      </c>
    </row>
    <row r="14" spans="1:15" outlineLevel="1" x14ac:dyDescent="0.25">
      <c r="A14" s="43" t="s">
        <v>60</v>
      </c>
      <c r="C14" s="16">
        <f>-C33/C32</f>
        <v>0.31167801892042296</v>
      </c>
      <c r="D14" s="17">
        <f>-D33/D32</f>
        <v>0.29180230056592166</v>
      </c>
      <c r="E14" s="17">
        <f t="shared" ref="E14:G14" si="15">-E33/E32</f>
        <v>0.28698850107817442</v>
      </c>
      <c r="F14" s="17">
        <f t="shared" si="15"/>
        <v>0.28994115004464732</v>
      </c>
      <c r="G14" s="17">
        <f t="shared" si="15"/>
        <v>0.29121899033183546</v>
      </c>
      <c r="H14" s="41">
        <v>0.3</v>
      </c>
      <c r="I14" s="41">
        <v>0.3</v>
      </c>
      <c r="J14" s="41">
        <v>0.3</v>
      </c>
      <c r="K14" s="41">
        <v>0.3</v>
      </c>
      <c r="L14" s="41">
        <v>0.3</v>
      </c>
      <c r="M14" s="41">
        <v>0.3</v>
      </c>
      <c r="N14" s="41">
        <v>0.3</v>
      </c>
      <c r="O14" s="41">
        <v>0.3</v>
      </c>
    </row>
    <row r="15" spans="1:15" outlineLevel="1" x14ac:dyDescent="0.25">
      <c r="A15" s="43"/>
      <c r="H15" s="42"/>
      <c r="I15" s="42"/>
      <c r="J15" s="42"/>
      <c r="K15" s="42"/>
      <c r="L15" s="42"/>
      <c r="M15" s="42"/>
      <c r="N15" s="42"/>
      <c r="O15" s="42"/>
    </row>
    <row r="16" spans="1:15" outlineLevel="1" x14ac:dyDescent="0.25">
      <c r="A16" s="45" t="s">
        <v>52</v>
      </c>
      <c r="B16" s="36"/>
      <c r="H16" s="42"/>
      <c r="I16" s="42"/>
      <c r="J16" s="42"/>
      <c r="K16" s="42"/>
      <c r="L16" s="42"/>
      <c r="M16" s="42"/>
      <c r="N16" s="42"/>
      <c r="O16" s="42"/>
    </row>
    <row r="17" spans="1:15" outlineLevel="1" x14ac:dyDescent="0.25">
      <c r="A17" s="46" t="s">
        <v>61</v>
      </c>
      <c r="C17" s="18">
        <f>C25/C40</f>
        <v>2.241912087912088</v>
      </c>
      <c r="D17" s="1">
        <f t="shared" ref="D17:G17" si="16">D25/D40</f>
        <v>2.788335301062574</v>
      </c>
      <c r="E17" s="1">
        <f t="shared" si="16"/>
        <v>3.2717648524100138</v>
      </c>
      <c r="F17" s="1">
        <f t="shared" si="16"/>
        <v>3.687447378987863</v>
      </c>
      <c r="G17" s="1">
        <f t="shared" si="16"/>
        <v>4.0183310435075779</v>
      </c>
      <c r="H17" s="40">
        <v>4</v>
      </c>
      <c r="I17" s="40">
        <v>4</v>
      </c>
      <c r="J17" s="40">
        <v>4</v>
      </c>
      <c r="K17" s="40">
        <v>4</v>
      </c>
      <c r="L17" s="40">
        <v>4</v>
      </c>
      <c r="M17" s="40">
        <v>4</v>
      </c>
      <c r="N17" s="40">
        <v>4</v>
      </c>
      <c r="O17" s="40">
        <v>4</v>
      </c>
    </row>
    <row r="18" spans="1:15" outlineLevel="1" x14ac:dyDescent="0.25">
      <c r="A18" s="46" t="s">
        <v>62</v>
      </c>
      <c r="C18" s="19">
        <f>C43/C25*C3</f>
        <v>18.25</v>
      </c>
      <c r="D18" s="1">
        <f>D43/D25*D3</f>
        <v>18.25</v>
      </c>
      <c r="E18" s="1">
        <f>E43/E25*E3</f>
        <v>18.25</v>
      </c>
      <c r="F18" s="1">
        <f>F43/F25*F3</f>
        <v>18.25</v>
      </c>
      <c r="G18" s="1">
        <f>G43/G25*G3</f>
        <v>18.25</v>
      </c>
      <c r="H18" s="40">
        <v>18</v>
      </c>
      <c r="I18" s="40">
        <v>18</v>
      </c>
      <c r="J18" s="40">
        <v>18</v>
      </c>
      <c r="K18" s="40">
        <v>18</v>
      </c>
      <c r="L18" s="40">
        <v>18</v>
      </c>
      <c r="M18" s="40">
        <v>18</v>
      </c>
      <c r="N18" s="40">
        <v>18</v>
      </c>
      <c r="O18" s="40">
        <v>18</v>
      </c>
    </row>
    <row r="19" spans="1:15" outlineLevel="1" x14ac:dyDescent="0.25">
      <c r="A19" s="46" t="s">
        <v>78</v>
      </c>
      <c r="C19" s="19">
        <f>-C44/C26*C3</f>
        <v>73</v>
      </c>
      <c r="D19" s="1">
        <f>-D44/D26*D3</f>
        <v>73</v>
      </c>
      <c r="E19" s="1">
        <f>-E44/E26*E3</f>
        <v>73</v>
      </c>
      <c r="F19" s="1">
        <f>-F44/F26*F3</f>
        <v>72.177526570774035</v>
      </c>
      <c r="G19" s="1">
        <f>-G44/G26*G3</f>
        <v>72.235735473739311</v>
      </c>
      <c r="H19" s="40">
        <v>72</v>
      </c>
      <c r="I19" s="40">
        <v>72</v>
      </c>
      <c r="J19" s="40">
        <v>72</v>
      </c>
      <c r="K19" s="40">
        <v>72</v>
      </c>
      <c r="L19" s="40">
        <v>72</v>
      </c>
      <c r="M19" s="40">
        <v>72</v>
      </c>
      <c r="N19" s="40">
        <v>72</v>
      </c>
      <c r="O19" s="40">
        <v>72</v>
      </c>
    </row>
    <row r="20" spans="1:15" outlineLevel="1" x14ac:dyDescent="0.25">
      <c r="A20" s="46" t="s">
        <v>79</v>
      </c>
      <c r="C20" s="19">
        <f>C56/-C26*C3</f>
        <v>36.5</v>
      </c>
      <c r="D20" s="1">
        <f>D56/-D26*D3</f>
        <v>36.5</v>
      </c>
      <c r="E20" s="1">
        <f>E56/-E26*E3</f>
        <v>36.5</v>
      </c>
      <c r="F20" s="1">
        <f>F56/-F26*F3</f>
        <v>36.088763285387017</v>
      </c>
      <c r="G20" s="1">
        <f>G56/-G26*G3</f>
        <v>36.117867736869655</v>
      </c>
      <c r="H20" s="40">
        <v>36</v>
      </c>
      <c r="I20" s="40">
        <v>36</v>
      </c>
      <c r="J20" s="40">
        <v>36</v>
      </c>
      <c r="K20" s="40">
        <v>36</v>
      </c>
      <c r="L20" s="40">
        <v>36</v>
      </c>
      <c r="M20" s="40">
        <v>36</v>
      </c>
      <c r="N20" s="40">
        <v>36</v>
      </c>
      <c r="O20" s="40">
        <v>36</v>
      </c>
    </row>
    <row r="21" spans="1:15" outlineLevel="1" x14ac:dyDescent="0.25">
      <c r="A21" s="46" t="s">
        <v>63</v>
      </c>
      <c r="C21" s="20">
        <f>C53</f>
        <v>50000</v>
      </c>
      <c r="D21" s="1">
        <f t="shared" ref="D21:G21" si="17">D53</f>
        <v>50000</v>
      </c>
      <c r="E21" s="1">
        <f t="shared" si="17"/>
        <v>30000</v>
      </c>
      <c r="F21" s="1">
        <f t="shared" si="17"/>
        <v>30000</v>
      </c>
      <c r="G21" s="1">
        <f t="shared" si="17"/>
        <v>30000</v>
      </c>
      <c r="H21" s="40">
        <v>30000</v>
      </c>
      <c r="I21" s="40">
        <v>30000</v>
      </c>
      <c r="J21" s="40">
        <v>30000</v>
      </c>
      <c r="K21" s="40">
        <v>30000</v>
      </c>
      <c r="L21" s="40">
        <v>30000</v>
      </c>
      <c r="M21" s="40">
        <v>30000</v>
      </c>
      <c r="N21" s="40">
        <v>30000</v>
      </c>
      <c r="O21" s="40">
        <v>30000</v>
      </c>
    </row>
    <row r="22" spans="1:15" x14ac:dyDescent="0.25">
      <c r="A22" s="21"/>
    </row>
    <row r="23" spans="1:15" x14ac:dyDescent="0.25">
      <c r="A23" s="44" t="s">
        <v>51</v>
      </c>
      <c r="B23" s="15"/>
      <c r="C23" s="15"/>
      <c r="D23" s="15"/>
      <c r="E23" s="15"/>
      <c r="F23" s="15"/>
      <c r="G23" s="15"/>
      <c r="H23" s="22"/>
      <c r="I23" s="15"/>
      <c r="J23" s="15"/>
      <c r="K23" s="15"/>
      <c r="L23" s="15"/>
      <c r="M23" s="15"/>
      <c r="N23" s="15"/>
      <c r="O23" s="15"/>
    </row>
    <row r="24" spans="1:15" ht="2.1" customHeight="1" x14ac:dyDescent="0.25">
      <c r="A24" s="43"/>
      <c r="H24" s="23"/>
    </row>
    <row r="25" spans="1:15" outlineLevel="1" x14ac:dyDescent="0.25">
      <c r="A25" s="49" t="s">
        <v>1</v>
      </c>
      <c r="C25" s="3">
        <v>102007</v>
      </c>
      <c r="D25" s="3">
        <v>118086</v>
      </c>
      <c r="E25" s="40">
        <v>131345</v>
      </c>
      <c r="F25" s="3">
        <v>142341</v>
      </c>
      <c r="G25" s="3">
        <v>150772</v>
      </c>
      <c r="H25" s="1">
        <f t="shared" ref="H25:O25" si="18">G25*(1+H9)</f>
        <v>165849.20000000001</v>
      </c>
      <c r="I25" s="1">
        <f t="shared" si="18"/>
        <v>182434.12000000002</v>
      </c>
      <c r="J25" s="1">
        <f t="shared" si="18"/>
        <v>200677.53200000004</v>
      </c>
      <c r="K25" s="1">
        <f t="shared" si="18"/>
        <v>220745.28520000007</v>
      </c>
      <c r="L25" s="1">
        <f t="shared" si="18"/>
        <v>242819.81372000009</v>
      </c>
      <c r="M25" s="1">
        <f t="shared" si="18"/>
        <v>267101.7950920001</v>
      </c>
      <c r="N25" s="1">
        <f t="shared" si="18"/>
        <v>293811.97460120014</v>
      </c>
      <c r="O25" s="1">
        <f t="shared" si="18"/>
        <v>323193.17206132016</v>
      </c>
    </row>
    <row r="26" spans="1:15" outlineLevel="1" x14ac:dyDescent="0.25">
      <c r="A26" s="49" t="s">
        <v>2</v>
      </c>
      <c r="C26" s="4">
        <v>-39023</v>
      </c>
      <c r="D26" s="4">
        <v>-48004</v>
      </c>
      <c r="E26" s="4">
        <v>-49123</v>
      </c>
      <c r="F26" s="4">
        <v>-53254</v>
      </c>
      <c r="G26" s="5">
        <v>-57310</v>
      </c>
      <c r="H26" s="1">
        <f t="shared" ref="H26:O26" si="19">-H25*(1-H10)</f>
        <v>-63022.696000000004</v>
      </c>
      <c r="I26" s="1">
        <f t="shared" si="19"/>
        <v>-69324.96560000001</v>
      </c>
      <c r="J26" s="1">
        <f t="shared" si="19"/>
        <v>-76257.46216000001</v>
      </c>
      <c r="K26" s="1">
        <f t="shared" si="19"/>
        <v>-83883.208376000024</v>
      </c>
      <c r="L26" s="1">
        <f t="shared" si="19"/>
        <v>-92271.529213600035</v>
      </c>
      <c r="M26" s="1">
        <f t="shared" si="19"/>
        <v>-101498.68213496004</v>
      </c>
      <c r="N26" s="1">
        <f t="shared" si="19"/>
        <v>-111648.55034845606</v>
      </c>
      <c r="O26" s="1">
        <f t="shared" si="19"/>
        <v>-122813.40538330167</v>
      </c>
    </row>
    <row r="27" spans="1:15" outlineLevel="1" x14ac:dyDescent="0.25">
      <c r="A27" s="50" t="s">
        <v>3</v>
      </c>
      <c r="B27" s="24"/>
      <c r="C27" s="6">
        <f t="shared" ref="C27:O27" si="20">SUM(C25:C26)</f>
        <v>62984</v>
      </c>
      <c r="D27" s="6">
        <f t="shared" si="20"/>
        <v>70082</v>
      </c>
      <c r="E27" s="6">
        <f t="shared" si="20"/>
        <v>82222</v>
      </c>
      <c r="F27" s="6">
        <f t="shared" si="20"/>
        <v>89087</v>
      </c>
      <c r="G27" s="7">
        <f t="shared" si="20"/>
        <v>93462</v>
      </c>
      <c r="H27" s="8">
        <f t="shared" si="20"/>
        <v>102826.50400000002</v>
      </c>
      <c r="I27" s="8">
        <f t="shared" si="20"/>
        <v>113109.15440000001</v>
      </c>
      <c r="J27" s="8">
        <f t="shared" si="20"/>
        <v>124420.06984000003</v>
      </c>
      <c r="K27" s="8">
        <f t="shared" si="20"/>
        <v>136862.07682400005</v>
      </c>
      <c r="L27" s="8">
        <f t="shared" si="20"/>
        <v>150548.28450640006</v>
      </c>
      <c r="M27" s="8">
        <f t="shared" si="20"/>
        <v>165603.11295704008</v>
      </c>
      <c r="N27" s="8">
        <f t="shared" si="20"/>
        <v>182163.42425274407</v>
      </c>
      <c r="O27" s="8">
        <f t="shared" si="20"/>
        <v>200379.7666780185</v>
      </c>
    </row>
    <row r="28" spans="1:15" outlineLevel="1" x14ac:dyDescent="0.25">
      <c r="A28" s="4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outlineLevel="1" x14ac:dyDescent="0.25">
      <c r="A29" s="49" t="s">
        <v>4</v>
      </c>
      <c r="C29" s="3">
        <v>-37390</v>
      </c>
      <c r="D29" s="3">
        <v>-32783</v>
      </c>
      <c r="E29" s="3">
        <v>-33959</v>
      </c>
      <c r="F29" s="3">
        <v>-34022</v>
      </c>
      <c r="G29" s="3">
        <v>-36657</v>
      </c>
      <c r="H29" s="1">
        <f t="shared" ref="H29:O29" si="21">-H25*H11</f>
        <v>-33169.840000000004</v>
      </c>
      <c r="I29" s="1">
        <f t="shared" si="21"/>
        <v>-36486.824000000008</v>
      </c>
      <c r="J29" s="1">
        <f t="shared" si="21"/>
        <v>-40135.506400000013</v>
      </c>
      <c r="K29" s="1">
        <f t="shared" si="21"/>
        <v>-44149.057040000014</v>
      </c>
      <c r="L29" s="1">
        <f t="shared" si="21"/>
        <v>-48563.962744000019</v>
      </c>
      <c r="M29" s="1">
        <f t="shared" si="21"/>
        <v>-53420.35901840002</v>
      </c>
      <c r="N29" s="1">
        <f t="shared" si="21"/>
        <v>-58762.394920240033</v>
      </c>
      <c r="O29" s="1">
        <f t="shared" si="21"/>
        <v>-64638.634412264037</v>
      </c>
    </row>
    <row r="30" spans="1:15" outlineLevel="1" x14ac:dyDescent="0.25">
      <c r="A30" s="49" t="s">
        <v>5</v>
      </c>
      <c r="C30" s="3">
        <v>-19500</v>
      </c>
      <c r="D30" s="3">
        <v>-18150</v>
      </c>
      <c r="E30" s="3">
        <v>-17205</v>
      </c>
      <c r="F30" s="3">
        <v>-16543.5</v>
      </c>
      <c r="G30" s="3">
        <v>-16080.45</v>
      </c>
      <c r="H30" s="1">
        <f t="shared" ref="H30:O30" si="22">-H25*H12</f>
        <v>-16584.920000000002</v>
      </c>
      <c r="I30" s="1">
        <f t="shared" si="22"/>
        <v>-18243.412000000004</v>
      </c>
      <c r="J30" s="1">
        <f t="shared" si="22"/>
        <v>-20067.753200000006</v>
      </c>
      <c r="K30" s="1">
        <f t="shared" si="22"/>
        <v>-22074.528520000007</v>
      </c>
      <c r="L30" s="1">
        <f t="shared" si="22"/>
        <v>-24281.981372000009</v>
      </c>
      <c r="M30" s="1">
        <f t="shared" si="22"/>
        <v>-26710.17950920001</v>
      </c>
      <c r="N30" s="1">
        <f t="shared" si="22"/>
        <v>-29381.197460120016</v>
      </c>
      <c r="O30" s="1">
        <f t="shared" si="22"/>
        <v>-32319.317206132018</v>
      </c>
    </row>
    <row r="31" spans="1:15" outlineLevel="1" x14ac:dyDescent="0.25">
      <c r="A31" s="49" t="s">
        <v>6</v>
      </c>
      <c r="C31" s="4">
        <v>-2500</v>
      </c>
      <c r="D31" s="4">
        <v>-2500</v>
      </c>
      <c r="E31" s="4">
        <v>-1500</v>
      </c>
      <c r="F31" s="4">
        <v>-900</v>
      </c>
      <c r="G31" s="5">
        <v>-900</v>
      </c>
      <c r="H31" s="1">
        <f t="shared" ref="H31:O31" si="23">-H21*H13</f>
        <v>-900</v>
      </c>
      <c r="I31" s="1">
        <f t="shared" si="23"/>
        <v>-900</v>
      </c>
      <c r="J31" s="1">
        <f t="shared" si="23"/>
        <v>-900</v>
      </c>
      <c r="K31" s="1">
        <f t="shared" si="23"/>
        <v>-900</v>
      </c>
      <c r="L31" s="1">
        <f t="shared" si="23"/>
        <v>-900</v>
      </c>
      <c r="M31" s="1">
        <f t="shared" si="23"/>
        <v>-900</v>
      </c>
      <c r="N31" s="1">
        <f t="shared" si="23"/>
        <v>-900</v>
      </c>
      <c r="O31" s="1">
        <f t="shared" si="23"/>
        <v>-900</v>
      </c>
    </row>
    <row r="32" spans="1:15" outlineLevel="1" x14ac:dyDescent="0.25">
      <c r="A32" s="51" t="s">
        <v>7</v>
      </c>
      <c r="B32" s="24"/>
      <c r="C32" s="1">
        <f t="shared" ref="C32:O32" si="24">SUM(C27:C31)</f>
        <v>3594</v>
      </c>
      <c r="D32" s="1">
        <f t="shared" si="24"/>
        <v>16649</v>
      </c>
      <c r="E32" s="1">
        <f t="shared" si="24"/>
        <v>29558</v>
      </c>
      <c r="F32" s="1">
        <f t="shared" si="24"/>
        <v>37621.5</v>
      </c>
      <c r="G32" s="9">
        <f t="shared" si="24"/>
        <v>39824.550000000003</v>
      </c>
      <c r="H32" s="9">
        <f t="shared" si="24"/>
        <v>52171.744000000021</v>
      </c>
      <c r="I32" s="9">
        <f t="shared" si="24"/>
        <v>57478.918400000002</v>
      </c>
      <c r="J32" s="9">
        <f t="shared" si="24"/>
        <v>63316.810240000006</v>
      </c>
      <c r="K32" s="9">
        <f t="shared" si="24"/>
        <v>69738.491264000026</v>
      </c>
      <c r="L32" s="9">
        <f t="shared" si="24"/>
        <v>76802.34039040003</v>
      </c>
      <c r="M32" s="9">
        <f t="shared" si="24"/>
        <v>84572.57442944005</v>
      </c>
      <c r="N32" s="9">
        <f t="shared" si="24"/>
        <v>93119.831872384006</v>
      </c>
      <c r="O32" s="9">
        <f t="shared" si="24"/>
        <v>102521.81505962243</v>
      </c>
    </row>
    <row r="33" spans="1:15" outlineLevel="1" x14ac:dyDescent="0.25">
      <c r="A33" s="49" t="s">
        <v>8</v>
      </c>
      <c r="C33" s="5">
        <v>-1120.1708000000001</v>
      </c>
      <c r="D33" s="5">
        <v>-4858.2165021220299</v>
      </c>
      <c r="E33" s="5">
        <v>-8482.8061148686793</v>
      </c>
      <c r="F33" s="5">
        <v>-10908.020976404699</v>
      </c>
      <c r="G33" s="5">
        <v>-11597.6652414197</v>
      </c>
      <c r="H33" s="1">
        <f t="shared" ref="H33:O33" si="25">-H32*H14</f>
        <v>-15651.523200000005</v>
      </c>
      <c r="I33" s="1">
        <f t="shared" si="25"/>
        <v>-17243.675520000001</v>
      </c>
      <c r="J33" s="1">
        <f t="shared" si="25"/>
        <v>-18995.043072</v>
      </c>
      <c r="K33" s="1">
        <f t="shared" si="25"/>
        <v>-20921.547379200008</v>
      </c>
      <c r="L33" s="1">
        <f t="shared" si="25"/>
        <v>-23040.702117120007</v>
      </c>
      <c r="M33" s="1">
        <f t="shared" si="25"/>
        <v>-25371.772328832016</v>
      </c>
      <c r="N33" s="1">
        <f t="shared" si="25"/>
        <v>-27935.949561715202</v>
      </c>
      <c r="O33" s="1">
        <f t="shared" si="25"/>
        <v>-30756.544517886727</v>
      </c>
    </row>
    <row r="34" spans="1:15" outlineLevel="1" x14ac:dyDescent="0.25">
      <c r="A34" s="50" t="s">
        <v>9</v>
      </c>
      <c r="B34" s="24"/>
      <c r="C34" s="8">
        <f t="shared" ref="C34:O34" si="26">SUM(C32:C33)</f>
        <v>2473.8292000000001</v>
      </c>
      <c r="D34" s="8">
        <f t="shared" si="26"/>
        <v>11790.78349787797</v>
      </c>
      <c r="E34" s="8">
        <f t="shared" si="26"/>
        <v>21075.193885131321</v>
      </c>
      <c r="F34" s="8">
        <f t="shared" si="26"/>
        <v>26713.479023595301</v>
      </c>
      <c r="G34" s="8">
        <f t="shared" si="26"/>
        <v>28226.884758580301</v>
      </c>
      <c r="H34" s="8">
        <f t="shared" si="26"/>
        <v>36520.220800000017</v>
      </c>
      <c r="I34" s="8">
        <f t="shared" si="26"/>
        <v>40235.242880000005</v>
      </c>
      <c r="J34" s="8">
        <f t="shared" si="26"/>
        <v>44321.767168000006</v>
      </c>
      <c r="K34" s="8">
        <f t="shared" si="26"/>
        <v>48816.943884800014</v>
      </c>
      <c r="L34" s="8">
        <f t="shared" si="26"/>
        <v>53761.638273280027</v>
      </c>
      <c r="M34" s="8">
        <f t="shared" si="26"/>
        <v>59200.802100608038</v>
      </c>
      <c r="N34" s="8">
        <f t="shared" si="26"/>
        <v>65183.882310668807</v>
      </c>
      <c r="O34" s="8">
        <f t="shared" si="26"/>
        <v>71765.270541735707</v>
      </c>
    </row>
    <row r="35" spans="1:15" x14ac:dyDescent="0.25">
      <c r="A35" s="4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44" t="s">
        <v>52</v>
      </c>
      <c r="B36" s="15"/>
      <c r="C36" s="25"/>
      <c r="D36" s="25"/>
      <c r="E36" s="25"/>
      <c r="F36" s="25"/>
      <c r="G36" s="25"/>
      <c r="H36" s="26"/>
      <c r="I36" s="25"/>
      <c r="J36" s="25"/>
      <c r="K36" s="25"/>
      <c r="L36" s="25"/>
      <c r="M36" s="25"/>
      <c r="N36" s="25"/>
      <c r="O36" s="25"/>
    </row>
    <row r="37" spans="1:15" x14ac:dyDescent="0.25">
      <c r="A37" s="4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outlineLevel="1" x14ac:dyDescent="0.25">
      <c r="A38" s="52" t="s">
        <v>11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outlineLevel="1" x14ac:dyDescent="0.25">
      <c r="A39" s="53" t="s">
        <v>12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outlineLevel="1" x14ac:dyDescent="0.25">
      <c r="A40" s="49" t="s">
        <v>13</v>
      </c>
      <c r="C40" s="6">
        <v>45500</v>
      </c>
      <c r="D40" s="6">
        <v>42350</v>
      </c>
      <c r="E40" s="6">
        <v>40145</v>
      </c>
      <c r="F40" s="6">
        <v>38601.5</v>
      </c>
      <c r="G40" s="6">
        <v>37521.050000000003</v>
      </c>
      <c r="H40" s="1">
        <f>H89</f>
        <v>41462.300000000003</v>
      </c>
      <c r="I40" s="1">
        <f t="shared" ref="I40:O40" si="27">I89</f>
        <v>45608.530000000006</v>
      </c>
      <c r="J40" s="1">
        <f t="shared" si="27"/>
        <v>50169.383000000009</v>
      </c>
      <c r="K40" s="1">
        <f t="shared" si="27"/>
        <v>55186.321300000018</v>
      </c>
      <c r="L40" s="1">
        <f t="shared" si="27"/>
        <v>60704.953430000023</v>
      </c>
      <c r="M40" s="1">
        <f t="shared" si="27"/>
        <v>66775.448773000026</v>
      </c>
      <c r="N40" s="1">
        <f t="shared" si="27"/>
        <v>73452.993650300035</v>
      </c>
      <c r="O40" s="1">
        <f t="shared" si="27"/>
        <v>80798.29301533004</v>
      </c>
    </row>
    <row r="41" spans="1:15" outlineLevel="1" x14ac:dyDescent="0.25">
      <c r="A41" s="53" t="s">
        <v>46</v>
      </c>
      <c r="C41" s="3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</row>
    <row r="42" spans="1:15" outlineLevel="1" x14ac:dyDescent="0.25">
      <c r="A42" s="49" t="s">
        <v>15</v>
      </c>
      <c r="C42" s="5">
        <v>167971.17920000001</v>
      </c>
      <c r="D42" s="5">
        <v>181209.91269787797</v>
      </c>
      <c r="E42" s="5">
        <v>183715.25658300929</v>
      </c>
      <c r="F42" s="5">
        <v>211069.33560660461</v>
      </c>
      <c r="G42" s="5">
        <v>239549.5203651849</v>
      </c>
      <c r="H42" s="1">
        <f>H81</f>
        <v>270943.28936792468</v>
      </c>
      <c r="I42" s="1">
        <f t="shared" ref="I42:O42" si="28">I81</f>
        <v>305592.82206819864</v>
      </c>
      <c r="J42" s="1">
        <f t="shared" si="28"/>
        <v>343770.30803850002</v>
      </c>
      <c r="K42" s="1">
        <f t="shared" si="28"/>
        <v>385828.54260583152</v>
      </c>
      <c r="L42" s="1">
        <f t="shared" si="28"/>
        <v>432155.60062989622</v>
      </c>
      <c r="M42" s="1">
        <f t="shared" si="28"/>
        <v>483178.36445636739</v>
      </c>
      <c r="N42" s="1">
        <f t="shared" si="28"/>
        <v>539366.40466548561</v>
      </c>
      <c r="O42" s="1">
        <f t="shared" si="28"/>
        <v>601236.24889551569</v>
      </c>
    </row>
    <row r="43" spans="1:15" outlineLevel="1" x14ac:dyDescent="0.25">
      <c r="A43" s="49" t="s">
        <v>16</v>
      </c>
      <c r="C43" s="10">
        <v>5100.3500000000004</v>
      </c>
      <c r="D43" s="10">
        <v>5904.3</v>
      </c>
      <c r="E43" s="10">
        <v>6567.25</v>
      </c>
      <c r="F43" s="10">
        <v>7117.05</v>
      </c>
      <c r="G43" s="10">
        <v>7538.6</v>
      </c>
      <c r="H43" s="1">
        <f t="shared" ref="H43:O43" si="29">H18*H25/H3</f>
        <v>8178.8646575342473</v>
      </c>
      <c r="I43" s="1">
        <f t="shared" si="29"/>
        <v>8996.7511232876732</v>
      </c>
      <c r="J43" s="1">
        <f t="shared" si="29"/>
        <v>9896.42623561644</v>
      </c>
      <c r="K43" s="1">
        <f t="shared" si="29"/>
        <v>10886.068859178085</v>
      </c>
      <c r="L43" s="1">
        <f t="shared" si="29"/>
        <v>11974.675745095894</v>
      </c>
      <c r="M43" s="1">
        <f t="shared" si="29"/>
        <v>13172.143319605484</v>
      </c>
      <c r="N43" s="1">
        <f t="shared" si="29"/>
        <v>14489.357651566035</v>
      </c>
      <c r="O43" s="1">
        <f t="shared" si="29"/>
        <v>15938.293416722639</v>
      </c>
    </row>
    <row r="44" spans="1:15" outlineLevel="1" x14ac:dyDescent="0.25">
      <c r="A44" s="49" t="s">
        <v>17</v>
      </c>
      <c r="C44" s="1">
        <v>7804.6</v>
      </c>
      <c r="D44" s="1">
        <v>9600.8000000000011</v>
      </c>
      <c r="E44" s="1">
        <v>9824.6</v>
      </c>
      <c r="F44" s="1">
        <v>10530.800000000001</v>
      </c>
      <c r="G44" s="1">
        <v>11342</v>
      </c>
      <c r="H44" s="1">
        <f t="shared" ref="H44:O44" si="30">H19*-H26/H3</f>
        <v>12431.874279452057</v>
      </c>
      <c r="I44" s="1">
        <f t="shared" si="30"/>
        <v>13675.061707397263</v>
      </c>
      <c r="J44" s="1">
        <f t="shared" si="30"/>
        <v>15042.567878136988</v>
      </c>
      <c r="K44" s="1">
        <f t="shared" si="30"/>
        <v>16546.824665950691</v>
      </c>
      <c r="L44" s="1">
        <f t="shared" si="30"/>
        <v>18201.507132545761</v>
      </c>
      <c r="M44" s="1">
        <f t="shared" si="30"/>
        <v>20021.657845800335</v>
      </c>
      <c r="N44" s="1">
        <f t="shared" si="30"/>
        <v>22023.823630380371</v>
      </c>
      <c r="O44" s="1">
        <f t="shared" si="30"/>
        <v>24226.205993418411</v>
      </c>
    </row>
    <row r="45" spans="1:15" outlineLevel="1" x14ac:dyDescent="0.25">
      <c r="A45" s="49" t="s">
        <v>18</v>
      </c>
      <c r="C45" s="3">
        <f t="shared" ref="C45:O45" si="31">SUM(C42:C44)</f>
        <v>180876.12920000002</v>
      </c>
      <c r="D45" s="3">
        <f t="shared" si="31"/>
        <v>196715.01269787794</v>
      </c>
      <c r="E45" s="3">
        <f t="shared" si="31"/>
        <v>200107.1065830093</v>
      </c>
      <c r="F45" s="3">
        <f t="shared" si="31"/>
        <v>228717.18560660459</v>
      </c>
      <c r="G45" s="3">
        <f t="shared" si="31"/>
        <v>258430.12036518491</v>
      </c>
      <c r="H45" s="11">
        <f t="shared" si="31"/>
        <v>291554.02830491099</v>
      </c>
      <c r="I45" s="11">
        <f t="shared" si="31"/>
        <v>328264.63489888358</v>
      </c>
      <c r="J45" s="11">
        <f t="shared" si="31"/>
        <v>368709.30215225345</v>
      </c>
      <c r="K45" s="11">
        <f t="shared" si="31"/>
        <v>413261.4361309603</v>
      </c>
      <c r="L45" s="11">
        <f t="shared" si="31"/>
        <v>462331.78350753785</v>
      </c>
      <c r="M45" s="11">
        <f t="shared" si="31"/>
        <v>516372.16562177322</v>
      </c>
      <c r="N45" s="11">
        <f t="shared" si="31"/>
        <v>575879.58594743197</v>
      </c>
      <c r="O45" s="11">
        <f t="shared" si="31"/>
        <v>641400.74830565683</v>
      </c>
    </row>
    <row r="46" spans="1:15" outlineLevel="1" x14ac:dyDescent="0.25">
      <c r="A46" s="50" t="s">
        <v>19</v>
      </c>
      <c r="B46" s="24"/>
      <c r="C46" s="37">
        <f t="shared" ref="C46:O46" si="32">+C45+C40</f>
        <v>226376.12920000002</v>
      </c>
      <c r="D46" s="37">
        <f t="shared" si="32"/>
        <v>239065.01269787794</v>
      </c>
      <c r="E46" s="37">
        <f t="shared" si="32"/>
        <v>240252.1065830093</v>
      </c>
      <c r="F46" s="37">
        <f t="shared" si="32"/>
        <v>267318.68560660456</v>
      </c>
      <c r="G46" s="37">
        <f t="shared" si="32"/>
        <v>295951.17036518489</v>
      </c>
      <c r="H46" s="38">
        <f t="shared" si="32"/>
        <v>333016.32830491097</v>
      </c>
      <c r="I46" s="38">
        <f t="shared" si="32"/>
        <v>373873.16489888361</v>
      </c>
      <c r="J46" s="38">
        <f t="shared" si="32"/>
        <v>418878.68515225349</v>
      </c>
      <c r="K46" s="38">
        <f t="shared" si="32"/>
        <v>468447.75743096031</v>
      </c>
      <c r="L46" s="38">
        <f t="shared" si="32"/>
        <v>523036.73693753791</v>
      </c>
      <c r="M46" s="38">
        <f t="shared" si="32"/>
        <v>583147.61439477326</v>
      </c>
      <c r="N46" s="38">
        <f t="shared" si="32"/>
        <v>649332.57959773205</v>
      </c>
      <c r="O46" s="38">
        <f t="shared" si="32"/>
        <v>722199.04132098681</v>
      </c>
    </row>
    <row r="47" spans="1:15" outlineLevel="1" x14ac:dyDescent="0.25">
      <c r="A47" s="49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</row>
    <row r="48" spans="1:15" outlineLevel="1" x14ac:dyDescent="0.25">
      <c r="A48" s="53" t="s">
        <v>20</v>
      </c>
      <c r="C48" s="39"/>
      <c r="D48" s="39"/>
      <c r="E48" s="39"/>
      <c r="F48" s="39"/>
      <c r="G48" s="39"/>
      <c r="H48" s="1"/>
      <c r="I48" s="1"/>
      <c r="J48" s="1"/>
      <c r="K48" s="1"/>
      <c r="L48" s="1"/>
      <c r="M48" s="1"/>
      <c r="N48" s="1"/>
      <c r="O48" s="1"/>
    </row>
    <row r="49" spans="1:108" outlineLevel="1" x14ac:dyDescent="0.25">
      <c r="A49" s="49" t="s">
        <v>21</v>
      </c>
      <c r="C49" s="5">
        <v>170000</v>
      </c>
      <c r="D49" s="5">
        <v>170000</v>
      </c>
      <c r="E49" s="5">
        <v>170000</v>
      </c>
      <c r="F49" s="5">
        <v>170000</v>
      </c>
      <c r="G49" s="5">
        <v>170000</v>
      </c>
      <c r="H49" s="1">
        <f>G49</f>
        <v>170000</v>
      </c>
      <c r="I49" s="1">
        <f t="shared" ref="I49:O49" si="33">H49</f>
        <v>170000</v>
      </c>
      <c r="J49" s="1">
        <f t="shared" si="33"/>
        <v>170000</v>
      </c>
      <c r="K49" s="1">
        <f t="shared" si="33"/>
        <v>170000</v>
      </c>
      <c r="L49" s="1">
        <f t="shared" si="33"/>
        <v>170000</v>
      </c>
      <c r="M49" s="1">
        <f t="shared" si="33"/>
        <v>170000</v>
      </c>
      <c r="N49" s="1">
        <f t="shared" si="33"/>
        <v>170000</v>
      </c>
      <c r="O49" s="1">
        <f t="shared" si="33"/>
        <v>170000</v>
      </c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</row>
    <row r="50" spans="1:108" outlineLevel="1" x14ac:dyDescent="0.25">
      <c r="A50" s="54" t="s">
        <v>22</v>
      </c>
      <c r="B50" s="36"/>
      <c r="C50" s="10">
        <v>2473.8292000000001</v>
      </c>
      <c r="D50" s="10">
        <v>14264.612697877968</v>
      </c>
      <c r="E50" s="10">
        <v>35339.806583009296</v>
      </c>
      <c r="F50" s="10">
        <v>62053.285606604608</v>
      </c>
      <c r="G50" s="10">
        <v>90280.170365184895</v>
      </c>
      <c r="H50" s="1">
        <f>H94</f>
        <v>126800.3911651849</v>
      </c>
      <c r="I50" s="1">
        <f t="shared" ref="I50:O50" si="34">I94</f>
        <v>167035.63404518491</v>
      </c>
      <c r="J50" s="1">
        <f t="shared" si="34"/>
        <v>211357.40121318493</v>
      </c>
      <c r="K50" s="1">
        <f t="shared" si="34"/>
        <v>260174.34509798494</v>
      </c>
      <c r="L50" s="1">
        <f t="shared" si="34"/>
        <v>313935.983371265</v>
      </c>
      <c r="M50" s="1">
        <f t="shared" si="34"/>
        <v>373136.78547187301</v>
      </c>
      <c r="N50" s="1">
        <f t="shared" si="34"/>
        <v>438320.66778254183</v>
      </c>
      <c r="O50" s="1">
        <f t="shared" si="34"/>
        <v>510085.93832427752</v>
      </c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</row>
    <row r="51" spans="1:108" outlineLevel="1" x14ac:dyDescent="0.25">
      <c r="A51" s="52" t="s">
        <v>23</v>
      </c>
      <c r="C51" s="8">
        <f t="shared" ref="C51:O51" si="35">SUM(C49:C50)</f>
        <v>172473.82920000001</v>
      </c>
      <c r="D51" s="8">
        <f t="shared" si="35"/>
        <v>184264.61269787798</v>
      </c>
      <c r="E51" s="8">
        <f t="shared" si="35"/>
        <v>205339.80658300931</v>
      </c>
      <c r="F51" s="8">
        <f t="shared" si="35"/>
        <v>232053.28560660459</v>
      </c>
      <c r="G51" s="8">
        <f t="shared" si="35"/>
        <v>260280.17036518489</v>
      </c>
      <c r="H51" s="8">
        <f t="shared" si="35"/>
        <v>296800.3911651849</v>
      </c>
      <c r="I51" s="8">
        <f t="shared" si="35"/>
        <v>337035.63404518494</v>
      </c>
      <c r="J51" s="8">
        <f t="shared" si="35"/>
        <v>381357.40121318493</v>
      </c>
      <c r="K51" s="8">
        <f t="shared" si="35"/>
        <v>430174.34509798494</v>
      </c>
      <c r="L51" s="8">
        <f t="shared" si="35"/>
        <v>483935.983371265</v>
      </c>
      <c r="M51" s="8">
        <f t="shared" si="35"/>
        <v>543136.78547187301</v>
      </c>
      <c r="N51" s="8">
        <f t="shared" si="35"/>
        <v>608320.66778254183</v>
      </c>
      <c r="O51" s="8">
        <f t="shared" si="35"/>
        <v>680085.93832427752</v>
      </c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</row>
    <row r="52" spans="1:108" outlineLevel="1" x14ac:dyDescent="0.25">
      <c r="A52" s="53" t="s">
        <v>24</v>
      </c>
      <c r="C52" s="3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</row>
    <row r="53" spans="1:108" outlineLevel="1" x14ac:dyDescent="0.25">
      <c r="A53" s="54" t="s">
        <v>25</v>
      </c>
      <c r="B53" s="36"/>
      <c r="C53" s="4">
        <v>50000</v>
      </c>
      <c r="D53" s="4">
        <v>50000</v>
      </c>
      <c r="E53" s="4">
        <v>30000</v>
      </c>
      <c r="F53" s="4">
        <v>30000</v>
      </c>
      <c r="G53" s="5">
        <v>30000</v>
      </c>
      <c r="H53" s="1">
        <f t="shared" ref="H53:O53" si="36">H21</f>
        <v>30000</v>
      </c>
      <c r="I53" s="1">
        <f t="shared" si="36"/>
        <v>30000</v>
      </c>
      <c r="J53" s="1">
        <f t="shared" si="36"/>
        <v>30000</v>
      </c>
      <c r="K53" s="1">
        <f t="shared" si="36"/>
        <v>30000</v>
      </c>
      <c r="L53" s="1">
        <f t="shared" si="36"/>
        <v>30000</v>
      </c>
      <c r="M53" s="1">
        <f t="shared" si="36"/>
        <v>30000</v>
      </c>
      <c r="N53" s="1">
        <f t="shared" si="36"/>
        <v>30000</v>
      </c>
      <c r="O53" s="1">
        <f t="shared" si="36"/>
        <v>30000</v>
      </c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</row>
    <row r="54" spans="1:108" outlineLevel="1" x14ac:dyDescent="0.25">
      <c r="A54" s="49" t="s">
        <v>26</v>
      </c>
      <c r="C54" s="6">
        <f t="shared" ref="C54:O54" si="37">SUM(C53)</f>
        <v>50000</v>
      </c>
      <c r="D54" s="6">
        <f t="shared" si="37"/>
        <v>50000</v>
      </c>
      <c r="E54" s="6">
        <f t="shared" si="37"/>
        <v>30000</v>
      </c>
      <c r="F54" s="6">
        <f t="shared" si="37"/>
        <v>30000</v>
      </c>
      <c r="G54" s="8">
        <f t="shared" si="37"/>
        <v>30000</v>
      </c>
      <c r="H54" s="8">
        <f t="shared" si="37"/>
        <v>30000</v>
      </c>
      <c r="I54" s="8">
        <f t="shared" si="37"/>
        <v>30000</v>
      </c>
      <c r="J54" s="8">
        <f t="shared" si="37"/>
        <v>30000</v>
      </c>
      <c r="K54" s="8">
        <f t="shared" si="37"/>
        <v>30000</v>
      </c>
      <c r="L54" s="8">
        <f t="shared" si="37"/>
        <v>30000</v>
      </c>
      <c r="M54" s="8">
        <f t="shared" si="37"/>
        <v>30000</v>
      </c>
      <c r="N54" s="8">
        <f t="shared" si="37"/>
        <v>30000</v>
      </c>
      <c r="O54" s="8">
        <f t="shared" si="37"/>
        <v>30000</v>
      </c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</row>
    <row r="55" spans="1:108" outlineLevel="1" x14ac:dyDescent="0.25">
      <c r="A55" s="53" t="s">
        <v>14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</row>
    <row r="56" spans="1:108" outlineLevel="1" x14ac:dyDescent="0.25">
      <c r="A56" s="49" t="s">
        <v>27</v>
      </c>
      <c r="C56" s="3">
        <v>3902.3</v>
      </c>
      <c r="D56" s="3">
        <v>4800.4000000000005</v>
      </c>
      <c r="E56" s="3">
        <v>4912.3</v>
      </c>
      <c r="F56" s="3">
        <v>5265.4000000000005</v>
      </c>
      <c r="G56" s="3">
        <v>5671</v>
      </c>
      <c r="H56" s="1">
        <f t="shared" ref="H56:O56" si="38">H20*-H26/H3</f>
        <v>6215.9371397260284</v>
      </c>
      <c r="I56" s="1">
        <f t="shared" si="38"/>
        <v>6837.5308536986313</v>
      </c>
      <c r="J56" s="1">
        <f t="shared" si="38"/>
        <v>7521.283939068494</v>
      </c>
      <c r="K56" s="1">
        <f t="shared" si="38"/>
        <v>8273.4123329753456</v>
      </c>
      <c r="L56" s="1">
        <f t="shared" si="38"/>
        <v>9100.7535662728806</v>
      </c>
      <c r="M56" s="1">
        <f t="shared" si="38"/>
        <v>10010.828922900168</v>
      </c>
      <c r="N56" s="1">
        <f t="shared" si="38"/>
        <v>11011.911815190186</v>
      </c>
      <c r="O56" s="1">
        <f t="shared" si="38"/>
        <v>12113.102996709205</v>
      </c>
      <c r="P56" s="78"/>
      <c r="Q56" s="78"/>
      <c r="R56" s="78"/>
      <c r="S56" s="78"/>
      <c r="T56" s="78"/>
      <c r="U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</row>
    <row r="57" spans="1:108" outlineLevel="1" x14ac:dyDescent="0.25">
      <c r="A57" s="49" t="s">
        <v>28</v>
      </c>
      <c r="C57" s="3">
        <f t="shared" ref="C57:O57" si="39">+C56</f>
        <v>3902.3</v>
      </c>
      <c r="D57" s="3">
        <f t="shared" si="39"/>
        <v>4800.4000000000005</v>
      </c>
      <c r="E57" s="3">
        <f t="shared" si="39"/>
        <v>4912.3</v>
      </c>
      <c r="F57" s="3">
        <f t="shared" si="39"/>
        <v>5265.4000000000005</v>
      </c>
      <c r="G57" s="3">
        <f t="shared" si="39"/>
        <v>5671</v>
      </c>
      <c r="H57" s="11">
        <f t="shared" si="39"/>
        <v>6215.9371397260284</v>
      </c>
      <c r="I57" s="11">
        <f t="shared" si="39"/>
        <v>6837.5308536986313</v>
      </c>
      <c r="J57" s="11">
        <f t="shared" si="39"/>
        <v>7521.283939068494</v>
      </c>
      <c r="K57" s="11">
        <f t="shared" si="39"/>
        <v>8273.4123329753456</v>
      </c>
      <c r="L57" s="11">
        <f t="shared" si="39"/>
        <v>9100.7535662728806</v>
      </c>
      <c r="M57" s="11">
        <f t="shared" si="39"/>
        <v>10010.828922900168</v>
      </c>
      <c r="N57" s="11">
        <f t="shared" si="39"/>
        <v>11011.911815190186</v>
      </c>
      <c r="O57" s="11">
        <f t="shared" si="39"/>
        <v>12113.102996709205</v>
      </c>
      <c r="P57" s="78"/>
      <c r="Q57" s="78"/>
      <c r="R57" s="78"/>
      <c r="S57" s="78"/>
      <c r="T57" s="78"/>
      <c r="U57" s="78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</row>
    <row r="58" spans="1:108" outlineLevel="1" x14ac:dyDescent="0.25">
      <c r="A58" s="52" t="s">
        <v>29</v>
      </c>
      <c r="C58" s="5">
        <f t="shared" ref="C58:O58" si="40">C54+C57</f>
        <v>53902.3</v>
      </c>
      <c r="D58" s="4">
        <f t="shared" si="40"/>
        <v>54800.4</v>
      </c>
      <c r="E58" s="4">
        <f t="shared" si="40"/>
        <v>34912.300000000003</v>
      </c>
      <c r="F58" s="4">
        <f t="shared" si="40"/>
        <v>35265.4</v>
      </c>
      <c r="G58" s="4">
        <f t="shared" si="40"/>
        <v>35671</v>
      </c>
      <c r="H58" s="12">
        <f t="shared" si="40"/>
        <v>36215.937139726026</v>
      </c>
      <c r="I58" s="12">
        <f t="shared" si="40"/>
        <v>36837.530853698634</v>
      </c>
      <c r="J58" s="12">
        <f t="shared" si="40"/>
        <v>37521.283939068497</v>
      </c>
      <c r="K58" s="12">
        <f t="shared" si="40"/>
        <v>38273.412332975349</v>
      </c>
      <c r="L58" s="12">
        <f t="shared" si="40"/>
        <v>39100.753566272877</v>
      </c>
      <c r="M58" s="12">
        <f t="shared" si="40"/>
        <v>40010.828922900168</v>
      </c>
      <c r="N58" s="12">
        <f t="shared" si="40"/>
        <v>41011.911815190186</v>
      </c>
      <c r="O58" s="12">
        <f t="shared" si="40"/>
        <v>42113.102996709204</v>
      </c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</row>
    <row r="59" spans="1:108" outlineLevel="1" x14ac:dyDescent="0.25">
      <c r="A59" s="50" t="s">
        <v>30</v>
      </c>
      <c r="B59" s="24"/>
      <c r="C59" s="8">
        <f t="shared" ref="C59:O59" si="41">+C51+C58</f>
        <v>226376.12920000002</v>
      </c>
      <c r="D59" s="6">
        <f t="shared" si="41"/>
        <v>239065.01269787797</v>
      </c>
      <c r="E59" s="6">
        <f t="shared" si="41"/>
        <v>240252.1065830093</v>
      </c>
      <c r="F59" s="6">
        <f t="shared" si="41"/>
        <v>267318.68560660462</v>
      </c>
      <c r="G59" s="6">
        <f t="shared" si="41"/>
        <v>295951.17036518489</v>
      </c>
      <c r="H59" s="6">
        <f t="shared" si="41"/>
        <v>333016.32830491092</v>
      </c>
      <c r="I59" s="6">
        <f t="shared" si="41"/>
        <v>373873.16489888355</v>
      </c>
      <c r="J59" s="6">
        <f t="shared" si="41"/>
        <v>418878.68515225343</v>
      </c>
      <c r="K59" s="6">
        <f t="shared" si="41"/>
        <v>468447.75743096031</v>
      </c>
      <c r="L59" s="6">
        <f t="shared" si="41"/>
        <v>523036.73693753791</v>
      </c>
      <c r="M59" s="6">
        <f t="shared" si="41"/>
        <v>583147.61439477315</v>
      </c>
      <c r="N59" s="6">
        <f t="shared" si="41"/>
        <v>649332.57959773205</v>
      </c>
      <c r="O59" s="6">
        <f t="shared" si="41"/>
        <v>722199.0413209867</v>
      </c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</row>
    <row r="60" spans="1:108" x14ac:dyDescent="0.25">
      <c r="A60" s="52"/>
      <c r="C60" s="28"/>
      <c r="D60" s="28"/>
      <c r="E60" s="28"/>
      <c r="F60" s="28"/>
      <c r="G60" s="28"/>
      <c r="H60" s="19"/>
      <c r="I60" s="19"/>
      <c r="J60" s="19"/>
      <c r="K60" s="19"/>
      <c r="L60" s="19"/>
      <c r="M60" s="19"/>
      <c r="N60" s="19"/>
      <c r="O60" s="19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</row>
    <row r="61" spans="1:108" s="15" customFormat="1" x14ac:dyDescent="0.25">
      <c r="A61" s="44" t="s">
        <v>53</v>
      </c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79"/>
      <c r="CS61" s="79"/>
      <c r="CT61" s="79"/>
      <c r="CU61" s="79"/>
      <c r="CV61" s="79"/>
      <c r="CW61" s="79"/>
      <c r="CX61" s="79"/>
      <c r="CY61" s="79"/>
      <c r="CZ61" s="79"/>
      <c r="DA61" s="79"/>
      <c r="DB61" s="79"/>
      <c r="DC61" s="79"/>
      <c r="DD61" s="79"/>
    </row>
    <row r="62" spans="1:108" x14ac:dyDescent="0.25">
      <c r="A62" s="43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</row>
    <row r="63" spans="1:108" outlineLevel="1" x14ac:dyDescent="0.25">
      <c r="A63" s="52" t="s">
        <v>32</v>
      </c>
      <c r="C63" s="29"/>
      <c r="D63" s="29"/>
      <c r="E63" s="29"/>
      <c r="F63" s="29"/>
      <c r="G63" s="29"/>
      <c r="H63" s="19"/>
      <c r="I63" s="19"/>
      <c r="J63" s="19"/>
      <c r="K63" s="19"/>
      <c r="L63" s="19"/>
      <c r="M63" s="19"/>
      <c r="N63" s="19"/>
      <c r="O63" s="19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</row>
    <row r="64" spans="1:108" outlineLevel="1" x14ac:dyDescent="0.25">
      <c r="A64" s="49" t="s">
        <v>9</v>
      </c>
      <c r="C64" s="30">
        <v>2473.8292000000001</v>
      </c>
      <c r="D64" s="30">
        <v>11790.78349787797</v>
      </c>
      <c r="E64" s="30">
        <v>21075.193885131321</v>
      </c>
      <c r="F64" s="30">
        <v>26713.479023595301</v>
      </c>
      <c r="G64" s="30">
        <v>28226.884758580301</v>
      </c>
      <c r="H64" s="19">
        <f>H34</f>
        <v>36520.220800000017</v>
      </c>
      <c r="I64" s="19">
        <f t="shared" ref="I64:O64" si="42">I34</f>
        <v>40235.242880000005</v>
      </c>
      <c r="J64" s="19">
        <f t="shared" si="42"/>
        <v>44321.767168000006</v>
      </c>
      <c r="K64" s="19">
        <f t="shared" si="42"/>
        <v>48816.943884800014</v>
      </c>
      <c r="L64" s="19">
        <f t="shared" si="42"/>
        <v>53761.638273280027</v>
      </c>
      <c r="M64" s="19">
        <f t="shared" si="42"/>
        <v>59200.802100608038</v>
      </c>
      <c r="N64" s="19">
        <f t="shared" si="42"/>
        <v>65183.882310668807</v>
      </c>
      <c r="O64" s="19">
        <f t="shared" si="42"/>
        <v>71765.270541735707</v>
      </c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</row>
    <row r="65" spans="1:108" outlineLevel="1" x14ac:dyDescent="0.25">
      <c r="A65" s="49" t="s">
        <v>33</v>
      </c>
      <c r="C65" s="29"/>
      <c r="D65" s="29"/>
      <c r="E65" s="29"/>
      <c r="F65" s="29"/>
      <c r="G65" s="29"/>
      <c r="H65" s="19"/>
      <c r="I65" s="19"/>
      <c r="J65" s="19"/>
      <c r="K65" s="19"/>
      <c r="L65" s="19"/>
      <c r="M65" s="19"/>
      <c r="N65" s="19"/>
      <c r="O65" s="19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</row>
    <row r="66" spans="1:108" outlineLevel="1" x14ac:dyDescent="0.25">
      <c r="A66" s="55" t="s">
        <v>5</v>
      </c>
      <c r="C66" s="30">
        <v>19500</v>
      </c>
      <c r="D66" s="30">
        <v>18150</v>
      </c>
      <c r="E66" s="30">
        <v>17205</v>
      </c>
      <c r="F66" s="30">
        <v>16543.5</v>
      </c>
      <c r="G66" s="30">
        <v>16080.45</v>
      </c>
      <c r="H66" s="19">
        <f>H88</f>
        <v>16584.920000000002</v>
      </c>
      <c r="I66" s="19">
        <f t="shared" ref="I66:O66" si="43">I88</f>
        <v>18243.412000000004</v>
      </c>
      <c r="J66" s="19">
        <f t="shared" si="43"/>
        <v>20067.753200000006</v>
      </c>
      <c r="K66" s="19">
        <f t="shared" si="43"/>
        <v>22074.528520000007</v>
      </c>
      <c r="L66" s="19">
        <f t="shared" si="43"/>
        <v>24281.981372000009</v>
      </c>
      <c r="M66" s="19">
        <f t="shared" si="43"/>
        <v>26710.17950920001</v>
      </c>
      <c r="N66" s="19">
        <f t="shared" si="43"/>
        <v>29381.197460120016</v>
      </c>
      <c r="O66" s="19">
        <f t="shared" si="43"/>
        <v>32319.317206132018</v>
      </c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</row>
    <row r="67" spans="1:108" outlineLevel="1" x14ac:dyDescent="0.25">
      <c r="A67" s="55" t="s">
        <v>34</v>
      </c>
      <c r="C67" s="30">
        <v>-9002.65</v>
      </c>
      <c r="D67" s="31">
        <v>-1702.05</v>
      </c>
      <c r="E67" s="30">
        <v>-774.849999999999</v>
      </c>
      <c r="F67" s="30">
        <v>-902.900000000001</v>
      </c>
      <c r="G67" s="30">
        <v>-827.14999999999804</v>
      </c>
      <c r="H67" s="19">
        <f>H100</f>
        <v>-1185.2017972602753</v>
      </c>
      <c r="I67" s="19">
        <f t="shared" ref="I67:O67" si="44">I100</f>
        <v>-1439.4801797260288</v>
      </c>
      <c r="J67" s="19">
        <f t="shared" si="44"/>
        <v>-1583.4281976986294</v>
      </c>
      <c r="K67" s="19">
        <f t="shared" si="44"/>
        <v>-1741.7710174684971</v>
      </c>
      <c r="L67" s="19">
        <f t="shared" si="44"/>
        <v>-1915.9481192153435</v>
      </c>
      <c r="M67" s="19">
        <f t="shared" si="44"/>
        <v>-2107.5429311368771</v>
      </c>
      <c r="N67" s="19">
        <f t="shared" si="44"/>
        <v>-2318.2972242505693</v>
      </c>
      <c r="O67" s="19">
        <f t="shared" si="44"/>
        <v>-2550.1269466756239</v>
      </c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</row>
    <row r="68" spans="1:108" outlineLevel="1" x14ac:dyDescent="0.25">
      <c r="A68" s="50" t="s">
        <v>35</v>
      </c>
      <c r="B68" s="24"/>
      <c r="C68" s="32">
        <f t="shared" ref="C68:O68" si="45">SUM(C64:C67)</f>
        <v>12971.1792</v>
      </c>
      <c r="D68" s="28">
        <f t="shared" si="45"/>
        <v>28238.733497877973</v>
      </c>
      <c r="E68" s="32">
        <f t="shared" si="45"/>
        <v>37505.343885131319</v>
      </c>
      <c r="F68" s="32">
        <f t="shared" si="45"/>
        <v>42354.079023595295</v>
      </c>
      <c r="G68" s="32">
        <f t="shared" si="45"/>
        <v>43480.184758580297</v>
      </c>
      <c r="H68" s="32">
        <f t="shared" si="45"/>
        <v>51919.939002739746</v>
      </c>
      <c r="I68" s="32">
        <f t="shared" si="45"/>
        <v>57039.174700273979</v>
      </c>
      <c r="J68" s="32">
        <f t="shared" si="45"/>
        <v>62806.092170301381</v>
      </c>
      <c r="K68" s="32">
        <f t="shared" si="45"/>
        <v>69149.70138733153</v>
      </c>
      <c r="L68" s="32">
        <f t="shared" si="45"/>
        <v>76127.671526064689</v>
      </c>
      <c r="M68" s="32">
        <f t="shared" si="45"/>
        <v>83803.438678671169</v>
      </c>
      <c r="N68" s="32">
        <f t="shared" si="45"/>
        <v>92246.782546538263</v>
      </c>
      <c r="O68" s="32">
        <f t="shared" si="45"/>
        <v>101534.46080119211</v>
      </c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</row>
    <row r="69" spans="1:108" outlineLevel="1" x14ac:dyDescent="0.25">
      <c r="A69" s="49"/>
      <c r="C69" s="29"/>
      <c r="D69" s="29"/>
      <c r="E69" s="29"/>
      <c r="F69" s="29"/>
      <c r="G69" s="29"/>
      <c r="H69" s="19"/>
      <c r="I69" s="19"/>
      <c r="J69" s="19"/>
      <c r="K69" s="19"/>
      <c r="L69" s="19"/>
      <c r="M69" s="19"/>
      <c r="N69" s="19"/>
      <c r="O69" s="19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</row>
    <row r="70" spans="1:108" outlineLevel="1" x14ac:dyDescent="0.25">
      <c r="A70" s="52" t="s">
        <v>36</v>
      </c>
      <c r="C70" s="29"/>
      <c r="D70" s="29"/>
      <c r="E70" s="29"/>
      <c r="F70" s="29"/>
      <c r="G70" s="29"/>
      <c r="H70" s="19"/>
      <c r="I70" s="19"/>
      <c r="J70" s="19"/>
      <c r="K70" s="19"/>
      <c r="L70" s="19"/>
      <c r="M70" s="19"/>
      <c r="N70" s="19"/>
      <c r="O70" s="19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  <c r="CE70" s="78"/>
      <c r="CF70" s="78"/>
      <c r="CG70" s="78"/>
      <c r="CH70" s="78"/>
      <c r="CI70" s="78"/>
      <c r="CJ70" s="78"/>
      <c r="CK70" s="78"/>
      <c r="CL70" s="78"/>
      <c r="CM70" s="78"/>
      <c r="CN70" s="78"/>
      <c r="CO70" s="78"/>
      <c r="CP70" s="78"/>
      <c r="CQ70" s="78"/>
      <c r="CR70" s="78"/>
      <c r="CS70" s="78"/>
      <c r="CT70" s="78"/>
      <c r="CU70" s="78"/>
      <c r="CV70" s="78"/>
      <c r="CW70" s="78"/>
      <c r="CX70" s="78"/>
      <c r="CY70" s="78"/>
      <c r="CZ70" s="78"/>
      <c r="DA70" s="78"/>
      <c r="DB70" s="78"/>
      <c r="DC70" s="78"/>
      <c r="DD70" s="78"/>
    </row>
    <row r="71" spans="1:108" outlineLevel="1" x14ac:dyDescent="0.25">
      <c r="A71" s="49" t="s">
        <v>37</v>
      </c>
      <c r="C71" s="30">
        <v>-15000</v>
      </c>
      <c r="D71" s="31">
        <v>-15000</v>
      </c>
      <c r="E71" s="31">
        <v>-15000</v>
      </c>
      <c r="F71" s="31">
        <v>-15000</v>
      </c>
      <c r="G71" s="30">
        <v>-15000</v>
      </c>
      <c r="H71" s="19">
        <f>-H87</f>
        <v>-20526.169999999998</v>
      </c>
      <c r="I71" s="19">
        <f t="shared" ref="I71:O71" si="46">-I87</f>
        <v>-22389.642000000007</v>
      </c>
      <c r="J71" s="19">
        <f t="shared" si="46"/>
        <v>-24628.606200000002</v>
      </c>
      <c r="K71" s="19">
        <f t="shared" si="46"/>
        <v>-27091.466820000023</v>
      </c>
      <c r="L71" s="19">
        <f t="shared" si="46"/>
        <v>-29800.613502000015</v>
      </c>
      <c r="M71" s="19">
        <f t="shared" si="46"/>
        <v>-32780.674852200013</v>
      </c>
      <c r="N71" s="19">
        <f t="shared" si="46"/>
        <v>-36058.74233742003</v>
      </c>
      <c r="O71" s="19">
        <f t="shared" si="46"/>
        <v>-39664.616571162027</v>
      </c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</row>
    <row r="72" spans="1:108" outlineLevel="1" x14ac:dyDescent="0.25">
      <c r="A72" s="50" t="s">
        <v>38</v>
      </c>
      <c r="B72" s="24"/>
      <c r="C72" s="32">
        <f t="shared" ref="C72:O72" si="47">+C71</f>
        <v>-15000</v>
      </c>
      <c r="D72" s="28">
        <f t="shared" si="47"/>
        <v>-15000</v>
      </c>
      <c r="E72" s="28">
        <f t="shared" si="47"/>
        <v>-15000</v>
      </c>
      <c r="F72" s="28">
        <f t="shared" si="47"/>
        <v>-15000</v>
      </c>
      <c r="G72" s="32">
        <f t="shared" si="47"/>
        <v>-15000</v>
      </c>
      <c r="H72" s="32">
        <f t="shared" si="47"/>
        <v>-20526.169999999998</v>
      </c>
      <c r="I72" s="32">
        <f t="shared" si="47"/>
        <v>-22389.642000000007</v>
      </c>
      <c r="J72" s="32">
        <f t="shared" si="47"/>
        <v>-24628.606200000002</v>
      </c>
      <c r="K72" s="32">
        <f t="shared" si="47"/>
        <v>-27091.466820000023</v>
      </c>
      <c r="L72" s="32">
        <f t="shared" si="47"/>
        <v>-29800.613502000015</v>
      </c>
      <c r="M72" s="32">
        <f t="shared" si="47"/>
        <v>-32780.674852200013</v>
      </c>
      <c r="N72" s="32">
        <f t="shared" si="47"/>
        <v>-36058.74233742003</v>
      </c>
      <c r="O72" s="32">
        <f t="shared" si="47"/>
        <v>-39664.616571162027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</row>
    <row r="73" spans="1:108" outlineLevel="1" x14ac:dyDescent="0.25">
      <c r="A73" s="49"/>
      <c r="C73" s="29"/>
      <c r="D73" s="29"/>
      <c r="E73" s="29"/>
      <c r="F73" s="29"/>
      <c r="G73" s="29"/>
      <c r="H73" s="19"/>
      <c r="I73" s="19"/>
      <c r="J73" s="19"/>
      <c r="K73" s="19"/>
      <c r="L73" s="19"/>
      <c r="M73" s="19"/>
      <c r="N73" s="19"/>
      <c r="O73" s="19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</row>
    <row r="74" spans="1:108" outlineLevel="1" x14ac:dyDescent="0.25">
      <c r="A74" s="52" t="s">
        <v>39</v>
      </c>
      <c r="C74" s="29"/>
      <c r="D74" s="29"/>
      <c r="E74" s="29"/>
      <c r="F74" s="29"/>
      <c r="G74" s="29"/>
      <c r="H74" s="19"/>
      <c r="I74" s="19"/>
      <c r="J74" s="19"/>
      <c r="K74" s="19"/>
      <c r="L74" s="19"/>
      <c r="M74" s="19"/>
      <c r="N74" s="19"/>
      <c r="O74" s="19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</row>
    <row r="75" spans="1:108" outlineLevel="1" x14ac:dyDescent="0.25">
      <c r="A75" s="49" t="s">
        <v>40</v>
      </c>
      <c r="C75" s="30">
        <v>0</v>
      </c>
      <c r="D75" s="30">
        <v>0</v>
      </c>
      <c r="E75" s="30">
        <v>-20000</v>
      </c>
      <c r="F75" s="30">
        <v>0</v>
      </c>
      <c r="G75" s="30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</row>
    <row r="76" spans="1:108" outlineLevel="1" x14ac:dyDescent="0.25">
      <c r="A76" s="49" t="s">
        <v>41</v>
      </c>
      <c r="C76" s="30">
        <v>170000</v>
      </c>
      <c r="D76" s="31">
        <v>0</v>
      </c>
      <c r="E76" s="31">
        <v>0</v>
      </c>
      <c r="F76" s="30">
        <v>0</v>
      </c>
      <c r="G76" s="30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</row>
    <row r="77" spans="1:108" outlineLevel="1" x14ac:dyDescent="0.25">
      <c r="A77" s="50" t="s">
        <v>42</v>
      </c>
      <c r="B77" s="24"/>
      <c r="C77" s="32">
        <f t="shared" ref="C77:G77" si="48">SUM(C75:C76)</f>
        <v>170000</v>
      </c>
      <c r="D77" s="28">
        <f t="shared" si="48"/>
        <v>0</v>
      </c>
      <c r="E77" s="28">
        <f t="shared" si="48"/>
        <v>-20000</v>
      </c>
      <c r="F77" s="32">
        <f t="shared" si="48"/>
        <v>0</v>
      </c>
      <c r="G77" s="32">
        <f t="shared" si="48"/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</row>
    <row r="78" spans="1:108" outlineLevel="1" x14ac:dyDescent="0.25">
      <c r="A78" s="49"/>
      <c r="C78" s="29"/>
      <c r="D78" s="29"/>
      <c r="E78" s="29"/>
      <c r="F78" s="29"/>
      <c r="G78" s="29"/>
      <c r="H78" s="19"/>
      <c r="I78" s="19"/>
      <c r="J78" s="19"/>
      <c r="K78" s="19"/>
      <c r="L78" s="19"/>
      <c r="M78" s="19"/>
      <c r="N78" s="19"/>
      <c r="O78" s="19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</row>
    <row r="79" spans="1:108" outlineLevel="1" x14ac:dyDescent="0.25">
      <c r="A79" s="52" t="s">
        <v>43</v>
      </c>
      <c r="C79" s="28">
        <f t="shared" ref="C79:O79" si="49">+C68+C72+C77</f>
        <v>167971.17920000001</v>
      </c>
      <c r="D79" s="28">
        <f t="shared" si="49"/>
        <v>13238.733497877973</v>
      </c>
      <c r="E79" s="28">
        <f t="shared" si="49"/>
        <v>2505.3438851313185</v>
      </c>
      <c r="F79" s="28">
        <f t="shared" si="49"/>
        <v>27354.079023595295</v>
      </c>
      <c r="G79" s="28">
        <f t="shared" si="49"/>
        <v>28480.184758580297</v>
      </c>
      <c r="H79" s="28">
        <f t="shared" si="49"/>
        <v>31393.769002739748</v>
      </c>
      <c r="I79" s="28">
        <f t="shared" si="49"/>
        <v>34649.532700273972</v>
      </c>
      <c r="J79" s="28">
        <f t="shared" si="49"/>
        <v>38177.485970301379</v>
      </c>
      <c r="K79" s="28">
        <f t="shared" si="49"/>
        <v>42058.234567331507</v>
      </c>
      <c r="L79" s="28">
        <f t="shared" si="49"/>
        <v>46327.058024064674</v>
      </c>
      <c r="M79" s="28">
        <f t="shared" si="49"/>
        <v>51022.763826471157</v>
      </c>
      <c r="N79" s="28">
        <f t="shared" si="49"/>
        <v>56188.040209118233</v>
      </c>
      <c r="O79" s="28">
        <f t="shared" si="49"/>
        <v>61869.844230030081</v>
      </c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</row>
    <row r="80" spans="1:108" outlineLevel="1" x14ac:dyDescent="0.25">
      <c r="A80" s="49" t="s">
        <v>44</v>
      </c>
      <c r="C80" s="30">
        <v>0</v>
      </c>
      <c r="D80" s="30">
        <v>167971.17920000001</v>
      </c>
      <c r="E80" s="30">
        <v>181209.91269787797</v>
      </c>
      <c r="F80" s="30">
        <v>183715.25658300929</v>
      </c>
      <c r="G80" s="30">
        <v>211069.33560660461</v>
      </c>
      <c r="H80" s="19">
        <f>G81</f>
        <v>239549.5203651849</v>
      </c>
      <c r="I80" s="19">
        <f t="shared" ref="I80:O80" si="50">H81</f>
        <v>270943.28936792468</v>
      </c>
      <c r="J80" s="19">
        <f t="shared" si="50"/>
        <v>305592.82206819864</v>
      </c>
      <c r="K80" s="19">
        <f t="shared" si="50"/>
        <v>343770.30803850002</v>
      </c>
      <c r="L80" s="19">
        <f t="shared" si="50"/>
        <v>385828.54260583152</v>
      </c>
      <c r="M80" s="19">
        <f t="shared" si="50"/>
        <v>432155.60062989622</v>
      </c>
      <c r="N80" s="19">
        <f t="shared" si="50"/>
        <v>483178.36445636739</v>
      </c>
      <c r="O80" s="19">
        <f t="shared" si="50"/>
        <v>539366.40466548561</v>
      </c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</row>
    <row r="81" spans="1:108" outlineLevel="1" x14ac:dyDescent="0.25">
      <c r="A81" s="50" t="s">
        <v>45</v>
      </c>
      <c r="B81" s="24"/>
      <c r="C81" s="32">
        <f t="shared" ref="C81:G81" si="51">+C79+C80</f>
        <v>167971.17920000001</v>
      </c>
      <c r="D81" s="32">
        <f t="shared" si="51"/>
        <v>181209.912697878</v>
      </c>
      <c r="E81" s="32">
        <f t="shared" si="51"/>
        <v>183715.25658300929</v>
      </c>
      <c r="F81" s="32">
        <f t="shared" si="51"/>
        <v>211069.33560660458</v>
      </c>
      <c r="G81" s="32">
        <f t="shared" si="51"/>
        <v>239549.5203651849</v>
      </c>
      <c r="H81" s="35">
        <f>SUM(H79:H80)</f>
        <v>270943.28936792468</v>
      </c>
      <c r="I81" s="35">
        <f t="shared" ref="I81:O81" si="52">SUM(I79:I80)</f>
        <v>305592.82206819864</v>
      </c>
      <c r="J81" s="35">
        <f t="shared" si="52"/>
        <v>343770.30803850002</v>
      </c>
      <c r="K81" s="35">
        <f t="shared" si="52"/>
        <v>385828.54260583152</v>
      </c>
      <c r="L81" s="35">
        <f t="shared" si="52"/>
        <v>432155.60062989622</v>
      </c>
      <c r="M81" s="35">
        <f t="shared" si="52"/>
        <v>483178.36445636739</v>
      </c>
      <c r="N81" s="35">
        <f t="shared" si="52"/>
        <v>539366.40466548561</v>
      </c>
      <c r="O81" s="35">
        <f t="shared" si="52"/>
        <v>601236.24889551569</v>
      </c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</row>
    <row r="82" spans="1:108" x14ac:dyDescent="0.25">
      <c r="A82" s="43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</row>
    <row r="83" spans="1:108" s="15" customFormat="1" x14ac:dyDescent="0.25">
      <c r="A83" s="44" t="s">
        <v>64</v>
      </c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79"/>
      <c r="BS83" s="79"/>
      <c r="BT83" s="79"/>
      <c r="BU83" s="79"/>
      <c r="BV83" s="79"/>
      <c r="BW83" s="79"/>
      <c r="BX83" s="79"/>
      <c r="BY83" s="79"/>
      <c r="BZ83" s="79"/>
      <c r="CA83" s="79"/>
      <c r="CB83" s="79"/>
      <c r="CC83" s="79"/>
      <c r="CD83" s="79"/>
      <c r="CE83" s="79"/>
      <c r="CF83" s="79"/>
      <c r="CG83" s="79"/>
      <c r="CH83" s="79"/>
      <c r="CI83" s="79"/>
      <c r="CJ83" s="79"/>
      <c r="CK83" s="79"/>
      <c r="CL83" s="79"/>
      <c r="CM83" s="79"/>
      <c r="CN83" s="79"/>
      <c r="CO83" s="79"/>
      <c r="CP83" s="79"/>
      <c r="CQ83" s="79"/>
      <c r="CR83" s="79"/>
      <c r="CS83" s="79"/>
      <c r="CT83" s="79"/>
      <c r="CU83" s="79"/>
      <c r="CV83" s="79"/>
      <c r="CW83" s="79"/>
      <c r="CX83" s="79"/>
      <c r="CY83" s="79"/>
      <c r="CZ83" s="79"/>
      <c r="DA83" s="79"/>
      <c r="DB83" s="79"/>
      <c r="DC83" s="79"/>
      <c r="DD83" s="79"/>
    </row>
    <row r="84" spans="1:108" x14ac:dyDescent="0.25">
      <c r="A84" s="43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</row>
    <row r="85" spans="1:108" outlineLevel="1" x14ac:dyDescent="0.25">
      <c r="A85" s="56" t="s">
        <v>66</v>
      </c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</row>
    <row r="86" spans="1:108" outlineLevel="1" x14ac:dyDescent="0.25">
      <c r="A86" s="43" t="s">
        <v>65</v>
      </c>
      <c r="C86" s="33">
        <f>C89+C88-C87</f>
        <v>50000</v>
      </c>
      <c r="D86" s="33">
        <f t="shared" ref="D86:G86" si="53">D89+D88-D87</f>
        <v>45500</v>
      </c>
      <c r="E86" s="33">
        <f t="shared" si="53"/>
        <v>42350</v>
      </c>
      <c r="F86" s="33">
        <f t="shared" si="53"/>
        <v>40145</v>
      </c>
      <c r="G86" s="33">
        <f t="shared" si="53"/>
        <v>38601.5</v>
      </c>
      <c r="H86" s="33">
        <f>G89</f>
        <v>37521.050000000003</v>
      </c>
      <c r="I86" s="33">
        <f t="shared" ref="I86:O86" si="54">H89</f>
        <v>41462.300000000003</v>
      </c>
      <c r="J86" s="33">
        <f t="shared" si="54"/>
        <v>45608.530000000006</v>
      </c>
      <c r="K86" s="33">
        <f t="shared" si="54"/>
        <v>50169.383000000009</v>
      </c>
      <c r="L86" s="33">
        <f t="shared" si="54"/>
        <v>55186.321300000018</v>
      </c>
      <c r="M86" s="33">
        <f t="shared" si="54"/>
        <v>60704.953430000023</v>
      </c>
      <c r="N86" s="33">
        <f t="shared" si="54"/>
        <v>66775.448773000026</v>
      </c>
      <c r="O86" s="33">
        <f t="shared" si="54"/>
        <v>73452.993650300035</v>
      </c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</row>
    <row r="87" spans="1:108" outlineLevel="1" x14ac:dyDescent="0.25">
      <c r="A87" s="43" t="s">
        <v>67</v>
      </c>
      <c r="C87" s="19">
        <f>-C71</f>
        <v>15000</v>
      </c>
      <c r="D87" s="19">
        <f>-D71</f>
        <v>15000</v>
      </c>
      <c r="E87" s="19">
        <f>-E71</f>
        <v>15000</v>
      </c>
      <c r="F87" s="19">
        <f>-F71</f>
        <v>15000</v>
      </c>
      <c r="G87" s="19">
        <f>-G71</f>
        <v>15000</v>
      </c>
      <c r="H87" s="33">
        <f>H89+H88-H86</f>
        <v>20526.169999999998</v>
      </c>
      <c r="I87" s="33">
        <f t="shared" ref="I87:O87" si="55">I89+I88-I86</f>
        <v>22389.642000000007</v>
      </c>
      <c r="J87" s="33">
        <f t="shared" si="55"/>
        <v>24628.606200000002</v>
      </c>
      <c r="K87" s="33">
        <f t="shared" si="55"/>
        <v>27091.466820000023</v>
      </c>
      <c r="L87" s="33">
        <f t="shared" si="55"/>
        <v>29800.613502000015</v>
      </c>
      <c r="M87" s="33">
        <f t="shared" si="55"/>
        <v>32780.674852200013</v>
      </c>
      <c r="N87" s="33">
        <f t="shared" si="55"/>
        <v>36058.74233742003</v>
      </c>
      <c r="O87" s="33">
        <f t="shared" si="55"/>
        <v>39664.616571162027</v>
      </c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</row>
    <row r="88" spans="1:108" outlineLevel="1" x14ac:dyDescent="0.25">
      <c r="A88" s="43" t="s">
        <v>68</v>
      </c>
      <c r="C88" s="33">
        <f t="shared" ref="C88:O88" si="56">-C30</f>
        <v>19500</v>
      </c>
      <c r="D88" s="33">
        <f t="shared" si="56"/>
        <v>18150</v>
      </c>
      <c r="E88" s="33">
        <f t="shared" si="56"/>
        <v>17205</v>
      </c>
      <c r="F88" s="33">
        <f t="shared" si="56"/>
        <v>16543.5</v>
      </c>
      <c r="G88" s="33">
        <f t="shared" si="56"/>
        <v>16080.45</v>
      </c>
      <c r="H88" s="33">
        <f t="shared" si="56"/>
        <v>16584.920000000002</v>
      </c>
      <c r="I88" s="33">
        <f t="shared" si="56"/>
        <v>18243.412000000004</v>
      </c>
      <c r="J88" s="33">
        <f t="shared" si="56"/>
        <v>20067.753200000006</v>
      </c>
      <c r="K88" s="33">
        <f t="shared" si="56"/>
        <v>22074.528520000007</v>
      </c>
      <c r="L88" s="33">
        <f t="shared" si="56"/>
        <v>24281.981372000009</v>
      </c>
      <c r="M88" s="33">
        <f t="shared" si="56"/>
        <v>26710.17950920001</v>
      </c>
      <c r="N88" s="33">
        <f t="shared" si="56"/>
        <v>29381.197460120016</v>
      </c>
      <c r="O88" s="33">
        <f t="shared" si="56"/>
        <v>32319.317206132018</v>
      </c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</row>
    <row r="89" spans="1:108" outlineLevel="1" x14ac:dyDescent="0.25">
      <c r="A89" s="57" t="s">
        <v>69</v>
      </c>
      <c r="B89" s="24"/>
      <c r="C89" s="34">
        <f>C40</f>
        <v>45500</v>
      </c>
      <c r="D89" s="34">
        <f>D40</f>
        <v>42350</v>
      </c>
      <c r="E89" s="34">
        <f>E40</f>
        <v>40145</v>
      </c>
      <c r="F89" s="34">
        <f>F40</f>
        <v>38601.5</v>
      </c>
      <c r="G89" s="34">
        <f>G40</f>
        <v>37521.050000000003</v>
      </c>
      <c r="H89" s="34">
        <f t="shared" ref="H89:O89" si="57">H25/H17</f>
        <v>41462.300000000003</v>
      </c>
      <c r="I89" s="34">
        <f t="shared" si="57"/>
        <v>45608.530000000006</v>
      </c>
      <c r="J89" s="34">
        <f t="shared" si="57"/>
        <v>50169.383000000009</v>
      </c>
      <c r="K89" s="34">
        <f t="shared" si="57"/>
        <v>55186.321300000018</v>
      </c>
      <c r="L89" s="34">
        <f t="shared" si="57"/>
        <v>60704.953430000023</v>
      </c>
      <c r="M89" s="34">
        <f t="shared" si="57"/>
        <v>66775.448773000026</v>
      </c>
      <c r="N89" s="34">
        <f t="shared" si="57"/>
        <v>73452.993650300035</v>
      </c>
      <c r="O89" s="34">
        <f t="shared" si="57"/>
        <v>80798.29301533004</v>
      </c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</row>
    <row r="90" spans="1:108" outlineLevel="1" x14ac:dyDescent="0.25">
      <c r="A90" s="43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</row>
    <row r="91" spans="1:108" outlineLevel="1" x14ac:dyDescent="0.25">
      <c r="A91" s="56" t="s">
        <v>73</v>
      </c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</row>
    <row r="92" spans="1:108" outlineLevel="1" x14ac:dyDescent="0.25">
      <c r="A92" s="43" t="s">
        <v>70</v>
      </c>
      <c r="C92" s="33">
        <f>C94-C93</f>
        <v>0</v>
      </c>
      <c r="D92" s="33">
        <f t="shared" ref="D92:G92" si="58">D94-D93</f>
        <v>2473.8291999999983</v>
      </c>
      <c r="E92" s="33">
        <f t="shared" si="58"/>
        <v>14264.612697877976</v>
      </c>
      <c r="F92" s="33">
        <f t="shared" si="58"/>
        <v>35339.806583009311</v>
      </c>
      <c r="G92" s="33">
        <f t="shared" si="58"/>
        <v>62053.285606604593</v>
      </c>
      <c r="H92" s="33">
        <f>G94</f>
        <v>90280.170365184895</v>
      </c>
      <c r="I92" s="33">
        <f t="shared" ref="I92:O92" si="59">H94</f>
        <v>126800.3911651849</v>
      </c>
      <c r="J92" s="33">
        <f t="shared" si="59"/>
        <v>167035.63404518491</v>
      </c>
      <c r="K92" s="33">
        <f t="shared" si="59"/>
        <v>211357.40121318493</v>
      </c>
      <c r="L92" s="33">
        <f t="shared" si="59"/>
        <v>260174.34509798494</v>
      </c>
      <c r="M92" s="33">
        <f t="shared" si="59"/>
        <v>313935.983371265</v>
      </c>
      <c r="N92" s="33">
        <f t="shared" si="59"/>
        <v>373136.78547187301</v>
      </c>
      <c r="O92" s="33">
        <f t="shared" si="59"/>
        <v>438320.66778254183</v>
      </c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</row>
    <row r="93" spans="1:108" outlineLevel="1" x14ac:dyDescent="0.25">
      <c r="A93" s="43" t="s">
        <v>71</v>
      </c>
      <c r="C93" s="33">
        <f t="shared" ref="C93:O93" si="60">C34</f>
        <v>2473.8292000000001</v>
      </c>
      <c r="D93" s="33">
        <f t="shared" si="60"/>
        <v>11790.78349787797</v>
      </c>
      <c r="E93" s="33">
        <f t="shared" si="60"/>
        <v>21075.193885131321</v>
      </c>
      <c r="F93" s="33">
        <f t="shared" si="60"/>
        <v>26713.479023595301</v>
      </c>
      <c r="G93" s="33">
        <f t="shared" si="60"/>
        <v>28226.884758580301</v>
      </c>
      <c r="H93" s="33">
        <f t="shared" si="60"/>
        <v>36520.220800000017</v>
      </c>
      <c r="I93" s="33">
        <f t="shared" si="60"/>
        <v>40235.242880000005</v>
      </c>
      <c r="J93" s="33">
        <f t="shared" si="60"/>
        <v>44321.767168000006</v>
      </c>
      <c r="K93" s="33">
        <f t="shared" si="60"/>
        <v>48816.943884800014</v>
      </c>
      <c r="L93" s="33">
        <f t="shared" si="60"/>
        <v>53761.638273280027</v>
      </c>
      <c r="M93" s="33">
        <f t="shared" si="60"/>
        <v>59200.802100608038</v>
      </c>
      <c r="N93" s="33">
        <f t="shared" si="60"/>
        <v>65183.882310668807</v>
      </c>
      <c r="O93" s="33">
        <f t="shared" si="60"/>
        <v>71765.270541735707</v>
      </c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</row>
    <row r="94" spans="1:108" outlineLevel="1" x14ac:dyDescent="0.25">
      <c r="A94" s="57" t="s">
        <v>72</v>
      </c>
      <c r="B94" s="24"/>
      <c r="C94" s="34">
        <f>C50</f>
        <v>2473.8292000000001</v>
      </c>
      <c r="D94" s="34">
        <f>D50</f>
        <v>14264.612697877968</v>
      </c>
      <c r="E94" s="34">
        <f>E50</f>
        <v>35339.806583009296</v>
      </c>
      <c r="F94" s="34">
        <f>F50</f>
        <v>62053.285606604608</v>
      </c>
      <c r="G94" s="34">
        <f>G50</f>
        <v>90280.170365184895</v>
      </c>
      <c r="H94" s="34">
        <f>H92+H93</f>
        <v>126800.3911651849</v>
      </c>
      <c r="I94" s="34">
        <f t="shared" ref="I94:O94" si="61">I92+I93</f>
        <v>167035.63404518491</v>
      </c>
      <c r="J94" s="34">
        <f t="shared" si="61"/>
        <v>211357.40121318493</v>
      </c>
      <c r="K94" s="34">
        <f t="shared" si="61"/>
        <v>260174.34509798494</v>
      </c>
      <c r="L94" s="34">
        <f t="shared" si="61"/>
        <v>313935.983371265</v>
      </c>
      <c r="M94" s="34">
        <f t="shared" si="61"/>
        <v>373136.78547187301</v>
      </c>
      <c r="N94" s="34">
        <f t="shared" si="61"/>
        <v>438320.66778254183</v>
      </c>
      <c r="O94" s="34">
        <f t="shared" si="61"/>
        <v>510085.93832427752</v>
      </c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</row>
    <row r="95" spans="1:108" outlineLevel="1" x14ac:dyDescent="0.25">
      <c r="A95" s="43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</row>
    <row r="96" spans="1:108" outlineLevel="1" x14ac:dyDescent="0.25">
      <c r="A96" s="56" t="s">
        <v>74</v>
      </c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</row>
    <row r="97" spans="1:108" outlineLevel="1" x14ac:dyDescent="0.25">
      <c r="A97" s="43" t="s">
        <v>75</v>
      </c>
      <c r="C97" s="33">
        <f>-C43-0</f>
        <v>-5100.3500000000004</v>
      </c>
      <c r="D97" s="33">
        <f t="shared" ref="D97:O97" si="62">-(D43-C43)</f>
        <v>-803.94999999999982</v>
      </c>
      <c r="E97" s="33">
        <f t="shared" si="62"/>
        <v>-662.94999999999982</v>
      </c>
      <c r="F97" s="33">
        <f t="shared" si="62"/>
        <v>-549.80000000000018</v>
      </c>
      <c r="G97" s="33">
        <f t="shared" si="62"/>
        <v>-421.55000000000018</v>
      </c>
      <c r="H97" s="33">
        <f t="shared" si="62"/>
        <v>-640.26465753424691</v>
      </c>
      <c r="I97" s="33">
        <f t="shared" si="62"/>
        <v>-817.88646575342591</v>
      </c>
      <c r="J97" s="33">
        <f t="shared" si="62"/>
        <v>-899.67511232876677</v>
      </c>
      <c r="K97" s="33">
        <f t="shared" si="62"/>
        <v>-989.64262356164545</v>
      </c>
      <c r="L97" s="33">
        <f t="shared" si="62"/>
        <v>-1088.6068859178085</v>
      </c>
      <c r="M97" s="33">
        <f t="shared" si="62"/>
        <v>-1197.4675745095901</v>
      </c>
      <c r="N97" s="33">
        <f t="shared" si="62"/>
        <v>-1317.2143319605511</v>
      </c>
      <c r="O97" s="33">
        <f t="shared" si="62"/>
        <v>-1448.9357651566042</v>
      </c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</row>
    <row r="98" spans="1:108" outlineLevel="1" x14ac:dyDescent="0.25">
      <c r="A98" s="43" t="s">
        <v>76</v>
      </c>
      <c r="C98" s="33">
        <f>C56-0</f>
        <v>3902.3</v>
      </c>
      <c r="D98" s="33">
        <f t="shared" ref="D98:O98" si="63">D56-C56</f>
        <v>898.10000000000036</v>
      </c>
      <c r="E98" s="33">
        <f t="shared" si="63"/>
        <v>111.89999999999964</v>
      </c>
      <c r="F98" s="33">
        <f t="shared" si="63"/>
        <v>353.10000000000036</v>
      </c>
      <c r="G98" s="33">
        <f t="shared" si="63"/>
        <v>405.59999999999945</v>
      </c>
      <c r="H98" s="33">
        <f t="shared" si="63"/>
        <v>544.93713972602836</v>
      </c>
      <c r="I98" s="33">
        <f t="shared" si="63"/>
        <v>621.59371397260293</v>
      </c>
      <c r="J98" s="33">
        <f t="shared" si="63"/>
        <v>683.75308536986267</v>
      </c>
      <c r="K98" s="33">
        <f t="shared" si="63"/>
        <v>752.12839390685167</v>
      </c>
      <c r="L98" s="33">
        <f t="shared" si="63"/>
        <v>827.34123329753493</v>
      </c>
      <c r="M98" s="33">
        <f t="shared" si="63"/>
        <v>910.07535662728696</v>
      </c>
      <c r="N98" s="33">
        <f t="shared" si="63"/>
        <v>1001.0828922900182</v>
      </c>
      <c r="O98" s="33">
        <f t="shared" si="63"/>
        <v>1101.1911815190197</v>
      </c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</row>
    <row r="99" spans="1:108" outlineLevel="1" x14ac:dyDescent="0.25">
      <c r="A99" s="43" t="s">
        <v>77</v>
      </c>
      <c r="C99" s="33">
        <f>-C44-0</f>
        <v>-7804.6</v>
      </c>
      <c r="D99" s="33">
        <f t="shared" ref="D99:O99" si="64">-(D44-C44)</f>
        <v>-1796.2000000000007</v>
      </c>
      <c r="E99" s="33">
        <f t="shared" si="64"/>
        <v>-223.79999999999927</v>
      </c>
      <c r="F99" s="33">
        <f t="shared" si="64"/>
        <v>-706.20000000000073</v>
      </c>
      <c r="G99" s="33">
        <f t="shared" si="64"/>
        <v>-811.19999999999891</v>
      </c>
      <c r="H99" s="33">
        <f t="shared" si="64"/>
        <v>-1089.8742794520567</v>
      </c>
      <c r="I99" s="33">
        <f t="shared" si="64"/>
        <v>-1243.1874279452059</v>
      </c>
      <c r="J99" s="33">
        <f t="shared" si="64"/>
        <v>-1367.5061707397253</v>
      </c>
      <c r="K99" s="33">
        <f t="shared" si="64"/>
        <v>-1504.2567878137033</v>
      </c>
      <c r="L99" s="33">
        <f t="shared" si="64"/>
        <v>-1654.6824665950699</v>
      </c>
      <c r="M99" s="33">
        <f t="shared" si="64"/>
        <v>-1820.1507132545739</v>
      </c>
      <c r="N99" s="33">
        <f t="shared" si="64"/>
        <v>-2002.1657845800364</v>
      </c>
      <c r="O99" s="33">
        <f t="shared" si="64"/>
        <v>-2202.3823630380393</v>
      </c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</row>
    <row r="100" spans="1:108" outlineLevel="1" x14ac:dyDescent="0.25">
      <c r="A100" s="57" t="s">
        <v>65</v>
      </c>
      <c r="B100" s="24"/>
      <c r="C100" s="34">
        <f>SUM(C97:C99)</f>
        <v>-9002.6500000000015</v>
      </c>
      <c r="D100" s="34">
        <f>SUM(D97:D99)</f>
        <v>-1702.0500000000002</v>
      </c>
      <c r="E100" s="34">
        <f t="shared" ref="E100:O100" si="65">SUM(E97:E99)</f>
        <v>-774.84999999999945</v>
      </c>
      <c r="F100" s="34">
        <f t="shared" si="65"/>
        <v>-902.90000000000055</v>
      </c>
      <c r="G100" s="34">
        <f t="shared" si="65"/>
        <v>-827.14999999999964</v>
      </c>
      <c r="H100" s="34">
        <f t="shared" si="65"/>
        <v>-1185.2017972602753</v>
      </c>
      <c r="I100" s="34">
        <f t="shared" si="65"/>
        <v>-1439.4801797260288</v>
      </c>
      <c r="J100" s="34">
        <f t="shared" si="65"/>
        <v>-1583.4281976986294</v>
      </c>
      <c r="K100" s="34">
        <f t="shared" si="65"/>
        <v>-1741.7710174684971</v>
      </c>
      <c r="L100" s="34">
        <f t="shared" si="65"/>
        <v>-1915.9481192153435</v>
      </c>
      <c r="M100" s="34">
        <f t="shared" si="65"/>
        <v>-2107.5429311368771</v>
      </c>
      <c r="N100" s="34">
        <f t="shared" si="65"/>
        <v>-2318.2972242505693</v>
      </c>
      <c r="O100" s="34">
        <f t="shared" si="65"/>
        <v>-2550.1269466756239</v>
      </c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</row>
    <row r="101" spans="1:108" x14ac:dyDescent="0.25">
      <c r="A101" s="43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</row>
    <row r="102" spans="1:108" x14ac:dyDescent="0.25"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</row>
    <row r="103" spans="1:108" x14ac:dyDescent="0.25"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</row>
    <row r="104" spans="1:108" x14ac:dyDescent="0.25"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</row>
    <row r="105" spans="1:108" x14ac:dyDescent="0.25"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</row>
    <row r="106" spans="1:108" x14ac:dyDescent="0.25"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</row>
    <row r="107" spans="1:108" x14ac:dyDescent="0.25"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</row>
    <row r="108" spans="1:108" x14ac:dyDescent="0.25"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</row>
    <row r="109" spans="1:108" x14ac:dyDescent="0.25"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</row>
    <row r="110" spans="1:108" x14ac:dyDescent="0.25"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Data</vt:lpstr>
      <vt:lpstr>3 Statement 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Mehtab</dc:creator>
  <cp:lastModifiedBy>Windows User</cp:lastModifiedBy>
  <dcterms:created xsi:type="dcterms:W3CDTF">2023-10-06T12:26:25Z</dcterms:created>
  <dcterms:modified xsi:type="dcterms:W3CDTF">2024-08-27T18:07:03Z</dcterms:modified>
</cp:coreProperties>
</file>