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PM\ter\ets\ets\Dados\07_Biblioteca\EXCEL_VBA\Curso\06 Func227o de Data e Hora\"/>
    </mc:Choice>
  </mc:AlternateContent>
  <bookViews>
    <workbookView xWindow="0" yWindow="0" windowWidth="20490" windowHeight="8955"/>
  </bookViews>
  <sheets>
    <sheet name="Solução" sheetId="1" r:id="rId1"/>
  </sheets>
  <externalReferences>
    <externalReference r:id="rId2"/>
  </externalReferences>
  <definedNames>
    <definedName name="hcompensa" localSheetId="0">Solução!$C$8</definedName>
    <definedName name="hextra" localSheetId="0">Solução!$C$9</definedName>
    <definedName name="htrab" localSheetId="0">Solução!$C$10</definedName>
    <definedName name="jornada" localSheetId="0">Solução!$C$7</definedName>
    <definedName name="jornada">[1]Planilha1!$C$7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 l="1"/>
  <c r="G12" i="1"/>
  <c r="H12" i="1" s="1"/>
  <c r="K12" i="1"/>
  <c r="B13" i="1"/>
  <c r="G13" i="1"/>
  <c r="H13" i="1"/>
  <c r="K13" i="1"/>
  <c r="M13" i="1"/>
  <c r="B14" i="1"/>
  <c r="G14" i="1"/>
  <c r="H14" i="1"/>
  <c r="K14" i="1"/>
  <c r="M14" i="1" s="1"/>
  <c r="B15" i="1"/>
  <c r="G15" i="1"/>
  <c r="H15" i="1"/>
  <c r="K15" i="1"/>
  <c r="M15" i="1" s="1"/>
  <c r="B16" i="1"/>
  <c r="G16" i="1"/>
  <c r="H16" i="1" s="1"/>
  <c r="K16" i="1"/>
  <c r="M16" i="1"/>
  <c r="B17" i="1"/>
  <c r="G17" i="1"/>
  <c r="H17" i="1"/>
  <c r="K17" i="1"/>
  <c r="M17" i="1" s="1"/>
  <c r="B18" i="1"/>
  <c r="G18" i="1"/>
  <c r="H18" i="1" s="1"/>
  <c r="K18" i="1"/>
  <c r="M18" i="1"/>
  <c r="B19" i="1"/>
  <c r="G19" i="1"/>
  <c r="H19" i="1"/>
  <c r="K19" i="1"/>
  <c r="M19" i="1" s="1"/>
  <c r="B20" i="1"/>
  <c r="G20" i="1"/>
  <c r="H20" i="1" s="1"/>
  <c r="K20" i="1"/>
  <c r="M20" i="1"/>
  <c r="B21" i="1"/>
  <c r="G21" i="1"/>
  <c r="H21" i="1"/>
  <c r="K21" i="1"/>
  <c r="M21" i="1" s="1"/>
  <c r="B22" i="1"/>
  <c r="G22" i="1"/>
  <c r="H22" i="1" s="1"/>
  <c r="K22" i="1"/>
  <c r="M22" i="1"/>
  <c r="B23" i="1"/>
  <c r="G23" i="1"/>
  <c r="H23" i="1"/>
  <c r="K23" i="1"/>
  <c r="M23" i="1" s="1"/>
  <c r="B24" i="1"/>
  <c r="G24" i="1"/>
  <c r="H24" i="1" s="1"/>
  <c r="K24" i="1"/>
  <c r="B25" i="1"/>
  <c r="G25" i="1"/>
  <c r="H25" i="1" s="1"/>
  <c r="K25" i="1"/>
  <c r="M25" i="1"/>
  <c r="B26" i="1"/>
  <c r="G26" i="1"/>
  <c r="H26" i="1"/>
  <c r="K26" i="1"/>
  <c r="M26" i="1" s="1"/>
  <c r="B27" i="1"/>
  <c r="G27" i="1"/>
  <c r="H27" i="1"/>
  <c r="K27" i="1"/>
  <c r="M27" i="1" s="1"/>
  <c r="B28" i="1"/>
  <c r="G28" i="1"/>
  <c r="H28" i="1" s="1"/>
  <c r="K28" i="1"/>
  <c r="B29" i="1"/>
  <c r="G29" i="1"/>
  <c r="H29" i="1" s="1"/>
  <c r="K29" i="1"/>
  <c r="M29" i="1"/>
  <c r="B30" i="1"/>
  <c r="G30" i="1"/>
  <c r="H30" i="1"/>
  <c r="K30" i="1"/>
  <c r="M30" i="1" s="1"/>
  <c r="B31" i="1"/>
  <c r="G31" i="1"/>
  <c r="H31" i="1"/>
  <c r="K31" i="1"/>
  <c r="M31" i="1" s="1"/>
  <c r="B32" i="1"/>
  <c r="G32" i="1"/>
  <c r="H32" i="1" s="1"/>
  <c r="K32" i="1"/>
  <c r="B33" i="1"/>
  <c r="G33" i="1"/>
  <c r="H33" i="1" s="1"/>
  <c r="K33" i="1"/>
  <c r="M33" i="1"/>
  <c r="B34" i="1"/>
  <c r="G34" i="1"/>
  <c r="H34" i="1"/>
  <c r="K34" i="1"/>
  <c r="M34" i="1" s="1"/>
  <c r="B35" i="1"/>
  <c r="G35" i="1"/>
  <c r="H35" i="1"/>
  <c r="K35" i="1"/>
  <c r="M35" i="1" s="1"/>
  <c r="B36" i="1"/>
  <c r="G36" i="1"/>
  <c r="H36" i="1" s="1"/>
  <c r="K36" i="1"/>
  <c r="B37" i="1"/>
  <c r="G37" i="1"/>
  <c r="H37" i="1" s="1"/>
  <c r="K37" i="1"/>
  <c r="M37" i="1"/>
  <c r="B38" i="1"/>
  <c r="G38" i="1"/>
  <c r="H38" i="1"/>
  <c r="K38" i="1"/>
  <c r="M38" i="1" s="1"/>
  <c r="B39" i="1"/>
  <c r="G39" i="1"/>
  <c r="H39" i="1"/>
  <c r="K39" i="1"/>
  <c r="M39" i="1" s="1"/>
  <c r="B40" i="1"/>
  <c r="G40" i="1"/>
  <c r="H40" i="1" s="1"/>
  <c r="K40" i="1"/>
  <c r="B41" i="1"/>
  <c r="G41" i="1"/>
  <c r="H41" i="1" s="1"/>
  <c r="K41" i="1"/>
  <c r="M41" i="1"/>
  <c r="B42" i="1"/>
  <c r="G42" i="1"/>
  <c r="H42" i="1"/>
  <c r="K42" i="1"/>
  <c r="M42" i="1" s="1"/>
  <c r="C8" i="1" l="1"/>
  <c r="C9" i="1"/>
  <c r="M12" i="1"/>
  <c r="S12" i="1" s="1"/>
  <c r="S21" i="1"/>
  <c r="S19" i="1"/>
  <c r="S17" i="1"/>
  <c r="C10" i="1"/>
  <c r="M40" i="1"/>
  <c r="M32" i="1"/>
  <c r="S13" i="1" s="1"/>
  <c r="M28" i="1"/>
  <c r="M24" i="1"/>
  <c r="S14" i="1" s="1"/>
  <c r="S15" i="1"/>
  <c r="M36" i="1"/>
  <c r="S22" i="1"/>
  <c r="S20" i="1"/>
  <c r="S18" i="1"/>
  <c r="S16" i="1"/>
  <c r="T13" i="1" l="1"/>
  <c r="T12" i="1"/>
  <c r="T14" i="1"/>
  <c r="T15" i="1"/>
</calcChain>
</file>

<file path=xl/sharedStrings.xml><?xml version="1.0" encoding="utf-8"?>
<sst xmlns="http://schemas.openxmlformats.org/spreadsheetml/2006/main" count="18" uniqueCount="18">
  <si>
    <t>Horas Compensar</t>
  </si>
  <si>
    <t>Horas Trabalhadas</t>
  </si>
  <si>
    <t>Saida PM</t>
  </si>
  <si>
    <t>Entrada PM</t>
  </si>
  <si>
    <t>Saida AM</t>
  </si>
  <si>
    <t>Entrada AM</t>
  </si>
  <si>
    <t>Dia da Semana</t>
  </si>
  <si>
    <t>Data</t>
  </si>
  <si>
    <t>Total Horas Trabalhadas</t>
  </si>
  <si>
    <t>Total Horas Extras</t>
  </si>
  <si>
    <t>Total Horas Compensar</t>
  </si>
  <si>
    <t>Jornada (Trabalho)</t>
  </si>
  <si>
    <t>André</t>
  </si>
  <si>
    <t>Nome Colaborador</t>
  </si>
  <si>
    <t>Mudar sistema de calculo de horas para 1904</t>
  </si>
  <si>
    <t>Calcular Banco de horas, conforme as horas trabalhadas</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</si>
  <si>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</si>
  <si>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Banco de Horas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</si>
</sst>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dddd"/>
    <numFmt numFmtId="166" formatCode="[h]:mm:ss;@"/>
  </numFmts>
  <fonts count="9">
    <font>
      <sz val="11"/>
      <color theme="1"/>
      <name val="Calibri"/>
      <family val="2"/>
      <scheme val="minor"/>
    </font>
    <font>
      <sz val="11"/>
      <color theme="1"/>
      <name val="Calibri"/>
      <family val="2"/>
      <scheme val="minor"/>
    </font>
    <font>
      <b/>
      <sz val="12"/>
      <color rgb="FF1F2025"/>
      <name val="Poppins"/>
    </font>
    <font>
      <b/>
      <sz val="10"/>
      <color theme="0"/>
      <name val="Calibri"/>
      <family val="2"/>
      <scheme val="minor"/>
    </font>
    <font>
      <sz val="11"/>
      <color theme="0"/>
      <name val="Calibri"/>
      <family val="2"/>
      <scheme val="minor"/>
    </font>
    <font>
      <b/>
      <sz val="11"/>
      <color theme="1"/>
      <name val="Calibri"/>
      <family val="2"/>
      <scheme val="minor"/>
    </font>
    <font>
      <b/>
      <sz val="12"/>
      <color theme="9" tint="-0.499984740745262"/>
      <name val="Calibri Light"/>
      <family val="2"/>
    </font>
    <font>
      <sz val="10"/>
      <color theme="9" tint="-0.499984740745262"/>
      <name val="Calibri Light"/>
      <family val="2"/>
    </font>
    <font>
      <b/>
      <sz val="14"/>
      <color theme="9" tint="-0.499984740745262"/>
      <name val="Calibri Light"/>
      <family val="2"/>
    </font>
  </fonts>
  <fills count="8">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9" tint="0.39997558519241921"/>
        <bgColor indexed="65"/>
      </patternFill>
    </fill>
    <fill>
      <patternFill patternType="solid">
        <fgColor theme="9" tint="0.59999389629810485"/>
        <bgColor theme="9" tint="0.59999389629810485"/>
      </patternFill>
    </fill>
    <fill>
      <patternFill patternType="solid">
        <fgColor rgb="FF002060"/>
        <bgColor indexed="64"/>
      </patternFill>
    </fill>
    <fill>
      <patternFill patternType="solid">
        <fgColor theme="9" tint="0.79998168889431442"/>
        <bgColor indexed="64"/>
      </patternFill>
    </fill>
  </fills>
  <borders count="9">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ck">
        <color theme="0"/>
      </bottom>
      <diagonal/>
    </border>
    <border>
      <left style="thin">
        <color theme="0"/>
      </left>
      <right style="thin">
        <color theme="0"/>
      </right>
      <top/>
      <bottom style="thin">
        <color indexed="64"/>
      </bottom>
      <diagonal/>
    </border>
    <border>
      <left style="thin">
        <color indexed="64"/>
      </left>
      <right style="thin">
        <color theme="0"/>
      </right>
      <top/>
      <bottom style="thin">
        <color indexed="64"/>
      </bottom>
      <diagonal/>
    </border>
    <border>
      <left style="thin">
        <color theme="0"/>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rgb="FF00B050"/>
      </top>
      <bottom style="thin">
        <color rgb="FF00B050"/>
      </bottom>
      <diagonal/>
    </border>
  </borders>
  <cellStyleXfs count="4">
    <xf numFmtId="0" fontId="0" fillId="0" borderId="0"/>
    <xf numFmtId="0" fontId="4"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25">
    <xf numFmtId="0" fontId="0" fillId="0" borderId="0" xfId="0"/>
    <xf numFmtId="0" fontId="0" fillId="0" borderId="0" xfId="0" applyFill="1" applyProtection="1">
      <protection hidden="1"/>
    </xf>
    <xf numFmtId="0" fontId="0" fillId="0" borderId="0" xfId="0" applyProtection="1">
      <protection hidden="1"/>
    </xf>
    <xf numFmtId="20" fontId="0" fillId="0" borderId="0" xfId="0" applyNumberFormat="1" applyProtection="1">
      <protection hidden="1"/>
    </xf>
    <xf numFmtId="164" fontId="0" fillId="0" borderId="0" xfId="0" applyNumberFormat="1" applyProtection="1">
      <protection hidden="1"/>
    </xf>
    <xf numFmtId="165" fontId="0" fillId="0" borderId="0" xfId="0" applyNumberFormat="1" applyAlignment="1" applyProtection="1">
      <alignment horizontal="center"/>
      <protection hidden="1"/>
    </xf>
    <xf numFmtId="14" fontId="0" fillId="0" borderId="0" xfId="0" applyNumberFormat="1" applyProtection="1">
      <protection hidden="1"/>
    </xf>
    <xf numFmtId="0" fontId="2" fillId="0" borderId="0" xfId="0" applyFont="1"/>
    <xf numFmtId="20" fontId="0" fillId="5" borderId="1" xfId="0" applyNumberFormat="1" applyFont="1" applyFill="1" applyBorder="1"/>
    <xf numFmtId="0" fontId="3" fillId="6" borderId="2" xfId="0" applyFont="1" applyFill="1" applyBorder="1" applyAlignment="1" applyProtection="1">
      <alignment horizontal="center"/>
      <protection hidden="1"/>
    </xf>
    <xf numFmtId="0" fontId="3" fillId="6" borderId="3" xfId="0" applyFont="1" applyFill="1" applyBorder="1" applyAlignment="1" applyProtection="1">
      <alignment horizontal="center"/>
      <protection hidden="1"/>
    </xf>
    <xf numFmtId="0" fontId="3" fillId="6" borderId="4" xfId="0" applyFont="1" applyFill="1" applyBorder="1" applyAlignment="1" applyProtection="1">
      <alignment horizontal="center"/>
      <protection hidden="1"/>
    </xf>
    <xf numFmtId="0" fontId="3" fillId="6" borderId="5" xfId="0" applyFont="1" applyFill="1" applyBorder="1" applyAlignment="1" applyProtection="1">
      <alignment horizontal="center"/>
      <protection hidden="1"/>
    </xf>
    <xf numFmtId="0" fontId="0" fillId="0" borderId="0" xfId="0" applyProtection="1">
      <protection hidden="1"/>
    </xf>
    <xf numFmtId="166" fontId="1" fillId="3" borderId="6" xfId="2" applyNumberFormat="1" applyBorder="1" applyAlignment="1" applyProtection="1">
      <alignment horizontal="center"/>
      <protection hidden="1"/>
    </xf>
    <xf numFmtId="166" fontId="1" fillId="3" borderId="7" xfId="2" applyNumberFormat="1" applyBorder="1" applyAlignment="1" applyProtection="1">
      <alignment horizontal="center"/>
      <protection hidden="1"/>
    </xf>
    <xf numFmtId="0" fontId="4" fillId="2" borderId="7" xfId="1" applyBorder="1" applyAlignment="1" applyProtection="1">
      <alignment horizontal="left"/>
      <protection hidden="1"/>
    </xf>
    <xf numFmtId="0" fontId="5" fillId="4" borderId="6" xfId="3" applyFont="1" applyBorder="1" applyAlignment="1" applyProtection="1">
      <alignment horizontal="center"/>
      <protection hidden="1"/>
    </xf>
    <xf numFmtId="20" fontId="5" fillId="4" borderId="7" xfId="3" applyNumberFormat="1" applyFont="1" applyBorder="1" applyAlignment="1" applyProtection="1">
      <alignment horizontal="center"/>
      <protection hidden="1"/>
    </xf>
    <xf numFmtId="0" fontId="1" fillId="4" borderId="7" xfId="3" applyBorder="1" applyAlignment="1" applyProtection="1">
      <alignment horizontal="left"/>
      <protection hidden="1"/>
    </xf>
    <xf numFmtId="0" fontId="5" fillId="4" borderId="7" xfId="3" applyFont="1" applyBorder="1" applyAlignment="1" applyProtection="1">
      <alignment horizontal="center"/>
      <protection hidden="1"/>
    </xf>
    <xf numFmtId="0" fontId="6" fillId="7" borderId="8" xfId="0" applyFont="1" applyFill="1" applyBorder="1" applyAlignment="1" applyProtection="1">
      <alignment vertical="center"/>
      <protection hidden="1"/>
    </xf>
    <xf numFmtId="0" fontId="7" fillId="7" borderId="8" xfId="0" applyFont="1" applyFill="1" applyBorder="1" applyAlignment="1" applyProtection="1">
      <alignment vertical="center" wrapText="1"/>
      <protection hidden="1"/>
    </xf>
    <xf numFmtId="0" fontId="7" fillId="7" borderId="8" xfId="0" applyFont="1" applyFill="1" applyBorder="1" applyAlignment="1" applyProtection="1">
      <alignment wrapText="1"/>
      <protection hidden="1"/>
    </xf>
    <xf numFmtId="0" fontId="8" fillId="7" borderId="8" xfId="0" applyFont="1" applyFill="1" applyBorder="1" applyProtection="1">
      <protection hidden="1"/>
    </xf>
  </cellXfs>
  <cellStyles count="4">
    <cellStyle name="40% - Ênfase1" xfId="2" builtinId="31"/>
    <cellStyle name="60% - Ênfase6" xfId="3" builtinId="52"/>
    <cellStyle name="Ênfase1" xfId="1" builtinId="29"/>
    <cellStyle name="Normal" xfId="0" builtinId="0"/>
  </cellStyles>
  <dxfs count="10">
    <dxf>
      <numFmt numFmtId="25" formatCode="hh:mm"/>
      <protection locked="1" hidden="1"/>
    </dxf>
    <dxf>
      <numFmt numFmtId="164" formatCode="[$-F400]h:mm:ss\ AM/PM"/>
      <protection locked="1" hidden="1"/>
    </dxf>
    <dxf>
      <protection locked="1" hidden="1"/>
    </dxf>
    <dxf>
      <protection locked="1" hidden="1"/>
    </dxf>
    <dxf>
      <protection locked="1" hidden="1"/>
    </dxf>
    <dxf>
      <protection locked="1" hidden="1"/>
    </dxf>
    <dxf>
      <numFmt numFmtId="165" formatCode="dddd"/>
      <alignment horizontal="center" vertical="bottom" textRotation="0" wrapText="0" indent="0" justifyLastLine="0" shrinkToFit="0" readingOrder="0"/>
      <protection locked="1" hidden="1"/>
    </dxf>
    <dxf>
      <protection locked="1" hidden="1"/>
    </dxf>
    <dxf>
      <protection locked="1" hidden="1"/>
    </dxf>
    <dxf>
      <font>
        <b/>
        <i val="0"/>
        <strike val="0"/>
        <condense val="0"/>
        <extend val="0"/>
        <outline val="0"/>
        <shadow val="0"/>
        <u val="none"/>
        <vertAlign val="baseline"/>
        <sz val="10"/>
        <color theme="0"/>
        <name val="Calibri"/>
        <scheme val="minor"/>
      </font>
      <fill>
        <patternFill patternType="solid">
          <fgColor indexed="64"/>
          <bgColor rgb="FF002060"/>
        </patternFill>
      </fill>
      <alignment horizontal="center" vertical="bottom" textRotation="0" wrapText="0" indent="0" justifyLastLine="0" shrinkToFit="0" readingOrder="0"/>
      <border diagonalUp="0" diagonalDown="0">
        <left style="thin">
          <color theme="0"/>
        </left>
        <right style="thin">
          <color theme="0"/>
        </right>
        <top/>
        <bottom/>
      </border>
      <protection locked="1" hidden="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896937</xdr:colOff>
      <xdr:row>5</xdr:row>
      <xdr:rowOff>95250</xdr:rowOff>
    </xdr:from>
    <xdr:ext cx="2959528" cy="609013"/>
    <xdr:sp macro="" textlink="">
      <xdr:nvSpPr>
        <xdr:cNvPr id="2" name="CaixaDeTexto 1">
          <a:extLst>
            <a:ext uri="{FF2B5EF4-FFF2-40B4-BE49-F238E27FC236}">
              <a16:creationId xmlns:a16="http://schemas.microsoft.com/office/drawing/2014/main" id="{F7458AB2-8B47-4DDF-B8B1-143B72CE52B3}"/>
            </a:ext>
          </a:extLst>
        </xdr:cNvPr>
        <xdr:cNvSpPr txBox="1"/>
      </xdr:nvSpPr>
      <xdr:spPr>
        <a:xfrm>
          <a:off x="3049587" y="1047750"/>
          <a:ext cx="2959528" cy="60901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pt-BR" sz="1100" b="1">
              <a:solidFill>
                <a:srgbClr val="FF0000"/>
              </a:solidFill>
            </a:rPr>
            <a:t>Importante</a:t>
          </a:r>
        </a:p>
        <a:p>
          <a:r>
            <a:rPr lang="pt-BR" sz="1100"/>
            <a:t>Mudar</a:t>
          </a:r>
          <a:r>
            <a:rPr lang="pt-BR" sz="1100" baseline="0"/>
            <a:t> padrão de horas para 1904</a:t>
          </a:r>
        </a:p>
        <a:p>
          <a:r>
            <a:rPr lang="pt-BR" sz="1100" baseline="0"/>
            <a:t>Opções &gt; Avançado &gt; Usar sistema de data 1904</a:t>
          </a:r>
          <a:endParaRPr lang="pt-BR"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64%20045-CALC-HORAS-TRA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s>
    <sheetDataSet>
      <sheetData sheetId="0">
        <row r="7">
          <cell r="C7">
            <v>0.33333333333333331</v>
          </cell>
        </row>
      </sheetData>
    </sheetDataSet>
  </externalBook>
</externalLink>
</file>

<file path=xl/tables/table1.xml><?xml version="1.0" encoding="utf-8"?>
<table xmlns="http://schemas.openxmlformats.org/spreadsheetml/2006/main" id="1" name="ponto2" displayName="ponto2" ref="A11:H42" totalsRowShown="0" headerRowDxfId="9" dataDxfId="8">
  <autoFilter ref="A11:H42"/>
  <tableColumns count="8">
    <tableColumn id="1" name="Data" dataDxfId="7"/>
    <tableColumn id="2" name="Dia da Semana" dataDxfId="6">
      <calculatedColumnFormula>TEXT(ponto2[[#This Row],[Data]],"dddd")</calculatedColumnFormula>
    </tableColumn>
    <tableColumn id="3" name="Entrada AM" dataDxfId="5"/>
    <tableColumn id="4" name="Saida AM" dataDxfId="4"/>
    <tableColumn id="5" name="Entrada PM" dataDxfId="3"/>
    <tableColumn id="6" name="Saida PM" dataDxfId="2"/>
    <tableColumn id="7" name="Horas Trabalhadas" dataDxfId="1">
      <calculatedColumnFormula>(ponto2[[#This Row],[Saida AM]]-ponto2[[#This Row],[Entrada AM]])+(ponto2[[#This Row],[Saida PM]]-ponto2[[#This Row],[Entrada PM]])</calculatedColumnFormula>
    </tableColumn>
    <tableColumn id="8" name="Horas Compensar" dataDxfId="0">
      <calculatedColumnFormula>ponto2[[#This Row],[Horas Trabalhadas]]-jornada</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showGridLines="0" tabSelected="1" zoomScale="120" zoomScaleNormal="120" zoomScalePageLayoutView="130" workbookViewId="0">
      <selection activeCell="K12" sqref="K12"/>
    </sheetView>
  </sheetViews>
  <sheetFormatPr defaultColWidth="9.140625" defaultRowHeight="0" customHeight="1" zeroHeight="1"/>
  <cols>
    <col min="1" max="1" width="12.85546875" style="2" customWidth="1"/>
    <col min="2" max="2" width="16.85546875" style="2" bestFit="1" customWidth="1"/>
    <col min="3" max="3" width="14.7109375" style="2" bestFit="1" customWidth="1"/>
    <col min="4" max="4" width="12.7109375" style="2" bestFit="1" customWidth="1"/>
    <col min="5" max="5" width="14.5703125" style="2" bestFit="1" customWidth="1"/>
    <col min="6" max="6" width="12.5703125" style="2" bestFit="1" customWidth="1"/>
    <col min="7" max="7" width="19.85546875" style="2" bestFit="1" customWidth="1"/>
    <col min="8" max="8" width="19.42578125" style="2" customWidth="1"/>
    <col min="9" max="9" width="2.7109375" style="2" customWidth="1"/>
    <col min="10" max="10" width="3.28515625" style="2" customWidth="1"/>
    <col min="11" max="11" width="8.85546875" style="2" bestFit="1" customWidth="1"/>
    <col min="12" max="12" width="3.5703125" style="2" customWidth="1"/>
    <col min="13" max="13" width="6" style="2" bestFit="1" customWidth="1"/>
    <col min="14" max="14" width="2.5703125" style="2" customWidth="1"/>
    <col min="15" max="15" width="2" style="2" customWidth="1"/>
    <col min="16" max="16" width="4.42578125" style="2" customWidth="1"/>
    <col min="17" max="17" width="1.85546875" style="2" customWidth="1"/>
    <col min="18" max="18" width="9.140625" style="1"/>
    <col min="19" max="19" width="10.85546875" style="1" bestFit="1" customWidth="1"/>
    <col min="20" max="16384" width="9.140625" style="1"/>
  </cols>
  <sheetData>
    <row r="1" spans="1:20" ht="18.75">
      <c r="A1" s="24" t="s">
        <v>17</v>
      </c>
      <c r="B1" s="24"/>
      <c r="C1" s="24"/>
      <c r="D1" s="24"/>
      <c r="E1" s="24"/>
      <c r="F1" s="24"/>
      <c r="G1" s="24"/>
      <c r="H1" s="24"/>
      <c r="P1" s="1"/>
      <c r="Q1" s="1"/>
    </row>
    <row r="2" spans="1:20" ht="27.95" customHeight="1">
      <c r="A2" s="23" t="s">
        <v>16</v>
      </c>
      <c r="B2" s="23"/>
      <c r="C2" s="23"/>
      <c r="D2" s="23"/>
      <c r="E2" s="23"/>
      <c r="F2" s="23"/>
      <c r="G2" s="23"/>
      <c r="H2" s="23"/>
      <c r="P2" s="1"/>
      <c r="Q2" s="1"/>
    </row>
    <row r="3" spans="1:20" ht="15" customHeight="1">
      <c r="A3" s="22" t="s">
        <v>15</v>
      </c>
      <c r="B3" s="22"/>
      <c r="C3" s="22"/>
      <c r="D3" s="22"/>
      <c r="E3" s="22"/>
      <c r="F3" s="22"/>
      <c r="G3" s="22"/>
      <c r="H3" s="22"/>
      <c r="P3" s="1"/>
      <c r="Q3" s="1"/>
    </row>
    <row r="4" spans="1:20" ht="15.75">
      <c r="A4" s="21" t="s">
        <v>14</v>
      </c>
      <c r="B4" s="21"/>
      <c r="C4" s="21"/>
      <c r="D4" s="21"/>
      <c r="E4" s="21"/>
      <c r="F4" s="21"/>
      <c r="G4" s="21"/>
      <c r="H4" s="21"/>
      <c r="P4" s="1"/>
      <c r="Q4" s="1"/>
    </row>
    <row r="5" spans="1:20" ht="15"/>
    <row r="6" spans="1:20" ht="15">
      <c r="A6" s="19" t="s">
        <v>13</v>
      </c>
      <c r="B6" s="19"/>
      <c r="C6" s="20" t="s">
        <v>12</v>
      </c>
      <c r="D6" s="17"/>
      <c r="E6" s="13"/>
    </row>
    <row r="7" spans="1:20" ht="15">
      <c r="A7" s="19" t="s">
        <v>11</v>
      </c>
      <c r="B7" s="19"/>
      <c r="C7" s="18">
        <v>0.33333333333333331</v>
      </c>
      <c r="D7" s="17"/>
      <c r="E7" s="13"/>
    </row>
    <row r="8" spans="1:20" ht="15">
      <c r="A8" s="16" t="s">
        <v>10</v>
      </c>
      <c r="B8" s="16"/>
      <c r="C8" s="15">
        <f>IF(SUM(ponto2[Horas Compensar])&lt;=0,SUM(ponto2[Horas Compensar]),0)</f>
        <v>0</v>
      </c>
      <c r="D8" s="14"/>
      <c r="E8" s="13"/>
    </row>
    <row r="9" spans="1:20" ht="15">
      <c r="A9" s="16" t="s">
        <v>9</v>
      </c>
      <c r="B9" s="16"/>
      <c r="C9" s="15">
        <f>IF(SUM(ponto2[Horas Compensar])&gt;0,SUM(ponto2[Horas Compensar]),0)</f>
        <v>3.1249999999999389E-2</v>
      </c>
      <c r="D9" s="14"/>
      <c r="E9" s="13"/>
    </row>
    <row r="10" spans="1:20" ht="15">
      <c r="A10" s="16" t="s">
        <v>8</v>
      </c>
      <c r="B10" s="16"/>
      <c r="C10" s="15">
        <f>SUM(ponto2[Horas Trabalhadas])</f>
        <v>10.364583333333332</v>
      </c>
      <c r="D10" s="14"/>
      <c r="E10" s="13"/>
    </row>
    <row r="11" spans="1:20" ht="15.75" thickBot="1">
      <c r="A11" s="11" t="s">
        <v>7</v>
      </c>
      <c r="B11" s="12" t="s">
        <v>6</v>
      </c>
      <c r="C11" s="11" t="s">
        <v>5</v>
      </c>
      <c r="D11" s="10" t="s">
        <v>4</v>
      </c>
      <c r="E11" s="11" t="s">
        <v>3</v>
      </c>
      <c r="F11" s="10" t="s">
        <v>2</v>
      </c>
      <c r="G11" s="10" t="s">
        <v>1</v>
      </c>
      <c r="H11" s="9" t="s">
        <v>0</v>
      </c>
    </row>
    <row r="12" spans="1:20" ht="15.75" thickTop="1">
      <c r="A12" s="6">
        <v>41820</v>
      </c>
      <c r="B12" s="5" t="str">
        <f>TEXT(ponto2[[#This Row],[Data]],"dddd")</f>
        <v>segunda-feira</v>
      </c>
      <c r="C12" s="3">
        <v>0.33333333333333331</v>
      </c>
      <c r="D12" s="3">
        <v>0.5</v>
      </c>
      <c r="E12" s="3">
        <v>0.54166666666666663</v>
      </c>
      <c r="F12" s="3">
        <v>0.70833333333333337</v>
      </c>
      <c r="G12" s="4">
        <f>(ponto2[[#This Row],[Saida AM]]-ponto2[[#This Row],[Entrada AM]])+(ponto2[[#This Row],[Saida PM]]-ponto2[[#This Row],[Entrada PM]])</f>
        <v>0.33333333333333343</v>
      </c>
      <c r="H12" s="3">
        <f>ponto2[[#This Row],[Horas Trabalhadas]]-jornada</f>
        <v>0</v>
      </c>
      <c r="K12" s="2" t="str">
        <f>IF(COUNTIFS($C$12:C12,C12)=1,"ok","não ok")</f>
        <v>ok</v>
      </c>
      <c r="M12" s="3" t="str">
        <f>K12&amp;COUNTIFS($A$12:A12,COUNTIF($C$12:C12,C12)=1)+1</f>
        <v>ok1</v>
      </c>
      <c r="S12" s="8">
        <f>IF(ROW(A1)&lt;=COUNTIFS(K:K,"ok"),INDEX(C:C,MATCH(CONCATENATE("ok",ROW(A1)),M:M,0),1),"")</f>
        <v>0.33333333333333331</v>
      </c>
      <c r="T12" s="8" t="str">
        <f>IF(ROW(A1)&lt;=COUNTIFS(C:C,COUNTIFS($C$12:C12,C12)=1),INDEX(C:C,MATCH(CONCATENATE("ok",ROW(A1)),M:M,0),1),"")</f>
        <v/>
      </c>
    </row>
    <row r="13" spans="1:20" ht="15">
      <c r="A13" s="6">
        <v>41821</v>
      </c>
      <c r="B13" s="5" t="str">
        <f>TEXT(ponto2[[#This Row],[Data]],"dddd")</f>
        <v>terça-feira</v>
      </c>
      <c r="C13" s="3">
        <v>0.3298611111111111</v>
      </c>
      <c r="D13" s="3">
        <v>0.50347222222222221</v>
      </c>
      <c r="E13" s="3">
        <v>0.54513888888888895</v>
      </c>
      <c r="F13" s="3">
        <v>0.71875</v>
      </c>
      <c r="G13" s="4">
        <f>(ponto2[[#This Row],[Saida AM]]-ponto2[[#This Row],[Entrada AM]])+(ponto2[[#This Row],[Saida PM]]-ponto2[[#This Row],[Entrada PM]])</f>
        <v>0.34722222222222215</v>
      </c>
      <c r="H13" s="3">
        <f>ponto2[[#This Row],[Horas Trabalhadas]]-jornada</f>
        <v>1.388888888888884E-2</v>
      </c>
      <c r="K13" s="2" t="str">
        <f>IF(COUNTIFS($C$12:C13,C13)=1,"ok","não ok")</f>
        <v>ok</v>
      </c>
      <c r="M13" s="3" t="str">
        <f>K13&amp;COUNTIFS($A$12:A13,COUNTIF($C$12:C13,C13)=1)+1</f>
        <v>ok1</v>
      </c>
      <c r="S13" s="8" t="e">
        <f>IF(ROW(A2)&lt;=COUNTIFS(K:K,"ok"),INDEX(C:C,MATCH(CONCATENATE("ok",ROW(A2)),M:M,0),1),"")</f>
        <v>#N/A</v>
      </c>
      <c r="T13" s="8" t="str">
        <f>IF(ROW(A2)&lt;=COUNTIFS(C:C,COUNTIFS($C$12:C13,C13)=1),INDEX(C:C,MATCH(CONCATENATE("ok",ROW(A2)),M:M,0),1),"")</f>
        <v/>
      </c>
    </row>
    <row r="14" spans="1:20" ht="15">
      <c r="A14" s="6">
        <v>41822</v>
      </c>
      <c r="B14" s="5" t="str">
        <f>TEXT(ponto2[[#This Row],[Data]],"dddd")</f>
        <v>quarta-feira</v>
      </c>
      <c r="C14" s="3">
        <v>0.33680555555555558</v>
      </c>
      <c r="D14" s="3">
        <v>0.49652777777777773</v>
      </c>
      <c r="E14" s="3">
        <v>0.5625</v>
      </c>
      <c r="F14" s="3">
        <v>0.75</v>
      </c>
      <c r="G14" s="4">
        <f>(ponto2[[#This Row],[Saida AM]]-ponto2[[#This Row],[Entrada AM]])+(ponto2[[#This Row],[Saida PM]]-ponto2[[#This Row],[Entrada PM]])</f>
        <v>0.34722222222222215</v>
      </c>
      <c r="H14" s="3">
        <f>ponto2[[#This Row],[Horas Trabalhadas]]-jornada</f>
        <v>1.388888888888884E-2</v>
      </c>
      <c r="K14" s="2" t="str">
        <f>IF(COUNTIFS($C$12:C14,C14)=1,"ok","não ok")</f>
        <v>ok</v>
      </c>
      <c r="M14" s="3" t="str">
        <f>K14&amp;COUNTIFS($A$12:A14,COUNTIF($C$12:C14,C14)=1)+1</f>
        <v>ok1</v>
      </c>
      <c r="S14" s="8" t="e">
        <f>IF(ROW(A3)&lt;=COUNTIFS(K:K,"ok"),INDEX(C:C,MATCH(CONCATENATE("ok",ROW(A3)),M:M,0),1),"")</f>
        <v>#N/A</v>
      </c>
      <c r="T14" s="8" t="str">
        <f>IF(ROW(A3)&lt;=COUNTIFS(C:C,COUNTIFS($C$12:C14,C14)=1),INDEX(C:C,MATCH(CONCATENATE("ok",ROW(A3)),M:M,0),1),"")</f>
        <v/>
      </c>
    </row>
    <row r="15" spans="1:20" ht="15">
      <c r="A15" s="6">
        <v>41823</v>
      </c>
      <c r="B15" s="5" t="str">
        <f>TEXT(ponto2[[#This Row],[Data]],"dddd")</f>
        <v>quinta-feira</v>
      </c>
      <c r="C15" s="3">
        <v>0.33333333333333331</v>
      </c>
      <c r="D15" s="3">
        <v>0.5</v>
      </c>
      <c r="E15" s="3">
        <v>0.54166666666666663</v>
      </c>
      <c r="F15" s="3">
        <v>0.70833333333333337</v>
      </c>
      <c r="G15" s="4">
        <f>(ponto2[[#This Row],[Saida AM]]-ponto2[[#This Row],[Entrada AM]])+(ponto2[[#This Row],[Saida PM]]-ponto2[[#This Row],[Entrada PM]])</f>
        <v>0.33333333333333343</v>
      </c>
      <c r="H15" s="3">
        <f>ponto2[[#This Row],[Horas Trabalhadas]]-jornada</f>
        <v>0</v>
      </c>
      <c r="K15" s="2" t="str">
        <f>IF(COUNTIFS($C$12:C15,C15)=1,"ok","não ok")</f>
        <v>não ok</v>
      </c>
      <c r="M15" s="3" t="str">
        <f>K15&amp;COUNTIFS($A$12:A15,COUNTIF($C$12:C15,C15)=1)+1</f>
        <v>não ok1</v>
      </c>
      <c r="S15" s="8" t="str">
        <f>IF(ROW(A4)&lt;=COUNTIFS(K:K,"ok"),INDEX(C:C,MATCH(CONCATENATE("ok",ROW(A4)),M:M,0),1),"")</f>
        <v/>
      </c>
      <c r="T15" s="8" t="str">
        <f>IF(ROW(A4)&lt;=COUNTIFS(C:C,COUNTIFS($C$12:C15,C15)=1),INDEX(C:C,MATCH(CONCATENATE("ok",ROW(A4)),M:M,0),1),"")</f>
        <v/>
      </c>
    </row>
    <row r="16" spans="1:20" ht="15">
      <c r="A16" s="6">
        <v>41824</v>
      </c>
      <c r="B16" s="5" t="str">
        <f>TEXT(ponto2[[#This Row],[Data]],"dddd")</f>
        <v>sexta-feira</v>
      </c>
      <c r="C16" s="3">
        <v>0.3298611111111111</v>
      </c>
      <c r="D16" s="3">
        <v>0.50347222222222221</v>
      </c>
      <c r="E16" s="3">
        <v>0.54513888888888895</v>
      </c>
      <c r="F16" s="3">
        <v>0.70833333333333337</v>
      </c>
      <c r="G16" s="4">
        <f>(ponto2[[#This Row],[Saida AM]]-ponto2[[#This Row],[Entrada AM]])+(ponto2[[#This Row],[Saida PM]]-ponto2[[#This Row],[Entrada PM]])</f>
        <v>0.33680555555555552</v>
      </c>
      <c r="H16" s="3">
        <f>ponto2[[#This Row],[Horas Trabalhadas]]-jornada</f>
        <v>3.4722222222222099E-3</v>
      </c>
      <c r="K16" s="2" t="str">
        <f>IF(COUNTIFS($C$12:C16,C16)=1,"ok","não ok")</f>
        <v>não ok</v>
      </c>
      <c r="M16" s="3" t="str">
        <f>K16&amp;COUNTIFS($A$12:A16,COUNTIF($C$12:C16,C16)=1)+1</f>
        <v>não ok1</v>
      </c>
      <c r="S16" s="8" t="str">
        <f>IF(ROW(A5)&lt;=COUNTIFS(K:K,"ok"),INDEX(C:C,MATCH(CONCATENATE("ok",ROW(A5)),M:M,0),1),"")</f>
        <v/>
      </c>
    </row>
    <row r="17" spans="1:19" s="2" customFormat="1" ht="15">
      <c r="A17" s="6">
        <v>41825</v>
      </c>
      <c r="B17" s="5" t="str">
        <f>TEXT(ponto2[[#This Row],[Data]],"dddd")</f>
        <v>sábado</v>
      </c>
      <c r="C17" s="3">
        <v>0.33680555555555558</v>
      </c>
      <c r="D17" s="3">
        <v>0.49652777777777773</v>
      </c>
      <c r="E17" s="3">
        <v>0.5625</v>
      </c>
      <c r="F17" s="3">
        <v>0.70833333333333337</v>
      </c>
      <c r="G17" s="4">
        <f>(ponto2[[#This Row],[Saida AM]]-ponto2[[#This Row],[Entrada AM]])+(ponto2[[#This Row],[Saida PM]]-ponto2[[#This Row],[Entrada PM]])</f>
        <v>0.30555555555555552</v>
      </c>
      <c r="H17" s="3">
        <f>ponto2[[#This Row],[Horas Trabalhadas]]-jornada</f>
        <v>-2.777777777777779E-2</v>
      </c>
      <c r="K17" s="2" t="str">
        <f>IF(COUNTIFS($C$12:C17,C17)=1,"ok","não ok")</f>
        <v>não ok</v>
      </c>
      <c r="M17" s="3" t="str">
        <f>K17&amp;COUNTIFS($K$12:K17,K17)</f>
        <v>não ok3</v>
      </c>
      <c r="S17" s="8" t="str">
        <f>IF(ROW(A6)&lt;=COUNTIFS(K:K,"ok"),INDEX(C:C,MATCH(CONCATENATE("ok",ROW(A6)),M:M,0),1),"")</f>
        <v/>
      </c>
    </row>
    <row r="18" spans="1:19" s="2" customFormat="1" ht="15">
      <c r="A18" s="6">
        <v>41826</v>
      </c>
      <c r="B18" s="5" t="str">
        <f>TEXT(ponto2[[#This Row],[Data]],"dddd")</f>
        <v>domingo</v>
      </c>
      <c r="C18" s="3">
        <v>0.33333333333333331</v>
      </c>
      <c r="D18" s="3">
        <v>0.5</v>
      </c>
      <c r="E18" s="3">
        <v>0.54166666666666663</v>
      </c>
      <c r="F18" s="3">
        <v>0.70833333333333337</v>
      </c>
      <c r="G18" s="4">
        <f>(ponto2[[#This Row],[Saida AM]]-ponto2[[#This Row],[Entrada AM]])+(ponto2[[#This Row],[Saida PM]]-ponto2[[#This Row],[Entrada PM]])</f>
        <v>0.33333333333333343</v>
      </c>
      <c r="H18" s="3">
        <f>ponto2[[#This Row],[Horas Trabalhadas]]-jornada</f>
        <v>0</v>
      </c>
      <c r="K18" s="2" t="str">
        <f>IF(COUNTIFS($C$12:C18,C18)=1,"ok","não ok")</f>
        <v>não ok</v>
      </c>
      <c r="M18" s="3" t="str">
        <f>K18&amp;COUNTIFS($K$12:K18,K18)</f>
        <v>não ok4</v>
      </c>
      <c r="S18" s="8" t="str">
        <f>IF(ROW(A7)&lt;=COUNTIFS(K:K,"ok"),INDEX(C:C,MATCH(CONCATENATE("ok",ROW(A7)),M:M,0),1),"")</f>
        <v/>
      </c>
    </row>
    <row r="19" spans="1:19" s="2" customFormat="1" ht="15">
      <c r="A19" s="6">
        <v>41827</v>
      </c>
      <c r="B19" s="5" t="str">
        <f>TEXT(ponto2[[#This Row],[Data]],"dddd")</f>
        <v>segunda-feira</v>
      </c>
      <c r="C19" s="3">
        <v>0.3298611111111111</v>
      </c>
      <c r="D19" s="3">
        <v>0.50347222222222221</v>
      </c>
      <c r="E19" s="3">
        <v>0.54513888888888895</v>
      </c>
      <c r="F19" s="3">
        <v>0.71875</v>
      </c>
      <c r="G19" s="4">
        <f>(ponto2[[#This Row],[Saida AM]]-ponto2[[#This Row],[Entrada AM]])+(ponto2[[#This Row],[Saida PM]]-ponto2[[#This Row],[Entrada PM]])</f>
        <v>0.34722222222222215</v>
      </c>
      <c r="H19" s="3">
        <f>ponto2[[#This Row],[Horas Trabalhadas]]-jornada</f>
        <v>1.388888888888884E-2</v>
      </c>
      <c r="K19" s="2" t="str">
        <f>IF(COUNTIFS($C$12:C19,C19)=1,"ok","não ok")</f>
        <v>não ok</v>
      </c>
      <c r="M19" s="3" t="str">
        <f>K19&amp;COUNTIFS($K$12:K19,K19)</f>
        <v>não ok5</v>
      </c>
      <c r="S19" s="8" t="str">
        <f>IF(ROW(A8)&lt;=COUNTIFS(K:K,"ok"),INDEX(C:C,MATCH(CONCATENATE("ok",ROW(A8)),M:M,0),1),"")</f>
        <v/>
      </c>
    </row>
    <row r="20" spans="1:19" s="2" customFormat="1" ht="15">
      <c r="A20" s="6">
        <v>41828</v>
      </c>
      <c r="B20" s="5" t="str">
        <f>TEXT(ponto2[[#This Row],[Data]],"dddd")</f>
        <v>terça-feira</v>
      </c>
      <c r="C20" s="3">
        <v>0.33680555555555558</v>
      </c>
      <c r="D20" s="3">
        <v>0.49652777777777773</v>
      </c>
      <c r="E20" s="3">
        <v>0.5625</v>
      </c>
      <c r="F20" s="3">
        <v>0.70833333333333337</v>
      </c>
      <c r="G20" s="4">
        <f>(ponto2[[#This Row],[Saida AM]]-ponto2[[#This Row],[Entrada AM]])+(ponto2[[#This Row],[Saida PM]]-ponto2[[#This Row],[Entrada PM]])</f>
        <v>0.30555555555555552</v>
      </c>
      <c r="H20" s="3">
        <f>ponto2[[#This Row],[Horas Trabalhadas]]-jornada</f>
        <v>-2.777777777777779E-2</v>
      </c>
      <c r="K20" s="2" t="str">
        <f>IF(COUNTIFS($C$12:C20,C20)=1,"ok","não ok")</f>
        <v>não ok</v>
      </c>
      <c r="M20" s="3" t="str">
        <f>K20&amp;COUNTIFS($K$12:K20,K20)</f>
        <v>não ok6</v>
      </c>
      <c r="S20" s="8" t="str">
        <f>IF(ROW(A9)&lt;=COUNTIFS(K:K,"ok"),INDEX(C:C,MATCH(CONCATENATE("ok",ROW(A9)),M:M,0),1),"")</f>
        <v/>
      </c>
    </row>
    <row r="21" spans="1:19" s="2" customFormat="1" ht="15">
      <c r="A21" s="6">
        <v>41829</v>
      </c>
      <c r="B21" s="5" t="str">
        <f>TEXT(ponto2[[#This Row],[Data]],"dddd")</f>
        <v>quarta-feira</v>
      </c>
      <c r="C21" s="3">
        <v>0.33333333333333331</v>
      </c>
      <c r="D21" s="3">
        <v>0.5</v>
      </c>
      <c r="E21" s="3">
        <v>0.54166666666666663</v>
      </c>
      <c r="F21" s="3">
        <v>0.70833333333333337</v>
      </c>
      <c r="G21" s="4">
        <f>(ponto2[[#This Row],[Saida AM]]-ponto2[[#This Row],[Entrada AM]])+(ponto2[[#This Row],[Saida PM]]-ponto2[[#This Row],[Entrada PM]])</f>
        <v>0.33333333333333343</v>
      </c>
      <c r="H21" s="3">
        <f>ponto2[[#This Row],[Horas Trabalhadas]]-jornada</f>
        <v>0</v>
      </c>
      <c r="K21" s="2" t="str">
        <f>IF(COUNTIFS($C$12:C21,C21)=1,"ok","não ok")</f>
        <v>não ok</v>
      </c>
      <c r="M21" s="3" t="str">
        <f>K21&amp;COUNTIFS($K$12:K21,K21)</f>
        <v>não ok7</v>
      </c>
      <c r="S21" s="8" t="str">
        <f>IF(ROW(A10)&lt;=COUNTIFS(K:K,"ok"),INDEX(C:C,MATCH(CONCATENATE("ok",ROW(A10)),M:M,0),1),"")</f>
        <v/>
      </c>
    </row>
    <row r="22" spans="1:19" s="2" customFormat="1" ht="15.75">
      <c r="A22" s="6">
        <v>41830</v>
      </c>
      <c r="B22" s="5" t="str">
        <f>TEXT(ponto2[[#This Row],[Data]],"dddd")</f>
        <v>quinta-feira</v>
      </c>
      <c r="C22" s="3">
        <v>0.3298611111111111</v>
      </c>
      <c r="D22" s="3">
        <v>0.50347222222222221</v>
      </c>
      <c r="E22" s="3">
        <v>0.54513888888888895</v>
      </c>
      <c r="F22" s="3">
        <v>0.71875</v>
      </c>
      <c r="G22" s="4">
        <f>(ponto2[[#This Row],[Saida AM]]-ponto2[[#This Row],[Entrada AM]])+(ponto2[[#This Row],[Saida PM]]-ponto2[[#This Row],[Entrada PM]])</f>
        <v>0.34722222222222215</v>
      </c>
      <c r="H22" s="3">
        <f>ponto2[[#This Row],[Horas Trabalhadas]]-jornada</f>
        <v>1.388888888888884E-2</v>
      </c>
      <c r="K22" s="2" t="str">
        <f>IF(COUNTIFS($C$12:C22,C22)=1,"ok","não ok")</f>
        <v>não ok</v>
      </c>
      <c r="M22" s="3" t="str">
        <f>K22&amp;COUNTIFS($K$12:K22,K22)</f>
        <v>não ok8</v>
      </c>
      <c r="S22" s="7" t="str">
        <f>IF(ROW(A11)&lt;=COUNTIFS(K:K,"ok"),INDEX(C:C,MATCH(CONCATENATE("ok",ROW(A11)),M:M,0),1),"")</f>
        <v/>
      </c>
    </row>
    <row r="23" spans="1:19" s="2" customFormat="1" ht="15">
      <c r="A23" s="6">
        <v>41831</v>
      </c>
      <c r="B23" s="5" t="str">
        <f>TEXT(ponto2[[#This Row],[Data]],"dddd")</f>
        <v>sexta-feira</v>
      </c>
      <c r="C23" s="3">
        <v>0.33680555555555558</v>
      </c>
      <c r="D23" s="3">
        <v>0.49652777777777773</v>
      </c>
      <c r="E23" s="3">
        <v>0.5625</v>
      </c>
      <c r="F23" s="3">
        <v>0.70833333333333337</v>
      </c>
      <c r="G23" s="4">
        <f>(ponto2[[#This Row],[Saida AM]]-ponto2[[#This Row],[Entrada AM]])+(ponto2[[#This Row],[Saida PM]]-ponto2[[#This Row],[Entrada PM]])</f>
        <v>0.30555555555555552</v>
      </c>
      <c r="H23" s="3">
        <f>ponto2[[#This Row],[Horas Trabalhadas]]-jornada</f>
        <v>-2.777777777777779E-2</v>
      </c>
      <c r="K23" s="2" t="str">
        <f>IF(COUNTIFS($C$12:C23,C23)=1,"ok","não ok")</f>
        <v>não ok</v>
      </c>
      <c r="M23" s="3" t="str">
        <f>K23&amp;COUNTIFS($K$12:K23,K23)</f>
        <v>não ok9</v>
      </c>
    </row>
    <row r="24" spans="1:19" s="2" customFormat="1" ht="15">
      <c r="A24" s="6">
        <v>41832</v>
      </c>
      <c r="B24" s="5" t="str">
        <f>TEXT(ponto2[[#This Row],[Data]],"dddd")</f>
        <v>sábado</v>
      </c>
      <c r="C24" s="3">
        <v>0.33333333333333331</v>
      </c>
      <c r="D24" s="3">
        <v>0.5</v>
      </c>
      <c r="E24" s="3">
        <v>0.54166666666666663</v>
      </c>
      <c r="F24" s="3">
        <v>0.70833333333333337</v>
      </c>
      <c r="G24" s="4">
        <f>(ponto2[[#This Row],[Saida AM]]-ponto2[[#This Row],[Entrada AM]])+(ponto2[[#This Row],[Saida PM]]-ponto2[[#This Row],[Entrada PM]])</f>
        <v>0.33333333333333343</v>
      </c>
      <c r="H24" s="3">
        <f>ponto2[[#This Row],[Horas Trabalhadas]]-jornada</f>
        <v>0</v>
      </c>
      <c r="K24" s="2" t="str">
        <f>IF(COUNTIFS($C$12:C24,C24)=1,"ok","não ok")</f>
        <v>não ok</v>
      </c>
      <c r="M24" s="3" t="str">
        <f>K24&amp;COUNTIFS($K$12:K24,K24)</f>
        <v>não ok10</v>
      </c>
    </row>
    <row r="25" spans="1:19" s="2" customFormat="1" ht="15">
      <c r="A25" s="6">
        <v>41833</v>
      </c>
      <c r="B25" s="5" t="str">
        <f>TEXT(ponto2[[#This Row],[Data]],"dddd")</f>
        <v>domingo</v>
      </c>
      <c r="C25" s="3">
        <v>0.3298611111111111</v>
      </c>
      <c r="D25" s="3">
        <v>0.50347222222222221</v>
      </c>
      <c r="E25" s="3">
        <v>0.54513888888888895</v>
      </c>
      <c r="F25" s="3">
        <v>0.71875</v>
      </c>
      <c r="G25" s="4">
        <f>(ponto2[[#This Row],[Saida AM]]-ponto2[[#This Row],[Entrada AM]])+(ponto2[[#This Row],[Saida PM]]-ponto2[[#This Row],[Entrada PM]])</f>
        <v>0.34722222222222215</v>
      </c>
      <c r="H25" s="3">
        <f>ponto2[[#This Row],[Horas Trabalhadas]]-jornada</f>
        <v>1.388888888888884E-2</v>
      </c>
      <c r="K25" s="2" t="str">
        <f>IF(COUNTIFS($C$12:C25,C25)=1,"ok","não ok")</f>
        <v>não ok</v>
      </c>
      <c r="M25" s="3" t="str">
        <f>K25&amp;COUNTIFS($K$12:K25,K25)</f>
        <v>não ok11</v>
      </c>
    </row>
    <row r="26" spans="1:19" s="2" customFormat="1" ht="15">
      <c r="A26" s="6">
        <v>41834</v>
      </c>
      <c r="B26" s="5" t="str">
        <f>TEXT(ponto2[[#This Row],[Data]],"dddd")</f>
        <v>segunda-feira</v>
      </c>
      <c r="C26" s="3">
        <v>0.33680555555555558</v>
      </c>
      <c r="D26" s="3">
        <v>0.49652777777777773</v>
      </c>
      <c r="E26" s="3">
        <v>0.5625</v>
      </c>
      <c r="F26" s="3">
        <v>0.70833333333333337</v>
      </c>
      <c r="G26" s="4">
        <f>(ponto2[[#This Row],[Saida AM]]-ponto2[[#This Row],[Entrada AM]])+(ponto2[[#This Row],[Saida PM]]-ponto2[[#This Row],[Entrada PM]])</f>
        <v>0.30555555555555552</v>
      </c>
      <c r="H26" s="3">
        <f>ponto2[[#This Row],[Horas Trabalhadas]]-jornada</f>
        <v>-2.777777777777779E-2</v>
      </c>
      <c r="K26" s="2" t="str">
        <f>IF(COUNTIFS($C$12:C26,C26)=1,"ok","não ok")</f>
        <v>não ok</v>
      </c>
      <c r="M26" s="3" t="str">
        <f>K26&amp;COUNTIFS($K$12:K26,K26)</f>
        <v>não ok12</v>
      </c>
    </row>
    <row r="27" spans="1:19" s="2" customFormat="1" ht="15">
      <c r="A27" s="6">
        <v>41835</v>
      </c>
      <c r="B27" s="5" t="str">
        <f>TEXT(ponto2[[#This Row],[Data]],"dddd")</f>
        <v>terça-feira</v>
      </c>
      <c r="C27" s="3">
        <v>0.33333333333333331</v>
      </c>
      <c r="D27" s="3">
        <v>0.5</v>
      </c>
      <c r="E27" s="3">
        <v>0.54166666666666663</v>
      </c>
      <c r="F27" s="3">
        <v>0.70833333333333337</v>
      </c>
      <c r="G27" s="4">
        <f>(ponto2[[#This Row],[Saida AM]]-ponto2[[#This Row],[Entrada AM]])+(ponto2[[#This Row],[Saida PM]]-ponto2[[#This Row],[Entrada PM]])</f>
        <v>0.33333333333333343</v>
      </c>
      <c r="H27" s="3">
        <f>ponto2[[#This Row],[Horas Trabalhadas]]-jornada</f>
        <v>0</v>
      </c>
      <c r="K27" s="2" t="str">
        <f>IF(COUNTIFS($C$12:C27,C27)=1,"ok","não ok")</f>
        <v>não ok</v>
      </c>
      <c r="M27" s="3" t="str">
        <f>K27&amp;COUNTIFS($K$12:K27,K27)</f>
        <v>não ok13</v>
      </c>
    </row>
    <row r="28" spans="1:19" s="2" customFormat="1" ht="15">
      <c r="A28" s="6">
        <v>41836</v>
      </c>
      <c r="B28" s="5" t="str">
        <f>TEXT(ponto2[[#This Row],[Data]],"dddd")</f>
        <v>quarta-feira</v>
      </c>
      <c r="C28" s="3">
        <v>0.3298611111111111</v>
      </c>
      <c r="D28" s="3">
        <v>0.50347222222222221</v>
      </c>
      <c r="E28" s="3">
        <v>0.54513888888888895</v>
      </c>
      <c r="F28" s="3">
        <v>0.71875</v>
      </c>
      <c r="G28" s="4">
        <f>(ponto2[[#This Row],[Saida AM]]-ponto2[[#This Row],[Entrada AM]])+(ponto2[[#This Row],[Saida PM]]-ponto2[[#This Row],[Entrada PM]])</f>
        <v>0.34722222222222215</v>
      </c>
      <c r="H28" s="3">
        <f>ponto2[[#This Row],[Horas Trabalhadas]]-jornada</f>
        <v>1.388888888888884E-2</v>
      </c>
      <c r="K28" s="2" t="str">
        <f>IF(COUNTIFS($C$12:C28,C28)=1,"ok","não ok")</f>
        <v>não ok</v>
      </c>
      <c r="M28" s="3" t="str">
        <f>K28&amp;COUNTIFS($K$12:K28,K28)</f>
        <v>não ok14</v>
      </c>
    </row>
    <row r="29" spans="1:19" s="2" customFormat="1" ht="15">
      <c r="A29" s="6">
        <v>41837</v>
      </c>
      <c r="B29" s="5" t="str">
        <f>TEXT(ponto2[[#This Row],[Data]],"dddd")</f>
        <v>quinta-feira</v>
      </c>
      <c r="C29" s="3">
        <v>0.33680555555555558</v>
      </c>
      <c r="D29" s="3">
        <v>0.49652777777777773</v>
      </c>
      <c r="E29" s="3">
        <v>0.5625</v>
      </c>
      <c r="F29" s="3">
        <v>0.70833333333333337</v>
      </c>
      <c r="G29" s="4">
        <f>(ponto2[[#This Row],[Saida AM]]-ponto2[[#This Row],[Entrada AM]])+(ponto2[[#This Row],[Saida PM]]-ponto2[[#This Row],[Entrada PM]])</f>
        <v>0.30555555555555552</v>
      </c>
      <c r="H29" s="3">
        <f>ponto2[[#This Row],[Horas Trabalhadas]]-jornada</f>
        <v>-2.777777777777779E-2</v>
      </c>
      <c r="K29" s="2" t="str">
        <f>IF(COUNTIFS($C$12:C29,C29)=1,"ok","não ok")</f>
        <v>não ok</v>
      </c>
      <c r="M29" s="3" t="str">
        <f>K29&amp;COUNTIFS($K$12:K29,K29)</f>
        <v>não ok15</v>
      </c>
    </row>
    <row r="30" spans="1:19" s="2" customFormat="1" ht="15">
      <c r="A30" s="6">
        <v>41838</v>
      </c>
      <c r="B30" s="5" t="str">
        <f>TEXT(ponto2[[#This Row],[Data]],"dddd")</f>
        <v>sexta-feira</v>
      </c>
      <c r="C30" s="3">
        <v>0.33333333333333331</v>
      </c>
      <c r="D30" s="3">
        <v>0.5</v>
      </c>
      <c r="E30" s="3">
        <v>0.54166666666666663</v>
      </c>
      <c r="F30" s="3">
        <v>0.875</v>
      </c>
      <c r="G30" s="4">
        <f>(ponto2[[#This Row],[Saida AM]]-ponto2[[#This Row],[Entrada AM]])+(ponto2[[#This Row],[Saida PM]]-ponto2[[#This Row],[Entrada PM]])</f>
        <v>0.5</v>
      </c>
      <c r="H30" s="3">
        <f>ponto2[[#This Row],[Horas Trabalhadas]]-jornada</f>
        <v>0.16666666666666669</v>
      </c>
      <c r="K30" s="2" t="str">
        <f>IF(COUNTIFS($C$12:C30,C30)=1,"ok","não ok")</f>
        <v>não ok</v>
      </c>
      <c r="M30" s="3" t="str">
        <f>K30&amp;COUNTIFS($K$12:K30,K30)</f>
        <v>não ok16</v>
      </c>
    </row>
    <row r="31" spans="1:19" s="2" customFormat="1" ht="15">
      <c r="A31" s="6">
        <v>41839</v>
      </c>
      <c r="B31" s="5" t="str">
        <f>TEXT(ponto2[[#This Row],[Data]],"dddd")</f>
        <v>sábado</v>
      </c>
      <c r="C31" s="3">
        <v>0.3298611111111111</v>
      </c>
      <c r="D31" s="3">
        <v>0.50347222222222221</v>
      </c>
      <c r="E31" s="3">
        <v>0.54513888888888895</v>
      </c>
      <c r="F31" s="3">
        <v>0.71875</v>
      </c>
      <c r="G31" s="4">
        <f>(ponto2[[#This Row],[Saida AM]]-ponto2[[#This Row],[Entrada AM]])+(ponto2[[#This Row],[Saida PM]]-ponto2[[#This Row],[Entrada PM]])</f>
        <v>0.34722222222222215</v>
      </c>
      <c r="H31" s="3">
        <f>ponto2[[#This Row],[Horas Trabalhadas]]-jornada</f>
        <v>1.388888888888884E-2</v>
      </c>
      <c r="K31" s="2" t="str">
        <f>IF(COUNTIFS($C$12:C31,C31)=1,"ok","não ok")</f>
        <v>não ok</v>
      </c>
      <c r="M31" s="3" t="str">
        <f>K31&amp;COUNTIFS($K$12:K31,K31)</f>
        <v>não ok17</v>
      </c>
    </row>
    <row r="32" spans="1:19" s="2" customFormat="1" ht="15">
      <c r="A32" s="6">
        <v>41840</v>
      </c>
      <c r="B32" s="5" t="str">
        <f>TEXT(ponto2[[#This Row],[Data]],"dddd")</f>
        <v>domingo</v>
      </c>
      <c r="C32" s="3">
        <v>0.33680555555555558</v>
      </c>
      <c r="D32" s="3">
        <v>0.49652777777777773</v>
      </c>
      <c r="E32" s="3">
        <v>0.5625</v>
      </c>
      <c r="F32" s="3">
        <v>0.70833333333333337</v>
      </c>
      <c r="G32" s="4">
        <f>(ponto2[[#This Row],[Saida AM]]-ponto2[[#This Row],[Entrada AM]])+(ponto2[[#This Row],[Saida PM]]-ponto2[[#This Row],[Entrada PM]])</f>
        <v>0.30555555555555552</v>
      </c>
      <c r="H32" s="3">
        <f>ponto2[[#This Row],[Horas Trabalhadas]]-jornada</f>
        <v>-2.777777777777779E-2</v>
      </c>
      <c r="K32" s="2" t="str">
        <f>IF(COUNTIFS($C$12:C32,C32)=1,"ok","não ok")</f>
        <v>não ok</v>
      </c>
      <c r="M32" s="3" t="str">
        <f>K32&amp;COUNTIFS($K$12:K32,K32)</f>
        <v>não ok18</v>
      </c>
    </row>
    <row r="33" spans="1:13" s="2" customFormat="1" ht="15">
      <c r="A33" s="6">
        <v>41841</v>
      </c>
      <c r="B33" s="5" t="str">
        <f>TEXT(ponto2[[#This Row],[Data]],"dddd")</f>
        <v>segunda-feira</v>
      </c>
      <c r="C33" s="3">
        <v>0.33333333333333331</v>
      </c>
      <c r="D33" s="3">
        <v>0.5</v>
      </c>
      <c r="E33" s="3">
        <v>0.54166666666666663</v>
      </c>
      <c r="F33" s="3">
        <v>0.70833333333333337</v>
      </c>
      <c r="G33" s="4">
        <f>(ponto2[[#This Row],[Saida AM]]-ponto2[[#This Row],[Entrada AM]])+(ponto2[[#This Row],[Saida PM]]-ponto2[[#This Row],[Entrada PM]])</f>
        <v>0.33333333333333343</v>
      </c>
      <c r="H33" s="3">
        <f>ponto2[[#This Row],[Horas Trabalhadas]]-jornada</f>
        <v>0</v>
      </c>
      <c r="K33" s="2" t="str">
        <f>IF(COUNTIFS($C$12:C33,C33)=1,"ok","não ok")</f>
        <v>não ok</v>
      </c>
      <c r="M33" s="3" t="str">
        <f>K33&amp;COUNTIFS($K$12:K33,K33)</f>
        <v>não ok19</v>
      </c>
    </row>
    <row r="34" spans="1:13" s="2" customFormat="1" ht="15">
      <c r="A34" s="6">
        <v>41842</v>
      </c>
      <c r="B34" s="5" t="str">
        <f>TEXT(ponto2[[#This Row],[Data]],"dddd")</f>
        <v>terça-feira</v>
      </c>
      <c r="C34" s="3">
        <v>0.3298611111111111</v>
      </c>
      <c r="D34" s="3">
        <v>0.50347222222222221</v>
      </c>
      <c r="E34" s="3">
        <v>0.54513888888888895</v>
      </c>
      <c r="F34" s="3">
        <v>0.71875</v>
      </c>
      <c r="G34" s="4">
        <f>(ponto2[[#This Row],[Saida AM]]-ponto2[[#This Row],[Entrada AM]])+(ponto2[[#This Row],[Saida PM]]-ponto2[[#This Row],[Entrada PM]])</f>
        <v>0.34722222222222215</v>
      </c>
      <c r="H34" s="3">
        <f>ponto2[[#This Row],[Horas Trabalhadas]]-jornada</f>
        <v>1.388888888888884E-2</v>
      </c>
      <c r="K34" s="2" t="str">
        <f>IF(COUNTIFS($C$12:C34,C34)=1,"ok","não ok")</f>
        <v>não ok</v>
      </c>
      <c r="M34" s="3" t="str">
        <f>K34&amp;COUNTIFS($K$12:K34,K34)</f>
        <v>não ok20</v>
      </c>
    </row>
    <row r="35" spans="1:13" s="2" customFormat="1" ht="15">
      <c r="A35" s="6">
        <v>41843</v>
      </c>
      <c r="B35" s="5" t="str">
        <f>TEXT(ponto2[[#This Row],[Data]],"dddd")</f>
        <v>quarta-feira</v>
      </c>
      <c r="C35" s="3">
        <v>0.33680555555555558</v>
      </c>
      <c r="D35" s="3">
        <v>0.49652777777777773</v>
      </c>
      <c r="E35" s="3">
        <v>0.5625</v>
      </c>
      <c r="F35" s="3">
        <v>0.70833333333333337</v>
      </c>
      <c r="G35" s="4">
        <f>(ponto2[[#This Row],[Saida AM]]-ponto2[[#This Row],[Entrada AM]])+(ponto2[[#This Row],[Saida PM]]-ponto2[[#This Row],[Entrada PM]])</f>
        <v>0.30555555555555552</v>
      </c>
      <c r="H35" s="3">
        <f>ponto2[[#This Row],[Horas Trabalhadas]]-jornada</f>
        <v>-2.777777777777779E-2</v>
      </c>
      <c r="K35" s="2" t="str">
        <f>IF(COUNTIFS($C$12:C35,C35)=1,"ok","não ok")</f>
        <v>não ok</v>
      </c>
      <c r="M35" s="3" t="str">
        <f>K35&amp;COUNTIFS($K$12:K35,K35)</f>
        <v>não ok21</v>
      </c>
    </row>
    <row r="36" spans="1:13" s="2" customFormat="1" ht="15">
      <c r="A36" s="6">
        <v>41844</v>
      </c>
      <c r="B36" s="5" t="str">
        <f>TEXT(ponto2[[#This Row],[Data]],"dddd")</f>
        <v>quinta-feira</v>
      </c>
      <c r="C36" s="3">
        <v>0.33333333333333331</v>
      </c>
      <c r="D36" s="3">
        <v>0.5</v>
      </c>
      <c r="E36" s="3">
        <v>0.54166666666666663</v>
      </c>
      <c r="F36" s="3">
        <v>0.70833333333333337</v>
      </c>
      <c r="G36" s="4">
        <f>(ponto2[[#This Row],[Saida AM]]-ponto2[[#This Row],[Entrada AM]])+(ponto2[[#This Row],[Saida PM]]-ponto2[[#This Row],[Entrada PM]])</f>
        <v>0.33333333333333343</v>
      </c>
      <c r="H36" s="3">
        <f>ponto2[[#This Row],[Horas Trabalhadas]]-jornada</f>
        <v>0</v>
      </c>
      <c r="K36" s="2" t="str">
        <f>IF(COUNTIFS($C$12:C36,C36)=1,"ok","não ok")</f>
        <v>não ok</v>
      </c>
      <c r="M36" s="3" t="str">
        <f>K36&amp;COUNTIFS($K$12:K36,K36)</f>
        <v>não ok22</v>
      </c>
    </row>
    <row r="37" spans="1:13" s="2" customFormat="1" ht="15">
      <c r="A37" s="6">
        <v>41845</v>
      </c>
      <c r="B37" s="5" t="str">
        <f>TEXT(ponto2[[#This Row],[Data]],"dddd")</f>
        <v>sexta-feira</v>
      </c>
      <c r="C37" s="3">
        <v>0.3298611111111111</v>
      </c>
      <c r="D37" s="3">
        <v>0.50347222222222221</v>
      </c>
      <c r="E37" s="3">
        <v>0.54513888888888895</v>
      </c>
      <c r="F37" s="3">
        <v>0.71875</v>
      </c>
      <c r="G37" s="4">
        <f>(ponto2[[#This Row],[Saida AM]]-ponto2[[#This Row],[Entrada AM]])+(ponto2[[#This Row],[Saida PM]]-ponto2[[#This Row],[Entrada PM]])</f>
        <v>0.34722222222222215</v>
      </c>
      <c r="H37" s="3">
        <f>ponto2[[#This Row],[Horas Trabalhadas]]-jornada</f>
        <v>1.388888888888884E-2</v>
      </c>
      <c r="K37" s="2" t="str">
        <f>IF(COUNTIFS($C$12:C37,C37)=1,"ok","não ok")</f>
        <v>não ok</v>
      </c>
      <c r="M37" s="3" t="str">
        <f>K37&amp;COUNTIFS($K$12:K37,K37)</f>
        <v>não ok23</v>
      </c>
    </row>
    <row r="38" spans="1:13" s="2" customFormat="1" ht="15">
      <c r="A38" s="6">
        <v>41846</v>
      </c>
      <c r="B38" s="5" t="str">
        <f>TEXT(ponto2[[#This Row],[Data]],"dddd")</f>
        <v>sábado</v>
      </c>
      <c r="C38" s="3">
        <v>0.33680555555555558</v>
      </c>
      <c r="D38" s="3">
        <v>0.49652777777777773</v>
      </c>
      <c r="E38" s="3">
        <v>0.5625</v>
      </c>
      <c r="F38" s="3">
        <v>0.70833333333333337</v>
      </c>
      <c r="G38" s="4">
        <f>(ponto2[[#This Row],[Saida AM]]-ponto2[[#This Row],[Entrada AM]])+(ponto2[[#This Row],[Saida PM]]-ponto2[[#This Row],[Entrada PM]])</f>
        <v>0.30555555555555552</v>
      </c>
      <c r="H38" s="3">
        <f>ponto2[[#This Row],[Horas Trabalhadas]]-jornada</f>
        <v>-2.777777777777779E-2</v>
      </c>
      <c r="K38" s="2" t="str">
        <f>IF(COUNTIFS($C$12:C38,C38)=1,"ok","não ok")</f>
        <v>não ok</v>
      </c>
      <c r="M38" s="3" t="str">
        <f>K38&amp;COUNTIFS($K$12:K38,K38)</f>
        <v>não ok24</v>
      </c>
    </row>
    <row r="39" spans="1:13" s="2" customFormat="1" ht="15">
      <c r="A39" s="6">
        <v>41847</v>
      </c>
      <c r="B39" s="5" t="str">
        <f>TEXT(ponto2[[#This Row],[Data]],"dddd")</f>
        <v>domingo</v>
      </c>
      <c r="C39" s="3">
        <v>0.33333333333333331</v>
      </c>
      <c r="D39" s="3">
        <v>0.5</v>
      </c>
      <c r="E39" s="3">
        <v>0.54166666666666663</v>
      </c>
      <c r="F39" s="3">
        <v>0.70833333333333337</v>
      </c>
      <c r="G39" s="4">
        <f>(ponto2[[#This Row],[Saida AM]]-ponto2[[#This Row],[Entrada AM]])+(ponto2[[#This Row],[Saida PM]]-ponto2[[#This Row],[Entrada PM]])</f>
        <v>0.33333333333333343</v>
      </c>
      <c r="H39" s="3">
        <f>ponto2[[#This Row],[Horas Trabalhadas]]-jornada</f>
        <v>0</v>
      </c>
      <c r="K39" s="2" t="str">
        <f>IF(COUNTIFS($C$12:C39,C39)=1,"ok","não ok")</f>
        <v>não ok</v>
      </c>
      <c r="M39" s="3" t="str">
        <f>K39&amp;COUNTIFS($K$12:K39,K39)</f>
        <v>não ok25</v>
      </c>
    </row>
    <row r="40" spans="1:13" s="2" customFormat="1" ht="15">
      <c r="A40" s="6">
        <v>41848</v>
      </c>
      <c r="B40" s="5" t="str">
        <f>TEXT(ponto2[[#This Row],[Data]],"dddd")</f>
        <v>segunda-feira</v>
      </c>
      <c r="C40" s="3">
        <v>0.3298611111111111</v>
      </c>
      <c r="D40" s="3">
        <v>0.50347222222222221</v>
      </c>
      <c r="E40" s="3">
        <v>0.54513888888888895</v>
      </c>
      <c r="F40" s="3">
        <v>0.71875</v>
      </c>
      <c r="G40" s="4">
        <f>(ponto2[[#This Row],[Saida AM]]-ponto2[[#This Row],[Entrada AM]])+(ponto2[[#This Row],[Saida PM]]-ponto2[[#This Row],[Entrada PM]])</f>
        <v>0.34722222222222215</v>
      </c>
      <c r="H40" s="3">
        <f>ponto2[[#This Row],[Horas Trabalhadas]]-jornada</f>
        <v>1.388888888888884E-2</v>
      </c>
      <c r="K40" s="2" t="str">
        <f>IF(COUNTIFS($C$12:C40,C40)=1,"ok","não ok")</f>
        <v>não ok</v>
      </c>
      <c r="M40" s="3" t="str">
        <f>K40&amp;COUNTIFS($K$12:K40,K40)</f>
        <v>não ok26</v>
      </c>
    </row>
    <row r="41" spans="1:13" s="2" customFormat="1" ht="15">
      <c r="A41" s="6">
        <v>41849</v>
      </c>
      <c r="B41" s="5" t="str">
        <f>TEXT(ponto2[[#This Row],[Data]],"dddd")</f>
        <v>terça-feira</v>
      </c>
      <c r="C41" s="3">
        <v>0.33680555555555558</v>
      </c>
      <c r="D41" s="3">
        <v>0.49652777777777773</v>
      </c>
      <c r="E41" s="3">
        <v>0.5625</v>
      </c>
      <c r="F41" s="3">
        <v>0.70833333333333337</v>
      </c>
      <c r="G41" s="4">
        <f>(ponto2[[#This Row],[Saida AM]]-ponto2[[#This Row],[Entrada AM]])+(ponto2[[#This Row],[Saida PM]]-ponto2[[#This Row],[Entrada PM]])</f>
        <v>0.30555555555555552</v>
      </c>
      <c r="H41" s="3">
        <f>ponto2[[#This Row],[Horas Trabalhadas]]-jornada</f>
        <v>-2.777777777777779E-2</v>
      </c>
      <c r="K41" s="2" t="str">
        <f>IF(COUNTIFS($C$12:C41,C41)=1,"ok","não ok")</f>
        <v>não ok</v>
      </c>
      <c r="M41" s="3" t="str">
        <f>K41&amp;COUNTIFS($K$12:K41,K41)</f>
        <v>não ok27</v>
      </c>
    </row>
    <row r="42" spans="1:13" s="2" customFormat="1" ht="15">
      <c r="A42" s="6">
        <v>41850</v>
      </c>
      <c r="B42" s="5" t="str">
        <f>TEXT(ponto2[[#This Row],[Data]],"dddd")</f>
        <v>quarta-feira</v>
      </c>
      <c r="C42" s="3">
        <v>0.33680555555555558</v>
      </c>
      <c r="D42" s="3">
        <v>0.49652777777777773</v>
      </c>
      <c r="E42" s="3">
        <v>0.5625</v>
      </c>
      <c r="F42" s="3">
        <v>0.70833333333333337</v>
      </c>
      <c r="G42" s="4">
        <f>(ponto2[[#This Row],[Saida AM]]-ponto2[[#This Row],[Entrada AM]])+(ponto2[[#This Row],[Saida PM]]-ponto2[[#This Row],[Entrada PM]])</f>
        <v>0.30555555555555552</v>
      </c>
      <c r="H42" s="3">
        <f>ponto2[[#This Row],[Horas Trabalhadas]]-jornada</f>
        <v>-2.777777777777779E-2</v>
      </c>
      <c r="K42" s="2" t="str">
        <f>IF(COUNTIFS($C$12:C42,C42)=1,"ok","não ok")</f>
        <v>não ok</v>
      </c>
      <c r="M42" s="3" t="str">
        <f>K42&amp;COUNTIFS($K$12:K42,K42)</f>
        <v>não ok28</v>
      </c>
    </row>
    <row r="43" spans="1:13" s="2" customFormat="1" ht="15"/>
    <row r="44" spans="1:13" s="2" customFormat="1" ht="15" hidden="1"/>
    <row r="45" spans="1:13" s="2" customFormat="1" ht="15" hidden="1"/>
    <row r="46" spans="1:13" s="2" customFormat="1" ht="15" hidden="1"/>
    <row r="47" spans="1:13" s="2" customFormat="1" ht="15" hidden="1"/>
  </sheetData>
  <mergeCells count="15">
    <mergeCell ref="C8:D8"/>
    <mergeCell ref="A9:B9"/>
    <mergeCell ref="C9:D9"/>
    <mergeCell ref="A10:B10"/>
    <mergeCell ref="C10:D10"/>
    <mergeCell ref="A1:H1"/>
    <mergeCell ref="A2:H2"/>
    <mergeCell ref="A3:H3"/>
    <mergeCell ref="A4:H4"/>
    <mergeCell ref="A6:B6"/>
    <mergeCell ref="C6:D6"/>
    <mergeCell ref="E6:E10"/>
    <mergeCell ref="A7:B7"/>
    <mergeCell ref="C7:D7"/>
    <mergeCell ref="A8:B8"/>
  </mergeCells>
  <pageMargins left="0.511811024" right="0.511811024" top="0.78740157499999996" bottom="0.78740157499999996" header="0.31496062000000002" footer="0.31496062000000002"/>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Planilhas</vt:lpstr>
      </vt:variant>
      <vt:variant>
        <vt:i4>1</vt:i4>
      </vt:variant>
      <vt:variant>
        <vt:lpstr>Intervalos nomeados</vt:lpstr>
      </vt:variant>
      <vt:variant>
        <vt:i4>4</vt:i4>
      </vt:variant>
    </vt:vector>
  </HeadingPairs>
  <TitlesOfParts>
    <vt:vector size="5" baseType="lpstr">
      <vt:lpstr>Solução</vt:lpstr>
      <vt:lpstr>Solução!hcompensa</vt:lpstr>
      <vt:lpstr>Solução!hextra</vt:lpstr>
      <vt:lpstr>Solução!htrab</vt:lpstr>
      <vt:lpstr>Solução!jornada</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Franquini Francis (CaP/ETS)</dc:creator>
  <cp:lastModifiedBy>Franquini Francis (CaP/ETS)</cp:lastModifiedBy>
  <dcterms:created xsi:type="dcterms:W3CDTF">2021-09-02T14:14:04Z</dcterms:created>
  <dcterms:modified xsi:type="dcterms:W3CDTF">2021-09-02T14:24:28Z</dcterms:modified>
</cp:coreProperties>
</file>