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/>
  </bookViews>
  <sheets>
    <sheet name="2020_11" sheetId="13" r:id="rId1"/>
    <sheet name="2020_10" sheetId="12" r:id="rId2"/>
    <sheet name="2020_09" sheetId="11" r:id="rId3"/>
    <sheet name="2020_08" sheetId="10" r:id="rId4"/>
    <sheet name="2020_07" sheetId="7" r:id="rId5"/>
    <sheet name="2020_06" sheetId="6" r:id="rId6"/>
    <sheet name="2020_05" sheetId="5" r:id="rId7"/>
    <sheet name="2020_04" sheetId="4" r:id="rId8"/>
    <sheet name="2020_03" sheetId="3" r:id="rId9"/>
    <sheet name="2020_02" sheetId="2" r:id="rId10"/>
    <sheet name="2020_01" sheetId="1" r:id="rId11"/>
  </sheets>
  <definedNames>
    <definedName name="_xlnm.Print_Area" localSheetId="10">'2020_01'!$A$1:$E$8</definedName>
    <definedName name="_xlnm.Print_Area" localSheetId="9">'2020_02'!$A$1:$E$8</definedName>
    <definedName name="_xlnm.Print_Area" localSheetId="8">'2020_03'!$A$1:$E$7</definedName>
    <definedName name="_xlnm.Print_Area" localSheetId="7">'2020_04'!$A$1:$E$7</definedName>
    <definedName name="_xlnm.Print_Area" localSheetId="6">'2020_05'!$A$1:$E$7</definedName>
    <definedName name="_xlnm.Print_Area" localSheetId="5">'2020_06'!$A$1:$E$7</definedName>
    <definedName name="_xlnm.Print_Area" localSheetId="4">'2020_07'!$A$1:$E$7</definedName>
    <definedName name="_xlnm.Print_Area" localSheetId="3">'2020_08'!$A$1:$E$7</definedName>
    <definedName name="_xlnm.Print_Area" localSheetId="2">'2020_09'!$A$1:$E$7</definedName>
    <definedName name="_xlnm.Print_Area" localSheetId="1">'2020_10'!$A$1:$E$7</definedName>
    <definedName name="_xlnm.Print_Area" localSheetId="0">'2020_11'!$A$1:$E$7</definedName>
  </definedNames>
  <calcPr calcId="125725"/>
</workbook>
</file>

<file path=xl/calcChain.xml><?xml version="1.0" encoding="utf-8"?>
<calcChain xmlns="http://schemas.openxmlformats.org/spreadsheetml/2006/main">
  <c r="C17" i="13"/>
  <c r="B16"/>
  <c r="B17" s="1"/>
  <c r="C15"/>
  <c r="D13"/>
  <c r="B13"/>
  <c r="E13" s="1"/>
  <c r="B12"/>
  <c r="D12" s="1"/>
  <c r="F7"/>
  <c r="C7"/>
  <c r="B7"/>
  <c r="E6"/>
  <c r="D6"/>
  <c r="F5"/>
  <c r="F8" s="1"/>
  <c r="C5"/>
  <c r="B5"/>
  <c r="B8" s="1"/>
  <c r="E4"/>
  <c r="D4"/>
  <c r="E3"/>
  <c r="D3"/>
  <c r="C15" i="12"/>
  <c r="C18" i="13" l="1"/>
  <c r="C8"/>
  <c r="E7"/>
  <c r="D8"/>
  <c r="E8"/>
  <c r="D17"/>
  <c r="E17"/>
  <c r="E5"/>
  <c r="D7"/>
  <c r="E12"/>
  <c r="B15"/>
  <c r="E16"/>
  <c r="D5"/>
  <c r="D16"/>
  <c r="B12" i="11"/>
  <c r="B15"/>
  <c r="B18" i="13" l="1"/>
  <c r="E15"/>
  <c r="D15"/>
  <c r="C17" i="12"/>
  <c r="B16"/>
  <c r="B17" s="1"/>
  <c r="C18"/>
  <c r="B13"/>
  <c r="E13" s="1"/>
  <c r="B12"/>
  <c r="F7"/>
  <c r="C7"/>
  <c r="B7"/>
  <c r="E6"/>
  <c r="D6"/>
  <c r="F5"/>
  <c r="C5"/>
  <c r="B5"/>
  <c r="E4"/>
  <c r="D4"/>
  <c r="E3"/>
  <c r="D3"/>
  <c r="B15" i="10"/>
  <c r="B16" s="1"/>
  <c r="C16" i="11"/>
  <c r="B16"/>
  <c r="C14"/>
  <c r="C17" s="1"/>
  <c r="B13"/>
  <c r="E13" s="1"/>
  <c r="D12"/>
  <c r="F7"/>
  <c r="C7"/>
  <c r="B7"/>
  <c r="E6"/>
  <c r="D6"/>
  <c r="F5"/>
  <c r="C5"/>
  <c r="B5"/>
  <c r="E4"/>
  <c r="D4"/>
  <c r="E3"/>
  <c r="D3"/>
  <c r="B15" i="7"/>
  <c r="C16" i="10"/>
  <c r="C14"/>
  <c r="B13"/>
  <c r="E13" s="1"/>
  <c r="B12"/>
  <c r="D12" s="1"/>
  <c r="F7"/>
  <c r="C7"/>
  <c r="B7"/>
  <c r="E7" s="1"/>
  <c r="E6"/>
  <c r="D6"/>
  <c r="F5"/>
  <c r="C5"/>
  <c r="C8" s="1"/>
  <c r="B5"/>
  <c r="E4"/>
  <c r="D4"/>
  <c r="E3"/>
  <c r="D3"/>
  <c r="D18" i="13" l="1"/>
  <c r="E18"/>
  <c r="B15" i="12"/>
  <c r="D15" s="1"/>
  <c r="B8"/>
  <c r="E8" s="1"/>
  <c r="C8"/>
  <c r="E7"/>
  <c r="D12"/>
  <c r="F8"/>
  <c r="D17"/>
  <c r="E17"/>
  <c r="E5"/>
  <c r="D7"/>
  <c r="E12"/>
  <c r="D13"/>
  <c r="E16"/>
  <c r="D5"/>
  <c r="D16"/>
  <c r="F8" i="11"/>
  <c r="C8"/>
  <c r="E7"/>
  <c r="B8"/>
  <c r="D8" s="1"/>
  <c r="D16"/>
  <c r="E16"/>
  <c r="E5"/>
  <c r="D7"/>
  <c r="E12"/>
  <c r="D13"/>
  <c r="B14"/>
  <c r="E15"/>
  <c r="D5"/>
  <c r="D15"/>
  <c r="C17" i="10"/>
  <c r="F8"/>
  <c r="B8"/>
  <c r="D8" s="1"/>
  <c r="D16"/>
  <c r="E16"/>
  <c r="E5"/>
  <c r="D7"/>
  <c r="E12"/>
  <c r="D13"/>
  <c r="B14"/>
  <c r="E15"/>
  <c r="D5"/>
  <c r="D15"/>
  <c r="F7" i="7"/>
  <c r="F5"/>
  <c r="B18" i="12" l="1"/>
  <c r="D18" s="1"/>
  <c r="E15"/>
  <c r="D8"/>
  <c r="E8" i="11"/>
  <c r="B17"/>
  <c r="E14"/>
  <c r="D14"/>
  <c r="E8" i="10"/>
  <c r="B17"/>
  <c r="E14"/>
  <c r="D14"/>
  <c r="F8" i="7"/>
  <c r="B15" i="6"/>
  <c r="G16"/>
  <c r="C16" i="7"/>
  <c r="B16"/>
  <c r="C14"/>
  <c r="C17" s="1"/>
  <c r="E13"/>
  <c r="D12"/>
  <c r="C7"/>
  <c r="B7"/>
  <c r="E6"/>
  <c r="D6"/>
  <c r="C5"/>
  <c r="C8" s="1"/>
  <c r="B5"/>
  <c r="E4"/>
  <c r="D4"/>
  <c r="E3"/>
  <c r="D3"/>
  <c r="B15" i="5"/>
  <c r="C16" i="6"/>
  <c r="C14"/>
  <c r="B13"/>
  <c r="E13" s="1"/>
  <c r="B12"/>
  <c r="D12" s="1"/>
  <c r="C7"/>
  <c r="B7"/>
  <c r="E6"/>
  <c r="D6"/>
  <c r="C5"/>
  <c r="C8" s="1"/>
  <c r="B5"/>
  <c r="E4"/>
  <c r="D4"/>
  <c r="E3"/>
  <c r="D3"/>
  <c r="E18" i="12" l="1"/>
  <c r="D17" i="11"/>
  <c r="E17"/>
  <c r="D17" i="10"/>
  <c r="E17"/>
  <c r="E5" i="7"/>
  <c r="B16" i="6"/>
  <c r="E16" s="1"/>
  <c r="D13" i="7"/>
  <c r="E7"/>
  <c r="D16"/>
  <c r="E16"/>
  <c r="D5"/>
  <c r="D7"/>
  <c r="B8"/>
  <c r="E12"/>
  <c r="B14"/>
  <c r="E15"/>
  <c r="D15"/>
  <c r="D13" i="6"/>
  <c r="E7"/>
  <c r="C17"/>
  <c r="E5"/>
  <c r="D16"/>
  <c r="D5"/>
  <c r="B8"/>
  <c r="E12"/>
  <c r="B14"/>
  <c r="E15"/>
  <c r="D7"/>
  <c r="D15"/>
  <c r="B15" i="4"/>
  <c r="B16" s="1"/>
  <c r="C16" i="5"/>
  <c r="B16"/>
  <c r="C14"/>
  <c r="C17" s="1"/>
  <c r="B13"/>
  <c r="E13" s="1"/>
  <c r="B12"/>
  <c r="D12" s="1"/>
  <c r="C7"/>
  <c r="B7"/>
  <c r="E7" s="1"/>
  <c r="E6"/>
  <c r="D6"/>
  <c r="C5"/>
  <c r="C8" s="1"/>
  <c r="B5"/>
  <c r="E4"/>
  <c r="D4"/>
  <c r="E3"/>
  <c r="D3"/>
  <c r="D13" i="4"/>
  <c r="D12"/>
  <c r="B15" i="3"/>
  <c r="C16" i="4"/>
  <c r="C14"/>
  <c r="C17" s="1"/>
  <c r="E13"/>
  <c r="C7"/>
  <c r="B7"/>
  <c r="E6"/>
  <c r="D6"/>
  <c r="C5"/>
  <c r="C8" s="1"/>
  <c r="B5"/>
  <c r="E4"/>
  <c r="D4"/>
  <c r="E3"/>
  <c r="D3"/>
  <c r="B16" i="3"/>
  <c r="B14"/>
  <c r="B17" i="2"/>
  <c r="B16"/>
  <c r="D16" s="1"/>
  <c r="D17"/>
  <c r="C16" i="3"/>
  <c r="C14"/>
  <c r="E13"/>
  <c r="D13"/>
  <c r="C7"/>
  <c r="B7"/>
  <c r="E6"/>
  <c r="D6"/>
  <c r="C5"/>
  <c r="C8" s="1"/>
  <c r="B5"/>
  <c r="E4"/>
  <c r="D4"/>
  <c r="E3"/>
  <c r="D3"/>
  <c r="B17" i="1"/>
  <c r="B16"/>
  <c r="C18" i="2"/>
  <c r="C15"/>
  <c r="E14"/>
  <c r="D14"/>
  <c r="B15"/>
  <c r="C8"/>
  <c r="B8"/>
  <c r="E7"/>
  <c r="D7"/>
  <c r="E6"/>
  <c r="D6"/>
  <c r="C5"/>
  <c r="C9" s="1"/>
  <c r="B5"/>
  <c r="E4"/>
  <c r="D4"/>
  <c r="E3"/>
  <c r="D3"/>
  <c r="B17" i="7" l="1"/>
  <c r="E14"/>
  <c r="D14"/>
  <c r="E8"/>
  <c r="D8"/>
  <c r="B17" i="6"/>
  <c r="E14"/>
  <c r="D14"/>
  <c r="E8"/>
  <c r="D8"/>
  <c r="D13" i="5"/>
  <c r="E5"/>
  <c r="D16"/>
  <c r="E16"/>
  <c r="D5"/>
  <c r="D7"/>
  <c r="B8"/>
  <c r="E12"/>
  <c r="B14"/>
  <c r="E15"/>
  <c r="D15"/>
  <c r="E12" i="4"/>
  <c r="B14"/>
  <c r="B17" s="1"/>
  <c r="E7"/>
  <c r="E5"/>
  <c r="D16"/>
  <c r="E16"/>
  <c r="D5"/>
  <c r="D7"/>
  <c r="B8"/>
  <c r="E15"/>
  <c r="D15"/>
  <c r="B17" i="3"/>
  <c r="C17"/>
  <c r="D15"/>
  <c r="E5"/>
  <c r="E7"/>
  <c r="D14"/>
  <c r="E14"/>
  <c r="D16"/>
  <c r="E16"/>
  <c r="D5"/>
  <c r="D7"/>
  <c r="B8"/>
  <c r="E12"/>
  <c r="D12"/>
  <c r="E15"/>
  <c r="B18" i="2"/>
  <c r="D18" s="1"/>
  <c r="C19"/>
  <c r="E8"/>
  <c r="E5"/>
  <c r="D15"/>
  <c r="E15"/>
  <c r="D5"/>
  <c r="D8"/>
  <c r="B9"/>
  <c r="E13"/>
  <c r="E17"/>
  <c r="D13"/>
  <c r="E16"/>
  <c r="D17" i="1"/>
  <c r="D17" i="7" l="1"/>
  <c r="E17"/>
  <c r="D17" i="6"/>
  <c r="E17"/>
  <c r="B17" i="5"/>
  <c r="E14"/>
  <c r="D14"/>
  <c r="E8"/>
  <c r="D8"/>
  <c r="E17" i="4"/>
  <c r="D17"/>
  <c r="D14"/>
  <c r="E14"/>
  <c r="E8"/>
  <c r="D8"/>
  <c r="D17" i="3"/>
  <c r="E17"/>
  <c r="E8"/>
  <c r="D8"/>
  <c r="E18" i="2"/>
  <c r="B19"/>
  <c r="D19" s="1"/>
  <c r="E9"/>
  <c r="D9"/>
  <c r="C18" i="1"/>
  <c r="D16"/>
  <c r="B18"/>
  <c r="C15"/>
  <c r="B15"/>
  <c r="E14"/>
  <c r="D14"/>
  <c r="E13"/>
  <c r="D13"/>
  <c r="C8"/>
  <c r="B8"/>
  <c r="E7"/>
  <c r="D7"/>
  <c r="E6"/>
  <c r="D6"/>
  <c r="C5"/>
  <c r="B5"/>
  <c r="E4"/>
  <c r="D4"/>
  <c r="E3"/>
  <c r="D3"/>
  <c r="C9" l="1"/>
  <c r="C19"/>
  <c r="D17" i="5"/>
  <c r="E17"/>
  <c r="E19" i="2"/>
  <c r="B9" i="1"/>
  <c r="E9" s="1"/>
  <c r="B19"/>
  <c r="D19" s="1"/>
  <c r="D8"/>
  <c r="E8"/>
  <c r="D18"/>
  <c r="E18"/>
  <c r="E5"/>
  <c r="E15"/>
  <c r="E17"/>
  <c r="D5"/>
  <c r="D15"/>
  <c r="E16"/>
  <c r="D9" l="1"/>
  <c r="E19"/>
</calcChain>
</file>

<file path=xl/sharedStrings.xml><?xml version="1.0" encoding="utf-8"?>
<sst xmlns="http://schemas.openxmlformats.org/spreadsheetml/2006/main" count="328" uniqueCount="105">
  <si>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</si>
  <si>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</si>
  <si>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</si>
  <si>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</si>
  <si>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</si>
  <si>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</si>
  <si>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</si>
  <si>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</si>
  <si>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葉怡君</t>
    <phoneticPr fontId="2" type="noConversion"/>
  </si>
  <si>
    <t>網企</t>
    <phoneticPr fontId="2" type="noConversion"/>
  </si>
  <si>
    <t>網通部</t>
    <phoneticPr fontId="2" type="noConversion"/>
  </si>
  <si>
    <t>01月銷貨淨額</t>
    <phoneticPr fontId="2" type="noConversion"/>
  </si>
  <si>
    <t>01月目標</t>
    <phoneticPr fontId="2" type="noConversion"/>
  </si>
  <si>
    <t>02月銷貨淨額</t>
    <phoneticPr fontId="2" type="noConversion"/>
  </si>
  <si>
    <t>02月目標</t>
    <phoneticPr fontId="2" type="noConversion"/>
  </si>
  <si>
    <t>實際績效+東森1/21止預入3888760</t>
    <phoneticPr fontId="2" type="noConversion"/>
  </si>
  <si>
    <t xml:space="preserve"> 2020/01/01~2020/01/31累計達成比(實際績效)</t>
    <phoneticPr fontId="2" type="noConversion"/>
  </si>
  <si>
    <t xml:space="preserve"> 2020/01/01~2020/01/31累計達成比(預入績效)</t>
    <phoneticPr fontId="2" type="noConversion"/>
  </si>
  <si>
    <t>0101_0131累計達成比</t>
    <phoneticPr fontId="2" type="noConversion"/>
  </si>
  <si>
    <t>實際績效+博客來1/31止預入135000</t>
    <phoneticPr fontId="2" type="noConversion"/>
  </si>
  <si>
    <t>03月銷貨淨額</t>
    <phoneticPr fontId="2" type="noConversion"/>
  </si>
  <si>
    <t>03月目標</t>
    <phoneticPr fontId="2" type="noConversion"/>
  </si>
  <si>
    <t>實際績效+博客來2/26止預入85634</t>
    <phoneticPr fontId="2" type="noConversion"/>
  </si>
  <si>
    <t xml:space="preserve"> 2020/02/01~2020/02/27累計達成比(實際績效)</t>
    <phoneticPr fontId="2" type="noConversion"/>
  </si>
  <si>
    <t xml:space="preserve"> 2020/02/01~2020/02/27累計達成比(預入績效)</t>
    <phoneticPr fontId="2" type="noConversion"/>
  </si>
  <si>
    <t>實際績效+東森2/27止預入1714860</t>
    <phoneticPr fontId="2" type="noConversion"/>
  </si>
  <si>
    <t>0201_0227累計達成比</t>
    <phoneticPr fontId="2" type="noConversion"/>
  </si>
  <si>
    <t>04月銷貨淨額</t>
    <phoneticPr fontId="2" type="noConversion"/>
  </si>
  <si>
    <t>04月目標</t>
    <phoneticPr fontId="2" type="noConversion"/>
  </si>
  <si>
    <t>0301_0331累計達成比</t>
    <phoneticPr fontId="2" type="noConversion"/>
  </si>
  <si>
    <t xml:space="preserve"> 2020/03/01~2020/03/31累計達成比(預入績效)</t>
    <phoneticPr fontId="2" type="noConversion"/>
  </si>
  <si>
    <t xml:space="preserve"> 2020/03/01~2020/03/31累計達成比(實際績效)</t>
    <phoneticPr fontId="2" type="noConversion"/>
  </si>
  <si>
    <t>實際績效+東森3/29止預入2618380
+博客來3/30止預入115394</t>
    <phoneticPr fontId="2" type="noConversion"/>
  </si>
  <si>
    <t>預入績效</t>
    <phoneticPr fontId="2" type="noConversion"/>
  </si>
  <si>
    <t>05月銷貨淨額</t>
    <phoneticPr fontId="2" type="noConversion"/>
  </si>
  <si>
    <t>05月目標</t>
    <phoneticPr fontId="2" type="noConversion"/>
  </si>
  <si>
    <t xml:space="preserve">實際績效+博客來4/29止預入
東森4/23止預入
</t>
    <phoneticPr fontId="2" type="noConversion"/>
  </si>
  <si>
    <t xml:space="preserve"> 2020/04/01~2020/04/30累計達成比(實際績效)</t>
    <phoneticPr fontId="2" type="noConversion"/>
  </si>
  <si>
    <t>2020/04/01~2020/04/30累計達成比(預入績效)</t>
    <phoneticPr fontId="2" type="noConversion"/>
  </si>
  <si>
    <t>0401_0430累計達成比</t>
    <phoneticPr fontId="2" type="noConversion"/>
  </si>
  <si>
    <t xml:space="preserve"> 2020/05/01~2020/05/29累計達成比(實際績效)</t>
    <phoneticPr fontId="2" type="noConversion"/>
  </si>
  <si>
    <t xml:space="preserve">實際績效+博客來5/29止預入
東森5/29止預入
</t>
    <phoneticPr fontId="2" type="noConversion"/>
  </si>
  <si>
    <t>0501_0529累計達成比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</si>
  <si>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</si>
  <si>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</si>
  <si>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</si>
  <si>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</si>
  <si>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2020/05/01~2020/05/29累計達成比(預入績效)</t>
    <phoneticPr fontId="2" type="noConversion"/>
  </si>
  <si>
    <t>業務員</t>
    <phoneticPr fontId="2" type="noConversion"/>
  </si>
  <si>
    <t>05月銷貨淨額</t>
    <phoneticPr fontId="2" type="noConversion"/>
  </si>
  <si>
    <t>05月目標</t>
    <phoneticPr fontId="2" type="noConversion"/>
  </si>
  <si>
    <t>達成比</t>
    <phoneticPr fontId="2" type="noConversion"/>
  </si>
  <si>
    <t>尚需努力的數字</t>
    <phoneticPr fontId="2" type="noConversion"/>
  </si>
  <si>
    <t>業務員</t>
    <phoneticPr fontId="2" type="noConversion"/>
  </si>
  <si>
    <t>06月銷貨淨額</t>
    <phoneticPr fontId="2" type="noConversion"/>
  </si>
  <si>
    <t>06月目標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</si>
  <si>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</si>
  <si>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</si>
  <si>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</si>
  <si>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</si>
  <si>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</si>
  <si>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</si>
  <si>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</si>
  <si>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預入績效</t>
    <phoneticPr fontId="2" type="noConversion"/>
  </si>
  <si>
    <t>07月銷貨淨額</t>
    <phoneticPr fontId="2" type="noConversion"/>
  </si>
  <si>
    <t>07月目標</t>
    <phoneticPr fontId="2" type="noConversion"/>
  </si>
  <si>
    <t xml:space="preserve"> 2020/06/01~2020/06/30累計達成比(實際績效)</t>
    <phoneticPr fontId="2" type="noConversion"/>
  </si>
  <si>
    <t xml:space="preserve"> 2020/06/01~2020/06/30累計達成比(預入績效)</t>
    <phoneticPr fontId="2" type="noConversion"/>
  </si>
  <si>
    <t xml:space="preserve">實際績效+博客來6/29止預入
東森6/30止預入
</t>
    <phoneticPr fontId="2" type="noConversion"/>
  </si>
  <si>
    <t>0601_0630累計達成比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</si>
  <si>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</si>
  <si>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</si>
  <si>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08月銷貨淨額</t>
    <phoneticPr fontId="2" type="noConversion"/>
  </si>
  <si>
    <t>08月目標</t>
    <phoneticPr fontId="2" type="noConversion"/>
  </si>
  <si>
    <t xml:space="preserve">博客來7/31止預入
</t>
    <phoneticPr fontId="2" type="noConversion"/>
  </si>
  <si>
    <t>0701_0731累計達成比</t>
    <phoneticPr fontId="2" type="noConversion"/>
  </si>
  <si>
    <t xml:space="preserve"> 2020/07/01~07/31</t>
    <phoneticPr fontId="2" type="noConversion"/>
  </si>
  <si>
    <t>7/31當日績效</t>
    <phoneticPr fontId="2" type="noConversion"/>
  </si>
  <si>
    <t>東森7/31止預入</t>
    <phoneticPr fontId="2" type="noConversion"/>
  </si>
  <si>
    <t>東森8/27止預入</t>
    <phoneticPr fontId="2" type="noConversion"/>
  </si>
  <si>
    <t xml:space="preserve">博客來8/28止預入
</t>
    <phoneticPr fontId="2" type="noConversion"/>
  </si>
  <si>
    <t>09月銷貨淨額</t>
    <phoneticPr fontId="2" type="noConversion"/>
  </si>
  <si>
    <t>09月目標</t>
    <phoneticPr fontId="2" type="noConversion"/>
  </si>
  <si>
    <t>0801_0831累計達成比</t>
    <phoneticPr fontId="2" type="noConversion"/>
  </si>
  <si>
    <t xml:space="preserve"> 2020/08/01~08/31</t>
    <phoneticPr fontId="2" type="noConversion"/>
  </si>
  <si>
    <t>8/31當日績效</t>
    <phoneticPr fontId="2" type="noConversion"/>
  </si>
  <si>
    <t>10月銷貨淨額</t>
    <phoneticPr fontId="2" type="noConversion"/>
  </si>
  <si>
    <t>10月目標</t>
    <phoneticPr fontId="2" type="noConversion"/>
  </si>
  <si>
    <t>0901_0930累計達成比</t>
    <phoneticPr fontId="2" type="noConversion"/>
  </si>
  <si>
    <t xml:space="preserve"> 2020/09/01~09/30</t>
    <phoneticPr fontId="2" type="noConversion"/>
  </si>
  <si>
    <t>博客來9/30止預入
東森9/28止預入</t>
    <phoneticPr fontId="2" type="noConversion"/>
  </si>
  <si>
    <t>9/30當日績效</t>
    <phoneticPr fontId="2" type="noConversion"/>
  </si>
  <si>
    <t>王瑲賢</t>
    <phoneticPr fontId="2" type="noConversion"/>
  </si>
  <si>
    <t>東森10/21止預入</t>
    <phoneticPr fontId="2" type="noConversion"/>
  </si>
  <si>
    <t xml:space="preserve">博客來止預入
</t>
    <phoneticPr fontId="2" type="noConversion"/>
  </si>
  <si>
    <t>東森止預入</t>
    <phoneticPr fontId="2" type="noConversion"/>
  </si>
  <si>
    <t>全聯11/25預入</t>
    <phoneticPr fontId="2" type="noConversion"/>
  </si>
  <si>
    <t xml:space="preserve"> 2020/11/01~11/01</t>
    <phoneticPr fontId="2" type="noConversion"/>
  </si>
  <si>
    <t>11月銷貨淨額</t>
    <phoneticPr fontId="2" type="noConversion"/>
  </si>
  <si>
    <t>11月目標</t>
    <phoneticPr fontId="2" type="noConversion"/>
  </si>
  <si>
    <t xml:space="preserve">博客來10/23止預入
</t>
    <phoneticPr fontId="2" type="noConversion"/>
  </si>
  <si>
    <t xml:space="preserve"> 2020/10/01~10/26</t>
    <phoneticPr fontId="2" type="noConversion"/>
  </si>
  <si>
    <t>1001_1026累計達成比</t>
    <phoneticPr fontId="2" type="noConversion"/>
  </si>
  <si>
    <t>10/26當日績效</t>
    <phoneticPr fontId="2" type="noConversion"/>
  </si>
  <si>
    <t>11/01當日績效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</si>
</sst>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#,##0_ ;[Red]\-#,##0\ "/>
    <numFmt numFmtId="177" formatCode="#,##0_);[Red]\(#,##0\)"/>
    <numFmt numFmtId="178" formatCode="#,##0_ "/>
    <numFmt numFmtId="179" formatCode="#,##0_);[Red]\-#,##0"/>
  </numFmts>
  <fonts count="10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78" fontId="1" fillId="4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78" fontId="4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78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  <xf numFmtId="178" fontId="4" fillId="3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10" fontId="1" fillId="4" borderId="2" xfId="0" applyNumberFormat="1" applyFont="1" applyFill="1" applyBorder="1" applyAlignment="1">
      <alignment vertical="center"/>
    </xf>
    <xf numFmtId="178" fontId="4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9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 justifyLastLine="1"/>
    </xf>
    <xf numFmtId="0" fontId="6" fillId="0" borderId="4" xfId="0" applyFont="1" applyBorder="1" applyAlignment="1">
      <alignment horizontal="right" vertical="center" wrapText="1" justifyLastLine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28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1"/>
  <sheetViews>
    <sheetView tabSelected="1" zoomScale="60" zoomScaleNormal="60" workbookViewId="0">
      <selection activeCell="I3" sqref="I3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84" t="s">
        <v>70</v>
      </c>
      <c r="B1" s="84"/>
      <c r="C1" s="84" t="s">
        <v>97</v>
      </c>
      <c r="D1" s="84"/>
      <c r="I1" s="30"/>
    </row>
    <row r="2" spans="1:9" ht="35.1" customHeight="1">
      <c r="A2" s="16" t="s">
        <v>0</v>
      </c>
      <c r="B2" s="32" t="s">
        <v>98</v>
      </c>
      <c r="C2" s="32" t="s">
        <v>99</v>
      </c>
      <c r="D2" s="32" t="s">
        <v>1</v>
      </c>
      <c r="E2" s="5" t="s">
        <v>2</v>
      </c>
      <c r="F2" s="71" t="s">
        <v>104</v>
      </c>
    </row>
    <row r="3" spans="1:9" ht="35.1" customHeight="1">
      <c r="A3" s="66" t="s">
        <v>4</v>
      </c>
      <c r="B3" s="40"/>
      <c r="C3" s="41">
        <v>2300000</v>
      </c>
      <c r="D3" s="42">
        <f>B3/C3</f>
        <v>0</v>
      </c>
      <c r="E3" s="43">
        <f>B3-C3</f>
        <v>-2300000</v>
      </c>
      <c r="F3" s="40"/>
    </row>
    <row r="4" spans="1:9" ht="35.1" customHeight="1">
      <c r="A4" s="66" t="s">
        <v>5</v>
      </c>
      <c r="B4" s="40"/>
      <c r="C4" s="41">
        <v>700000</v>
      </c>
      <c r="D4" s="42">
        <f t="shared" ref="D4:D8" si="0">B4/C4</f>
        <v>0</v>
      </c>
      <c r="E4" s="43">
        <f t="shared" ref="E4:E8" si="1">B4-C4</f>
        <v>-700000</v>
      </c>
      <c r="F4" s="40"/>
    </row>
    <row r="5" spans="1:9" ht="35.1" customHeight="1">
      <c r="A5" s="67" t="s">
        <v>6</v>
      </c>
      <c r="B5" s="44">
        <f>SUM(B3:B4)</f>
        <v>0</v>
      </c>
      <c r="C5" s="44">
        <f>SUM(C3:C4)</f>
        <v>3000000</v>
      </c>
      <c r="D5" s="45">
        <f t="shared" si="0"/>
        <v>0</v>
      </c>
      <c r="E5" s="46">
        <f t="shared" si="1"/>
        <v>-3000000</v>
      </c>
      <c r="F5" s="72">
        <f>SUM(F3:F4)</f>
        <v>0</v>
      </c>
    </row>
    <row r="6" spans="1:9" ht="35.1" customHeight="1">
      <c r="A6" s="66" t="s">
        <v>7</v>
      </c>
      <c r="B6" s="77"/>
      <c r="C6" s="47">
        <v>4500000</v>
      </c>
      <c r="D6" s="42">
        <f t="shared" si="0"/>
        <v>0</v>
      </c>
      <c r="E6" s="43">
        <f t="shared" si="1"/>
        <v>-4500000</v>
      </c>
      <c r="F6" s="73"/>
    </row>
    <row r="7" spans="1:9" ht="35.1" customHeight="1">
      <c r="A7" s="67" t="s">
        <v>9</v>
      </c>
      <c r="B7" s="44">
        <f>SUM(B6:B6)</f>
        <v>0</v>
      </c>
      <c r="C7" s="44">
        <f>SUM(C6:C6)</f>
        <v>4500000</v>
      </c>
      <c r="D7" s="45">
        <f t="shared" si="0"/>
        <v>0</v>
      </c>
      <c r="E7" s="46">
        <f t="shared" si="1"/>
        <v>-4500000</v>
      </c>
      <c r="F7" s="72">
        <f>SUM(F6:F6)</f>
        <v>0</v>
      </c>
    </row>
    <row r="8" spans="1:9" ht="35.1" customHeight="1">
      <c r="A8" s="68" t="s">
        <v>10</v>
      </c>
      <c r="B8" s="48">
        <f>B5+B7</f>
        <v>0</v>
      </c>
      <c r="C8" s="48">
        <f>C5+C7</f>
        <v>7500000</v>
      </c>
      <c r="D8" s="49">
        <f t="shared" si="0"/>
        <v>0</v>
      </c>
      <c r="E8" s="50">
        <f t="shared" si="1"/>
        <v>-7500000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4" t="s">
        <v>71</v>
      </c>
      <c r="B10" s="84"/>
      <c r="C10" s="84"/>
      <c r="D10" s="84"/>
      <c r="E10" s="51"/>
      <c r="F10" s="33"/>
    </row>
    <row r="11" spans="1:9" ht="35.1" customHeight="1">
      <c r="A11" s="16" t="s">
        <v>0</v>
      </c>
      <c r="B11" s="32" t="s">
        <v>98</v>
      </c>
      <c r="C11" s="32" t="s">
        <v>99</v>
      </c>
      <c r="D11" s="32" t="s">
        <v>1</v>
      </c>
      <c r="E11" s="5" t="s">
        <v>2</v>
      </c>
      <c r="F11" s="85" t="s">
        <v>33</v>
      </c>
      <c r="G11" s="86"/>
      <c r="H11" s="34"/>
    </row>
    <row r="12" spans="1:9" ht="35.1" customHeight="1">
      <c r="A12" s="63" t="s">
        <v>4</v>
      </c>
      <c r="B12" s="52">
        <f>B3+G12</f>
        <v>0</v>
      </c>
      <c r="C12" s="41">
        <v>2300000</v>
      </c>
      <c r="D12" s="54">
        <f>B12/C12</f>
        <v>0</v>
      </c>
      <c r="E12" s="55">
        <f>B12-C12</f>
        <v>-2300000</v>
      </c>
      <c r="F12" s="38" t="s">
        <v>96</v>
      </c>
      <c r="G12" s="53"/>
      <c r="H12" s="34"/>
    </row>
    <row r="13" spans="1:9" ht="35.1" customHeight="1">
      <c r="A13" s="63" t="s">
        <v>5</v>
      </c>
      <c r="B13" s="52">
        <f>B4</f>
        <v>0</v>
      </c>
      <c r="C13" s="41">
        <v>700000</v>
      </c>
      <c r="D13" s="54">
        <f t="shared" ref="D13:D18" si="2">B13/C13</f>
        <v>0</v>
      </c>
      <c r="E13" s="55">
        <f t="shared" ref="E13:E18" si="3">B13-C13</f>
        <v>-700000</v>
      </c>
      <c r="F13" s="16"/>
      <c r="G13" s="70"/>
      <c r="H13" s="34"/>
    </row>
    <row r="14" spans="1:9" ht="35.1" customHeight="1">
      <c r="A14" s="63" t="s">
        <v>92</v>
      </c>
      <c r="B14" s="52"/>
      <c r="C14" s="41"/>
      <c r="D14" s="54"/>
      <c r="E14" s="55"/>
      <c r="F14" s="16"/>
      <c r="G14" s="70"/>
      <c r="H14" s="34"/>
    </row>
    <row r="15" spans="1:9" ht="35.1" customHeight="1">
      <c r="A15" s="64" t="s">
        <v>6</v>
      </c>
      <c r="B15" s="57">
        <f>SUM(B12:B14)</f>
        <v>0</v>
      </c>
      <c r="C15" s="57">
        <f>SUM(C12:C13)</f>
        <v>3000000</v>
      </c>
      <c r="D15" s="58">
        <f>B15/C15</f>
        <v>0</v>
      </c>
      <c r="E15" s="59">
        <f>B15-C15</f>
        <v>-3000000</v>
      </c>
      <c r="F15" s="16"/>
      <c r="G15" s="70"/>
      <c r="H15" s="34"/>
    </row>
    <row r="16" spans="1:9" s="24" customFormat="1" ht="35.1" customHeight="1">
      <c r="A16" s="69" t="s">
        <v>7</v>
      </c>
      <c r="B16" s="56">
        <f>B6+G16+G17</f>
        <v>0</v>
      </c>
      <c r="C16" s="47">
        <v>4500000</v>
      </c>
      <c r="D16" s="54">
        <f t="shared" si="2"/>
        <v>0</v>
      </c>
      <c r="E16" s="55">
        <f t="shared" si="3"/>
        <v>-4500000</v>
      </c>
      <c r="F16" s="82" t="s">
        <v>94</v>
      </c>
      <c r="G16" s="78"/>
      <c r="H16" s="35"/>
    </row>
    <row r="17" spans="1:8" ht="35.1" customHeight="1">
      <c r="A17" s="64" t="s">
        <v>9</v>
      </c>
      <c r="B17" s="57">
        <f>SUM(B16:B16)</f>
        <v>0</v>
      </c>
      <c r="C17" s="57">
        <f>SUM(C16:C16)</f>
        <v>4500000</v>
      </c>
      <c r="D17" s="58">
        <f t="shared" si="2"/>
        <v>0</v>
      </c>
      <c r="E17" s="59">
        <f t="shared" si="3"/>
        <v>-4500000</v>
      </c>
      <c r="F17" s="83" t="s">
        <v>95</v>
      </c>
      <c r="G17" s="78"/>
      <c r="H17" s="34"/>
    </row>
    <row r="18" spans="1:8" ht="35.1" customHeight="1">
      <c r="A18" s="65" t="s">
        <v>10</v>
      </c>
      <c r="B18" s="60">
        <f>B15+B17</f>
        <v>0</v>
      </c>
      <c r="C18" s="60">
        <f>C15+C17</f>
        <v>7500000</v>
      </c>
      <c r="D18" s="61">
        <f t="shared" si="2"/>
        <v>0</v>
      </c>
      <c r="E18" s="62">
        <f t="shared" si="3"/>
        <v>-7500000</v>
      </c>
      <c r="F18" s="16"/>
      <c r="G18" s="70"/>
      <c r="H18" s="34"/>
    </row>
    <row r="19" spans="1:8" s="29" customFormat="1" ht="25.5" customHeight="1">
      <c r="A19" s="25"/>
      <c r="B19" s="26"/>
      <c r="C19" s="26"/>
      <c r="D19" s="27"/>
      <c r="E19" s="28"/>
      <c r="G19" s="36"/>
      <c r="H19" s="36"/>
    </row>
    <row r="20" spans="1:8" ht="25.5" customHeight="1">
      <c r="F20" s="31"/>
      <c r="G20" s="34"/>
      <c r="H20" s="34"/>
    </row>
    <row r="21" spans="1:8" ht="25.5" customHeight="1">
      <c r="E21" s="37"/>
      <c r="G21" s="34"/>
      <c r="H21" s="34"/>
    </row>
  </sheetData>
  <mergeCells count="4">
    <mergeCell ref="A1:B1"/>
    <mergeCell ref="C1:D1"/>
    <mergeCell ref="A10:D10"/>
    <mergeCell ref="F11:G11"/>
  </mergeCells>
  <phoneticPr fontId="2" type="noConversion"/>
  <conditionalFormatting sqref="E3:E8 E12:E19">
    <cfRule type="cellIs" dxfId="27" priority="2" operator="greaterThan">
      <formula>0</formula>
    </cfRule>
  </conditionalFormatting>
  <conditionalFormatting sqref="E3:E8 E12:E19">
    <cfRule type="cellIs" dxfId="2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F22"/>
  <sheetViews>
    <sheetView zoomScale="60" zoomScaleNormal="60" workbookViewId="0">
      <selection activeCell="F7" sqref="F7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84" t="s">
        <v>23</v>
      </c>
      <c r="B1" s="84"/>
      <c r="C1" s="84"/>
      <c r="D1" s="84"/>
    </row>
    <row r="2" spans="1:6" ht="25.5" customHeight="1">
      <c r="A2" s="3" t="s">
        <v>0</v>
      </c>
      <c r="B2" s="4" t="s">
        <v>13</v>
      </c>
      <c r="C2" s="4" t="s">
        <v>14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1781906</v>
      </c>
      <c r="C3" s="8">
        <v>1200000</v>
      </c>
      <c r="D3" s="9">
        <f>B3/C3</f>
        <v>1.4849216666666667</v>
      </c>
      <c r="E3" s="10">
        <f>B3-C3</f>
        <v>581906</v>
      </c>
      <c r="F3" s="4"/>
    </row>
    <row r="4" spans="1:6" ht="25.5" customHeight="1">
      <c r="A4" s="6" t="s">
        <v>5</v>
      </c>
      <c r="B4" s="7">
        <v>396211</v>
      </c>
      <c r="C4" s="8">
        <v>600000</v>
      </c>
      <c r="D4" s="9">
        <f t="shared" ref="D4:D9" si="0">B4/C4</f>
        <v>0.66035166666666667</v>
      </c>
      <c r="E4" s="10">
        <f t="shared" ref="E4:E9" si="1">B4-C4</f>
        <v>-203789</v>
      </c>
      <c r="F4" s="4"/>
    </row>
    <row r="5" spans="1:6" ht="25.5" customHeight="1">
      <c r="A5" s="11" t="s">
        <v>6</v>
      </c>
      <c r="B5" s="12">
        <f>SUM(B3:B4)</f>
        <v>2178117</v>
      </c>
      <c r="C5" s="12">
        <f>SUM(C3:C4)</f>
        <v>1800000</v>
      </c>
      <c r="D5" s="13">
        <f t="shared" si="0"/>
        <v>1.2100649999999999</v>
      </c>
      <c r="E5" s="14">
        <f t="shared" si="1"/>
        <v>378117</v>
      </c>
      <c r="F5" s="4"/>
    </row>
    <row r="6" spans="1:6" ht="25.5" customHeight="1">
      <c r="A6" s="6" t="s">
        <v>7</v>
      </c>
      <c r="B6" s="15">
        <v>3631503</v>
      </c>
      <c r="C6" s="15">
        <v>2800000</v>
      </c>
      <c r="D6" s="9">
        <f t="shared" si="0"/>
        <v>1.2969653571428572</v>
      </c>
      <c r="E6" s="10">
        <f t="shared" si="1"/>
        <v>831503</v>
      </c>
      <c r="F6" s="16"/>
    </row>
    <row r="7" spans="1:6" ht="25.5" customHeight="1">
      <c r="A7" s="6" t="s">
        <v>8</v>
      </c>
      <c r="B7" s="17">
        <v>424815</v>
      </c>
      <c r="C7" s="15">
        <v>600000</v>
      </c>
      <c r="D7" s="9">
        <f t="shared" si="0"/>
        <v>0.70802500000000002</v>
      </c>
      <c r="E7" s="10">
        <f t="shared" si="1"/>
        <v>-175185</v>
      </c>
      <c r="F7" s="4"/>
    </row>
    <row r="8" spans="1:6" ht="25.5" customHeight="1">
      <c r="A8" s="11" t="s">
        <v>9</v>
      </c>
      <c r="B8" s="12">
        <f>SUM(B6:B7)</f>
        <v>4056318</v>
      </c>
      <c r="C8" s="12">
        <f>SUM(C6:C7)</f>
        <v>3400000</v>
      </c>
      <c r="D8" s="13">
        <f t="shared" si="0"/>
        <v>1.1930347058823529</v>
      </c>
      <c r="E8" s="14">
        <f t="shared" si="1"/>
        <v>656318</v>
      </c>
      <c r="F8" s="4"/>
    </row>
    <row r="9" spans="1:6" ht="25.5" customHeight="1">
      <c r="A9" s="18" t="s">
        <v>10</v>
      </c>
      <c r="B9" s="19">
        <f>B5+B8</f>
        <v>6234435</v>
      </c>
      <c r="C9" s="19">
        <f>C5+C8</f>
        <v>5200000</v>
      </c>
      <c r="D9" s="20">
        <f t="shared" si="0"/>
        <v>1.1989298076923076</v>
      </c>
      <c r="E9" s="21">
        <f t="shared" si="1"/>
        <v>1034435</v>
      </c>
      <c r="F9" s="4"/>
    </row>
    <row r="11" spans="1:6" ht="30">
      <c r="A11" s="84" t="s">
        <v>24</v>
      </c>
      <c r="B11" s="84"/>
      <c r="C11" s="84"/>
      <c r="D11" s="84"/>
    </row>
    <row r="12" spans="1:6" ht="25.5" customHeight="1">
      <c r="A12" s="3" t="s">
        <v>0</v>
      </c>
      <c r="B12" s="4" t="s">
        <v>13</v>
      </c>
      <c r="C12" s="4" t="s">
        <v>14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1782156</v>
      </c>
      <c r="C13" s="8">
        <v>1200000</v>
      </c>
      <c r="D13" s="9">
        <f>B13/C13</f>
        <v>1.4851300000000001</v>
      </c>
      <c r="E13" s="10">
        <f>B13-C13</f>
        <v>582156</v>
      </c>
      <c r="F13" s="16"/>
    </row>
    <row r="14" spans="1:6" ht="25.5" customHeight="1">
      <c r="A14" s="6" t="s">
        <v>5</v>
      </c>
      <c r="B14" s="7">
        <v>396209</v>
      </c>
      <c r="C14" s="8">
        <v>600000</v>
      </c>
      <c r="D14" s="9">
        <f t="shared" ref="D14:D19" si="2">B14/C14</f>
        <v>0.66034833333333331</v>
      </c>
      <c r="E14" s="10">
        <f t="shared" ref="E14:E19" si="3">B14-C14</f>
        <v>-203791</v>
      </c>
      <c r="F14" s="4"/>
    </row>
    <row r="15" spans="1:6" ht="25.5" customHeight="1">
      <c r="A15" s="11" t="s">
        <v>6</v>
      </c>
      <c r="B15" s="12">
        <f>SUM(B13:B14)</f>
        <v>2178365</v>
      </c>
      <c r="C15" s="12">
        <f>SUM(C13:C14)</f>
        <v>1800000</v>
      </c>
      <c r="D15" s="13">
        <f t="shared" si="2"/>
        <v>1.2102027777777777</v>
      </c>
      <c r="E15" s="14">
        <f t="shared" si="3"/>
        <v>378365</v>
      </c>
      <c r="F15" s="4"/>
    </row>
    <row r="16" spans="1:6" s="24" customFormat="1" ht="25.5" customHeight="1">
      <c r="A16" s="22" t="s">
        <v>7</v>
      </c>
      <c r="B16" s="23">
        <f>1522168+1714860</f>
        <v>3237028</v>
      </c>
      <c r="C16" s="23">
        <v>2800000</v>
      </c>
      <c r="D16" s="9">
        <f t="shared" si="2"/>
        <v>1.1560814285714285</v>
      </c>
      <c r="E16" s="10">
        <f t="shared" si="3"/>
        <v>437028</v>
      </c>
      <c r="F16" s="16" t="s">
        <v>25</v>
      </c>
    </row>
    <row r="17" spans="1:6" ht="25.5" customHeight="1">
      <c r="A17" s="6" t="s">
        <v>8</v>
      </c>
      <c r="B17" s="17">
        <f>280640+85634</f>
        <v>366274</v>
      </c>
      <c r="C17" s="15">
        <v>600000</v>
      </c>
      <c r="D17" s="9">
        <f t="shared" si="2"/>
        <v>0.61045666666666665</v>
      </c>
      <c r="E17" s="10">
        <f t="shared" si="3"/>
        <v>-233726</v>
      </c>
      <c r="F17" s="16" t="s">
        <v>22</v>
      </c>
    </row>
    <row r="18" spans="1:6" ht="25.5" customHeight="1">
      <c r="A18" s="11" t="s">
        <v>9</v>
      </c>
      <c r="B18" s="12">
        <f>SUM(B16:B17)</f>
        <v>3603302</v>
      </c>
      <c r="C18" s="12">
        <f>SUM(C16:C17)</f>
        <v>3400000</v>
      </c>
      <c r="D18" s="13">
        <f t="shared" si="2"/>
        <v>1.0597947058823529</v>
      </c>
      <c r="E18" s="14">
        <f t="shared" si="3"/>
        <v>203302</v>
      </c>
      <c r="F18" s="4"/>
    </row>
    <row r="19" spans="1:6" ht="25.5" customHeight="1">
      <c r="A19" s="18" t="s">
        <v>10</v>
      </c>
      <c r="B19" s="19">
        <f>B15+B18</f>
        <v>5781667</v>
      </c>
      <c r="C19" s="19">
        <f>C15+C18</f>
        <v>5200000</v>
      </c>
      <c r="D19" s="20">
        <f t="shared" si="2"/>
        <v>1.1118590384615386</v>
      </c>
      <c r="E19" s="21">
        <f t="shared" si="3"/>
        <v>581667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26</v>
      </c>
    </row>
  </sheetData>
  <mergeCells count="2">
    <mergeCell ref="A1:D1"/>
    <mergeCell ref="A11:D11"/>
  </mergeCells>
  <phoneticPr fontId="2" type="noConversion"/>
  <conditionalFormatting sqref="E13:E20 E3 E5:E9">
    <cfRule type="cellIs" dxfId="7" priority="4" operator="greaterThan">
      <formula>0</formula>
    </cfRule>
  </conditionalFormatting>
  <conditionalFormatting sqref="E13:E20 E3 E5:E9">
    <cfRule type="cellIs" dxfId="6" priority="3" operator="lessThan">
      <formula>0</formula>
    </cfRule>
  </conditionalFormatting>
  <conditionalFormatting sqref="E4">
    <cfRule type="cellIs" dxfId="5" priority="2" operator="greaterThan">
      <formula>0</formula>
    </cfRule>
  </conditionalFormatting>
  <conditionalFormatting sqref="E4">
    <cfRule type="cellIs" dxfId="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2"/>
  <sheetViews>
    <sheetView zoomScale="60" zoomScaleNormal="60" workbookViewId="0">
      <selection activeCell="F6" sqref="F6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84" t="s">
        <v>16</v>
      </c>
      <c r="B1" s="84"/>
      <c r="C1" s="84"/>
      <c r="D1" s="84"/>
    </row>
    <row r="2" spans="1:6" ht="25.5" customHeight="1">
      <c r="A2" s="3" t="s">
        <v>0</v>
      </c>
      <c r="B2" s="4" t="s">
        <v>11</v>
      </c>
      <c r="C2" s="4" t="s">
        <v>12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3765179</v>
      </c>
      <c r="C3" s="8">
        <v>3000000</v>
      </c>
      <c r="D3" s="9">
        <f>B3/C3</f>
        <v>1.2550596666666667</v>
      </c>
      <c r="E3" s="10">
        <f>B3-C3</f>
        <v>765179</v>
      </c>
      <c r="F3" s="4"/>
    </row>
    <row r="4" spans="1:6" ht="25.5" customHeight="1">
      <c r="A4" s="6" t="s">
        <v>5</v>
      </c>
      <c r="B4" s="7">
        <v>868894</v>
      </c>
      <c r="C4" s="8">
        <v>700000</v>
      </c>
      <c r="D4" s="9">
        <f t="shared" ref="D4:D9" si="0">B4/C4</f>
        <v>1.241277142857143</v>
      </c>
      <c r="E4" s="10">
        <f t="shared" ref="E4:E9" si="1">B4-C4</f>
        <v>168894</v>
      </c>
      <c r="F4" s="4"/>
    </row>
    <row r="5" spans="1:6" ht="25.5" customHeight="1">
      <c r="A5" s="11" t="s">
        <v>6</v>
      </c>
      <c r="B5" s="12">
        <f>SUM(B3:B4)</f>
        <v>4634073</v>
      </c>
      <c r="C5" s="12">
        <f>SUM(C3:C4)</f>
        <v>3700000</v>
      </c>
      <c r="D5" s="13">
        <f t="shared" si="0"/>
        <v>1.2524521621621623</v>
      </c>
      <c r="E5" s="14">
        <f t="shared" si="1"/>
        <v>934073</v>
      </c>
      <c r="F5" s="4"/>
    </row>
    <row r="6" spans="1:6" ht="25.5" customHeight="1">
      <c r="A6" s="6" t="s">
        <v>7</v>
      </c>
      <c r="B6" s="15">
        <v>5838869</v>
      </c>
      <c r="C6" s="15">
        <v>4000000</v>
      </c>
      <c r="D6" s="9">
        <f t="shared" si="0"/>
        <v>1.45971725</v>
      </c>
      <c r="E6" s="10">
        <f t="shared" si="1"/>
        <v>1838869</v>
      </c>
      <c r="F6" s="16"/>
    </row>
    <row r="7" spans="1:6" ht="25.5" customHeight="1">
      <c r="A7" s="6" t="s">
        <v>8</v>
      </c>
      <c r="B7" s="17">
        <v>597660</v>
      </c>
      <c r="C7" s="15">
        <v>700000</v>
      </c>
      <c r="D7" s="9">
        <f t="shared" si="0"/>
        <v>0.8538</v>
      </c>
      <c r="E7" s="10">
        <f t="shared" si="1"/>
        <v>-102340</v>
      </c>
      <c r="F7" s="4"/>
    </row>
    <row r="8" spans="1:6" ht="25.5" customHeight="1">
      <c r="A8" s="11" t="s">
        <v>9</v>
      </c>
      <c r="B8" s="12">
        <f>SUM(B6:B7)</f>
        <v>6436529</v>
      </c>
      <c r="C8" s="12">
        <f>SUM(C6:C7)</f>
        <v>4700000</v>
      </c>
      <c r="D8" s="13">
        <f t="shared" si="0"/>
        <v>1.369474255319149</v>
      </c>
      <c r="E8" s="14">
        <f t="shared" si="1"/>
        <v>1736529</v>
      </c>
      <c r="F8" s="4"/>
    </row>
    <row r="9" spans="1:6" ht="25.5" customHeight="1">
      <c r="A9" s="18" t="s">
        <v>10</v>
      </c>
      <c r="B9" s="19">
        <f>B5+B8</f>
        <v>11070602</v>
      </c>
      <c r="C9" s="19">
        <f>C5+C8</f>
        <v>8400000</v>
      </c>
      <c r="D9" s="20">
        <f t="shared" si="0"/>
        <v>1.3179288095238095</v>
      </c>
      <c r="E9" s="21">
        <f t="shared" si="1"/>
        <v>2670602</v>
      </c>
      <c r="F9" s="4"/>
    </row>
    <row r="11" spans="1:6" ht="30">
      <c r="A11" s="84" t="s">
        <v>17</v>
      </c>
      <c r="B11" s="84"/>
      <c r="C11" s="84"/>
      <c r="D11" s="84"/>
    </row>
    <row r="12" spans="1:6" ht="25.5" customHeight="1">
      <c r="A12" s="3" t="s">
        <v>0</v>
      </c>
      <c r="B12" s="4" t="s">
        <v>11</v>
      </c>
      <c r="C12" s="4" t="s">
        <v>12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3765171</v>
      </c>
      <c r="C13" s="8">
        <v>3000000</v>
      </c>
      <c r="D13" s="9">
        <f>B13/C13</f>
        <v>1.2550570000000001</v>
      </c>
      <c r="E13" s="10">
        <f>B13-C13</f>
        <v>765171</v>
      </c>
      <c r="F13" s="16"/>
    </row>
    <row r="14" spans="1:6" ht="25.5" customHeight="1">
      <c r="A14" s="6" t="s">
        <v>5</v>
      </c>
      <c r="B14" s="7">
        <v>868899</v>
      </c>
      <c r="C14" s="8">
        <v>700000</v>
      </c>
      <c r="D14" s="9">
        <f t="shared" ref="D14:D19" si="2">B14/C14</f>
        <v>1.2412842857142856</v>
      </c>
      <c r="E14" s="10">
        <f t="shared" ref="E14:E19" si="3">B14-C14</f>
        <v>168899</v>
      </c>
      <c r="F14" s="4"/>
    </row>
    <row r="15" spans="1:6" ht="25.5" customHeight="1">
      <c r="A15" s="11" t="s">
        <v>6</v>
      </c>
      <c r="B15" s="12">
        <f>SUM(B13:B14)</f>
        <v>4634070</v>
      </c>
      <c r="C15" s="12">
        <f>SUM(C13:C14)</f>
        <v>3700000</v>
      </c>
      <c r="D15" s="13">
        <f t="shared" si="2"/>
        <v>1.2524513513513513</v>
      </c>
      <c r="E15" s="14">
        <f t="shared" si="3"/>
        <v>934070</v>
      </c>
      <c r="F15" s="4"/>
    </row>
    <row r="16" spans="1:6" s="24" customFormat="1" ht="25.5" customHeight="1">
      <c r="A16" s="22" t="s">
        <v>7</v>
      </c>
      <c r="B16" s="23">
        <f>2058348+3888760</f>
        <v>5947108</v>
      </c>
      <c r="C16" s="23">
        <v>4000000</v>
      </c>
      <c r="D16" s="9">
        <f t="shared" si="2"/>
        <v>1.486777</v>
      </c>
      <c r="E16" s="10">
        <f t="shared" si="3"/>
        <v>1947108</v>
      </c>
      <c r="F16" s="16" t="s">
        <v>15</v>
      </c>
    </row>
    <row r="17" spans="1:6" ht="25.5" customHeight="1">
      <c r="A17" s="6" t="s">
        <v>8</v>
      </c>
      <c r="B17" s="17">
        <f>462883+135000</f>
        <v>597883</v>
      </c>
      <c r="C17" s="15">
        <v>700000</v>
      </c>
      <c r="D17" s="9">
        <f t="shared" si="2"/>
        <v>0.85411857142857139</v>
      </c>
      <c r="E17" s="10">
        <f t="shared" si="3"/>
        <v>-102117</v>
      </c>
      <c r="F17" s="16" t="s">
        <v>19</v>
      </c>
    </row>
    <row r="18" spans="1:6" ht="25.5" customHeight="1">
      <c r="A18" s="11" t="s">
        <v>9</v>
      </c>
      <c r="B18" s="12">
        <f>SUM(B16:B17)</f>
        <v>6544991</v>
      </c>
      <c r="C18" s="12">
        <f>SUM(C16:C17)</f>
        <v>4700000</v>
      </c>
      <c r="D18" s="13">
        <f t="shared" si="2"/>
        <v>1.3925512765957446</v>
      </c>
      <c r="E18" s="14">
        <f t="shared" si="3"/>
        <v>1844991</v>
      </c>
      <c r="F18" s="4"/>
    </row>
    <row r="19" spans="1:6" ht="25.5" customHeight="1">
      <c r="A19" s="18" t="s">
        <v>10</v>
      </c>
      <c r="B19" s="19">
        <f>B15+B18</f>
        <v>11179061</v>
      </c>
      <c r="C19" s="19">
        <f>C15+C18</f>
        <v>8400000</v>
      </c>
      <c r="D19" s="20">
        <f t="shared" si="2"/>
        <v>1.3308405952380953</v>
      </c>
      <c r="E19" s="21">
        <f t="shared" si="3"/>
        <v>2779061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18</v>
      </c>
    </row>
  </sheetData>
  <mergeCells count="2">
    <mergeCell ref="A1:D1"/>
    <mergeCell ref="A11:D11"/>
  </mergeCells>
  <phoneticPr fontId="2" type="noConversion"/>
  <conditionalFormatting sqref="E13:E20 E3 E5:E9">
    <cfRule type="cellIs" dxfId="3" priority="4" operator="greaterThan">
      <formula>0</formula>
    </cfRule>
  </conditionalFormatting>
  <conditionalFormatting sqref="E13:E20 E3 E5:E9">
    <cfRule type="cellIs" dxfId="2" priority="3" operator="lessThan">
      <formula>0</formula>
    </cfRule>
  </conditionalFormatting>
  <conditionalFormatting sqref="E4">
    <cfRule type="cellIs" dxfId="1" priority="2" operator="greaterThan">
      <formula>0</formula>
    </cfRule>
  </conditionalFormatting>
  <conditionalFormatting sqref="E4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1"/>
  <sheetViews>
    <sheetView zoomScale="60" zoomScaleNormal="60" workbookViewId="0">
      <selection activeCell="I4" sqref="I4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84" t="s">
        <v>70</v>
      </c>
      <c r="B1" s="84"/>
      <c r="C1" s="84" t="s">
        <v>101</v>
      </c>
      <c r="D1" s="84"/>
      <c r="I1" s="30" t="s">
        <v>102</v>
      </c>
    </row>
    <row r="2" spans="1:9" ht="35.1" customHeight="1">
      <c r="A2" s="16" t="s">
        <v>0</v>
      </c>
      <c r="B2" s="32" t="s">
        <v>86</v>
      </c>
      <c r="C2" s="32" t="s">
        <v>87</v>
      </c>
      <c r="D2" s="32" t="s">
        <v>1</v>
      </c>
      <c r="E2" s="5" t="s">
        <v>2</v>
      </c>
      <c r="F2" s="71" t="s">
        <v>103</v>
      </c>
    </row>
    <row r="3" spans="1:9" ht="35.1" customHeight="1">
      <c r="A3" s="66" t="s">
        <v>4</v>
      </c>
      <c r="B3" s="40">
        <v>2759975</v>
      </c>
      <c r="C3" s="41">
        <v>2800000</v>
      </c>
      <c r="D3" s="42">
        <f>B3/C3</f>
        <v>0.98570535714285712</v>
      </c>
      <c r="E3" s="43">
        <f>B3-C3</f>
        <v>-40025</v>
      </c>
      <c r="F3" s="40">
        <v>2319039</v>
      </c>
    </row>
    <row r="4" spans="1:9" ht="35.1" customHeight="1">
      <c r="A4" s="66" t="s">
        <v>5</v>
      </c>
      <c r="B4" s="40">
        <v>297870</v>
      </c>
      <c r="C4" s="41">
        <v>800000</v>
      </c>
      <c r="D4" s="42">
        <f t="shared" ref="D4:D8" si="0">B4/C4</f>
        <v>0.37233749999999999</v>
      </c>
      <c r="E4" s="43">
        <f t="shared" ref="E4:E8" si="1">B4-C4</f>
        <v>-502130</v>
      </c>
      <c r="F4" s="40">
        <v>133255</v>
      </c>
    </row>
    <row r="5" spans="1:9" ht="35.1" customHeight="1">
      <c r="A5" s="67" t="s">
        <v>6</v>
      </c>
      <c r="B5" s="44">
        <f>SUM(B3:B4)</f>
        <v>3057845</v>
      </c>
      <c r="C5" s="44">
        <f>SUM(C3:C4)</f>
        <v>3600000</v>
      </c>
      <c r="D5" s="45">
        <f t="shared" si="0"/>
        <v>0.84940138888888894</v>
      </c>
      <c r="E5" s="46">
        <f t="shared" si="1"/>
        <v>-542155</v>
      </c>
      <c r="F5" s="72">
        <f>SUM(F3:F4)</f>
        <v>2452294</v>
      </c>
    </row>
    <row r="6" spans="1:9" ht="35.1" customHeight="1">
      <c r="A6" s="66" t="s">
        <v>7</v>
      </c>
      <c r="B6" s="77">
        <v>5322369</v>
      </c>
      <c r="C6" s="47">
        <v>3900000</v>
      </c>
      <c r="D6" s="42">
        <f t="shared" si="0"/>
        <v>1.3647100000000001</v>
      </c>
      <c r="E6" s="43">
        <f t="shared" si="1"/>
        <v>1422369</v>
      </c>
      <c r="F6" s="73">
        <v>188154</v>
      </c>
    </row>
    <row r="7" spans="1:9" ht="35.1" customHeight="1">
      <c r="A7" s="67" t="s">
        <v>9</v>
      </c>
      <c r="B7" s="44">
        <f>SUM(B6:B6)</f>
        <v>5322369</v>
      </c>
      <c r="C7" s="44">
        <f>SUM(C6:C6)</f>
        <v>3900000</v>
      </c>
      <c r="D7" s="45">
        <f t="shared" si="0"/>
        <v>1.3647100000000001</v>
      </c>
      <c r="E7" s="46">
        <f t="shared" si="1"/>
        <v>1422369</v>
      </c>
      <c r="F7" s="72">
        <f>SUM(F6:F6)</f>
        <v>188154</v>
      </c>
    </row>
    <row r="8" spans="1:9" ht="35.1" customHeight="1">
      <c r="A8" s="68" t="s">
        <v>10</v>
      </c>
      <c r="B8" s="48">
        <f>B5+B7</f>
        <v>8380214</v>
      </c>
      <c r="C8" s="48">
        <f>C5+C7</f>
        <v>7500000</v>
      </c>
      <c r="D8" s="49">
        <f t="shared" si="0"/>
        <v>1.1173618666666667</v>
      </c>
      <c r="E8" s="50">
        <f t="shared" si="1"/>
        <v>880214</v>
      </c>
      <c r="F8" s="74">
        <f>F5+F7</f>
        <v>2640448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4" t="s">
        <v>71</v>
      </c>
      <c r="B10" s="84"/>
      <c r="C10" s="84"/>
      <c r="D10" s="84"/>
      <c r="E10" s="51"/>
      <c r="F10" s="33"/>
    </row>
    <row r="11" spans="1:9" ht="35.1" customHeight="1">
      <c r="A11" s="16" t="s">
        <v>0</v>
      </c>
      <c r="B11" s="32" t="s">
        <v>86</v>
      </c>
      <c r="C11" s="32" t="s">
        <v>87</v>
      </c>
      <c r="D11" s="32" t="s">
        <v>1</v>
      </c>
      <c r="E11" s="5" t="s">
        <v>2</v>
      </c>
      <c r="F11" s="85" t="s">
        <v>33</v>
      </c>
      <c r="G11" s="86"/>
      <c r="H11" s="34"/>
    </row>
    <row r="12" spans="1:9" ht="35.1" customHeight="1">
      <c r="A12" s="63" t="s">
        <v>4</v>
      </c>
      <c r="B12" s="52">
        <f>B3+G12</f>
        <v>2759975</v>
      </c>
      <c r="C12" s="41">
        <v>2800000</v>
      </c>
      <c r="D12" s="54">
        <f>B12/C12</f>
        <v>0.98570535714285712</v>
      </c>
      <c r="E12" s="55">
        <f>B12-C12</f>
        <v>-40025</v>
      </c>
      <c r="F12" s="38"/>
      <c r="G12" s="53"/>
      <c r="H12" s="34"/>
    </row>
    <row r="13" spans="1:9" ht="35.1" customHeight="1">
      <c r="A13" s="63" t="s">
        <v>5</v>
      </c>
      <c r="B13" s="52">
        <f>B4</f>
        <v>297870</v>
      </c>
      <c r="C13" s="41">
        <v>800000</v>
      </c>
      <c r="D13" s="54">
        <f t="shared" ref="D13:D18" si="2">B13/C13</f>
        <v>0.37233749999999999</v>
      </c>
      <c r="E13" s="55">
        <f t="shared" ref="E13:E18" si="3">B13-C13</f>
        <v>-502130</v>
      </c>
      <c r="F13" s="16"/>
      <c r="G13" s="70"/>
      <c r="H13" s="34"/>
    </row>
    <row r="14" spans="1:9" ht="35.1" customHeight="1">
      <c r="A14" s="63" t="s">
        <v>92</v>
      </c>
      <c r="B14" s="52">
        <v>11033</v>
      </c>
      <c r="C14" s="41"/>
      <c r="D14" s="54"/>
      <c r="E14" s="55"/>
      <c r="F14" s="16"/>
      <c r="G14" s="70"/>
      <c r="H14" s="34"/>
    </row>
    <row r="15" spans="1:9" ht="35.1" customHeight="1">
      <c r="A15" s="64" t="s">
        <v>6</v>
      </c>
      <c r="B15" s="57">
        <f>SUM(B12:B14)</f>
        <v>3068878</v>
      </c>
      <c r="C15" s="57">
        <f>SUM(C12:C13)</f>
        <v>3600000</v>
      </c>
      <c r="D15" s="58">
        <f>B15/C15</f>
        <v>0.85246611111111115</v>
      </c>
      <c r="E15" s="59">
        <f>B15-C15</f>
        <v>-531122</v>
      </c>
      <c r="F15" s="16"/>
      <c r="G15" s="70"/>
      <c r="H15" s="34"/>
    </row>
    <row r="16" spans="1:9" s="24" customFormat="1" ht="35.1" customHeight="1">
      <c r="A16" s="69" t="s">
        <v>7</v>
      </c>
      <c r="B16" s="56">
        <f>B6+G16+G17</f>
        <v>8472281</v>
      </c>
      <c r="C16" s="47">
        <v>3900000</v>
      </c>
      <c r="D16" s="54">
        <f t="shared" si="2"/>
        <v>2.1723797435897434</v>
      </c>
      <c r="E16" s="55">
        <f t="shared" si="3"/>
        <v>4572281</v>
      </c>
      <c r="F16" s="82" t="s">
        <v>100</v>
      </c>
      <c r="G16" s="78">
        <v>80712</v>
      </c>
      <c r="H16" s="35"/>
    </row>
    <row r="17" spans="1:8" ht="35.1" customHeight="1">
      <c r="A17" s="64" t="s">
        <v>9</v>
      </c>
      <c r="B17" s="57">
        <f>SUM(B16:B16)</f>
        <v>8472281</v>
      </c>
      <c r="C17" s="57">
        <f>SUM(C16:C16)</f>
        <v>3900000</v>
      </c>
      <c r="D17" s="58">
        <f t="shared" si="2"/>
        <v>2.1723797435897434</v>
      </c>
      <c r="E17" s="59">
        <f t="shared" si="3"/>
        <v>4572281</v>
      </c>
      <c r="F17" s="81" t="s">
        <v>93</v>
      </c>
      <c r="G17" s="78">
        <v>3069200</v>
      </c>
      <c r="H17" s="34"/>
    </row>
    <row r="18" spans="1:8" ht="35.1" customHeight="1">
      <c r="A18" s="65" t="s">
        <v>10</v>
      </c>
      <c r="B18" s="60">
        <f>B15+B17</f>
        <v>11541159</v>
      </c>
      <c r="C18" s="60">
        <f>C15+C17</f>
        <v>7500000</v>
      </c>
      <c r="D18" s="61">
        <f t="shared" si="2"/>
        <v>1.5388211999999999</v>
      </c>
      <c r="E18" s="62">
        <f t="shared" si="3"/>
        <v>4041159</v>
      </c>
      <c r="F18" s="16"/>
      <c r="G18" s="70"/>
      <c r="H18" s="34"/>
    </row>
    <row r="19" spans="1:8" s="29" customFormat="1" ht="25.5" customHeight="1">
      <c r="A19" s="25"/>
      <c r="B19" s="26"/>
      <c r="C19" s="26"/>
      <c r="D19" s="27"/>
      <c r="E19" s="28"/>
      <c r="G19" s="36"/>
      <c r="H19" s="36"/>
    </row>
    <row r="20" spans="1:8" ht="25.5" customHeight="1">
      <c r="F20" s="31"/>
      <c r="G20" s="34"/>
      <c r="H20" s="34"/>
    </row>
    <row r="21" spans="1:8" ht="25.5" customHeight="1">
      <c r="E21" s="37"/>
      <c r="G21" s="34"/>
      <c r="H21" s="34"/>
    </row>
  </sheetData>
  <mergeCells count="4">
    <mergeCell ref="A1:B1"/>
    <mergeCell ref="C1:D1"/>
    <mergeCell ref="A10:D10"/>
    <mergeCell ref="F11:G11"/>
  </mergeCells>
  <phoneticPr fontId="2" type="noConversion"/>
  <conditionalFormatting sqref="E3:E8 E12:E19">
    <cfRule type="cellIs" dxfId="25" priority="2" operator="greaterThan">
      <formula>0</formula>
    </cfRule>
  </conditionalFormatting>
  <conditionalFormatting sqref="E3:E8 E12:E19">
    <cfRule type="cellIs" dxfId="2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I9" sqref="I9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4" t="s">
        <v>70</v>
      </c>
      <c r="B1" s="84"/>
      <c r="C1" s="84" t="s">
        <v>89</v>
      </c>
      <c r="D1" s="84"/>
      <c r="I1" s="30" t="s">
        <v>88</v>
      </c>
    </row>
    <row r="2" spans="1:9" ht="35.1" customHeight="1">
      <c r="A2" s="16" t="s">
        <v>0</v>
      </c>
      <c r="B2" s="32" t="s">
        <v>81</v>
      </c>
      <c r="C2" s="32" t="s">
        <v>82</v>
      </c>
      <c r="D2" s="32" t="s">
        <v>1</v>
      </c>
      <c r="E2" s="5" t="s">
        <v>2</v>
      </c>
      <c r="F2" s="71" t="s">
        <v>91</v>
      </c>
    </row>
    <row r="3" spans="1:9" ht="35.1" customHeight="1">
      <c r="A3" s="66" t="s">
        <v>4</v>
      </c>
      <c r="B3" s="77">
        <v>2391742</v>
      </c>
      <c r="C3" s="41">
        <v>2300000</v>
      </c>
      <c r="D3" s="42">
        <f>B3/C3</f>
        <v>1.0398878260869566</v>
      </c>
      <c r="E3" s="43">
        <f>B3-C3</f>
        <v>91742</v>
      </c>
      <c r="F3" s="40"/>
    </row>
    <row r="4" spans="1:9" ht="35.1" customHeight="1">
      <c r="A4" s="66" t="s">
        <v>5</v>
      </c>
      <c r="B4" s="77">
        <v>1069177</v>
      </c>
      <c r="C4" s="41">
        <v>700000</v>
      </c>
      <c r="D4" s="42">
        <f t="shared" ref="D4:D8" si="0">B4/C4</f>
        <v>1.5273957142857142</v>
      </c>
      <c r="E4" s="43">
        <f t="shared" ref="E4:E8" si="1">B4-C4</f>
        <v>369177</v>
      </c>
      <c r="F4" s="40"/>
    </row>
    <row r="5" spans="1:9" ht="35.1" customHeight="1">
      <c r="A5" s="67" t="s">
        <v>6</v>
      </c>
      <c r="B5" s="44">
        <f>SUM(B3:B4)</f>
        <v>3460919</v>
      </c>
      <c r="C5" s="44">
        <f>SUM(C3:C4)</f>
        <v>3000000</v>
      </c>
      <c r="D5" s="45">
        <f t="shared" si="0"/>
        <v>1.1536396666666666</v>
      </c>
      <c r="E5" s="46">
        <f t="shared" si="1"/>
        <v>460919</v>
      </c>
      <c r="F5" s="72">
        <f>SUM(F3:F4)</f>
        <v>0</v>
      </c>
    </row>
    <row r="6" spans="1:9" ht="35.1" customHeight="1">
      <c r="A6" s="66" t="s">
        <v>7</v>
      </c>
      <c r="B6" s="77">
        <v>5425225</v>
      </c>
      <c r="C6" s="47">
        <v>4000000</v>
      </c>
      <c r="D6" s="42">
        <f t="shared" si="0"/>
        <v>1.35630625</v>
      </c>
      <c r="E6" s="43">
        <f t="shared" si="1"/>
        <v>1425225</v>
      </c>
      <c r="F6" s="73"/>
    </row>
    <row r="7" spans="1:9" ht="35.1" customHeight="1">
      <c r="A7" s="67" t="s">
        <v>9</v>
      </c>
      <c r="B7" s="44">
        <f>SUM(B6:B6)</f>
        <v>5425225</v>
      </c>
      <c r="C7" s="44">
        <f>SUM(C6:C6)</f>
        <v>4000000</v>
      </c>
      <c r="D7" s="45">
        <f t="shared" si="0"/>
        <v>1.35630625</v>
      </c>
      <c r="E7" s="46">
        <f t="shared" si="1"/>
        <v>1425225</v>
      </c>
      <c r="F7" s="72">
        <f>SUM(F6:F6)</f>
        <v>0</v>
      </c>
    </row>
    <row r="8" spans="1:9" ht="35.1" customHeight="1">
      <c r="A8" s="68" t="s">
        <v>10</v>
      </c>
      <c r="B8" s="48">
        <f>B5+B7</f>
        <v>8886144</v>
      </c>
      <c r="C8" s="48">
        <f>C5+C7</f>
        <v>7000000</v>
      </c>
      <c r="D8" s="49">
        <f t="shared" si="0"/>
        <v>1.2694491428571428</v>
      </c>
      <c r="E8" s="50">
        <f t="shared" si="1"/>
        <v>1886144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4" t="s">
        <v>71</v>
      </c>
      <c r="B10" s="84"/>
      <c r="C10" s="84"/>
      <c r="D10" s="84"/>
      <c r="E10" s="51"/>
      <c r="F10" s="33"/>
    </row>
    <row r="11" spans="1:9" ht="35.1" customHeight="1">
      <c r="A11" s="16" t="s">
        <v>0</v>
      </c>
      <c r="B11" s="32" t="s">
        <v>81</v>
      </c>
      <c r="C11" s="32" t="s">
        <v>82</v>
      </c>
      <c r="D11" s="32" t="s">
        <v>1</v>
      </c>
      <c r="E11" s="5" t="s">
        <v>2</v>
      </c>
      <c r="F11" s="85" t="s">
        <v>33</v>
      </c>
      <c r="G11" s="86"/>
      <c r="H11" s="34"/>
    </row>
    <row r="12" spans="1:9" ht="35.1" customHeight="1">
      <c r="A12" s="63" t="s">
        <v>4</v>
      </c>
      <c r="B12" s="52">
        <f>2391736+G12</f>
        <v>2391736</v>
      </c>
      <c r="C12" s="41">
        <v>2300000</v>
      </c>
      <c r="D12" s="54">
        <f>B12/C12</f>
        <v>1.0398852173913042</v>
      </c>
      <c r="E12" s="55">
        <f>B12-C12</f>
        <v>91736</v>
      </c>
      <c r="F12" s="38"/>
      <c r="G12" s="53"/>
      <c r="H12" s="34"/>
    </row>
    <row r="13" spans="1:9" ht="35.1" customHeight="1">
      <c r="A13" s="63" t="s">
        <v>5</v>
      </c>
      <c r="B13" s="52">
        <f>B4</f>
        <v>1069177</v>
      </c>
      <c r="C13" s="41">
        <v>700000</v>
      </c>
      <c r="D13" s="54">
        <f t="shared" ref="D13:D17" si="2">B13/C13</f>
        <v>1.5273957142857142</v>
      </c>
      <c r="E13" s="55">
        <f t="shared" ref="E13:E17" si="3">B13-C13</f>
        <v>369177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3460913</v>
      </c>
      <c r="C14" s="57">
        <f>SUM(C12:C13)</f>
        <v>3000000</v>
      </c>
      <c r="D14" s="58">
        <f t="shared" si="2"/>
        <v>1.1536376666666666</v>
      </c>
      <c r="E14" s="59">
        <f t="shared" si="3"/>
        <v>460913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1470153+G15+G16</f>
        <v>5705331</v>
      </c>
      <c r="C15" s="47">
        <v>4000000</v>
      </c>
      <c r="D15" s="54">
        <f t="shared" si="2"/>
        <v>1.42633275</v>
      </c>
      <c r="E15" s="55">
        <f t="shared" si="3"/>
        <v>1705331</v>
      </c>
      <c r="F15" s="87" t="s">
        <v>90</v>
      </c>
      <c r="G15" s="78">
        <v>87438</v>
      </c>
      <c r="H15" s="35"/>
    </row>
    <row r="16" spans="1:9" ht="35.1" customHeight="1">
      <c r="A16" s="64" t="s">
        <v>9</v>
      </c>
      <c r="B16" s="57">
        <f>SUM(B15:B15)</f>
        <v>5705331</v>
      </c>
      <c r="C16" s="57">
        <f>SUM(C15:C15)</f>
        <v>4000000</v>
      </c>
      <c r="D16" s="58">
        <f t="shared" si="2"/>
        <v>1.42633275</v>
      </c>
      <c r="E16" s="59">
        <f t="shared" si="3"/>
        <v>1705331</v>
      </c>
      <c r="F16" s="88"/>
      <c r="G16" s="78">
        <v>4147740</v>
      </c>
      <c r="H16" s="34"/>
    </row>
    <row r="17" spans="1:8" ht="35.1" customHeight="1">
      <c r="A17" s="65" t="s">
        <v>10</v>
      </c>
      <c r="B17" s="60">
        <f>B14+B16</f>
        <v>9166244</v>
      </c>
      <c r="C17" s="60">
        <f>C14+C16</f>
        <v>7000000</v>
      </c>
      <c r="D17" s="61">
        <f t="shared" si="2"/>
        <v>1.3094634285714286</v>
      </c>
      <c r="E17" s="62">
        <f t="shared" si="3"/>
        <v>2166244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23" priority="2" operator="greaterThan">
      <formula>0</formula>
    </cfRule>
  </conditionalFormatting>
  <conditionalFormatting sqref="E12:E18 E3:E8">
    <cfRule type="cellIs" dxfId="2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B12" sqref="B1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4" t="s">
        <v>70</v>
      </c>
      <c r="B1" s="84"/>
      <c r="C1" s="84" t="s">
        <v>84</v>
      </c>
      <c r="D1" s="84"/>
      <c r="I1" s="30" t="s">
        <v>83</v>
      </c>
    </row>
    <row r="2" spans="1:9" ht="35.1" customHeight="1">
      <c r="A2" s="16" t="s">
        <v>0</v>
      </c>
      <c r="B2" s="32" t="s">
        <v>72</v>
      </c>
      <c r="C2" s="32" t="s">
        <v>73</v>
      </c>
      <c r="D2" s="32" t="s">
        <v>1</v>
      </c>
      <c r="E2" s="5" t="s">
        <v>2</v>
      </c>
      <c r="F2" s="71" t="s">
        <v>85</v>
      </c>
    </row>
    <row r="3" spans="1:9" ht="35.1" customHeight="1">
      <c r="A3" s="66" t="s">
        <v>4</v>
      </c>
      <c r="B3" s="77">
        <v>3798855</v>
      </c>
      <c r="C3" s="41">
        <v>2700000</v>
      </c>
      <c r="D3" s="42">
        <f>B3/C3</f>
        <v>1.4069833333333333</v>
      </c>
      <c r="E3" s="43">
        <f>B3-C3</f>
        <v>1098855</v>
      </c>
      <c r="F3" s="40"/>
    </row>
    <row r="4" spans="1:9" ht="35.1" customHeight="1">
      <c r="A4" s="66" t="s">
        <v>5</v>
      </c>
      <c r="B4" s="77">
        <v>440904</v>
      </c>
      <c r="C4" s="41">
        <v>800000</v>
      </c>
      <c r="D4" s="42">
        <f t="shared" ref="D4:D8" si="0">B4/C4</f>
        <v>0.55113000000000001</v>
      </c>
      <c r="E4" s="43">
        <f t="shared" ref="E4:E8" si="1">B4-C4</f>
        <v>-359096</v>
      </c>
      <c r="F4" s="40"/>
    </row>
    <row r="5" spans="1:9" ht="35.1" customHeight="1">
      <c r="A5" s="67" t="s">
        <v>6</v>
      </c>
      <c r="B5" s="44">
        <f>SUM(B3:B4)</f>
        <v>4239759</v>
      </c>
      <c r="C5" s="44">
        <f>SUM(C3:C4)</f>
        <v>3500000</v>
      </c>
      <c r="D5" s="45">
        <f t="shared" si="0"/>
        <v>1.2113597142857142</v>
      </c>
      <c r="E5" s="46">
        <f t="shared" si="1"/>
        <v>739759</v>
      </c>
      <c r="F5" s="72">
        <f>SUM(F3:F4)</f>
        <v>0</v>
      </c>
    </row>
    <row r="6" spans="1:9" ht="35.1" customHeight="1">
      <c r="A6" s="66" t="s">
        <v>7</v>
      </c>
      <c r="B6" s="77">
        <v>6823592</v>
      </c>
      <c r="C6" s="47">
        <v>3500000</v>
      </c>
      <c r="D6" s="42">
        <f t="shared" si="0"/>
        <v>1.9495977142857144</v>
      </c>
      <c r="E6" s="43">
        <f t="shared" si="1"/>
        <v>3323592</v>
      </c>
      <c r="F6" s="73"/>
    </row>
    <row r="7" spans="1:9" ht="35.1" customHeight="1">
      <c r="A7" s="67" t="s">
        <v>9</v>
      </c>
      <c r="B7" s="44">
        <f>SUM(B6:B6)</f>
        <v>6823592</v>
      </c>
      <c r="C7" s="44">
        <f>SUM(C6:C6)</f>
        <v>3500000</v>
      </c>
      <c r="D7" s="45">
        <f t="shared" si="0"/>
        <v>1.9495977142857144</v>
      </c>
      <c r="E7" s="46">
        <f t="shared" si="1"/>
        <v>3323592</v>
      </c>
      <c r="F7" s="72">
        <f>SUM(F6:F6)</f>
        <v>0</v>
      </c>
    </row>
    <row r="8" spans="1:9" ht="35.1" customHeight="1">
      <c r="A8" s="68" t="s">
        <v>10</v>
      </c>
      <c r="B8" s="48">
        <f>B5+B7</f>
        <v>11063351</v>
      </c>
      <c r="C8" s="48">
        <f>C5+C7</f>
        <v>7000000</v>
      </c>
      <c r="D8" s="49">
        <f t="shared" si="0"/>
        <v>1.5804787142857142</v>
      </c>
      <c r="E8" s="50">
        <f t="shared" si="1"/>
        <v>4063351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4" t="s">
        <v>71</v>
      </c>
      <c r="B10" s="84"/>
      <c r="C10" s="84"/>
      <c r="D10" s="84"/>
      <c r="E10" s="51"/>
      <c r="F10" s="33"/>
    </row>
    <row r="11" spans="1:9" ht="35.1" customHeight="1">
      <c r="A11" s="16" t="s">
        <v>0</v>
      </c>
      <c r="B11" s="32" t="s">
        <v>72</v>
      </c>
      <c r="C11" s="32" t="s">
        <v>73</v>
      </c>
      <c r="D11" s="32" t="s">
        <v>1</v>
      </c>
      <c r="E11" s="5" t="s">
        <v>2</v>
      </c>
      <c r="F11" s="85" t="s">
        <v>33</v>
      </c>
      <c r="G11" s="86"/>
      <c r="H11" s="34"/>
    </row>
    <row r="12" spans="1:9" ht="35.1" customHeight="1">
      <c r="A12" s="63" t="s">
        <v>4</v>
      </c>
      <c r="B12" s="52">
        <f>B3+G12</f>
        <v>3798855</v>
      </c>
      <c r="C12" s="41">
        <v>2700000</v>
      </c>
      <c r="D12" s="54">
        <f>B12/C12</f>
        <v>1.4069833333333333</v>
      </c>
      <c r="E12" s="55">
        <f>B12-C12</f>
        <v>1098855</v>
      </c>
      <c r="F12" s="38"/>
      <c r="G12" s="53"/>
      <c r="H12" s="34"/>
    </row>
    <row r="13" spans="1:9" ht="35.1" customHeight="1">
      <c r="A13" s="63" t="s">
        <v>5</v>
      </c>
      <c r="B13" s="52">
        <f>B4</f>
        <v>440904</v>
      </c>
      <c r="C13" s="41">
        <v>800000</v>
      </c>
      <c r="D13" s="54">
        <f t="shared" ref="D13:D17" si="2">B13/C13</f>
        <v>0.55113000000000001</v>
      </c>
      <c r="E13" s="55">
        <f t="shared" ref="E13:E17" si="3">B13-C13</f>
        <v>-359096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4239759</v>
      </c>
      <c r="C14" s="57">
        <f>SUM(C12:C13)</f>
        <v>3500000</v>
      </c>
      <c r="D14" s="58">
        <f t="shared" si="2"/>
        <v>1.2113597142857142</v>
      </c>
      <c r="E14" s="59">
        <f t="shared" si="3"/>
        <v>739759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1359883+G15+G16</f>
        <v>6039327</v>
      </c>
      <c r="C15" s="47">
        <v>3500000</v>
      </c>
      <c r="D15" s="54">
        <f t="shared" si="2"/>
        <v>1.725522</v>
      </c>
      <c r="E15" s="55">
        <f t="shared" si="3"/>
        <v>2539327</v>
      </c>
      <c r="F15" s="80" t="s">
        <v>80</v>
      </c>
      <c r="G15" s="78">
        <v>100304</v>
      </c>
      <c r="H15" s="35"/>
    </row>
    <row r="16" spans="1:9" ht="35.1" customHeight="1">
      <c r="A16" s="64" t="s">
        <v>9</v>
      </c>
      <c r="B16" s="57">
        <f>SUM(B15:B15)</f>
        <v>6039327</v>
      </c>
      <c r="C16" s="57">
        <f>SUM(C15:C15)</f>
        <v>3500000</v>
      </c>
      <c r="D16" s="58">
        <f t="shared" si="2"/>
        <v>1.725522</v>
      </c>
      <c r="E16" s="59">
        <f t="shared" si="3"/>
        <v>2539327</v>
      </c>
      <c r="F16" s="79" t="s">
        <v>79</v>
      </c>
      <c r="G16" s="78">
        <v>4579140</v>
      </c>
      <c r="H16" s="34"/>
    </row>
    <row r="17" spans="1:8" ht="35.1" customHeight="1">
      <c r="A17" s="65" t="s">
        <v>10</v>
      </c>
      <c r="B17" s="60">
        <f>B14+B16</f>
        <v>10279086</v>
      </c>
      <c r="C17" s="60">
        <f>C14+C16</f>
        <v>7000000</v>
      </c>
      <c r="D17" s="61">
        <f t="shared" si="2"/>
        <v>1.4684408571428571</v>
      </c>
      <c r="E17" s="62">
        <f t="shared" si="3"/>
        <v>3279086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:B1"/>
    <mergeCell ref="C1:D1"/>
    <mergeCell ref="A10:D10"/>
    <mergeCell ref="F11:G11"/>
  </mergeCells>
  <phoneticPr fontId="2" type="noConversion"/>
  <conditionalFormatting sqref="E12:E18 E3:E8">
    <cfRule type="cellIs" dxfId="21" priority="2" operator="greaterThan">
      <formula>0</formula>
    </cfRule>
  </conditionalFormatting>
  <conditionalFormatting sqref="E12:E18 E3:E8">
    <cfRule type="cellIs" dxfId="2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F15" sqref="F15:G1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4" t="s">
        <v>70</v>
      </c>
      <c r="B1" s="84"/>
      <c r="C1" s="84" t="s">
        <v>76</v>
      </c>
      <c r="D1" s="84"/>
      <c r="I1" s="30" t="s">
        <v>75</v>
      </c>
    </row>
    <row r="2" spans="1:9" ht="35.1" customHeight="1">
      <c r="A2" s="16" t="s">
        <v>0</v>
      </c>
      <c r="B2" s="32" t="s">
        <v>64</v>
      </c>
      <c r="C2" s="32" t="s">
        <v>65</v>
      </c>
      <c r="D2" s="32" t="s">
        <v>1</v>
      </c>
      <c r="E2" s="5" t="s">
        <v>2</v>
      </c>
      <c r="F2" s="71" t="s">
        <v>77</v>
      </c>
    </row>
    <row r="3" spans="1:9" ht="35.1" customHeight="1">
      <c r="A3" s="66" t="s">
        <v>4</v>
      </c>
      <c r="B3" s="40">
        <v>1907630</v>
      </c>
      <c r="C3" s="41">
        <v>2300000</v>
      </c>
      <c r="D3" s="42">
        <f>B3/C3</f>
        <v>0.82940434782608696</v>
      </c>
      <c r="E3" s="43">
        <f>B3-C3</f>
        <v>-392370</v>
      </c>
      <c r="F3" s="77"/>
    </row>
    <row r="4" spans="1:9" ht="35.1" customHeight="1">
      <c r="A4" s="66" t="s">
        <v>5</v>
      </c>
      <c r="B4" s="40">
        <v>380866</v>
      </c>
      <c r="C4" s="41">
        <v>800000</v>
      </c>
      <c r="D4" s="42">
        <f t="shared" ref="D4:D8" si="0">B4/C4</f>
        <v>0.47608250000000002</v>
      </c>
      <c r="E4" s="43">
        <f t="shared" ref="E4:E8" si="1">B4-C4</f>
        <v>-419134</v>
      </c>
      <c r="F4" s="77">
        <v>35072</v>
      </c>
    </row>
    <row r="5" spans="1:9" ht="35.1" customHeight="1">
      <c r="A5" s="67" t="s">
        <v>6</v>
      </c>
      <c r="B5" s="44">
        <f>SUM(B3:B4)</f>
        <v>2288496</v>
      </c>
      <c r="C5" s="44">
        <f>SUM(C3:C4)</f>
        <v>3100000</v>
      </c>
      <c r="D5" s="45">
        <f t="shared" si="0"/>
        <v>0.73822451612903228</v>
      </c>
      <c r="E5" s="46">
        <f t="shared" si="1"/>
        <v>-811504</v>
      </c>
      <c r="F5" s="72">
        <f>SUM(F3:F4)</f>
        <v>35072</v>
      </c>
    </row>
    <row r="6" spans="1:9" ht="35.1" customHeight="1">
      <c r="A6" s="66" t="s">
        <v>7</v>
      </c>
      <c r="B6" s="47">
        <v>4025199</v>
      </c>
      <c r="C6" s="47">
        <v>4300000</v>
      </c>
      <c r="D6" s="42">
        <f t="shared" si="0"/>
        <v>0.93609279069767437</v>
      </c>
      <c r="E6" s="43">
        <f t="shared" si="1"/>
        <v>-274801</v>
      </c>
      <c r="F6" s="77">
        <v>8835</v>
      </c>
    </row>
    <row r="7" spans="1:9" ht="35.1" customHeight="1">
      <c r="A7" s="67" t="s">
        <v>9</v>
      </c>
      <c r="B7" s="44">
        <f>SUM(B6:B6)</f>
        <v>4025199</v>
      </c>
      <c r="C7" s="44">
        <f>SUM(C6:C6)</f>
        <v>4300000</v>
      </c>
      <c r="D7" s="45">
        <f t="shared" si="0"/>
        <v>0.93609279069767437</v>
      </c>
      <c r="E7" s="46">
        <f t="shared" si="1"/>
        <v>-274801</v>
      </c>
      <c r="F7" s="72">
        <f>SUM(F6:F6)</f>
        <v>8835</v>
      </c>
    </row>
    <row r="8" spans="1:9" ht="35.1" customHeight="1">
      <c r="A8" s="68" t="s">
        <v>10</v>
      </c>
      <c r="B8" s="48">
        <f>B5+B7</f>
        <v>6313695</v>
      </c>
      <c r="C8" s="48">
        <f>C5+C7</f>
        <v>7400000</v>
      </c>
      <c r="D8" s="49">
        <f t="shared" si="0"/>
        <v>0.85320202702702708</v>
      </c>
      <c r="E8" s="50">
        <f t="shared" si="1"/>
        <v>-1086305</v>
      </c>
      <c r="F8" s="74">
        <f>F5+F7</f>
        <v>43907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4" t="s">
        <v>71</v>
      </c>
      <c r="B10" s="84"/>
      <c r="C10" s="84"/>
      <c r="D10" s="84"/>
      <c r="E10" s="51"/>
      <c r="F10" s="33"/>
    </row>
    <row r="11" spans="1:9" ht="35.1" customHeight="1">
      <c r="A11" s="16" t="s">
        <v>0</v>
      </c>
      <c r="B11" s="32" t="s">
        <v>64</v>
      </c>
      <c r="C11" s="32" t="s">
        <v>65</v>
      </c>
      <c r="D11" s="32" t="s">
        <v>1</v>
      </c>
      <c r="E11" s="5" t="s">
        <v>2</v>
      </c>
      <c r="F11" s="85" t="s">
        <v>33</v>
      </c>
      <c r="G11" s="86"/>
      <c r="H11" s="34"/>
    </row>
    <row r="12" spans="1:9" ht="35.1" customHeight="1">
      <c r="A12" s="63" t="s">
        <v>4</v>
      </c>
      <c r="B12" s="52">
        <v>1907631</v>
      </c>
      <c r="C12" s="53">
        <v>2300000</v>
      </c>
      <c r="D12" s="54">
        <f>B12/C12</f>
        <v>0.82940478260869566</v>
      </c>
      <c r="E12" s="55">
        <f>B12-C12</f>
        <v>-392369</v>
      </c>
      <c r="F12" s="38"/>
      <c r="G12" s="53"/>
      <c r="H12" s="34"/>
    </row>
    <row r="13" spans="1:9" ht="35.1" customHeight="1">
      <c r="A13" s="63" t="s">
        <v>5</v>
      </c>
      <c r="B13" s="52">
        <v>383694</v>
      </c>
      <c r="C13" s="53">
        <v>800000</v>
      </c>
      <c r="D13" s="54">
        <f t="shared" ref="D13:D17" si="2">B13/C13</f>
        <v>0.47961749999999997</v>
      </c>
      <c r="E13" s="55">
        <f t="shared" ref="E13:E17" si="3">B13-C13</f>
        <v>-416306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2291325</v>
      </c>
      <c r="C14" s="57">
        <f>SUM(C12:C13)</f>
        <v>3100000</v>
      </c>
      <c r="D14" s="58">
        <f t="shared" si="2"/>
        <v>0.73913709677419359</v>
      </c>
      <c r="E14" s="59">
        <f t="shared" si="3"/>
        <v>-808675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2427458+G15+G16</f>
        <v>3906161</v>
      </c>
      <c r="C15" s="56">
        <v>4300000</v>
      </c>
      <c r="D15" s="54">
        <f t="shared" si="2"/>
        <v>0.90840953488372089</v>
      </c>
      <c r="E15" s="55">
        <f t="shared" si="3"/>
        <v>-393839</v>
      </c>
      <c r="F15" s="75" t="s">
        <v>74</v>
      </c>
      <c r="G15" s="53">
        <v>57883</v>
      </c>
      <c r="H15" s="35"/>
    </row>
    <row r="16" spans="1:9" ht="35.1" customHeight="1">
      <c r="A16" s="64" t="s">
        <v>9</v>
      </c>
      <c r="B16" s="57">
        <f>SUM(B15:B15)</f>
        <v>3906161</v>
      </c>
      <c r="C16" s="57">
        <f>SUM(C15:C15)</f>
        <v>4300000</v>
      </c>
      <c r="D16" s="58">
        <f t="shared" si="2"/>
        <v>0.90840953488372089</v>
      </c>
      <c r="E16" s="59">
        <f t="shared" si="3"/>
        <v>-393839</v>
      </c>
      <c r="F16" s="76" t="s">
        <v>78</v>
      </c>
      <c r="G16" s="53">
        <v>1420820</v>
      </c>
      <c r="H16" s="34"/>
    </row>
    <row r="17" spans="1:8" ht="35.1" customHeight="1">
      <c r="A17" s="65" t="s">
        <v>10</v>
      </c>
      <c r="B17" s="60">
        <f>B14+B16</f>
        <v>6197486</v>
      </c>
      <c r="C17" s="60">
        <f>C14+C16</f>
        <v>7400000</v>
      </c>
      <c r="D17" s="61">
        <f t="shared" si="2"/>
        <v>0.8374981081081081</v>
      </c>
      <c r="E17" s="62">
        <f t="shared" si="3"/>
        <v>-1202514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0:D10"/>
    <mergeCell ref="A1:B1"/>
    <mergeCell ref="C1:D1"/>
    <mergeCell ref="F11:G11"/>
  </mergeCells>
  <phoneticPr fontId="2" type="noConversion"/>
  <conditionalFormatting sqref="E12:E18 E3:E8">
    <cfRule type="cellIs" dxfId="19" priority="4" operator="greaterThan">
      <formula>0</formula>
    </cfRule>
  </conditionalFormatting>
  <conditionalFormatting sqref="E12:E18 E3:E8">
    <cfRule type="cellIs" dxfId="1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A9" sqref="A9:XFD9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84" t="s">
        <v>66</v>
      </c>
      <c r="B1" s="84"/>
      <c r="C1" s="84"/>
      <c r="D1" s="84"/>
    </row>
    <row r="2" spans="1:8" ht="30" customHeight="1">
      <c r="A2" s="32" t="s">
        <v>53</v>
      </c>
      <c r="B2" s="32" t="s">
        <v>54</v>
      </c>
      <c r="C2" s="32" t="s">
        <v>55</v>
      </c>
      <c r="D2" s="32" t="s">
        <v>56</v>
      </c>
      <c r="E2" s="5" t="s">
        <v>57</v>
      </c>
      <c r="F2" s="89" t="s">
        <v>58</v>
      </c>
      <c r="G2" s="90"/>
    </row>
    <row r="3" spans="1:8" ht="30" customHeight="1">
      <c r="A3" s="66" t="s">
        <v>4</v>
      </c>
      <c r="B3" s="40">
        <v>3800728</v>
      </c>
      <c r="C3" s="41">
        <v>2000000</v>
      </c>
      <c r="D3" s="42">
        <f>B3/C3</f>
        <v>1.9003639999999999</v>
      </c>
      <c r="E3" s="43">
        <f>B3-C3</f>
        <v>1800728</v>
      </c>
      <c r="F3" s="89"/>
      <c r="G3" s="90"/>
    </row>
    <row r="4" spans="1:8" ht="30" customHeight="1">
      <c r="A4" s="66" t="s">
        <v>59</v>
      </c>
      <c r="B4" s="40">
        <v>857467</v>
      </c>
      <c r="C4" s="41">
        <v>700000</v>
      </c>
      <c r="D4" s="42">
        <f t="shared" ref="D4:D8" si="0">B4/C4</f>
        <v>1.2249528571428572</v>
      </c>
      <c r="E4" s="43">
        <f t="shared" ref="E4:E8" si="1">B4-C4</f>
        <v>157467</v>
      </c>
      <c r="F4" s="89"/>
      <c r="G4" s="90"/>
    </row>
    <row r="5" spans="1:8" ht="30" customHeight="1">
      <c r="A5" s="67" t="s">
        <v>60</v>
      </c>
      <c r="B5" s="44">
        <f>SUM(B3:B4)</f>
        <v>4658195</v>
      </c>
      <c r="C5" s="44">
        <f>SUM(C3:C4)</f>
        <v>2700000</v>
      </c>
      <c r="D5" s="45">
        <f t="shared" si="0"/>
        <v>1.7252574074074074</v>
      </c>
      <c r="E5" s="46">
        <f t="shared" si="1"/>
        <v>1958195</v>
      </c>
      <c r="F5" s="89"/>
      <c r="G5" s="90"/>
    </row>
    <row r="6" spans="1:8" ht="30" customHeight="1">
      <c r="A6" s="66" t="s">
        <v>7</v>
      </c>
      <c r="B6" s="47">
        <v>7210120</v>
      </c>
      <c r="C6" s="47">
        <v>4500000</v>
      </c>
      <c r="D6" s="42">
        <f t="shared" si="0"/>
        <v>1.6022488888888888</v>
      </c>
      <c r="E6" s="43">
        <f t="shared" si="1"/>
        <v>2710120</v>
      </c>
      <c r="F6" s="89"/>
      <c r="G6" s="90"/>
    </row>
    <row r="7" spans="1:8" ht="30" customHeight="1">
      <c r="A7" s="67" t="s">
        <v>61</v>
      </c>
      <c r="B7" s="44">
        <f>SUM(B6:B6)</f>
        <v>7210120</v>
      </c>
      <c r="C7" s="44">
        <f>SUM(C6:C6)</f>
        <v>4500000</v>
      </c>
      <c r="D7" s="45">
        <f t="shared" si="0"/>
        <v>1.6022488888888888</v>
      </c>
      <c r="E7" s="46">
        <f t="shared" si="1"/>
        <v>2710120</v>
      </c>
      <c r="F7" s="89"/>
      <c r="G7" s="90"/>
    </row>
    <row r="8" spans="1:8" ht="30" customHeight="1">
      <c r="A8" s="68" t="s">
        <v>62</v>
      </c>
      <c r="B8" s="48">
        <f>B5+B7</f>
        <v>11868315</v>
      </c>
      <c r="C8" s="48">
        <f>C5+C7</f>
        <v>7200000</v>
      </c>
      <c r="D8" s="49">
        <f t="shared" si="0"/>
        <v>1.6483770833333333</v>
      </c>
      <c r="E8" s="50">
        <f t="shared" si="1"/>
        <v>4668315</v>
      </c>
      <c r="F8" s="89"/>
      <c r="G8" s="90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84" t="s">
        <v>67</v>
      </c>
      <c r="B10" s="84"/>
      <c r="C10" s="84"/>
      <c r="D10" s="84"/>
      <c r="E10" s="51"/>
      <c r="F10" s="33"/>
    </row>
    <row r="11" spans="1:8" ht="30" customHeight="1">
      <c r="A11" s="32" t="s">
        <v>53</v>
      </c>
      <c r="B11" s="32" t="s">
        <v>54</v>
      </c>
      <c r="C11" s="32" t="s">
        <v>55</v>
      </c>
      <c r="D11" s="32" t="s">
        <v>56</v>
      </c>
      <c r="E11" s="5" t="s">
        <v>57</v>
      </c>
      <c r="F11" s="32" t="s">
        <v>58</v>
      </c>
      <c r="G11" s="32" t="s">
        <v>63</v>
      </c>
      <c r="H11" s="34"/>
    </row>
    <row r="12" spans="1:8" ht="30" customHeight="1">
      <c r="A12" s="63" t="s">
        <v>4</v>
      </c>
      <c r="B12" s="52">
        <f>B3+G12</f>
        <v>3800728</v>
      </c>
      <c r="C12" s="53">
        <v>2000000</v>
      </c>
      <c r="D12" s="54">
        <f>B12/C12</f>
        <v>1.9003639999999999</v>
      </c>
      <c r="E12" s="55">
        <f>B12-C12</f>
        <v>1800728</v>
      </c>
      <c r="F12" s="16"/>
      <c r="G12" s="53"/>
      <c r="H12" s="34"/>
    </row>
    <row r="13" spans="1:8" ht="30" customHeight="1">
      <c r="A13" s="63" t="s">
        <v>59</v>
      </c>
      <c r="B13" s="52">
        <f>B4</f>
        <v>857467</v>
      </c>
      <c r="C13" s="53">
        <v>700000</v>
      </c>
      <c r="D13" s="54">
        <f t="shared" ref="D13:D17" si="2">B13/C13</f>
        <v>1.2249528571428572</v>
      </c>
      <c r="E13" s="55">
        <f t="shared" ref="E13:E17" si="3">B13-C13</f>
        <v>157467</v>
      </c>
      <c r="F13" s="16"/>
      <c r="G13" s="70"/>
      <c r="H13" s="34"/>
    </row>
    <row r="14" spans="1:8" ht="30" customHeight="1">
      <c r="A14" s="64" t="s">
        <v>60</v>
      </c>
      <c r="B14" s="57">
        <f>SUM(B12:B13)</f>
        <v>4658195</v>
      </c>
      <c r="C14" s="57">
        <f>SUM(C12:C13)</f>
        <v>2700000</v>
      </c>
      <c r="D14" s="58">
        <f t="shared" si="2"/>
        <v>1.7252574074074074</v>
      </c>
      <c r="E14" s="59">
        <f t="shared" si="3"/>
        <v>1958195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3977506+G15+G16</f>
        <v>6785484</v>
      </c>
      <c r="C15" s="56">
        <v>4500000</v>
      </c>
      <c r="D15" s="54">
        <f t="shared" si="2"/>
        <v>1.5078853333333333</v>
      </c>
      <c r="E15" s="55">
        <f t="shared" si="3"/>
        <v>2285484</v>
      </c>
      <c r="F15" s="91" t="s">
        <v>68</v>
      </c>
      <c r="G15" s="53">
        <v>46998</v>
      </c>
      <c r="H15" s="35"/>
    </row>
    <row r="16" spans="1:8" ht="30" customHeight="1">
      <c r="A16" s="64" t="s">
        <v>61</v>
      </c>
      <c r="B16" s="57">
        <f>SUM(B15:B15)</f>
        <v>6785484</v>
      </c>
      <c r="C16" s="57">
        <f>SUM(C15:C15)</f>
        <v>4500000</v>
      </c>
      <c r="D16" s="58">
        <f t="shared" si="2"/>
        <v>1.5078853333333333</v>
      </c>
      <c r="E16" s="59">
        <f t="shared" si="3"/>
        <v>2285484</v>
      </c>
      <c r="F16" s="92"/>
      <c r="G16" s="53">
        <f>2666660+94320</f>
        <v>2760980</v>
      </c>
      <c r="H16" s="34"/>
    </row>
    <row r="17" spans="1:8" ht="30" customHeight="1">
      <c r="A17" s="65" t="s">
        <v>62</v>
      </c>
      <c r="B17" s="60">
        <f>B14+B16</f>
        <v>11443679</v>
      </c>
      <c r="C17" s="60">
        <f>C14+C16</f>
        <v>7200000</v>
      </c>
      <c r="D17" s="61">
        <f t="shared" si="2"/>
        <v>1.5893998611111111</v>
      </c>
      <c r="E17" s="62">
        <f t="shared" si="3"/>
        <v>4243679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69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7" priority="4" operator="greaterThan">
      <formula>0</formula>
    </cfRule>
  </conditionalFormatting>
  <conditionalFormatting sqref="E12:E18 E3:E8">
    <cfRule type="cellIs" dxfId="16" priority="3" operator="lessThan">
      <formula>0</formula>
    </cfRule>
  </conditionalFormatting>
  <conditionalFormatting sqref="E12:E18 E3:E8">
    <cfRule type="cellIs" dxfId="15" priority="2" operator="greaterThan">
      <formula>0</formula>
    </cfRule>
  </conditionalFormatting>
  <conditionalFormatting sqref="E12:E18 E3:E8">
    <cfRule type="cellIs" dxfId="1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84" t="s">
        <v>40</v>
      </c>
      <c r="B1" s="84"/>
      <c r="C1" s="84"/>
      <c r="D1" s="84"/>
    </row>
    <row r="2" spans="1:8" ht="30" customHeight="1">
      <c r="A2" s="32" t="s">
        <v>0</v>
      </c>
      <c r="B2" s="32" t="s">
        <v>34</v>
      </c>
      <c r="C2" s="32" t="s">
        <v>35</v>
      </c>
      <c r="D2" s="32" t="s">
        <v>1</v>
      </c>
      <c r="E2" s="5" t="s">
        <v>2</v>
      </c>
      <c r="F2" s="89" t="s">
        <v>3</v>
      </c>
      <c r="G2" s="90"/>
    </row>
    <row r="3" spans="1:8" ht="30" customHeight="1">
      <c r="A3" s="66" t="s">
        <v>4</v>
      </c>
      <c r="B3" s="40">
        <v>3485424</v>
      </c>
      <c r="C3" s="41">
        <v>2300000</v>
      </c>
      <c r="D3" s="42">
        <f>B3/C3</f>
        <v>1.5154017391304349</v>
      </c>
      <c r="E3" s="43">
        <f>B3-C3</f>
        <v>1185424</v>
      </c>
      <c r="F3" s="89"/>
      <c r="G3" s="90"/>
    </row>
    <row r="4" spans="1:8" ht="30" customHeight="1">
      <c r="A4" s="66" t="s">
        <v>43</v>
      </c>
      <c r="B4" s="40">
        <v>592191</v>
      </c>
      <c r="C4" s="41">
        <v>700000</v>
      </c>
      <c r="D4" s="42">
        <f t="shared" ref="D4:D8" si="0">B4/C4</f>
        <v>0.84598714285714283</v>
      </c>
      <c r="E4" s="43">
        <f t="shared" ref="E4:E8" si="1">B4-C4</f>
        <v>-107809</v>
      </c>
      <c r="F4" s="89"/>
      <c r="G4" s="90"/>
    </row>
    <row r="5" spans="1:8" ht="30" customHeight="1">
      <c r="A5" s="67" t="s">
        <v>44</v>
      </c>
      <c r="B5" s="44">
        <f>SUM(B3:B4)</f>
        <v>4077615</v>
      </c>
      <c r="C5" s="44">
        <f>SUM(C3:C4)</f>
        <v>3000000</v>
      </c>
      <c r="D5" s="45">
        <f t="shared" si="0"/>
        <v>1.359205</v>
      </c>
      <c r="E5" s="46">
        <f t="shared" si="1"/>
        <v>1077615</v>
      </c>
      <c r="F5" s="89"/>
      <c r="G5" s="90"/>
    </row>
    <row r="6" spans="1:8" ht="30" customHeight="1">
      <c r="A6" s="66" t="s">
        <v>7</v>
      </c>
      <c r="B6" s="47">
        <v>8131284</v>
      </c>
      <c r="C6" s="47">
        <v>4000000</v>
      </c>
      <c r="D6" s="42">
        <f t="shared" si="0"/>
        <v>2.0328210000000002</v>
      </c>
      <c r="E6" s="43">
        <f t="shared" si="1"/>
        <v>4131284</v>
      </c>
      <c r="F6" s="89"/>
      <c r="G6" s="90"/>
    </row>
    <row r="7" spans="1:8" ht="30" customHeight="1">
      <c r="A7" s="67" t="s">
        <v>45</v>
      </c>
      <c r="B7" s="44">
        <f>SUM(B6:B6)</f>
        <v>8131284</v>
      </c>
      <c r="C7" s="44">
        <f>SUM(C6:C6)</f>
        <v>4000000</v>
      </c>
      <c r="D7" s="45">
        <f t="shared" si="0"/>
        <v>2.0328210000000002</v>
      </c>
      <c r="E7" s="46">
        <f t="shared" si="1"/>
        <v>4131284</v>
      </c>
      <c r="F7" s="89"/>
      <c r="G7" s="90"/>
    </row>
    <row r="8" spans="1:8" ht="30" customHeight="1">
      <c r="A8" s="68" t="s">
        <v>46</v>
      </c>
      <c r="B8" s="48">
        <f>B5+B7</f>
        <v>12208899</v>
      </c>
      <c r="C8" s="48">
        <f>C5+C7</f>
        <v>7000000</v>
      </c>
      <c r="D8" s="49">
        <f t="shared" si="0"/>
        <v>1.7441284285714285</v>
      </c>
      <c r="E8" s="50">
        <f t="shared" si="1"/>
        <v>5208899</v>
      </c>
      <c r="F8" s="89"/>
      <c r="G8" s="90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84" t="s">
        <v>47</v>
      </c>
      <c r="B10" s="84"/>
      <c r="C10" s="84"/>
      <c r="D10" s="84"/>
      <c r="E10" s="51"/>
      <c r="F10" s="33"/>
    </row>
    <row r="11" spans="1:8" ht="30" customHeight="1">
      <c r="A11" s="32" t="s">
        <v>48</v>
      </c>
      <c r="B11" s="32" t="s">
        <v>49</v>
      </c>
      <c r="C11" s="32" t="s">
        <v>50</v>
      </c>
      <c r="D11" s="32" t="s">
        <v>51</v>
      </c>
      <c r="E11" s="5" t="s">
        <v>52</v>
      </c>
      <c r="F11" s="32" t="s">
        <v>3</v>
      </c>
      <c r="G11" s="32" t="s">
        <v>33</v>
      </c>
      <c r="H11" s="34"/>
    </row>
    <row r="12" spans="1:8" ht="30" customHeight="1">
      <c r="A12" s="63" t="s">
        <v>4</v>
      </c>
      <c r="B12" s="52">
        <f>B3+G12</f>
        <v>3485424</v>
      </c>
      <c r="C12" s="53">
        <v>2300000</v>
      </c>
      <c r="D12" s="54">
        <f>B12/C12</f>
        <v>1.5154017391304349</v>
      </c>
      <c r="E12" s="55">
        <f>B12-C12</f>
        <v>1185424</v>
      </c>
      <c r="F12" s="16"/>
      <c r="G12" s="53"/>
      <c r="H12" s="34"/>
    </row>
    <row r="13" spans="1:8" ht="30" customHeight="1">
      <c r="A13" s="63" t="s">
        <v>43</v>
      </c>
      <c r="B13" s="52">
        <f>B4</f>
        <v>592191</v>
      </c>
      <c r="C13" s="53">
        <v>700000</v>
      </c>
      <c r="D13" s="54">
        <f t="shared" ref="D13:D17" si="2">B13/C13</f>
        <v>0.84598714285714283</v>
      </c>
      <c r="E13" s="55">
        <f t="shared" ref="E13:E17" si="3">B13-C13</f>
        <v>-107809</v>
      </c>
      <c r="F13" s="16"/>
      <c r="G13" s="70"/>
      <c r="H13" s="34"/>
    </row>
    <row r="14" spans="1:8" ht="30" customHeight="1">
      <c r="A14" s="64" t="s">
        <v>44</v>
      </c>
      <c r="B14" s="57">
        <f>SUM(B12:B13)</f>
        <v>4077615</v>
      </c>
      <c r="C14" s="57">
        <f>SUM(C12:C13)</f>
        <v>3000000</v>
      </c>
      <c r="D14" s="58">
        <f t="shared" si="2"/>
        <v>1.359205</v>
      </c>
      <c r="E14" s="59">
        <f t="shared" si="3"/>
        <v>1077615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3261023+G15+G16</f>
        <v>7542469</v>
      </c>
      <c r="C15" s="56">
        <v>4000000</v>
      </c>
      <c r="D15" s="54">
        <f t="shared" si="2"/>
        <v>1.8856172499999999</v>
      </c>
      <c r="E15" s="55">
        <f t="shared" si="3"/>
        <v>3542469</v>
      </c>
      <c r="F15" s="91" t="s">
        <v>41</v>
      </c>
      <c r="G15" s="53">
        <v>70866</v>
      </c>
      <c r="H15" s="35"/>
    </row>
    <row r="16" spans="1:8" ht="30" customHeight="1">
      <c r="A16" s="64" t="s">
        <v>45</v>
      </c>
      <c r="B16" s="57">
        <f>SUM(B15:B15)</f>
        <v>7542469</v>
      </c>
      <c r="C16" s="57">
        <f>SUM(C15:C15)</f>
        <v>4000000</v>
      </c>
      <c r="D16" s="58">
        <f t="shared" si="2"/>
        <v>1.8856172499999999</v>
      </c>
      <c r="E16" s="59">
        <f t="shared" si="3"/>
        <v>3542469</v>
      </c>
      <c r="F16" s="92"/>
      <c r="G16" s="53">
        <v>4210580</v>
      </c>
      <c r="H16" s="34"/>
    </row>
    <row r="17" spans="1:8" ht="30" customHeight="1">
      <c r="A17" s="65" t="s">
        <v>46</v>
      </c>
      <c r="B17" s="60">
        <f>B14+B16</f>
        <v>11620084</v>
      </c>
      <c r="C17" s="60">
        <f>C14+C16</f>
        <v>7000000</v>
      </c>
      <c r="D17" s="61">
        <f t="shared" si="2"/>
        <v>1.660012</v>
      </c>
      <c r="E17" s="62">
        <f t="shared" si="3"/>
        <v>4620084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42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3" priority="2" operator="greaterThan">
      <formula>0</formula>
    </cfRule>
  </conditionalFormatting>
  <conditionalFormatting sqref="E12:E18 E3:E8">
    <cfRule type="cellIs" dxfId="1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50.625" style="2" customWidth="1"/>
    <col min="7" max="7" width="20.125" style="2" bestFit="1" customWidth="1"/>
    <col min="8" max="16384" width="9" style="2"/>
  </cols>
  <sheetData>
    <row r="1" spans="1:8" ht="30">
      <c r="A1" s="84" t="s">
        <v>37</v>
      </c>
      <c r="B1" s="84"/>
      <c r="C1" s="84"/>
      <c r="D1" s="84"/>
    </row>
    <row r="2" spans="1:8" ht="25.5" customHeight="1">
      <c r="A2" s="3" t="s">
        <v>0</v>
      </c>
      <c r="B2" s="4" t="s">
        <v>27</v>
      </c>
      <c r="C2" s="4" t="s">
        <v>28</v>
      </c>
      <c r="D2" s="4" t="s">
        <v>1</v>
      </c>
      <c r="E2" s="5" t="s">
        <v>2</v>
      </c>
      <c r="F2" s="89" t="s">
        <v>3</v>
      </c>
      <c r="G2" s="90"/>
    </row>
    <row r="3" spans="1:8" ht="25.5" customHeight="1">
      <c r="A3" s="6" t="s">
        <v>4</v>
      </c>
      <c r="B3" s="7">
        <v>2211268</v>
      </c>
      <c r="C3" s="8">
        <v>1900000</v>
      </c>
      <c r="D3" s="9">
        <f>B3/C3</f>
        <v>1.1638252631578947</v>
      </c>
      <c r="E3" s="10">
        <f>B3-C3</f>
        <v>311268</v>
      </c>
      <c r="F3" s="89"/>
      <c r="G3" s="90"/>
    </row>
    <row r="4" spans="1:8" ht="25.5" customHeight="1">
      <c r="A4" s="6" t="s">
        <v>5</v>
      </c>
      <c r="B4" s="7">
        <v>184369</v>
      </c>
      <c r="C4" s="8">
        <v>700000</v>
      </c>
      <c r="D4" s="9">
        <f t="shared" ref="D4:D8" si="0">B4/C4</f>
        <v>0.26338428571428574</v>
      </c>
      <c r="E4" s="10">
        <f t="shared" ref="E4:E8" si="1">B4-C4</f>
        <v>-515631</v>
      </c>
      <c r="F4" s="89"/>
      <c r="G4" s="90"/>
    </row>
    <row r="5" spans="1:8" ht="25.5" customHeight="1">
      <c r="A5" s="11" t="s">
        <v>6</v>
      </c>
      <c r="B5" s="12">
        <f>SUM(B3:B4)</f>
        <v>2395637</v>
      </c>
      <c r="C5" s="12">
        <f>SUM(C3:C4)</f>
        <v>2600000</v>
      </c>
      <c r="D5" s="13">
        <f t="shared" si="0"/>
        <v>0.92139884615384615</v>
      </c>
      <c r="E5" s="14">
        <f t="shared" si="1"/>
        <v>-204363</v>
      </c>
      <c r="F5" s="89"/>
      <c r="G5" s="90"/>
    </row>
    <row r="6" spans="1:8" ht="25.5" customHeight="1">
      <c r="A6" s="6" t="s">
        <v>7</v>
      </c>
      <c r="B6" s="15">
        <v>8300850</v>
      </c>
      <c r="C6" s="15">
        <v>4000000</v>
      </c>
      <c r="D6" s="9">
        <f t="shared" si="0"/>
        <v>2.0752125000000001</v>
      </c>
      <c r="E6" s="10">
        <f t="shared" si="1"/>
        <v>4300850</v>
      </c>
      <c r="F6" s="89"/>
      <c r="G6" s="90"/>
    </row>
    <row r="7" spans="1:8" ht="25.5" customHeight="1">
      <c r="A7" s="11" t="s">
        <v>9</v>
      </c>
      <c r="B7" s="12">
        <f>SUM(B6:B6)</f>
        <v>8300850</v>
      </c>
      <c r="C7" s="12">
        <f>SUM(C6:C6)</f>
        <v>4000000</v>
      </c>
      <c r="D7" s="13">
        <f t="shared" si="0"/>
        <v>2.0752125000000001</v>
      </c>
      <c r="E7" s="14">
        <f t="shared" si="1"/>
        <v>4300850</v>
      </c>
      <c r="F7" s="89"/>
      <c r="G7" s="90"/>
    </row>
    <row r="8" spans="1:8" ht="25.5" customHeight="1">
      <c r="A8" s="18" t="s">
        <v>10</v>
      </c>
      <c r="B8" s="19">
        <f>B5+B7</f>
        <v>10696487</v>
      </c>
      <c r="C8" s="19">
        <f>C5+C7</f>
        <v>6600000</v>
      </c>
      <c r="D8" s="20">
        <f t="shared" si="0"/>
        <v>1.6206798484848486</v>
      </c>
      <c r="E8" s="21">
        <f t="shared" si="1"/>
        <v>4096487</v>
      </c>
      <c r="F8" s="89"/>
      <c r="G8" s="90"/>
    </row>
    <row r="9" spans="1:8" ht="25.5" customHeight="1">
      <c r="F9" s="33"/>
    </row>
    <row r="10" spans="1:8" ht="30">
      <c r="A10" s="84" t="s">
        <v>38</v>
      </c>
      <c r="B10" s="84"/>
      <c r="C10" s="84"/>
      <c r="D10" s="84"/>
      <c r="F10" s="33"/>
    </row>
    <row r="11" spans="1:8" ht="25.5" customHeight="1">
      <c r="A11" s="3" t="s">
        <v>0</v>
      </c>
      <c r="B11" s="4" t="s">
        <v>27</v>
      </c>
      <c r="C11" s="4" t="s">
        <v>28</v>
      </c>
      <c r="D11" s="4" t="s">
        <v>1</v>
      </c>
      <c r="E11" s="5" t="s">
        <v>2</v>
      </c>
      <c r="F11" s="32" t="s">
        <v>3</v>
      </c>
      <c r="G11" s="32" t="s">
        <v>33</v>
      </c>
      <c r="H11" s="34"/>
    </row>
    <row r="12" spans="1:8" ht="25.5" customHeight="1">
      <c r="A12" s="6" t="s">
        <v>4</v>
      </c>
      <c r="B12" s="7">
        <v>2211266</v>
      </c>
      <c r="C12" s="8">
        <v>1900000</v>
      </c>
      <c r="D12" s="9">
        <f>B12/C12</f>
        <v>1.1638242105263157</v>
      </c>
      <c r="E12" s="10">
        <f>B12-C12</f>
        <v>311266</v>
      </c>
      <c r="F12" s="16"/>
      <c r="G12" s="38"/>
      <c r="H12" s="34"/>
    </row>
    <row r="13" spans="1:8" ht="25.5" customHeight="1">
      <c r="A13" s="6" t="s">
        <v>5</v>
      </c>
      <c r="B13" s="7">
        <v>184369</v>
      </c>
      <c r="C13" s="8">
        <v>700000</v>
      </c>
      <c r="D13" s="9">
        <f t="shared" ref="D13:D17" si="2">B13/C13</f>
        <v>0.26338428571428574</v>
      </c>
      <c r="E13" s="10">
        <f t="shared" ref="E13:E17" si="3">B13-C13</f>
        <v>-515631</v>
      </c>
      <c r="F13" s="16"/>
      <c r="G13" s="39"/>
      <c r="H13" s="34"/>
    </row>
    <row r="14" spans="1:8" ht="25.5" customHeight="1">
      <c r="A14" s="11" t="s">
        <v>6</v>
      </c>
      <c r="B14" s="12">
        <f>SUM(B12:B13)</f>
        <v>2395635</v>
      </c>
      <c r="C14" s="12">
        <f>SUM(C12:C13)</f>
        <v>2600000</v>
      </c>
      <c r="D14" s="13">
        <f t="shared" si="2"/>
        <v>0.92139807692307696</v>
      </c>
      <c r="E14" s="14">
        <f t="shared" si="3"/>
        <v>-204365</v>
      </c>
      <c r="F14" s="16"/>
      <c r="G14" s="39"/>
      <c r="H14" s="34"/>
    </row>
    <row r="15" spans="1:8" s="24" customFormat="1" ht="30">
      <c r="A15" s="22" t="s">
        <v>7</v>
      </c>
      <c r="B15" s="15">
        <f>5240928+G15+G16</f>
        <v>8169628</v>
      </c>
      <c r="C15" s="15">
        <v>4000000</v>
      </c>
      <c r="D15" s="9">
        <f t="shared" si="2"/>
        <v>2.0424069999999999</v>
      </c>
      <c r="E15" s="10">
        <f t="shared" si="3"/>
        <v>4169628</v>
      </c>
      <c r="F15" s="91" t="s">
        <v>36</v>
      </c>
      <c r="G15" s="38">
        <v>100100</v>
      </c>
      <c r="H15" s="35"/>
    </row>
    <row r="16" spans="1:8" ht="25.5" customHeight="1">
      <c r="A16" s="11" t="s">
        <v>9</v>
      </c>
      <c r="B16" s="12">
        <f>SUM(B15:B15)</f>
        <v>8169628</v>
      </c>
      <c r="C16" s="12">
        <f>SUM(C15:C15)</f>
        <v>4000000</v>
      </c>
      <c r="D16" s="13">
        <f t="shared" si="2"/>
        <v>2.0424069999999999</v>
      </c>
      <c r="E16" s="14">
        <f t="shared" si="3"/>
        <v>4169628</v>
      </c>
      <c r="F16" s="92"/>
      <c r="G16" s="38">
        <v>2828600</v>
      </c>
      <c r="H16" s="34"/>
    </row>
    <row r="17" spans="1:8" ht="25.5" customHeight="1">
      <c r="A17" s="18" t="s">
        <v>10</v>
      </c>
      <c r="B17" s="19">
        <f>B14+B16</f>
        <v>10565263</v>
      </c>
      <c r="C17" s="19">
        <f>C14+C16</f>
        <v>6600000</v>
      </c>
      <c r="D17" s="20">
        <f t="shared" si="2"/>
        <v>1.6007974242424243</v>
      </c>
      <c r="E17" s="21">
        <f t="shared" si="3"/>
        <v>3965263</v>
      </c>
      <c r="F17" s="16"/>
      <c r="G17" s="39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39</v>
      </c>
      <c r="E20" s="37"/>
      <c r="G20" s="34"/>
      <c r="H20" s="34"/>
    </row>
  </sheetData>
  <mergeCells count="10">
    <mergeCell ref="A1:D1"/>
    <mergeCell ref="A10:D10"/>
    <mergeCell ref="F15:F16"/>
    <mergeCell ref="F2:G2"/>
    <mergeCell ref="F3:G3"/>
    <mergeCell ref="F4:G4"/>
    <mergeCell ref="F5:G5"/>
    <mergeCell ref="F6:G6"/>
    <mergeCell ref="F7:G7"/>
    <mergeCell ref="F8:G8"/>
  </mergeCells>
  <phoneticPr fontId="2" type="noConversion"/>
  <conditionalFormatting sqref="E12:E18 E3:E8">
    <cfRule type="cellIs" dxfId="11" priority="2" operator="greaterThan">
      <formula>0</formula>
    </cfRule>
  </conditionalFormatting>
  <conditionalFormatting sqref="E12:E18 E3:E8">
    <cfRule type="cellIs" dxfId="1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F20"/>
  <sheetViews>
    <sheetView zoomScale="60" zoomScaleNormal="60" workbookViewId="0">
      <selection activeCell="B5" sqref="B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65.25" style="2" customWidth="1"/>
    <col min="7" max="16384" width="9" style="2"/>
  </cols>
  <sheetData>
    <row r="1" spans="1:6" ht="30">
      <c r="A1" s="84" t="s">
        <v>31</v>
      </c>
      <c r="B1" s="84"/>
      <c r="C1" s="84"/>
      <c r="D1" s="84"/>
    </row>
    <row r="2" spans="1:6" ht="25.5" customHeight="1">
      <c r="A2" s="3" t="s">
        <v>0</v>
      </c>
      <c r="B2" s="4" t="s">
        <v>20</v>
      </c>
      <c r="C2" s="4" t="s">
        <v>21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3756356</v>
      </c>
      <c r="C3" s="8">
        <v>2300000</v>
      </c>
      <c r="D3" s="9">
        <f>B3/C3</f>
        <v>1.6331982608695652</v>
      </c>
      <c r="E3" s="10">
        <f>B3-C3</f>
        <v>1456356</v>
      </c>
      <c r="F3" s="4"/>
    </row>
    <row r="4" spans="1:6" ht="25.5" customHeight="1">
      <c r="A4" s="6" t="s">
        <v>5</v>
      </c>
      <c r="B4" s="7">
        <v>416787</v>
      </c>
      <c r="C4" s="8">
        <v>700000</v>
      </c>
      <c r="D4" s="9">
        <f t="shared" ref="D4:D8" si="0">B4/C4</f>
        <v>0.59540999999999999</v>
      </c>
      <c r="E4" s="10">
        <f t="shared" ref="E4:E8" si="1">B4-C4</f>
        <v>-283213</v>
      </c>
      <c r="F4" s="4"/>
    </row>
    <row r="5" spans="1:6" ht="25.5" customHeight="1">
      <c r="A5" s="11" t="s">
        <v>6</v>
      </c>
      <c r="B5" s="12">
        <f>SUM(B3:B4)</f>
        <v>4173143</v>
      </c>
      <c r="C5" s="12">
        <f>SUM(C3:C4)</f>
        <v>3000000</v>
      </c>
      <c r="D5" s="13">
        <f t="shared" si="0"/>
        <v>1.3910476666666667</v>
      </c>
      <c r="E5" s="14">
        <f t="shared" si="1"/>
        <v>1173143</v>
      </c>
      <c r="F5" s="4"/>
    </row>
    <row r="6" spans="1:6" ht="25.5" customHeight="1">
      <c r="A6" s="6" t="s">
        <v>7</v>
      </c>
      <c r="B6" s="15">
        <v>5173611</v>
      </c>
      <c r="C6" s="15">
        <v>3500000</v>
      </c>
      <c r="D6" s="9">
        <f t="shared" si="0"/>
        <v>1.4781745714285714</v>
      </c>
      <c r="E6" s="10">
        <f t="shared" si="1"/>
        <v>1673611</v>
      </c>
      <c r="F6" s="16"/>
    </row>
    <row r="7" spans="1:6" ht="25.5" customHeight="1">
      <c r="A7" s="11" t="s">
        <v>9</v>
      </c>
      <c r="B7" s="12">
        <f>SUM(B6:B6)</f>
        <v>5173611</v>
      </c>
      <c r="C7" s="12">
        <f>SUM(C6:C6)</f>
        <v>3500000</v>
      </c>
      <c r="D7" s="13">
        <f t="shared" si="0"/>
        <v>1.4781745714285714</v>
      </c>
      <c r="E7" s="14">
        <f t="shared" si="1"/>
        <v>1673611</v>
      </c>
      <c r="F7" s="4"/>
    </row>
    <row r="8" spans="1:6" ht="25.5" customHeight="1">
      <c r="A8" s="18" t="s">
        <v>10</v>
      </c>
      <c r="B8" s="19">
        <f>B5+B7</f>
        <v>9346754</v>
      </c>
      <c r="C8" s="19">
        <f>C5+C7</f>
        <v>6500000</v>
      </c>
      <c r="D8" s="20">
        <f t="shared" si="0"/>
        <v>1.4379621538461538</v>
      </c>
      <c r="E8" s="21">
        <f t="shared" si="1"/>
        <v>2846754</v>
      </c>
      <c r="F8" s="4"/>
    </row>
    <row r="10" spans="1:6" ht="30">
      <c r="A10" s="84" t="s">
        <v>30</v>
      </c>
      <c r="B10" s="84"/>
      <c r="C10" s="84"/>
      <c r="D10" s="84"/>
    </row>
    <row r="11" spans="1:6" ht="25.5" customHeight="1">
      <c r="A11" s="3" t="s">
        <v>0</v>
      </c>
      <c r="B11" s="4" t="s">
        <v>20</v>
      </c>
      <c r="C11" s="4" t="s">
        <v>21</v>
      </c>
      <c r="D11" s="4" t="s">
        <v>1</v>
      </c>
      <c r="E11" s="5" t="s">
        <v>2</v>
      </c>
      <c r="F11" s="4" t="s">
        <v>3</v>
      </c>
    </row>
    <row r="12" spans="1:6" ht="25.5" customHeight="1">
      <c r="A12" s="6" t="s">
        <v>4</v>
      </c>
      <c r="B12" s="7">
        <v>3756355</v>
      </c>
      <c r="C12" s="8">
        <v>2300000</v>
      </c>
      <c r="D12" s="9">
        <f>B12/C12</f>
        <v>1.6331978260869566</v>
      </c>
      <c r="E12" s="10">
        <f>B12-C12</f>
        <v>1456355</v>
      </c>
      <c r="F12" s="16"/>
    </row>
    <row r="13" spans="1:6" ht="25.5" customHeight="1">
      <c r="A13" s="6" t="s">
        <v>5</v>
      </c>
      <c r="B13" s="7">
        <v>416665</v>
      </c>
      <c r="C13" s="8">
        <v>700000</v>
      </c>
      <c r="D13" s="9">
        <f t="shared" ref="D13:D17" si="2">B13/C13</f>
        <v>0.59523571428571431</v>
      </c>
      <c r="E13" s="10">
        <f t="shared" ref="E13:E17" si="3">B13-C13</f>
        <v>-283335</v>
      </c>
      <c r="F13" s="4"/>
    </row>
    <row r="14" spans="1:6" ht="25.5" customHeight="1">
      <c r="A14" s="11" t="s">
        <v>6</v>
      </c>
      <c r="B14" s="12">
        <f>SUM(B12:B13)</f>
        <v>4173020</v>
      </c>
      <c r="C14" s="12">
        <f>SUM(C12:C13)</f>
        <v>3000000</v>
      </c>
      <c r="D14" s="13">
        <f t="shared" si="2"/>
        <v>1.3910066666666667</v>
      </c>
      <c r="E14" s="14">
        <f t="shared" si="3"/>
        <v>1173020</v>
      </c>
      <c r="F14" s="4"/>
    </row>
    <row r="15" spans="1:6" s="24" customFormat="1" ht="30">
      <c r="A15" s="22" t="s">
        <v>7</v>
      </c>
      <c r="B15" s="15">
        <f>2235215+115394+2618380</f>
        <v>4968989</v>
      </c>
      <c r="C15" s="15">
        <v>3500000</v>
      </c>
      <c r="D15" s="9">
        <f t="shared" si="2"/>
        <v>1.4197111428571429</v>
      </c>
      <c r="E15" s="10">
        <f t="shared" si="3"/>
        <v>1468989</v>
      </c>
      <c r="F15" s="93" t="s">
        <v>32</v>
      </c>
    </row>
    <row r="16" spans="1:6" ht="25.5" customHeight="1">
      <c r="A16" s="11" t="s">
        <v>9</v>
      </c>
      <c r="B16" s="12">
        <f>SUM(B15:B15)</f>
        <v>4968989</v>
      </c>
      <c r="C16" s="12">
        <f>SUM(C15:C15)</f>
        <v>3500000</v>
      </c>
      <c r="D16" s="13">
        <f t="shared" si="2"/>
        <v>1.4197111428571429</v>
      </c>
      <c r="E16" s="14">
        <f t="shared" si="3"/>
        <v>1468989</v>
      </c>
      <c r="F16" s="94"/>
    </row>
    <row r="17" spans="1:6" ht="25.5" customHeight="1">
      <c r="A17" s="18" t="s">
        <v>10</v>
      </c>
      <c r="B17" s="19">
        <f>B14+B16</f>
        <v>9142009</v>
      </c>
      <c r="C17" s="19">
        <f>C14+C16</f>
        <v>6500000</v>
      </c>
      <c r="D17" s="20">
        <f t="shared" si="2"/>
        <v>1.406462923076923</v>
      </c>
      <c r="E17" s="21">
        <f t="shared" si="3"/>
        <v>2642009</v>
      </c>
      <c r="F17" s="4"/>
    </row>
    <row r="18" spans="1:6" s="29" customFormat="1" ht="25.5" customHeight="1">
      <c r="A18" s="25"/>
      <c r="B18" s="26"/>
      <c r="C18" s="26"/>
      <c r="D18" s="27"/>
      <c r="E18" s="28"/>
    </row>
    <row r="19" spans="1:6" ht="25.5" customHeight="1">
      <c r="F19" s="31"/>
    </row>
    <row r="20" spans="1:6" ht="25.5" customHeight="1">
      <c r="A20" s="30" t="s">
        <v>29</v>
      </c>
    </row>
  </sheetData>
  <mergeCells count="3">
    <mergeCell ref="A1:D1"/>
    <mergeCell ref="A10:D10"/>
    <mergeCell ref="F15:F16"/>
  </mergeCells>
  <phoneticPr fontId="2" type="noConversion"/>
  <conditionalFormatting sqref="E12:E18 E3:E8">
    <cfRule type="cellIs" dxfId="9" priority="4" operator="greaterThan">
      <formula>0</formula>
    </cfRule>
  </conditionalFormatting>
  <conditionalFormatting sqref="E12:E18 E3:E8">
    <cfRule type="cellIs" dxfId="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11</vt:i4>
      </vt:variant>
    </vt:vector>
  </HeadingPairs>
  <TitlesOfParts>
    <vt:vector size="22" baseType="lpstr">
      <vt:lpstr>2020_11</vt:lpstr>
      <vt:lpstr>2020_10</vt:lpstr>
      <vt:lpstr>2020_09</vt:lpstr>
      <vt:lpstr>2020_08</vt:lpstr>
      <vt:lpstr>2020_07</vt:lpstr>
      <vt:lpstr>2020_06</vt:lpstr>
      <vt:lpstr>2020_05</vt:lpstr>
      <vt:lpstr>2020_04</vt:lpstr>
      <vt:lpstr>2020_03</vt:lpstr>
      <vt:lpstr>2020_02</vt:lpstr>
      <vt:lpstr>2020_01</vt:lpstr>
      <vt:lpstr>'2020_01'!Print_Area</vt:lpstr>
      <vt:lpstr>'2020_02'!Print_Area</vt:lpstr>
      <vt:lpstr>'2020_03'!Print_Area</vt:lpstr>
      <vt:lpstr>'2020_04'!Print_Area</vt:lpstr>
      <vt:lpstr>'2020_05'!Print_Area</vt:lpstr>
      <vt:lpstr>'2020_06'!Print_Area</vt:lpstr>
      <vt:lpstr>'2020_07'!Print_Area</vt:lpstr>
      <vt:lpstr>'2020_08'!Print_Area</vt:lpstr>
      <vt:lpstr>'2020_09'!Print_Area</vt:lpstr>
      <vt:lpstr>'2020_10'!Print_Area</vt:lpstr>
      <vt:lpstr>'2020_11'!Print_Area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2020-10-28T08:05:53Z</dcterms:modified>
</cp:coreProperties>
</file>