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55" yWindow="150" windowWidth="15165" windowHeight="9000" firstSheet="1" activeTab="2"/>
  </bookViews>
  <sheets>
    <sheet name="2018_04(整體_年度目標)" sheetId="1" r:id="rId1"/>
    <sheet name="Sheet1" sheetId="2" r:id="rId2"/>
    <sheet name="每日進度指標" sheetId="3" r:id="rId3"/>
  </sheets>
  <definedNames>
    <definedName name="_xlnm.Print_Area" localSheetId="0">'2018_04(整體_年度目標)'!$A$1:$Q$27</definedName>
    <definedName name="_xlnm.Print_Area" localSheetId="2">每日進度指標!$A$1:$AE$37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/>
  <c r="C10"/>
  <c r="C8"/>
  <c r="C7"/>
  <c r="C5"/>
  <c r="C4"/>
  <c r="C3"/>
  <c r="E12" l="1"/>
  <c r="B12"/>
  <c r="B9"/>
  <c r="B6"/>
  <c r="H4"/>
  <c r="H3"/>
  <c r="H11"/>
  <c r="H10"/>
  <c r="H8"/>
  <c r="H7"/>
  <c r="AB6"/>
  <c r="Z6"/>
  <c r="J6"/>
  <c r="H5"/>
  <c r="D10" l="1"/>
  <c r="D8"/>
  <c r="D7"/>
  <c r="D11"/>
  <c r="D4"/>
  <c r="D3"/>
  <c r="D5"/>
  <c r="B13"/>
  <c r="I3"/>
  <c r="J12"/>
  <c r="C15" l="1"/>
  <c r="H15" s="1"/>
  <c r="G15"/>
  <c r="I15"/>
  <c r="C16"/>
  <c r="H16" s="1"/>
  <c r="G16"/>
  <c r="I16"/>
  <c r="C17"/>
  <c r="H17" s="1"/>
  <c r="G17"/>
  <c r="I17"/>
  <c r="E18"/>
  <c r="F18"/>
  <c r="J18"/>
  <c r="K18"/>
  <c r="L18"/>
  <c r="M18"/>
  <c r="N18"/>
  <c r="O18"/>
  <c r="P18"/>
  <c r="Q18"/>
  <c r="R18"/>
  <c r="S18"/>
  <c r="T18"/>
  <c r="U18"/>
  <c r="V18"/>
  <c r="W18"/>
  <c r="X18"/>
  <c r="Z18"/>
  <c r="AB18"/>
  <c r="AC19"/>
  <c r="C20"/>
  <c r="H20" s="1"/>
  <c r="G20"/>
  <c r="I20"/>
  <c r="I18" l="1"/>
  <c r="G18"/>
  <c r="C18"/>
  <c r="H18"/>
  <c r="Z12"/>
  <c r="E9" l="1"/>
  <c r="K6"/>
  <c r="L6"/>
  <c r="M6"/>
  <c r="N6"/>
  <c r="O6"/>
  <c r="P6"/>
  <c r="Q6"/>
  <c r="R6"/>
  <c r="S6"/>
  <c r="T6"/>
  <c r="U6"/>
  <c r="V6"/>
  <c r="W6"/>
  <c r="Y6"/>
  <c r="Y13" s="1"/>
  <c r="AA6"/>
  <c r="E6"/>
  <c r="AB12"/>
  <c r="I5"/>
  <c r="E13" l="1"/>
  <c r="H6"/>
  <c r="H9"/>
  <c r="C9"/>
  <c r="D9" s="1"/>
  <c r="C6"/>
  <c r="D6" s="1"/>
  <c r="AA9"/>
  <c r="AA19" s="1"/>
  <c r="AA13" l="1"/>
  <c r="G4"/>
  <c r="G6" l="1"/>
  <c r="E19"/>
  <c r="H14" l="1"/>
  <c r="H12" l="1"/>
  <c r="H19" s="1"/>
  <c r="H13" l="1"/>
  <c r="Q9"/>
  <c r="Q12"/>
  <c r="Q13" l="1"/>
  <c r="Q19" s="1"/>
  <c r="J9" l="1"/>
  <c r="J13" s="1"/>
  <c r="J19" s="1"/>
  <c r="F19" l="1"/>
  <c r="G19" s="1"/>
  <c r="K9"/>
  <c r="L9"/>
  <c r="M9"/>
  <c r="N9"/>
  <c r="O9"/>
  <c r="P9"/>
  <c r="R9"/>
  <c r="S9"/>
  <c r="T9"/>
  <c r="U9"/>
  <c r="V9"/>
  <c r="W9"/>
  <c r="X9"/>
  <c r="X13" s="1"/>
  <c r="X19" s="1"/>
  <c r="Z9"/>
  <c r="Z13" s="1"/>
  <c r="Z19" s="1"/>
  <c r="AB9"/>
  <c r="AB13" s="1"/>
  <c r="AB19" s="1"/>
  <c r="G12" l="1"/>
  <c r="G13"/>
  <c r="K12"/>
  <c r="K13" s="1"/>
  <c r="K19" s="1"/>
  <c r="L12"/>
  <c r="L13" s="1"/>
  <c r="L19" s="1"/>
  <c r="M12"/>
  <c r="M13" s="1"/>
  <c r="M19" s="1"/>
  <c r="N12"/>
  <c r="N13" s="1"/>
  <c r="N19" s="1"/>
  <c r="O12"/>
  <c r="O13" s="1"/>
  <c r="O19" s="1"/>
  <c r="P12"/>
  <c r="P13" s="1"/>
  <c r="P19" s="1"/>
  <c r="R12"/>
  <c r="R13" s="1"/>
  <c r="R19" s="1"/>
  <c r="S12"/>
  <c r="S13" s="1"/>
  <c r="S19" s="1"/>
  <c r="T12"/>
  <c r="T13" s="1"/>
  <c r="T19" s="1"/>
  <c r="U12"/>
  <c r="U13" s="1"/>
  <c r="U19" s="1"/>
  <c r="V12"/>
  <c r="V13" s="1"/>
  <c r="V19" s="1"/>
  <c r="W12"/>
  <c r="W13" s="1"/>
  <c r="W19" s="1"/>
  <c r="C12" l="1"/>
  <c r="I4"/>
  <c r="C19" l="1"/>
  <c r="D12"/>
  <c r="C13"/>
  <c r="D13" s="1"/>
  <c r="I11"/>
  <c r="G11"/>
  <c r="G8" l="1"/>
  <c r="G10" l="1"/>
  <c r="I10" l="1"/>
  <c r="I12" s="1"/>
  <c r="I7"/>
  <c r="G7"/>
  <c r="I8"/>
  <c r="G5"/>
  <c r="I6"/>
  <c r="G3"/>
  <c r="D6" i="1"/>
  <c r="G7"/>
  <c r="H7"/>
  <c r="I7"/>
  <c r="J7"/>
  <c r="K7"/>
  <c r="F7"/>
  <c r="E6"/>
  <c r="C7"/>
  <c r="B7"/>
  <c r="I9" i="3" l="1"/>
  <c r="I19" s="1"/>
  <c r="K26" i="1"/>
  <c r="K19"/>
  <c r="K15"/>
  <c r="K12"/>
  <c r="K27" l="1"/>
  <c r="K16"/>
  <c r="G15"/>
  <c r="H15"/>
  <c r="I15"/>
  <c r="J15"/>
  <c r="F15"/>
  <c r="I26" l="1"/>
  <c r="I19"/>
  <c r="I12"/>
  <c r="I16" s="1"/>
  <c r="I27" l="1"/>
  <c r="H26"/>
  <c r="H19"/>
  <c r="H12"/>
  <c r="H27" l="1"/>
  <c r="H16"/>
  <c r="J12"/>
  <c r="L12"/>
  <c r="M12"/>
  <c r="N12"/>
  <c r="O12"/>
  <c r="O27" s="1"/>
  <c r="P12"/>
  <c r="P27" s="1"/>
  <c r="E14" l="1"/>
  <c r="B12"/>
  <c r="B15"/>
  <c r="C15"/>
  <c r="D14"/>
  <c r="L26"/>
  <c r="M26"/>
  <c r="J26"/>
  <c r="N26"/>
  <c r="G19"/>
  <c r="F19"/>
  <c r="L19"/>
  <c r="M19"/>
  <c r="J19"/>
  <c r="J27" s="1"/>
  <c r="N19"/>
  <c r="L15"/>
  <c r="M15"/>
  <c r="N15"/>
  <c r="G12"/>
  <c r="F12"/>
  <c r="K11" i="2"/>
  <c r="L7" i="1"/>
  <c r="L27" s="1"/>
  <c r="M7"/>
  <c r="N7"/>
  <c r="B19"/>
  <c r="C19"/>
  <c r="B13" i="2"/>
  <c r="E13" s="1"/>
  <c r="B10"/>
  <c r="E10" s="1"/>
  <c r="B9"/>
  <c r="D9" s="1"/>
  <c r="B8"/>
  <c r="D8" s="1"/>
  <c r="B7"/>
  <c r="D7" s="1"/>
  <c r="D5" i="1"/>
  <c r="B4" i="2"/>
  <c r="D4" s="1"/>
  <c r="B3"/>
  <c r="D3" s="1"/>
  <c r="B12"/>
  <c r="E12" s="1"/>
  <c r="C12" i="1"/>
  <c r="C26"/>
  <c r="C6" i="2"/>
  <c r="L5"/>
  <c r="K5"/>
  <c r="J5"/>
  <c r="I5"/>
  <c r="G5"/>
  <c r="F5"/>
  <c r="C2"/>
  <c r="B2"/>
  <c r="L4"/>
  <c r="L7"/>
  <c r="L8"/>
  <c r="L9"/>
  <c r="L10"/>
  <c r="L12"/>
  <c r="L13"/>
  <c r="L3"/>
  <c r="K4"/>
  <c r="K7"/>
  <c r="K8"/>
  <c r="K9"/>
  <c r="K10"/>
  <c r="K12"/>
  <c r="K13"/>
  <c r="K3"/>
  <c r="J4"/>
  <c r="J7"/>
  <c r="J8"/>
  <c r="J9"/>
  <c r="J10"/>
  <c r="J12"/>
  <c r="J13"/>
  <c r="J3"/>
  <c r="I4"/>
  <c r="I7"/>
  <c r="I8"/>
  <c r="I9"/>
  <c r="I10"/>
  <c r="I12"/>
  <c r="I13"/>
  <c r="I3"/>
  <c r="G4"/>
  <c r="G7"/>
  <c r="G8"/>
  <c r="G9"/>
  <c r="G10"/>
  <c r="G12"/>
  <c r="G13"/>
  <c r="G3"/>
  <c r="F4"/>
  <c r="F7"/>
  <c r="F8"/>
  <c r="F9"/>
  <c r="F10"/>
  <c r="F12"/>
  <c r="F13"/>
  <c r="F3"/>
  <c r="B1"/>
  <c r="C1"/>
  <c r="M14"/>
  <c r="H14"/>
  <c r="C14"/>
  <c r="P11"/>
  <c r="O11"/>
  <c r="N11"/>
  <c r="M11"/>
  <c r="H11"/>
  <c r="C11"/>
  <c r="Q6"/>
  <c r="O6"/>
  <c r="N6"/>
  <c r="M6"/>
  <c r="H6"/>
  <c r="G26" i="1"/>
  <c r="F26"/>
  <c r="B22"/>
  <c r="L22"/>
  <c r="M22"/>
  <c r="M27" l="1"/>
  <c r="N27"/>
  <c r="C27"/>
  <c r="F27"/>
  <c r="G27"/>
  <c r="J16"/>
  <c r="K6" i="2"/>
  <c r="N16" i="1"/>
  <c r="M16"/>
  <c r="L16"/>
  <c r="F16"/>
  <c r="G16"/>
  <c r="C16"/>
  <c r="D19"/>
  <c r="E5"/>
  <c r="B5" i="2"/>
  <c r="E5" s="1"/>
  <c r="C15"/>
  <c r="B26" i="1"/>
  <c r="D26" s="1"/>
  <c r="H15" i="2"/>
  <c r="E4"/>
  <c r="E9"/>
  <c r="D13"/>
  <c r="D10"/>
  <c r="E14"/>
  <c r="E7"/>
  <c r="D12"/>
  <c r="E8"/>
  <c r="E3"/>
  <c r="E17" i="1"/>
  <c r="D17"/>
  <c r="B27" l="1"/>
  <c r="D27" s="1"/>
  <c r="D7"/>
  <c r="D5" i="2"/>
  <c r="E6"/>
  <c r="E26" i="1"/>
  <c r="E11" i="2"/>
  <c r="E8" i="1"/>
  <c r="E9"/>
  <c r="B11" i="2" l="1"/>
  <c r="D11" s="1"/>
  <c r="B6"/>
  <c r="D6" s="1"/>
  <c r="F11"/>
  <c r="I14"/>
  <c r="F14"/>
  <c r="K14" l="1"/>
  <c r="K15" s="1"/>
  <c r="L14"/>
  <c r="J11"/>
  <c r="I11"/>
  <c r="G11"/>
  <c r="I6"/>
  <c r="F6"/>
  <c r="F15" s="1"/>
  <c r="G14"/>
  <c r="J14"/>
  <c r="I15" l="1"/>
  <c r="B16" i="1"/>
  <c r="B14" i="2"/>
  <c r="D14" s="1"/>
  <c r="E16" i="1" l="1"/>
  <c r="D16"/>
  <c r="B15" i="2"/>
  <c r="D15" s="1"/>
  <c r="G6"/>
  <c r="G15" s="1"/>
  <c r="J6"/>
  <c r="J15" s="1"/>
  <c r="D12" i="1"/>
  <c r="E18"/>
  <c r="D18"/>
  <c r="E13"/>
  <c r="E15" s="1"/>
  <c r="D13"/>
  <c r="E24"/>
  <c r="D24"/>
  <c r="L11" i="2"/>
  <c r="E11" i="1"/>
  <c r="D11"/>
  <c r="E10"/>
  <c r="D10"/>
  <c r="D9"/>
  <c r="D8"/>
  <c r="E4"/>
  <c r="D4"/>
  <c r="E3"/>
  <c r="E7" s="1"/>
  <c r="D3"/>
  <c r="D15"/>
  <c r="E19" l="1"/>
  <c r="E12"/>
  <c r="L6" i="2"/>
  <c r="L15" s="1"/>
  <c r="E27" i="1"/>
  <c r="C32"/>
  <c r="E15" i="2"/>
  <c r="I13" i="3" l="1"/>
  <c r="G9"/>
</calcChain>
</file>

<file path=xl/sharedStrings.xml><?xml version="1.0" encoding="utf-8"?>
<sst xmlns="http://schemas.openxmlformats.org/spreadsheetml/2006/main" count="154" uniqueCount="101">
  <si>
    <t>業務員</t>
    <phoneticPr fontId="2" type="noConversion"/>
  </si>
  <si>
    <t>達成比</t>
    <phoneticPr fontId="2" type="noConversion"/>
  </si>
  <si>
    <t>尚需努力的數字</t>
    <phoneticPr fontId="2" type="noConversion"/>
  </si>
  <si>
    <t>BW750</t>
    <phoneticPr fontId="2" type="noConversion"/>
  </si>
  <si>
    <t>BW750A</t>
    <phoneticPr fontId="2" type="noConversion"/>
  </si>
  <si>
    <t>綠動椅</t>
    <phoneticPr fontId="2" type="noConversion"/>
  </si>
  <si>
    <t>太和</t>
    <phoneticPr fontId="2" type="noConversion"/>
  </si>
  <si>
    <t>BS1</t>
    <phoneticPr fontId="2" type="noConversion"/>
  </si>
  <si>
    <t>IVIB5050A</t>
  </si>
  <si>
    <t>AV008</t>
    <phoneticPr fontId="2" type="noConversion"/>
  </si>
  <si>
    <t>VF8</t>
    <phoneticPr fontId="2" type="noConversion"/>
  </si>
  <si>
    <t>床</t>
    <phoneticPr fontId="2" type="noConversion"/>
  </si>
  <si>
    <t>李永齊</t>
  </si>
  <si>
    <t>柯世鵬</t>
  </si>
  <si>
    <t>北區</t>
    <phoneticPr fontId="2" type="noConversion"/>
  </si>
  <si>
    <t>李宏達</t>
  </si>
  <si>
    <t>陳巧芬</t>
  </si>
  <si>
    <t>梁玉林</t>
  </si>
  <si>
    <t>中區</t>
    <phoneticPr fontId="2" type="noConversion"/>
  </si>
  <si>
    <t>張嘉芬</t>
  </si>
  <si>
    <t>黃三和</t>
  </si>
  <si>
    <t>南區</t>
    <phoneticPr fontId="2" type="noConversion"/>
  </si>
  <si>
    <t>外銷</t>
    <phoneticPr fontId="2" type="noConversion"/>
  </si>
  <si>
    <t>許彩雲</t>
    <phoneticPr fontId="2" type="noConversion"/>
  </si>
  <si>
    <t>王香莉</t>
  </si>
  <si>
    <t>專案</t>
    <phoneticPr fontId="2" type="noConversion"/>
  </si>
  <si>
    <t>開發部</t>
    <phoneticPr fontId="2" type="noConversion"/>
  </si>
  <si>
    <t>林士傑</t>
    <phoneticPr fontId="2" type="noConversion"/>
  </si>
  <si>
    <t xml:space="preserve"> </t>
    <phoneticPr fontId="2" type="noConversion"/>
  </si>
  <si>
    <t>許彩雲</t>
  </si>
  <si>
    <t>專案</t>
    <phoneticPr fontId="2" type="noConversion"/>
  </si>
  <si>
    <t>林宜冠</t>
    <phoneticPr fontId="2" type="noConversion"/>
  </si>
  <si>
    <t>協助小天使</t>
    <phoneticPr fontId="2" type="noConversion"/>
  </si>
  <si>
    <t>曉詩</t>
    <phoneticPr fontId="2" type="noConversion"/>
  </si>
  <si>
    <t>舒婷</t>
    <phoneticPr fontId="2" type="noConversion"/>
  </si>
  <si>
    <t>雅蓉</t>
    <phoneticPr fontId="2" type="noConversion"/>
  </si>
  <si>
    <t>佳容</t>
    <phoneticPr fontId="2" type="noConversion"/>
  </si>
  <si>
    <t>雅惠</t>
    <phoneticPr fontId="2" type="noConversion"/>
  </si>
  <si>
    <t>嘉芬</t>
    <phoneticPr fontId="2" type="noConversion"/>
  </si>
  <si>
    <t>實體通路</t>
    <phoneticPr fontId="2" type="noConversion"/>
  </si>
  <si>
    <t xml:space="preserve"> </t>
    <phoneticPr fontId="2" type="noConversion"/>
  </si>
  <si>
    <t>製表日期:</t>
    <phoneticPr fontId="2" type="noConversion"/>
  </si>
  <si>
    <t>綠動床</t>
    <phoneticPr fontId="2" type="noConversion"/>
  </si>
  <si>
    <t>綠動椅</t>
    <phoneticPr fontId="2" type="noConversion"/>
  </si>
  <si>
    <t>貴妃椅</t>
    <phoneticPr fontId="2" type="noConversion"/>
  </si>
  <si>
    <t>0601_0627累計達成比</t>
    <phoneticPr fontId="2" type="noConversion"/>
  </si>
  <si>
    <t>戴佐鈞</t>
    <phoneticPr fontId="2" type="noConversion"/>
  </si>
  <si>
    <t>實體通路</t>
    <phoneticPr fontId="2" type="noConversion"/>
  </si>
  <si>
    <t>R1</t>
    <phoneticPr fontId="2" type="noConversion"/>
  </si>
  <si>
    <t>R1</t>
    <phoneticPr fontId="2" type="noConversion"/>
  </si>
  <si>
    <t>VF9</t>
    <phoneticPr fontId="2" type="noConversion"/>
  </si>
  <si>
    <t>高炳弘</t>
    <phoneticPr fontId="2" type="noConversion"/>
  </si>
  <si>
    <t>佳容</t>
    <phoneticPr fontId="2" type="noConversion"/>
  </si>
  <si>
    <t>嘉芬</t>
    <phoneticPr fontId="2" type="noConversion"/>
  </si>
  <si>
    <t>舒婷</t>
    <phoneticPr fontId="2" type="noConversion"/>
  </si>
  <si>
    <t>雅蓉</t>
    <phoneticPr fontId="2" type="noConversion"/>
  </si>
  <si>
    <t>政君/宥瑄</t>
    <phoneticPr fontId="2" type="noConversion"/>
  </si>
  <si>
    <t>巧琪/文航</t>
    <phoneticPr fontId="2" type="noConversion"/>
  </si>
  <si>
    <t>BW750A</t>
    <phoneticPr fontId="2" type="noConversion"/>
  </si>
  <si>
    <t>BW750</t>
    <phoneticPr fontId="2" type="noConversion"/>
  </si>
  <si>
    <t>水平床</t>
    <phoneticPr fontId="2" type="noConversion"/>
  </si>
  <si>
    <t>5月目標</t>
    <phoneticPr fontId="2" type="noConversion"/>
  </si>
  <si>
    <t>5月銷貨淨額</t>
    <phoneticPr fontId="2" type="noConversion"/>
  </si>
  <si>
    <t xml:space="preserve"> 2018/05/01</t>
    <phoneticPr fontId="2" type="noConversion"/>
  </si>
  <si>
    <t xml:space="preserve"> 2018/05/01~2018/05/02累計達成比</t>
    <phoneticPr fontId="2" type="noConversion"/>
  </si>
  <si>
    <t>0501_0502累計達成比</t>
    <phoneticPr fontId="2" type="noConversion"/>
  </si>
  <si>
    <t>康銘峰</t>
  </si>
  <si>
    <t>雅蓉</t>
    <phoneticPr fontId="2" type="noConversion"/>
  </si>
  <si>
    <t>本月尚需努力的數字</t>
    <phoneticPr fontId="2" type="noConversion"/>
  </si>
  <si>
    <t>陳安睫</t>
  </si>
  <si>
    <t>駱麗玲</t>
    <phoneticPr fontId="2" type="noConversion"/>
  </si>
  <si>
    <t>750B</t>
    <phoneticPr fontId="2" type="noConversion"/>
  </si>
  <si>
    <t>N1</t>
    <phoneticPr fontId="2" type="noConversion"/>
  </si>
  <si>
    <t>張嘉芬</t>
    <phoneticPr fontId="2" type="noConversion"/>
  </si>
  <si>
    <t>太和</t>
    <phoneticPr fontId="2" type="noConversion"/>
  </si>
  <si>
    <t>BG1</t>
    <phoneticPr fontId="2" type="noConversion"/>
  </si>
  <si>
    <t>每日目標</t>
    <phoneticPr fontId="2" type="noConversion"/>
  </si>
  <si>
    <t>水平床</t>
    <phoneticPr fontId="2" type="noConversion"/>
  </si>
  <si>
    <t>備註</t>
    <phoneticPr fontId="2" type="noConversion"/>
  </si>
  <si>
    <t>黃宥瑄</t>
  </si>
  <si>
    <t>許巧琪</t>
  </si>
  <si>
    <t>BM1</t>
    <phoneticPr fontId="2" type="noConversion"/>
  </si>
  <si>
    <t>Fit1</t>
    <phoneticPr fontId="2" type="noConversion"/>
  </si>
  <si>
    <t>760B</t>
    <phoneticPr fontId="2" type="noConversion"/>
  </si>
  <si>
    <t>廈門</t>
    <phoneticPr fontId="2" type="noConversion"/>
  </si>
  <si>
    <t>秦志雄</t>
    <phoneticPr fontId="2" type="noConversion"/>
  </si>
  <si>
    <t>律動儀</t>
    <phoneticPr fontId="2" type="noConversion"/>
  </si>
  <si>
    <t>BS1</t>
    <phoneticPr fontId="2" type="noConversion"/>
  </si>
  <si>
    <t xml:space="preserve"> 2019/08/01~2019/08/30累計達成比</t>
    <phoneticPr fontId="2" type="noConversion"/>
  </si>
  <si>
    <t>累積每日進度指標</t>
    <phoneticPr fontId="2" type="noConversion"/>
  </si>
  <si>
    <t>昕卉</t>
    <phoneticPr fontId="2" type="noConversion"/>
  </si>
  <si>
    <t>BW760B</t>
    <phoneticPr fontId="2" type="noConversion"/>
  </si>
  <si>
    <t>綠動椅(BR1)</t>
    <phoneticPr fontId="2" type="noConversion"/>
  </si>
  <si>
    <t>製表日期:</t>
    <phoneticPr fontId="2" type="noConversion"/>
  </si>
  <si>
    <t>連鎖+北區</t>
    <phoneticPr fontId="2" type="noConversion"/>
  </si>
  <si>
    <t>今日績效</t>
    <phoneticPr fontId="2" type="noConversion"/>
  </si>
  <si>
    <t>累計達成比</t>
    <phoneticPr fontId="2" type="noConversion"/>
  </si>
  <si>
    <t>當日達成比</t>
    <phoneticPr fontId="2" type="noConversion"/>
  </si>
  <si>
    <t>08月目標</t>
    <phoneticPr fontId="2" type="noConversion"/>
  </si>
  <si>
    <t>08月銷貨淨額</t>
    <phoneticPr fontId="2" type="noConversion"/>
  </si>
  <si>
    <t xml:space="preserve"> 2020/08/01-2020/08/05</t>
    <phoneticPr fontId="2" type="noConversion"/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</si>
</sst>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#,##0_);[Red]\(#,##0\)"/>
    <numFmt numFmtId="177" formatCode="#,##0_ "/>
    <numFmt numFmtId="178" formatCode="#,##0_ ;[Red]\-#,##0\ "/>
    <numFmt numFmtId="179" formatCode="##,##0_ ;\-##,##0\ "/>
  </numFmts>
  <fonts count="11">
    <font>
      <sz val="12"/>
      <color indexed="8"/>
      <name val="新細明體"/>
      <family val="1"/>
      <charset val="136"/>
    </font>
    <font>
      <b/>
      <sz val="22"/>
      <color indexed="8"/>
      <name val="微軟正黑體"/>
      <family val="2"/>
      <charset val="136"/>
    </font>
    <font>
      <sz val="9"/>
      <name val="新細明體"/>
      <family val="1"/>
      <charset val="136"/>
    </font>
    <font>
      <b/>
      <sz val="22"/>
      <name val="微軟正黑體"/>
      <family val="2"/>
      <charset val="136"/>
    </font>
    <font>
      <b/>
      <sz val="22"/>
      <color rgb="FFFF0000"/>
      <name val="微軟正黑體"/>
      <family val="2"/>
      <charset val="136"/>
    </font>
    <font>
      <sz val="22"/>
      <color indexed="8"/>
      <name val="新細明體"/>
      <family val="1"/>
      <charset val="136"/>
    </font>
    <font>
      <b/>
      <sz val="20"/>
      <name val="微軟正黑體"/>
      <family val="2"/>
      <charset val="136"/>
    </font>
    <font>
      <b/>
      <sz val="21"/>
      <color indexed="8"/>
      <name val="微軟正黑體"/>
      <family val="2"/>
      <charset val="136"/>
    </font>
    <font>
      <b/>
      <sz val="2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2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7" fontId="1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176" fontId="1" fillId="0" borderId="0" xfId="0" applyNumberFormat="1" applyFont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1" xfId="0" applyFont="1" applyFill="1" applyBorder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14" fontId="1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178" fontId="4" fillId="0" borderId="0" xfId="0" applyNumberFormat="1" applyFont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0" fontId="3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5" fillId="4" borderId="0" xfId="0" applyFont="1" applyFill="1">
      <alignment vertical="center"/>
    </xf>
    <xf numFmtId="0" fontId="3" fillId="4" borderId="1" xfId="0" applyFont="1" applyFill="1" applyBorder="1">
      <alignment vertical="center"/>
    </xf>
    <xf numFmtId="10" fontId="3" fillId="4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一般" xfId="0" builtinId="0"/>
    <cellStyle name="千分位 2" xfId="1"/>
  </cellStyles>
  <dxfs count="6"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zoomScale="50" zoomScaleNormal="50" workbookViewId="0">
      <selection sqref="A1:XFD1048576"/>
    </sheetView>
  </sheetViews>
  <sheetFormatPr defaultColWidth="9" defaultRowHeight="25.5" customHeight="1"/>
  <cols>
    <col min="1" max="1" width="17.875" style="1" customWidth="1"/>
    <col min="2" max="2" width="28" style="34" customWidth="1"/>
    <col min="3" max="3" width="28.5" style="34" customWidth="1"/>
    <col min="4" max="4" width="20.375" style="34" customWidth="1"/>
    <col min="5" max="5" width="29.625" style="34" customWidth="1"/>
    <col min="6" max="6" width="10.875" style="2" hidden="1" customWidth="1"/>
    <col min="7" max="7" width="13.75" style="2" hidden="1" customWidth="1"/>
    <col min="8" max="8" width="20.625" style="2" hidden="1" customWidth="1"/>
    <col min="9" max="9" width="17.125" style="2" hidden="1" customWidth="1"/>
    <col min="10" max="11" width="14.875" style="35" hidden="1" customWidth="1"/>
    <col min="12" max="12" width="23.25" style="2" hidden="1" customWidth="1"/>
    <col min="13" max="13" width="13.625" style="2" hidden="1" customWidth="1"/>
    <col min="14" max="15" width="7.875" style="35" hidden="1" customWidth="1"/>
    <col min="16" max="16" width="9.875" style="35" hidden="1" customWidth="1"/>
    <col min="17" max="17" width="24.375" style="35" bestFit="1" customWidth="1"/>
    <col min="18" max="16384" width="9" style="35"/>
  </cols>
  <sheetData>
    <row r="1" spans="1:17" ht="30">
      <c r="A1" s="59" t="s">
        <v>41</v>
      </c>
      <c r="B1" s="60" t="s">
        <v>63</v>
      </c>
      <c r="C1" s="90" t="s">
        <v>64</v>
      </c>
      <c r="D1" s="90"/>
      <c r="E1" s="90"/>
    </row>
    <row r="2" spans="1:17" ht="25.5" customHeight="1">
      <c r="A2" s="3" t="s">
        <v>0</v>
      </c>
      <c r="B2" s="65" t="s">
        <v>62</v>
      </c>
      <c r="C2" s="65" t="s">
        <v>61</v>
      </c>
      <c r="D2" s="4" t="s">
        <v>1</v>
      </c>
      <c r="E2" s="5" t="s">
        <v>2</v>
      </c>
      <c r="F2" s="6" t="s">
        <v>6</v>
      </c>
      <c r="G2" s="6" t="s">
        <v>5</v>
      </c>
      <c r="H2" s="6" t="s">
        <v>58</v>
      </c>
      <c r="I2" s="6" t="s">
        <v>59</v>
      </c>
      <c r="J2" s="6" t="s">
        <v>44</v>
      </c>
      <c r="K2" s="6" t="s">
        <v>60</v>
      </c>
      <c r="L2" s="6" t="s">
        <v>8</v>
      </c>
      <c r="M2" s="6" t="s">
        <v>10</v>
      </c>
      <c r="N2" s="6" t="s">
        <v>48</v>
      </c>
      <c r="O2" s="6" t="s">
        <v>49</v>
      </c>
      <c r="P2" s="6" t="s">
        <v>50</v>
      </c>
      <c r="Q2" s="4" t="s">
        <v>32</v>
      </c>
    </row>
    <row r="3" spans="1:17" ht="25.5" customHeight="1">
      <c r="A3" s="3" t="s">
        <v>12</v>
      </c>
      <c r="B3" s="7">
        <v>204774</v>
      </c>
      <c r="C3" s="7">
        <v>1350000</v>
      </c>
      <c r="D3" s="8">
        <f t="shared" ref="D3:D19" si="0">B3/C3</f>
        <v>0.15168444444444446</v>
      </c>
      <c r="E3" s="9">
        <f>B3-C3</f>
        <v>-1145226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5" t="s">
        <v>34</v>
      </c>
    </row>
    <row r="4" spans="1:17" ht="25.5" customHeight="1">
      <c r="A4" s="10" t="s">
        <v>13</v>
      </c>
      <c r="B4" s="7">
        <v>16715</v>
      </c>
      <c r="C4" s="7">
        <v>1500000</v>
      </c>
      <c r="D4" s="8">
        <f t="shared" si="0"/>
        <v>1.1143333333333333E-2</v>
      </c>
      <c r="E4" s="9">
        <f t="shared" ref="E4:E17" si="1">B4-C4</f>
        <v>-1483285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5" t="s">
        <v>52</v>
      </c>
    </row>
    <row r="5" spans="1:17" ht="25.5" customHeight="1">
      <c r="A5" s="10" t="s">
        <v>46</v>
      </c>
      <c r="B5" s="7">
        <v>5029</v>
      </c>
      <c r="C5" s="7">
        <v>950000</v>
      </c>
      <c r="D5" s="8">
        <f t="shared" si="0"/>
        <v>5.2936842105263159E-3</v>
      </c>
      <c r="E5" s="9">
        <f t="shared" si="1"/>
        <v>-944971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5" t="s">
        <v>54</v>
      </c>
    </row>
    <row r="6" spans="1:17" ht="25.5" customHeight="1">
      <c r="A6" s="10" t="s">
        <v>66</v>
      </c>
      <c r="B6" s="7">
        <v>14838</v>
      </c>
      <c r="C6" s="7">
        <v>950000</v>
      </c>
      <c r="D6" s="8">
        <f t="shared" si="0"/>
        <v>1.5618947368421053E-2</v>
      </c>
      <c r="E6" s="9">
        <f t="shared" si="1"/>
        <v>-935162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5" t="s">
        <v>34</v>
      </c>
    </row>
    <row r="7" spans="1:17" ht="25.5" customHeight="1">
      <c r="A7" s="11" t="s">
        <v>14</v>
      </c>
      <c r="B7" s="12">
        <f>SUM(B3:B6)</f>
        <v>241356</v>
      </c>
      <c r="C7" s="12">
        <f>SUM(C3:C6)</f>
        <v>4750000</v>
      </c>
      <c r="D7" s="13">
        <f>B7/C7</f>
        <v>5.0811789473684213E-2</v>
      </c>
      <c r="E7" s="14">
        <f t="shared" ref="E7:K7" si="2">SUM(E3:E6)</f>
        <v>-4508644</v>
      </c>
      <c r="F7" s="63">
        <f t="shared" si="2"/>
        <v>0</v>
      </c>
      <c r="G7" s="63">
        <f t="shared" si="2"/>
        <v>0</v>
      </c>
      <c r="H7" s="63">
        <f t="shared" si="2"/>
        <v>0</v>
      </c>
      <c r="I7" s="63">
        <f t="shared" si="2"/>
        <v>0</v>
      </c>
      <c r="J7" s="63">
        <f t="shared" si="2"/>
        <v>0</v>
      </c>
      <c r="K7" s="63">
        <f t="shared" si="2"/>
        <v>0</v>
      </c>
      <c r="L7" s="63">
        <f>SUM(L3:L5)</f>
        <v>0</v>
      </c>
      <c r="M7" s="63">
        <f>SUM(M3:M5)</f>
        <v>0</v>
      </c>
      <c r="N7" s="63">
        <f>SUM(N3:N5)</f>
        <v>0</v>
      </c>
      <c r="O7" s="63">
        <v>0</v>
      </c>
      <c r="P7" s="63">
        <v>0</v>
      </c>
      <c r="Q7" s="51"/>
    </row>
    <row r="8" spans="1:17" ht="25.5" customHeight="1">
      <c r="A8" s="10" t="s">
        <v>15</v>
      </c>
      <c r="B8" s="17">
        <v>23609</v>
      </c>
      <c r="C8" s="17">
        <v>1100000</v>
      </c>
      <c r="D8" s="8">
        <f t="shared" si="0"/>
        <v>2.1462727272727272E-2</v>
      </c>
      <c r="E8" s="18">
        <f>B8-C8</f>
        <v>-1076391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5" t="s">
        <v>55</v>
      </c>
    </row>
    <row r="9" spans="1:17" ht="25.5" customHeight="1">
      <c r="A9" s="10" t="s">
        <v>16</v>
      </c>
      <c r="B9" s="17">
        <v>57132</v>
      </c>
      <c r="C9" s="17">
        <v>1000000</v>
      </c>
      <c r="D9" s="8">
        <f t="shared" si="0"/>
        <v>5.7132000000000002E-2</v>
      </c>
      <c r="E9" s="18">
        <f>B9-C9</f>
        <v>-942868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5" t="s">
        <v>52</v>
      </c>
    </row>
    <row r="10" spans="1:17" ht="25.5" customHeight="1">
      <c r="A10" s="10" t="s">
        <v>17</v>
      </c>
      <c r="B10" s="17">
        <v>49208</v>
      </c>
      <c r="C10" s="17">
        <v>1000000</v>
      </c>
      <c r="D10" s="8">
        <f t="shared" si="0"/>
        <v>4.9208000000000002E-2</v>
      </c>
      <c r="E10" s="18">
        <f t="shared" si="1"/>
        <v>-950792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5" t="s">
        <v>36</v>
      </c>
    </row>
    <row r="11" spans="1:17" ht="25.5" customHeight="1">
      <c r="A11" s="10" t="s">
        <v>31</v>
      </c>
      <c r="B11" s="62">
        <v>22987</v>
      </c>
      <c r="C11" s="17">
        <v>1000000</v>
      </c>
      <c r="D11" s="8">
        <f t="shared" si="0"/>
        <v>2.2987E-2</v>
      </c>
      <c r="E11" s="18">
        <f t="shared" si="1"/>
        <v>-977013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5" t="s">
        <v>55</v>
      </c>
    </row>
    <row r="12" spans="1:17" ht="25.5" customHeight="1">
      <c r="A12" s="11" t="s">
        <v>18</v>
      </c>
      <c r="B12" s="12">
        <f>SUM(B8:B11)</f>
        <v>152936</v>
      </c>
      <c r="C12" s="12">
        <f>SUM(C8:C11)</f>
        <v>4100000</v>
      </c>
      <c r="D12" s="13">
        <f>B12/C12</f>
        <v>3.7301463414634146E-2</v>
      </c>
      <c r="E12" s="14">
        <f>SUM(E8:E11)</f>
        <v>-3947064</v>
      </c>
      <c r="F12" s="15">
        <f>SUM(F8:F11)</f>
        <v>0</v>
      </c>
      <c r="G12" s="15">
        <f t="shared" ref="G12:P12" si="3">SUM(G8:G11)</f>
        <v>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15">
        <f t="shared" si="3"/>
        <v>0</v>
      </c>
      <c r="L12" s="15">
        <f t="shared" si="3"/>
        <v>0</v>
      </c>
      <c r="M12" s="15">
        <f t="shared" si="3"/>
        <v>0</v>
      </c>
      <c r="N12" s="15">
        <f t="shared" si="3"/>
        <v>0</v>
      </c>
      <c r="O12" s="15">
        <f t="shared" si="3"/>
        <v>0</v>
      </c>
      <c r="P12" s="15">
        <f t="shared" si="3"/>
        <v>0</v>
      </c>
      <c r="Q12" s="51"/>
    </row>
    <row r="13" spans="1:17" ht="25.5" customHeight="1">
      <c r="A13" s="10" t="s">
        <v>20</v>
      </c>
      <c r="B13" s="7">
        <v>88200</v>
      </c>
      <c r="C13" s="7">
        <v>1300000</v>
      </c>
      <c r="D13" s="8">
        <f t="shared" si="0"/>
        <v>6.7846153846153848E-2</v>
      </c>
      <c r="E13" s="9">
        <f t="shared" si="1"/>
        <v>-1211800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5" t="s">
        <v>53</v>
      </c>
    </row>
    <row r="14" spans="1:17" ht="25.5" customHeight="1">
      <c r="A14" s="10" t="s">
        <v>51</v>
      </c>
      <c r="B14" s="7">
        <v>64789</v>
      </c>
      <c r="C14" s="7">
        <v>1000000</v>
      </c>
      <c r="D14" s="8">
        <f t="shared" si="0"/>
        <v>6.4788999999999999E-2</v>
      </c>
      <c r="E14" s="9">
        <f t="shared" si="1"/>
        <v>-935211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5" t="s">
        <v>38</v>
      </c>
    </row>
    <row r="15" spans="1:17" ht="25.5" customHeight="1">
      <c r="A15" s="11" t="s">
        <v>21</v>
      </c>
      <c r="B15" s="12">
        <f>SUM(B13:B14)</f>
        <v>152989</v>
      </c>
      <c r="C15" s="12">
        <f>SUM(C13:C14)</f>
        <v>2300000</v>
      </c>
      <c r="D15" s="13">
        <f t="shared" si="0"/>
        <v>6.6516956521739126E-2</v>
      </c>
      <c r="E15" s="14">
        <f t="shared" ref="E15:K15" si="4">SUM(E13:E14)</f>
        <v>-2147011</v>
      </c>
      <c r="F15" s="15">
        <f t="shared" si="4"/>
        <v>0</v>
      </c>
      <c r="G15" s="15">
        <f t="shared" si="4"/>
        <v>0</v>
      </c>
      <c r="H15" s="15">
        <f t="shared" si="4"/>
        <v>0</v>
      </c>
      <c r="I15" s="15">
        <f t="shared" si="4"/>
        <v>0</v>
      </c>
      <c r="J15" s="15">
        <f t="shared" si="4"/>
        <v>0</v>
      </c>
      <c r="K15" s="15">
        <f t="shared" si="4"/>
        <v>0</v>
      </c>
      <c r="L15" s="15">
        <f>SUM(L13:L13)</f>
        <v>0</v>
      </c>
      <c r="M15" s="15">
        <f>SUM(M13:M13)</f>
        <v>0</v>
      </c>
      <c r="N15" s="15">
        <f>SUM(N13:N13)</f>
        <v>0</v>
      </c>
      <c r="O15" s="15">
        <v>0</v>
      </c>
      <c r="P15" s="15">
        <v>0</v>
      </c>
      <c r="Q15" s="51"/>
    </row>
    <row r="16" spans="1:17" ht="25.5" customHeight="1">
      <c r="A16" s="11" t="s">
        <v>47</v>
      </c>
      <c r="B16" s="12">
        <f>B7+B12+B15</f>
        <v>547281</v>
      </c>
      <c r="C16" s="12">
        <f>C7+C12+C15</f>
        <v>11150000</v>
      </c>
      <c r="D16" s="13">
        <f t="shared" si="0"/>
        <v>4.9083497757847531E-2</v>
      </c>
      <c r="E16" s="14">
        <f>B16-C16</f>
        <v>-10602719</v>
      </c>
      <c r="F16" s="15">
        <f>F7+F12+F15</f>
        <v>0</v>
      </c>
      <c r="G16" s="15">
        <f t="shared" ref="G16:N16" si="5">G7+G12+G15</f>
        <v>0</v>
      </c>
      <c r="H16" s="15">
        <f t="shared" si="5"/>
        <v>0</v>
      </c>
      <c r="I16" s="15">
        <f t="shared" si="5"/>
        <v>0</v>
      </c>
      <c r="J16" s="15">
        <f>J7+J12+J15</f>
        <v>0</v>
      </c>
      <c r="K16" s="15">
        <f>K7+K12+K15</f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v>0</v>
      </c>
      <c r="P16" s="15">
        <v>0</v>
      </c>
      <c r="Q16" s="51"/>
    </row>
    <row r="17" spans="1:18" s="44" customFormat="1" ht="25.5" customHeight="1">
      <c r="A17" s="41" t="s">
        <v>56</v>
      </c>
      <c r="B17" s="42">
        <v>15651</v>
      </c>
      <c r="C17" s="42">
        <v>3450000</v>
      </c>
      <c r="D17" s="8">
        <f t="shared" si="0"/>
        <v>4.5365217391304348E-3</v>
      </c>
      <c r="E17" s="9">
        <f t="shared" si="1"/>
        <v>-3434349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65" t="s">
        <v>67</v>
      </c>
    </row>
    <row r="18" spans="1:18" ht="25.5" customHeight="1">
      <c r="A18" s="3" t="s">
        <v>57</v>
      </c>
      <c r="B18" s="7"/>
      <c r="C18" s="7">
        <v>3037600</v>
      </c>
      <c r="D18" s="8">
        <f>B18/C18</f>
        <v>0</v>
      </c>
      <c r="E18" s="9">
        <f>B18-C18</f>
        <v>-3037600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5" t="s">
        <v>67</v>
      </c>
    </row>
    <row r="19" spans="1:18" ht="25.5" customHeight="1">
      <c r="A19" s="11" t="s">
        <v>22</v>
      </c>
      <c r="B19" s="12">
        <f>SUM(B17:B18)</f>
        <v>15651</v>
      </c>
      <c r="C19" s="12">
        <f>SUM(C17:C18)</f>
        <v>6487600</v>
      </c>
      <c r="D19" s="13">
        <f t="shared" si="0"/>
        <v>2.412448363031013E-3</v>
      </c>
      <c r="E19" s="14">
        <f t="shared" ref="E19:N19" si="6">SUM(E17:E18)</f>
        <v>-6471949</v>
      </c>
      <c r="F19" s="15">
        <f t="shared" si="6"/>
        <v>0</v>
      </c>
      <c r="G19" s="15">
        <f t="shared" si="6"/>
        <v>0</v>
      </c>
      <c r="H19" s="15">
        <f t="shared" si="6"/>
        <v>0</v>
      </c>
      <c r="I19" s="15">
        <f t="shared" si="6"/>
        <v>0</v>
      </c>
      <c r="J19" s="15">
        <f t="shared" si="6"/>
        <v>0</v>
      </c>
      <c r="K19" s="15">
        <f t="shared" si="6"/>
        <v>0</v>
      </c>
      <c r="L19" s="15">
        <f t="shared" si="6"/>
        <v>0</v>
      </c>
      <c r="M19" s="15">
        <f t="shared" si="6"/>
        <v>0</v>
      </c>
      <c r="N19" s="15">
        <f t="shared" si="6"/>
        <v>0</v>
      </c>
      <c r="O19" s="15">
        <v>0</v>
      </c>
      <c r="P19" s="15">
        <v>0</v>
      </c>
      <c r="Q19" s="52"/>
      <c r="R19" s="39"/>
    </row>
    <row r="20" spans="1:18" ht="17.25" hidden="1" customHeight="1">
      <c r="A20" s="10" t="s">
        <v>23</v>
      </c>
      <c r="B20" s="7"/>
      <c r="C20" s="21"/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50"/>
    </row>
    <row r="21" spans="1:18" ht="17.25" hidden="1" customHeight="1">
      <c r="A21" s="10" t="s">
        <v>24</v>
      </c>
      <c r="B21" s="20"/>
      <c r="C21" s="21"/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50"/>
    </row>
    <row r="22" spans="1:18" ht="17.25" hidden="1" customHeight="1">
      <c r="A22" s="22" t="s">
        <v>25</v>
      </c>
      <c r="B22" s="23">
        <f>SUM(B20:B21)</f>
        <v>0</v>
      </c>
      <c r="C22" s="23"/>
      <c r="D22" s="24"/>
      <c r="E22" s="14"/>
      <c r="F22" s="15"/>
      <c r="G22" s="15"/>
      <c r="H22" s="15"/>
      <c r="I22" s="15"/>
      <c r="J22" s="16"/>
      <c r="K22" s="16"/>
      <c r="L22" s="15">
        <f>SUM(L21:L21)</f>
        <v>0</v>
      </c>
      <c r="M22" s="15">
        <f>SUM(M21:M21)</f>
        <v>0</v>
      </c>
      <c r="N22" s="16"/>
      <c r="O22" s="16"/>
      <c r="P22" s="16"/>
      <c r="Q22" s="50"/>
    </row>
    <row r="23" spans="1:18" ht="25.5" customHeight="1">
      <c r="A23" s="45" t="s">
        <v>29</v>
      </c>
      <c r="B23" s="46">
        <v>6400</v>
      </c>
      <c r="C23" s="46"/>
      <c r="D23" s="47"/>
      <c r="E23" s="48"/>
      <c r="F23" s="19"/>
      <c r="G23" s="19"/>
      <c r="H23" s="19"/>
      <c r="I23" s="19"/>
      <c r="J23" s="43"/>
      <c r="K23" s="43"/>
      <c r="L23" s="6"/>
      <c r="M23" s="6"/>
      <c r="N23" s="43"/>
      <c r="O23" s="43"/>
      <c r="P23" s="43"/>
      <c r="Q23" s="50"/>
    </row>
    <row r="24" spans="1:18" ht="25.5" customHeight="1">
      <c r="A24" s="10" t="s">
        <v>19</v>
      </c>
      <c r="B24" s="7">
        <v>8186</v>
      </c>
      <c r="C24" s="7">
        <v>300000</v>
      </c>
      <c r="D24" s="8">
        <f>B24/C24</f>
        <v>2.7286666666666667E-2</v>
      </c>
      <c r="E24" s="9">
        <f>B24-C24</f>
        <v>-291814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4"/>
    </row>
    <row r="25" spans="1:18" ht="25.5" hidden="1" customHeight="1">
      <c r="A25" s="45" t="s">
        <v>24</v>
      </c>
      <c r="B25" s="46"/>
      <c r="C25" s="46"/>
      <c r="D25" s="47"/>
      <c r="E25" s="48"/>
      <c r="F25" s="19"/>
      <c r="G25" s="19"/>
      <c r="H25" s="19"/>
      <c r="I25" s="19"/>
      <c r="J25" s="16"/>
      <c r="K25" s="16"/>
      <c r="L25" s="15"/>
      <c r="M25" s="15"/>
      <c r="N25" s="16"/>
      <c r="O25" s="16"/>
      <c r="P25" s="16"/>
      <c r="Q25" s="50"/>
    </row>
    <row r="26" spans="1:18" ht="25.5" customHeight="1">
      <c r="A26" s="22" t="s">
        <v>30</v>
      </c>
      <c r="B26" s="23">
        <f>SUM(B23:B25)</f>
        <v>14586</v>
      </c>
      <c r="C26" s="23">
        <f>SUM(C23:C25)</f>
        <v>300000</v>
      </c>
      <c r="D26" s="24">
        <f>B26/C26</f>
        <v>4.8619999999999997E-2</v>
      </c>
      <c r="E26" s="14">
        <f>B26-C26</f>
        <v>-285414</v>
      </c>
      <c r="F26" s="15">
        <f t="shared" ref="F26:K26" si="7">SUM(F23:F25)</f>
        <v>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>SUM(L23:L25)</f>
        <v>0</v>
      </c>
      <c r="M26" s="15">
        <f>SUM(M23:M25)</f>
        <v>0</v>
      </c>
      <c r="N26" s="15">
        <f>SUM(N23:N25)</f>
        <v>0</v>
      </c>
      <c r="O26" s="15">
        <v>0</v>
      </c>
      <c r="P26" s="15">
        <v>0</v>
      </c>
      <c r="Q26" s="52"/>
    </row>
    <row r="27" spans="1:18" ht="25.5" customHeight="1">
      <c r="A27" s="25" t="s">
        <v>26</v>
      </c>
      <c r="B27" s="26">
        <f>B7+B12+B15+B19+B22+B26</f>
        <v>577518</v>
      </c>
      <c r="C27" s="26">
        <f>C7+C12+C15+C19+C22+C26</f>
        <v>17937600</v>
      </c>
      <c r="D27" s="27">
        <f>B27/C27</f>
        <v>3.2195945945945943E-2</v>
      </c>
      <c r="E27" s="28">
        <f>B27-C27</f>
        <v>-17360082</v>
      </c>
      <c r="F27" s="29">
        <f t="shared" ref="F27:P27" si="8">F7+F12+F15+F19+F26</f>
        <v>0</v>
      </c>
      <c r="G27" s="29">
        <f t="shared" si="8"/>
        <v>0</v>
      </c>
      <c r="H27" s="29">
        <f t="shared" si="8"/>
        <v>0</v>
      </c>
      <c r="I27" s="29">
        <f t="shared" si="8"/>
        <v>0</v>
      </c>
      <c r="J27" s="29">
        <f t="shared" si="8"/>
        <v>0</v>
      </c>
      <c r="K27" s="29">
        <f t="shared" si="8"/>
        <v>0</v>
      </c>
      <c r="L27" s="29">
        <f t="shared" si="8"/>
        <v>0</v>
      </c>
      <c r="M27" s="29">
        <f t="shared" si="8"/>
        <v>0</v>
      </c>
      <c r="N27" s="29">
        <f t="shared" si="8"/>
        <v>0</v>
      </c>
      <c r="O27" s="29">
        <f t="shared" si="8"/>
        <v>0</v>
      </c>
      <c r="P27" s="29">
        <f t="shared" si="8"/>
        <v>0</v>
      </c>
      <c r="Q27" s="53"/>
    </row>
    <row r="28" spans="1:18" ht="25.5" customHeight="1">
      <c r="B28" s="30"/>
      <c r="C28" s="31"/>
      <c r="D28" s="32"/>
      <c r="E28" s="33"/>
    </row>
    <row r="29" spans="1:18" ht="25.5" customHeight="1">
      <c r="A29" s="1" t="s">
        <v>65</v>
      </c>
      <c r="C29" s="38"/>
    </row>
    <row r="30" spans="1:18" ht="25.5" customHeight="1">
      <c r="E30" s="33"/>
    </row>
    <row r="32" spans="1:18" ht="25.5" hidden="1" customHeight="1">
      <c r="A32" s="1" t="s">
        <v>45</v>
      </c>
      <c r="C32" s="30" t="e">
        <f>B27-#REF!-E30</f>
        <v>#REF!</v>
      </c>
    </row>
  </sheetData>
  <mergeCells count="1">
    <mergeCell ref="C1:E1"/>
  </mergeCells>
  <phoneticPr fontId="2" type="noConversion"/>
  <conditionalFormatting sqref="E24:E27 E3:E22">
    <cfRule type="cellIs" dxfId="5" priority="11" operator="greaterThan">
      <formula>0</formula>
    </cfRule>
  </conditionalFormatting>
  <conditionalFormatting sqref="E3:E27">
    <cfRule type="cellIs" dxfId="4" priority="7" operator="lessThan">
      <formula>0</formula>
    </cfRule>
  </conditionalFormatting>
  <conditionalFormatting sqref="E16">
    <cfRule type="cellIs" dxfId="3" priority="5" operator="greaterThanOrEqual">
      <formula>0</formula>
    </cfRule>
  </conditionalFormatting>
  <pageMargins left="0.39370078740157483" right="0" top="0.74803149606299213" bottom="0.74803149606299213" header="0.31496062992125984" footer="0.31496062992125984"/>
  <pageSetup paperSize="9" scale="86" orientation="landscape" horizontalDpi="300" r:id="rId1"/>
  <ignoredErrors>
    <ignoredError sqref="D7 D12:E12 D18:E18 D19:E19 D15:E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7"/>
  <sheetViews>
    <sheetView zoomScale="55" zoomScaleNormal="55" workbookViewId="0">
      <selection activeCell="E15" sqref="E15"/>
    </sheetView>
  </sheetViews>
  <sheetFormatPr defaultColWidth="9" defaultRowHeight="25.5" customHeight="1"/>
  <cols>
    <col min="1" max="1" width="16.5" style="1" customWidth="1"/>
    <col min="2" max="2" width="27" style="34" customWidth="1"/>
    <col min="3" max="3" width="25.375" style="34" customWidth="1"/>
    <col min="4" max="4" width="20.625" style="34" customWidth="1"/>
    <col min="5" max="5" width="32" style="34" customWidth="1"/>
    <col min="6" max="6" width="14.5" style="2" customWidth="1"/>
    <col min="7" max="7" width="15.375" style="2" customWidth="1"/>
    <col min="8" max="8" width="13.75" style="2" hidden="1" customWidth="1"/>
    <col min="9" max="9" width="12.125" style="2" customWidth="1"/>
    <col min="10" max="11" width="10.875" style="2" customWidth="1"/>
    <col min="12" max="12" width="13" style="2" customWidth="1"/>
    <col min="13" max="13" width="23.25" style="2" hidden="1" customWidth="1"/>
    <col min="14" max="15" width="13.625" style="2" hidden="1" customWidth="1"/>
    <col min="16" max="16" width="9" style="35" hidden="1" customWidth="1"/>
    <col min="17" max="17" width="11.875" style="35" hidden="1" customWidth="1"/>
    <col min="18" max="18" width="22.375" style="35" customWidth="1"/>
    <col min="19" max="19" width="9" style="35"/>
    <col min="20" max="20" width="16.875" style="35" bestFit="1" customWidth="1"/>
    <col min="21" max="21" width="15.875" style="35" bestFit="1" customWidth="1"/>
    <col min="22" max="16384" width="9" style="35"/>
  </cols>
  <sheetData>
    <row r="1" spans="1:20" ht="30">
      <c r="A1" s="1" t="s">
        <v>41</v>
      </c>
      <c r="B1" s="1" t="str">
        <f>VLOOKUP(Sheet1!A1,'2018_04(整體_年度目標)'!$1:$1048576,2,0)</f>
        <v xml:space="preserve"> 2018/05/01</v>
      </c>
      <c r="C1" s="90" t="str">
        <f>VLOOKUP(Sheet1!A1,'2018_04(整體_年度目標)'!$1:$1048576,3,0)</f>
        <v xml:space="preserve"> 2018/05/01~2018/05/02累計達成比</v>
      </c>
      <c r="D1" s="90"/>
      <c r="E1" s="90"/>
    </row>
    <row r="2" spans="1:20" ht="25.5" customHeight="1">
      <c r="A2" s="3" t="s">
        <v>0</v>
      </c>
      <c r="B2" s="4" t="str">
        <f>'2018_04(整體_年度目標)'!B2</f>
        <v>5月銷貨淨額</v>
      </c>
      <c r="C2" s="4" t="str">
        <f>'2018_04(整體_年度目標)'!C2</f>
        <v>5月目標</v>
      </c>
      <c r="D2" s="4" t="s">
        <v>1</v>
      </c>
      <c r="E2" s="5" t="s">
        <v>2</v>
      </c>
      <c r="F2" s="49" t="s">
        <v>3</v>
      </c>
      <c r="G2" s="49" t="s">
        <v>4</v>
      </c>
      <c r="H2" s="6" t="s">
        <v>5</v>
      </c>
      <c r="I2" s="61" t="s">
        <v>43</v>
      </c>
      <c r="J2" s="6" t="s">
        <v>6</v>
      </c>
      <c r="K2" s="61" t="s">
        <v>42</v>
      </c>
      <c r="L2" s="6" t="s">
        <v>7</v>
      </c>
      <c r="M2" s="6" t="s">
        <v>8</v>
      </c>
      <c r="N2" s="6" t="s">
        <v>9</v>
      </c>
      <c r="O2" s="6" t="s">
        <v>10</v>
      </c>
      <c r="P2" s="36"/>
      <c r="Q2" s="6" t="s">
        <v>11</v>
      </c>
      <c r="R2" s="4" t="s">
        <v>32</v>
      </c>
    </row>
    <row r="3" spans="1:20" ht="25.5" customHeight="1">
      <c r="A3" s="3" t="s">
        <v>12</v>
      </c>
      <c r="B3" s="7">
        <f>VLOOKUP(A3,'2018_04(整體_年度目標)'!$1:$1048576,2,0)</f>
        <v>204774</v>
      </c>
      <c r="C3" s="7">
        <v>1550000</v>
      </c>
      <c r="D3" s="8">
        <f t="shared" ref="D3:D14" si="0">B3/C3</f>
        <v>0.13211225806451612</v>
      </c>
      <c r="E3" s="9">
        <f>B3-C3</f>
        <v>-1345226</v>
      </c>
      <c r="F3" s="6">
        <f>VLOOKUP(A3,'2018_04(整體_年度目標)'!$1:$1048576,6,0)</f>
        <v>0</v>
      </c>
      <c r="G3" s="6">
        <f>VLOOKUP(A3,'2018_04(整體_年度目標)'!$1:$1048576,7,0)</f>
        <v>0</v>
      </c>
      <c r="H3" s="6"/>
      <c r="I3" s="6">
        <f>VLOOKUP(A3,'2018_04(整體_年度目標)'!$1:$1048576,8,0)</f>
        <v>0</v>
      </c>
      <c r="J3" s="6">
        <f>VLOOKUP(A3,'2018_04(整體_年度目標)'!$1:$1048576,9,0)</f>
        <v>0</v>
      </c>
      <c r="K3" s="6">
        <f>VLOOKUP(A3,'2018_04(整體_年度目標)'!$1:$1048576,10,0)</f>
        <v>0</v>
      </c>
      <c r="L3" s="6">
        <f>VLOOKUP(A3,'2018_04(整體_年度目標)'!$1:$1048576,11,0)</f>
        <v>0</v>
      </c>
      <c r="M3" s="6"/>
      <c r="N3" s="6"/>
      <c r="O3" s="6"/>
      <c r="P3" s="36"/>
      <c r="Q3" s="6"/>
      <c r="R3" s="4" t="s">
        <v>33</v>
      </c>
    </row>
    <row r="4" spans="1:20" ht="25.5" customHeight="1">
      <c r="A4" s="10" t="s">
        <v>13</v>
      </c>
      <c r="B4" s="7">
        <f>VLOOKUP(A4,'2018_04(整體_年度目標)'!$1:$1048576,2,0)</f>
        <v>16715</v>
      </c>
      <c r="C4" s="7">
        <v>1557213</v>
      </c>
      <c r="D4" s="8">
        <f t="shared" si="0"/>
        <v>1.073392015093632E-2</v>
      </c>
      <c r="E4" s="9">
        <f t="shared" ref="E4:E13" si="1">B4-C4</f>
        <v>-1540498</v>
      </c>
      <c r="F4" s="6">
        <f>VLOOKUP(A4,'2018_04(整體_年度目標)'!$1:$1048576,6,0)</f>
        <v>0</v>
      </c>
      <c r="G4" s="6">
        <f>VLOOKUP(A4,'2018_04(整體_年度目標)'!$1:$1048576,7,0)</f>
        <v>0</v>
      </c>
      <c r="H4" s="6"/>
      <c r="I4" s="6">
        <f>VLOOKUP(A4,'2018_04(整體_年度目標)'!$1:$1048576,8,0)</f>
        <v>0</v>
      </c>
      <c r="J4" s="6">
        <f>VLOOKUP(A4,'2018_04(整體_年度目標)'!$1:$1048576,9,0)</f>
        <v>0</v>
      </c>
      <c r="K4" s="6">
        <f>VLOOKUP(A4,'2018_04(整體_年度目標)'!$1:$1048576,10,0)</f>
        <v>0</v>
      </c>
      <c r="L4" s="6">
        <f>VLOOKUP(A4,'2018_04(整體_年度目標)'!$1:$1048576,11,0)</f>
        <v>0</v>
      </c>
      <c r="M4" s="6"/>
      <c r="N4" s="6"/>
      <c r="O4" s="6"/>
      <c r="P4" s="36"/>
      <c r="Q4" s="6"/>
      <c r="R4" s="4" t="s">
        <v>34</v>
      </c>
    </row>
    <row r="5" spans="1:20" ht="25.5" customHeight="1">
      <c r="A5" s="10" t="s">
        <v>46</v>
      </c>
      <c r="B5" s="7">
        <f>VLOOKUP(A5,'2018_04(整體_年度目標)'!$1:$1048576,2,0)</f>
        <v>5029</v>
      </c>
      <c r="C5" s="7">
        <v>900000</v>
      </c>
      <c r="D5" s="8">
        <f t="shared" si="0"/>
        <v>5.5877777777777774E-3</v>
      </c>
      <c r="E5" s="9">
        <f t="shared" si="1"/>
        <v>-894971</v>
      </c>
      <c r="F5" s="6">
        <f>VLOOKUP(A5,'2018_04(整體_年度目標)'!$1:$1048576,6,0)</f>
        <v>0</v>
      </c>
      <c r="G5" s="6">
        <f>VLOOKUP(A5,'2018_04(整體_年度目標)'!$1:$1048576,7,0)</f>
        <v>0</v>
      </c>
      <c r="H5" s="6"/>
      <c r="I5" s="6">
        <f>VLOOKUP(A5,'2018_04(整體_年度目標)'!$1:$1048576,8,0)</f>
        <v>0</v>
      </c>
      <c r="J5" s="6">
        <f>VLOOKUP(A5,'2018_04(整體_年度目標)'!$1:$1048576,9,0)</f>
        <v>0</v>
      </c>
      <c r="K5" s="6">
        <f>VLOOKUP(A5,'2018_04(整體_年度目標)'!$1:$1048576,10,0)</f>
        <v>0</v>
      </c>
      <c r="L5" s="6">
        <f>VLOOKUP(A5,'2018_04(整體_年度目標)'!$1:$1048576,11,0)</f>
        <v>0</v>
      </c>
      <c r="M5" s="6"/>
      <c r="N5" s="6"/>
      <c r="O5" s="6"/>
      <c r="P5" s="36"/>
      <c r="Q5" s="6"/>
      <c r="R5" s="4"/>
    </row>
    <row r="6" spans="1:20" ht="25.5" customHeight="1">
      <c r="A6" s="11" t="s">
        <v>14</v>
      </c>
      <c r="B6" s="58">
        <f>VLOOKUP(A6,'2018_04(整體_年度目標)'!$1:$1048576,2,0)</f>
        <v>241356</v>
      </c>
      <c r="C6" s="12">
        <f>SUM(C3:C5)</f>
        <v>4007213</v>
      </c>
      <c r="D6" s="13">
        <f t="shared" si="0"/>
        <v>6.0230389550043881E-2</v>
      </c>
      <c r="E6" s="14">
        <f>SUM(E3:E5)</f>
        <v>-3780695</v>
      </c>
      <c r="F6" s="16">
        <f>VLOOKUP(A6,'2018_04(整體_年度目標)'!$1:$1048576,6,0)</f>
        <v>0</v>
      </c>
      <c r="G6" s="16">
        <f>VLOOKUP(A6,'2018_04(整體_年度目標)'!$1:$1048576,7,0)</f>
        <v>0</v>
      </c>
      <c r="H6" s="15">
        <f t="shared" ref="H6:O6" si="2">SUM(H3:H4)</f>
        <v>0</v>
      </c>
      <c r="I6" s="16">
        <f>VLOOKUP(A6,'2018_04(整體_年度目標)'!$1:$1048576,8,0)</f>
        <v>0</v>
      </c>
      <c r="J6" s="16">
        <f>VLOOKUP(A6,'2018_04(整體_年度目標)'!$1:$1048576,9,0)</f>
        <v>0</v>
      </c>
      <c r="K6" s="16">
        <f>VLOOKUP(A6,'2018_04(整體_年度目標)'!$1:$1048576,10,0)</f>
        <v>0</v>
      </c>
      <c r="L6" s="16">
        <f>VLOOKUP(A6,'2018_04(整體_年度目標)'!$1:$1048576,11,0)</f>
        <v>0</v>
      </c>
      <c r="M6" s="16">
        <f t="shared" si="2"/>
        <v>0</v>
      </c>
      <c r="N6" s="16">
        <f t="shared" si="2"/>
        <v>0</v>
      </c>
      <c r="O6" s="16">
        <f t="shared" si="2"/>
        <v>0</v>
      </c>
      <c r="P6" s="37"/>
      <c r="Q6" s="16">
        <f>SUM(Q3:Q4)</f>
        <v>0</v>
      </c>
      <c r="R6" s="51"/>
    </row>
    <row r="7" spans="1:20" ht="25.5" customHeight="1">
      <c r="A7" s="10" t="s">
        <v>15</v>
      </c>
      <c r="B7" s="7">
        <f>VLOOKUP(A7,'2018_04(整體_年度目標)'!$1:$1048576,2,0)</f>
        <v>23609</v>
      </c>
      <c r="C7" s="17">
        <v>1000000</v>
      </c>
      <c r="D7" s="8">
        <f t="shared" si="0"/>
        <v>2.3609000000000002E-2</v>
      </c>
      <c r="E7" s="18">
        <f>B7-C7</f>
        <v>-976391</v>
      </c>
      <c r="F7" s="6">
        <f>VLOOKUP(A7,'2018_04(整體_年度目標)'!$1:$1048576,6,0)</f>
        <v>0</v>
      </c>
      <c r="G7" s="6">
        <f>VLOOKUP(A7,'2018_04(整體_年度目標)'!$1:$1048576,7,0)</f>
        <v>0</v>
      </c>
      <c r="H7" s="6"/>
      <c r="I7" s="6">
        <f>VLOOKUP(A7,'2018_04(整體_年度目標)'!$1:$1048576,8,0)</f>
        <v>0</v>
      </c>
      <c r="J7" s="6">
        <f>VLOOKUP(A7,'2018_04(整體_年度目標)'!$1:$1048576,9,0)</f>
        <v>0</v>
      </c>
      <c r="K7" s="6">
        <f>VLOOKUP(A7,'2018_04(整體_年度目標)'!$1:$1048576,10,0)</f>
        <v>0</v>
      </c>
      <c r="L7" s="6">
        <f>VLOOKUP(A7,'2018_04(整體_年度目標)'!$1:$1048576,11,0)</f>
        <v>0</v>
      </c>
      <c r="M7" s="6"/>
      <c r="N7" s="6"/>
      <c r="O7" s="6"/>
      <c r="P7" s="36"/>
      <c r="Q7" s="6"/>
      <c r="R7" s="4" t="s">
        <v>35</v>
      </c>
    </row>
    <row r="8" spans="1:20" ht="25.5" customHeight="1">
      <c r="A8" s="10" t="s">
        <v>16</v>
      </c>
      <c r="B8" s="7">
        <f>VLOOKUP(A8,'2018_04(整體_年度目標)'!$1:$1048576,2,0)</f>
        <v>57132</v>
      </c>
      <c r="C8" s="17">
        <v>1000000</v>
      </c>
      <c r="D8" s="8">
        <f t="shared" si="0"/>
        <v>5.7132000000000002E-2</v>
      </c>
      <c r="E8" s="18">
        <f>B8-C8</f>
        <v>-942868</v>
      </c>
      <c r="F8" s="6">
        <f>VLOOKUP(A8,'2018_04(整體_年度目標)'!$1:$1048576,6,0)</f>
        <v>0</v>
      </c>
      <c r="G8" s="6">
        <f>VLOOKUP(A8,'2018_04(整體_年度目標)'!$1:$1048576,7,0)</f>
        <v>0</v>
      </c>
      <c r="H8" s="6">
        <v>1</v>
      </c>
      <c r="I8" s="6">
        <f>VLOOKUP(A8,'2018_04(整體_年度目標)'!$1:$1048576,8,0)</f>
        <v>0</v>
      </c>
      <c r="J8" s="6">
        <f>VLOOKUP(A8,'2018_04(整體_年度目標)'!$1:$1048576,9,0)</f>
        <v>0</v>
      </c>
      <c r="K8" s="6">
        <f>VLOOKUP(A8,'2018_04(整體_年度目標)'!$1:$1048576,10,0)</f>
        <v>0</v>
      </c>
      <c r="L8" s="6">
        <f>VLOOKUP(A8,'2018_04(整體_年度目標)'!$1:$1048576,11,0)</f>
        <v>0</v>
      </c>
      <c r="M8" s="6"/>
      <c r="N8" s="6"/>
      <c r="O8" s="6"/>
      <c r="P8" s="36"/>
      <c r="Q8" s="6"/>
      <c r="R8" s="4" t="s">
        <v>36</v>
      </c>
    </row>
    <row r="9" spans="1:20" ht="25.5" customHeight="1">
      <c r="A9" s="10" t="s">
        <v>17</v>
      </c>
      <c r="B9" s="7">
        <f>VLOOKUP(A9,'2018_04(整體_年度目標)'!$1:$1048576,2,0)</f>
        <v>49208</v>
      </c>
      <c r="C9" s="17">
        <v>1000000</v>
      </c>
      <c r="D9" s="8">
        <f t="shared" si="0"/>
        <v>4.9208000000000002E-2</v>
      </c>
      <c r="E9" s="18">
        <f t="shared" si="1"/>
        <v>-950792</v>
      </c>
      <c r="F9" s="6">
        <f>VLOOKUP(A9,'2018_04(整體_年度目標)'!$1:$1048576,6,0)</f>
        <v>0</v>
      </c>
      <c r="G9" s="6">
        <f>VLOOKUP(A9,'2018_04(整體_年度目標)'!$1:$1048576,7,0)</f>
        <v>0</v>
      </c>
      <c r="H9" s="6"/>
      <c r="I9" s="6">
        <f>VLOOKUP(A9,'2018_04(整體_年度目標)'!$1:$1048576,8,0)</f>
        <v>0</v>
      </c>
      <c r="J9" s="6">
        <f>VLOOKUP(A9,'2018_04(整體_年度目標)'!$1:$1048576,9,0)</f>
        <v>0</v>
      </c>
      <c r="K9" s="6">
        <f>VLOOKUP(A9,'2018_04(整體_年度目標)'!$1:$1048576,10,0)</f>
        <v>0</v>
      </c>
      <c r="L9" s="6">
        <f>VLOOKUP(A9,'2018_04(整體_年度目標)'!$1:$1048576,11,0)</f>
        <v>0</v>
      </c>
      <c r="M9" s="6"/>
      <c r="N9" s="6"/>
      <c r="O9" s="6"/>
      <c r="P9" s="36"/>
      <c r="Q9" s="6"/>
      <c r="R9" s="91" t="s">
        <v>37</v>
      </c>
      <c r="T9" s="35" t="s">
        <v>28</v>
      </c>
    </row>
    <row r="10" spans="1:20" ht="25.5" customHeight="1">
      <c r="A10" s="10" t="s">
        <v>31</v>
      </c>
      <c r="B10" s="7">
        <f>VLOOKUP(A10,'2018_04(整體_年度目標)'!$1:$1048576,2,0)</f>
        <v>22987</v>
      </c>
      <c r="C10" s="17">
        <v>620000</v>
      </c>
      <c r="D10" s="8">
        <f t="shared" si="0"/>
        <v>3.7075806451612903E-2</v>
      </c>
      <c r="E10" s="18">
        <f t="shared" si="1"/>
        <v>-597013</v>
      </c>
      <c r="F10" s="6">
        <f>VLOOKUP(A10,'2018_04(整體_年度目標)'!$1:$1048576,6,0)</f>
        <v>0</v>
      </c>
      <c r="G10" s="6">
        <f>VLOOKUP(A10,'2018_04(整體_年度目標)'!$1:$1048576,7,0)</f>
        <v>0</v>
      </c>
      <c r="H10" s="6"/>
      <c r="I10" s="6">
        <f>VLOOKUP(A10,'2018_04(整體_年度目標)'!$1:$1048576,8,0)</f>
        <v>0</v>
      </c>
      <c r="J10" s="6">
        <f>VLOOKUP(A10,'2018_04(整體_年度目標)'!$1:$1048576,9,0)</f>
        <v>0</v>
      </c>
      <c r="K10" s="6">
        <f>VLOOKUP(A10,'2018_04(整體_年度目標)'!$1:$1048576,10,0)</f>
        <v>0</v>
      </c>
      <c r="L10" s="6">
        <f>VLOOKUP(A10,'2018_04(整體_年度目標)'!$1:$1048576,11,0)</f>
        <v>0</v>
      </c>
      <c r="M10" s="6"/>
      <c r="N10" s="6"/>
      <c r="O10" s="6"/>
      <c r="P10" s="36"/>
      <c r="Q10" s="6"/>
      <c r="R10" s="92"/>
    </row>
    <row r="11" spans="1:20" ht="25.5" customHeight="1">
      <c r="A11" s="11" t="s">
        <v>18</v>
      </c>
      <c r="B11" s="58">
        <f>VLOOKUP(A11,'2018_04(整體_年度目標)'!$1:$1048576,2,0)</f>
        <v>152936</v>
      </c>
      <c r="C11" s="12">
        <f>SUM(C7:C10)</f>
        <v>3620000</v>
      </c>
      <c r="D11" s="13">
        <f>B11/C11</f>
        <v>4.2247513812154698E-2</v>
      </c>
      <c r="E11" s="14">
        <f>SUM(E7:E10)</f>
        <v>-3467064</v>
      </c>
      <c r="F11" s="16">
        <f>VLOOKUP(A11,'2018_04(整體_年度目標)'!$1:$1048576,6,0)</f>
        <v>0</v>
      </c>
      <c r="G11" s="16">
        <f>VLOOKUP(A11,'2018_04(整體_年度目標)'!$1:$1048576,7,0)</f>
        <v>0</v>
      </c>
      <c r="H11" s="15">
        <f>SUM(H7:H10)</f>
        <v>1</v>
      </c>
      <c r="I11" s="16">
        <f>VLOOKUP(A11,'2018_04(整體_年度目標)'!$1:$1048576,8,0)</f>
        <v>0</v>
      </c>
      <c r="J11" s="16">
        <f>VLOOKUP(A11,'2018_04(整體_年度目標)'!$1:$1048576,9,0)</f>
        <v>0</v>
      </c>
      <c r="K11" s="16">
        <f>VLOOKUP(A11,'2018_04(整體_年度目標)'!$1:$1048576,10,0)</f>
        <v>0</v>
      </c>
      <c r="L11" s="16">
        <f>VLOOKUP(A11,'2018_04(整體_年度目標)'!$1:$1048576,11,0)</f>
        <v>0</v>
      </c>
      <c r="M11" s="15">
        <f>SUM(M7:M9)</f>
        <v>0</v>
      </c>
      <c r="N11" s="15">
        <f>SUM(N7:N9)</f>
        <v>0</v>
      </c>
      <c r="O11" s="15">
        <f>SUM(O7:O9)</f>
        <v>0</v>
      </c>
      <c r="P11" s="15">
        <f>SUM(P7:P9)</f>
        <v>0</v>
      </c>
      <c r="Q11" s="16"/>
      <c r="R11" s="51"/>
    </row>
    <row r="12" spans="1:20" ht="25.5" customHeight="1">
      <c r="A12" s="10" t="s">
        <v>20</v>
      </c>
      <c r="B12" s="7">
        <f>VLOOKUP(A12,'2018_04(整體_年度目標)'!$1:$1048576,2,0)</f>
        <v>88200</v>
      </c>
      <c r="C12" s="7">
        <v>1000000</v>
      </c>
      <c r="D12" s="8">
        <f t="shared" si="0"/>
        <v>8.8200000000000001E-2</v>
      </c>
      <c r="E12" s="9">
        <f t="shared" si="1"/>
        <v>-911800</v>
      </c>
      <c r="F12" s="6">
        <f>VLOOKUP(A12,'2018_04(整體_年度目標)'!$1:$1048576,6,0)</f>
        <v>0</v>
      </c>
      <c r="G12" s="6">
        <f>VLOOKUP(A12,'2018_04(整體_年度目標)'!$1:$1048576,7,0)</f>
        <v>0</v>
      </c>
      <c r="H12" s="6"/>
      <c r="I12" s="6">
        <f>VLOOKUP(A12,'2018_04(整體_年度目標)'!$1:$1048576,8,0)</f>
        <v>0</v>
      </c>
      <c r="J12" s="6">
        <f>VLOOKUP(A12,'2018_04(整體_年度目標)'!$1:$1048576,9,0)</f>
        <v>0</v>
      </c>
      <c r="K12" s="6">
        <f>VLOOKUP(A12,'2018_04(整體_年度目標)'!$1:$1048576,10,0)</f>
        <v>0</v>
      </c>
      <c r="L12" s="6">
        <f>VLOOKUP(A12,'2018_04(整體_年度目標)'!$1:$1048576,11,0)</f>
        <v>0</v>
      </c>
      <c r="M12" s="6"/>
      <c r="N12" s="6"/>
      <c r="O12" s="6"/>
      <c r="P12" s="36"/>
      <c r="Q12" s="6"/>
      <c r="R12" s="91" t="s">
        <v>38</v>
      </c>
    </row>
    <row r="13" spans="1:20" ht="25.5" customHeight="1">
      <c r="A13" s="10" t="s">
        <v>27</v>
      </c>
      <c r="B13" s="7" t="e">
        <f>VLOOKUP(A13,'2018_04(整體_年度目標)'!$1:$1048576,2,0)</f>
        <v>#N/A</v>
      </c>
      <c r="C13" s="7">
        <v>700000</v>
      </c>
      <c r="D13" s="8" t="e">
        <f t="shared" si="0"/>
        <v>#N/A</v>
      </c>
      <c r="E13" s="21" t="e">
        <f t="shared" si="1"/>
        <v>#N/A</v>
      </c>
      <c r="F13" s="6" t="e">
        <f>VLOOKUP(A13,'2018_04(整體_年度目標)'!$1:$1048576,6,0)</f>
        <v>#N/A</v>
      </c>
      <c r="G13" s="6" t="e">
        <f>VLOOKUP(A13,'2018_04(整體_年度目標)'!$1:$1048576,7,0)</f>
        <v>#N/A</v>
      </c>
      <c r="H13" s="6"/>
      <c r="I13" s="6" t="e">
        <f>VLOOKUP(A13,'2018_04(整體_年度目標)'!$1:$1048576,8,0)</f>
        <v>#N/A</v>
      </c>
      <c r="J13" s="6" t="e">
        <f>VLOOKUP(A13,'2018_04(整體_年度目標)'!$1:$1048576,9,0)</f>
        <v>#N/A</v>
      </c>
      <c r="K13" s="6" t="e">
        <f>VLOOKUP(A13,'2018_04(整體_年度目標)'!$1:$1048576,10,0)</f>
        <v>#N/A</v>
      </c>
      <c r="L13" s="6" t="e">
        <f>VLOOKUP(A13,'2018_04(整體_年度目標)'!$1:$1048576,11,0)</f>
        <v>#N/A</v>
      </c>
      <c r="M13" s="6"/>
      <c r="N13" s="6"/>
      <c r="O13" s="6"/>
      <c r="P13" s="36"/>
      <c r="Q13" s="6"/>
      <c r="R13" s="92"/>
    </row>
    <row r="14" spans="1:20" ht="25.5" customHeight="1">
      <c r="A14" s="11" t="s">
        <v>21</v>
      </c>
      <c r="B14" s="58">
        <f>VLOOKUP(A14,'2018_04(整體_年度目標)'!$1:$1048576,2,0)</f>
        <v>152989</v>
      </c>
      <c r="C14" s="12">
        <f>SUM(C12:C13)</f>
        <v>1700000</v>
      </c>
      <c r="D14" s="13">
        <f t="shared" si="0"/>
        <v>8.9993529411764708E-2</v>
      </c>
      <c r="E14" s="40" t="e">
        <f>SUM(E12:E13)</f>
        <v>#N/A</v>
      </c>
      <c r="F14" s="16">
        <f>VLOOKUP(A14,'2018_04(整體_年度目標)'!$1:$1048576,6,0)</f>
        <v>0</v>
      </c>
      <c r="G14" s="16">
        <f>VLOOKUP(A14,'2018_04(整體_年度目標)'!$1:$1048576,7,0)</f>
        <v>0</v>
      </c>
      <c r="H14" s="15">
        <f>SUM(H12:H13)</f>
        <v>0</v>
      </c>
      <c r="I14" s="16">
        <f>VLOOKUP(A14,'2018_04(整體_年度目標)'!$1:$1048576,8,0)</f>
        <v>0</v>
      </c>
      <c r="J14" s="16">
        <f>VLOOKUP(A14,'2018_04(整體_年度目標)'!$1:$1048576,9,0)</f>
        <v>0</v>
      </c>
      <c r="K14" s="16">
        <f>VLOOKUP(A14,'2018_04(整體_年度目標)'!$1:$1048576,10,0)</f>
        <v>0</v>
      </c>
      <c r="L14" s="16">
        <f>VLOOKUP(A14,'2018_04(整體_年度目標)'!$1:$1048576,11,0)</f>
        <v>0</v>
      </c>
      <c r="M14" s="15">
        <f>SUM(M12:M12)</f>
        <v>0</v>
      </c>
      <c r="N14" s="15"/>
      <c r="O14" s="15"/>
      <c r="P14" s="36"/>
      <c r="Q14" s="16"/>
      <c r="R14" s="51"/>
    </row>
    <row r="15" spans="1:20" ht="30">
      <c r="A15" s="25" t="s">
        <v>39</v>
      </c>
      <c r="B15" s="57">
        <f>B6+B11+B14</f>
        <v>547281</v>
      </c>
      <c r="C15" s="26">
        <f>C6+C11+C14</f>
        <v>9327213</v>
      </c>
      <c r="D15" s="27">
        <f>B15/C15</f>
        <v>5.8675726607723015E-2</v>
      </c>
      <c r="E15" s="54">
        <f>B15-C15</f>
        <v>-8779932</v>
      </c>
      <c r="F15" s="55">
        <f t="shared" ref="F15:L15" si="3">F6+F11+F14</f>
        <v>0</v>
      </c>
      <c r="G15" s="55">
        <f t="shared" si="3"/>
        <v>0</v>
      </c>
      <c r="H15" s="55">
        <f t="shared" si="3"/>
        <v>1</v>
      </c>
      <c r="I15" s="55">
        <f t="shared" si="3"/>
        <v>0</v>
      </c>
      <c r="J15" s="55">
        <f t="shared" si="3"/>
        <v>0</v>
      </c>
      <c r="K15" s="55">
        <f t="shared" si="3"/>
        <v>0</v>
      </c>
      <c r="L15" s="55">
        <f t="shared" si="3"/>
        <v>0</v>
      </c>
      <c r="M15" s="55"/>
      <c r="N15" s="55"/>
      <c r="O15" s="55"/>
      <c r="P15" s="56"/>
      <c r="Q15" s="56"/>
      <c r="R15" s="56"/>
    </row>
    <row r="16" spans="1:20" ht="30">
      <c r="C16" s="38"/>
      <c r="E16" s="34" t="s">
        <v>40</v>
      </c>
    </row>
    <row r="17" spans="5:5" ht="30">
      <c r="E17" s="33"/>
    </row>
  </sheetData>
  <mergeCells count="3">
    <mergeCell ref="C1:E1"/>
    <mergeCell ref="R9:R10"/>
    <mergeCell ref="R12:R1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3" orientation="landscape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8"/>
  <sheetViews>
    <sheetView tabSelected="1" zoomScale="85" zoomScaleNormal="85" zoomScaleSheetLayoutView="70" workbookViewId="0">
      <pane xSplit="1" topLeftCell="B1" activePane="topRight" state="frozen"/>
      <selection pane="topRight" activeCell="D23" sqref="D23"/>
    </sheetView>
  </sheetViews>
  <sheetFormatPr defaultColWidth="9" defaultRowHeight="25.5" customHeight="1"/>
  <cols>
    <col min="1" max="1" width="18.875" style="1" customWidth="1"/>
    <col min="2" max="2" width="22.125" style="34" bestFit="1" customWidth="1"/>
    <col min="3" max="3" width="20.125" style="34" customWidth="1"/>
    <col min="4" max="4" width="22.75" style="34" customWidth="1"/>
    <col min="5" max="5" width="25.75" style="2" customWidth="1"/>
    <col min="6" max="6" width="28.25" style="34" customWidth="1"/>
    <col min="7" max="7" width="21.875" style="34" bestFit="1" customWidth="1"/>
    <col min="8" max="8" width="32.125" style="34" hidden="1" customWidth="1"/>
    <col min="9" max="9" width="37" style="34" hidden="1" customWidth="1"/>
    <col min="10" max="10" width="14.25" style="2" bestFit="1" customWidth="1"/>
    <col min="11" max="11" width="11.25" style="2" hidden="1" customWidth="1"/>
    <col min="12" max="12" width="12.125" style="2" hidden="1" customWidth="1"/>
    <col min="13" max="16" width="11.25" style="2" hidden="1" customWidth="1"/>
    <col min="17" max="17" width="13.125" style="2" hidden="1" customWidth="1"/>
    <col min="18" max="18" width="11.25" style="2" hidden="1" customWidth="1"/>
    <col min="19" max="19" width="11.25" style="35" hidden="1" customWidth="1"/>
    <col min="20" max="21" width="11.25" style="2" hidden="1" customWidth="1"/>
    <col min="22" max="23" width="11.25" style="35" hidden="1" customWidth="1"/>
    <col min="24" max="24" width="8.25" style="35" bestFit="1" customWidth="1"/>
    <col min="25" max="25" width="18.875" style="35" hidden="1" customWidth="1"/>
    <col min="26" max="26" width="14.5" style="35" bestFit="1" customWidth="1"/>
    <col min="27" max="27" width="27.125" style="35" hidden="1" customWidth="1"/>
    <col min="28" max="28" width="10.375" style="35" bestFit="1" customWidth="1"/>
    <col min="29" max="29" width="12.25" style="35" hidden="1" customWidth="1"/>
    <col min="30" max="30" width="21.625" style="35" customWidth="1"/>
    <col min="31" max="31" width="20.25" style="35" customWidth="1"/>
    <col min="32" max="32" width="9" style="35"/>
    <col min="33" max="33" width="9" style="35" customWidth="1"/>
    <col min="34" max="34" width="9" style="35"/>
    <col min="35" max="35" width="9" style="35" customWidth="1"/>
    <col min="36" max="16384" width="9" style="35"/>
  </cols>
  <sheetData>
    <row r="1" spans="1:31" ht="30">
      <c r="A1" s="59" t="s">
        <v>93</v>
      </c>
      <c r="B1" s="70">
        <v>44048</v>
      </c>
      <c r="C1" s="60"/>
      <c r="D1" s="60"/>
      <c r="F1" s="90" t="s">
        <v>100</v>
      </c>
      <c r="G1" s="90"/>
      <c r="H1" s="90"/>
      <c r="I1" s="90"/>
    </row>
    <row r="2" spans="1:31" ht="29.25" customHeight="1">
      <c r="A2" s="3" t="s">
        <v>0</v>
      </c>
      <c r="B2" s="65" t="s">
        <v>95</v>
      </c>
      <c r="C2" s="65" t="s">
        <v>76</v>
      </c>
      <c r="D2" s="65" t="s">
        <v>97</v>
      </c>
      <c r="E2" s="6" t="s">
        <v>99</v>
      </c>
      <c r="F2" s="65" t="s">
        <v>98</v>
      </c>
      <c r="G2" s="65" t="s">
        <v>96</v>
      </c>
      <c r="H2" s="65" t="s">
        <v>89</v>
      </c>
      <c r="I2" s="5" t="s">
        <v>68</v>
      </c>
      <c r="J2" s="6" t="s">
        <v>71</v>
      </c>
      <c r="K2" s="6" t="s">
        <v>83</v>
      </c>
      <c r="L2" s="6" t="s">
        <v>77</v>
      </c>
      <c r="M2" s="6" t="s">
        <v>87</v>
      </c>
      <c r="N2" s="6" t="s">
        <v>81</v>
      </c>
      <c r="O2" s="6" t="s">
        <v>75</v>
      </c>
      <c r="P2" s="6" t="s">
        <v>48</v>
      </c>
      <c r="Q2" s="6" t="s">
        <v>86</v>
      </c>
      <c r="R2" s="6" t="s">
        <v>82</v>
      </c>
      <c r="S2" s="6" t="s">
        <v>44</v>
      </c>
      <c r="T2" s="6" t="s">
        <v>8</v>
      </c>
      <c r="U2" s="6" t="s">
        <v>10</v>
      </c>
      <c r="V2" s="6" t="s">
        <v>7</v>
      </c>
      <c r="W2" s="6" t="s">
        <v>50</v>
      </c>
      <c r="X2" s="65" t="s">
        <v>72</v>
      </c>
      <c r="Y2" s="65" t="s">
        <v>91</v>
      </c>
      <c r="Z2" s="65" t="s">
        <v>43</v>
      </c>
      <c r="AA2" s="65" t="s">
        <v>92</v>
      </c>
      <c r="AB2" s="65" t="s">
        <v>74</v>
      </c>
      <c r="AC2" s="6" t="s">
        <v>83</v>
      </c>
      <c r="AD2" s="65" t="s">
        <v>32</v>
      </c>
      <c r="AE2" s="65" t="s">
        <v>78</v>
      </c>
    </row>
    <row r="3" spans="1:31" ht="30">
      <c r="A3" s="10" t="s">
        <v>13</v>
      </c>
      <c r="B3" s="88">
        <v>103909</v>
      </c>
      <c r="C3" s="7">
        <f>F3/21</f>
        <v>71428.571428571435</v>
      </c>
      <c r="D3" s="8">
        <f>B3/C3</f>
        <v>1.454726</v>
      </c>
      <c r="E3" s="88">
        <v>221635</v>
      </c>
      <c r="F3" s="7">
        <v>1500000</v>
      </c>
      <c r="G3" s="8">
        <f t="shared" ref="G3:G13" si="0">E3/F3</f>
        <v>0.14775666666666668</v>
      </c>
      <c r="H3" s="21">
        <f>E3-C3*2</f>
        <v>78777.85714285713</v>
      </c>
      <c r="I3" s="9">
        <f>E3-F3</f>
        <v>-1278365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5" t="s">
        <v>36</v>
      </c>
      <c r="AE3" s="65"/>
    </row>
    <row r="4" spans="1:31" ht="30">
      <c r="A4" s="3" t="s">
        <v>12</v>
      </c>
      <c r="B4" s="88">
        <v>37358</v>
      </c>
      <c r="C4" s="7">
        <f>F4/21</f>
        <v>57142.857142857145</v>
      </c>
      <c r="D4" s="8">
        <f t="shared" ref="D4:D11" si="1">B4/C4</f>
        <v>0.65376499999999993</v>
      </c>
      <c r="E4" s="88">
        <v>79887</v>
      </c>
      <c r="F4" s="7">
        <v>1200000</v>
      </c>
      <c r="G4" s="8">
        <f t="shared" si="0"/>
        <v>6.6572500000000007E-2</v>
      </c>
      <c r="H4" s="21">
        <f>E4-C4*2</f>
        <v>-34398.71428571429</v>
      </c>
      <c r="I4" s="9">
        <f>E4-F4</f>
        <v>-1120113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5" t="s">
        <v>90</v>
      </c>
      <c r="AE4" s="65"/>
    </row>
    <row r="5" spans="1:31" ht="30">
      <c r="A5" s="10" t="s">
        <v>69</v>
      </c>
      <c r="B5" s="88">
        <v>22925</v>
      </c>
      <c r="C5" s="7">
        <f>F5/21</f>
        <v>42857.142857142855</v>
      </c>
      <c r="D5" s="8">
        <f t="shared" si="1"/>
        <v>0.53491666666666671</v>
      </c>
      <c r="E5" s="88">
        <v>203353</v>
      </c>
      <c r="F5" s="7">
        <v>900000</v>
      </c>
      <c r="G5" s="8">
        <f t="shared" si="0"/>
        <v>0.22594777777777778</v>
      </c>
      <c r="H5" s="21">
        <f>E5-C5*2</f>
        <v>117638.71428571429</v>
      </c>
      <c r="I5" s="9">
        <f>E5-F5</f>
        <v>-696647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5" t="s">
        <v>90</v>
      </c>
      <c r="AE5" s="65"/>
    </row>
    <row r="6" spans="1:31" s="82" customFormat="1" ht="30">
      <c r="A6" s="66" t="s">
        <v>94</v>
      </c>
      <c r="B6" s="80">
        <f>SUM(B3:B5)</f>
        <v>164192</v>
      </c>
      <c r="C6" s="80">
        <f>SUM(C3:C5)</f>
        <v>171428.57142857142</v>
      </c>
      <c r="D6" s="68">
        <f>B6/C6</f>
        <v>0.95778666666666668</v>
      </c>
      <c r="E6" s="80">
        <f>SUM(E3:E5)</f>
        <v>504875</v>
      </c>
      <c r="F6" s="80">
        <v>3600000</v>
      </c>
      <c r="G6" s="68">
        <f t="shared" si="0"/>
        <v>0.14024305555555555</v>
      </c>
      <c r="H6" s="80">
        <f>SUM(H3:H5)</f>
        <v>162017.85714285713</v>
      </c>
      <c r="I6" s="84">
        <f>SUM(I3:I5)</f>
        <v>-3095125</v>
      </c>
      <c r="J6" s="81">
        <f>SUM(J3:J5)</f>
        <v>0</v>
      </c>
      <c r="K6" s="81" t="e">
        <f>K4+K5+#REF!+K3</f>
        <v>#REF!</v>
      </c>
      <c r="L6" s="81" t="e">
        <f>L4+L5+#REF!+L3</f>
        <v>#REF!</v>
      </c>
      <c r="M6" s="81" t="e">
        <f>M4+M5+#REF!+M3</f>
        <v>#REF!</v>
      </c>
      <c r="N6" s="81" t="e">
        <f>N4+N5+#REF!+N3</f>
        <v>#REF!</v>
      </c>
      <c r="O6" s="81" t="e">
        <f>O4+O5+#REF!+O3</f>
        <v>#REF!</v>
      </c>
      <c r="P6" s="81" t="e">
        <f>P4+P5+#REF!+P3</f>
        <v>#REF!</v>
      </c>
      <c r="Q6" s="81" t="e">
        <f>Q4+Q5+#REF!+Q3</f>
        <v>#REF!</v>
      </c>
      <c r="R6" s="81" t="e">
        <f>R4+R5+#REF!+R3</f>
        <v>#REF!</v>
      </c>
      <c r="S6" s="81" t="e">
        <f>S4+S5+#REF!+S3</f>
        <v>#REF!</v>
      </c>
      <c r="T6" s="81" t="e">
        <f>T4+T5+#REF!+T3</f>
        <v>#REF!</v>
      </c>
      <c r="U6" s="81" t="e">
        <f>U4+U5+#REF!+U3</f>
        <v>#REF!</v>
      </c>
      <c r="V6" s="81" t="e">
        <f>V4+V5+#REF!+V3</f>
        <v>#REF!</v>
      </c>
      <c r="W6" s="81" t="e">
        <f>W4+W5+#REF!+W3</f>
        <v>#REF!</v>
      </c>
      <c r="X6" s="81"/>
      <c r="Y6" s="81" t="e">
        <f>Y4+Y5+#REF!+Y3</f>
        <v>#REF!</v>
      </c>
      <c r="Z6" s="81">
        <f>SUM(Z3:Z5)</f>
        <v>0</v>
      </c>
      <c r="AA6" s="81" t="e">
        <f>AA4+AA5+#REF!+AA3</f>
        <v>#REF!</v>
      </c>
      <c r="AB6" s="81">
        <f>SUM(AB4:AB5)</f>
        <v>0</v>
      </c>
      <c r="AC6" s="81"/>
      <c r="AD6" s="51"/>
      <c r="AE6" s="51"/>
    </row>
    <row r="7" spans="1:31" ht="30">
      <c r="A7" s="10" t="s">
        <v>16</v>
      </c>
      <c r="B7" s="88">
        <v>13109</v>
      </c>
      <c r="C7" s="7">
        <f>F7/21</f>
        <v>64285.714285714283</v>
      </c>
      <c r="D7" s="8">
        <f t="shared" si="1"/>
        <v>0.20391777777777778</v>
      </c>
      <c r="E7" s="88">
        <v>122038</v>
      </c>
      <c r="F7" s="17">
        <v>1350000</v>
      </c>
      <c r="G7" s="8">
        <f t="shared" si="0"/>
        <v>9.0398518518518517E-2</v>
      </c>
      <c r="H7" s="21">
        <f>E7-C7*2</f>
        <v>-6533.4285714285652</v>
      </c>
      <c r="I7" s="18">
        <f>E7-F7</f>
        <v>-1227962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5" t="s">
        <v>36</v>
      </c>
      <c r="AE7" s="65"/>
    </row>
    <row r="8" spans="1:31" ht="30">
      <c r="A8" s="10" t="s">
        <v>70</v>
      </c>
      <c r="B8" s="88">
        <v>1920</v>
      </c>
      <c r="C8" s="7">
        <f>F8/21</f>
        <v>42857.142857142855</v>
      </c>
      <c r="D8" s="8">
        <f t="shared" si="1"/>
        <v>4.48E-2</v>
      </c>
      <c r="E8" s="88">
        <v>146577</v>
      </c>
      <c r="F8" s="17">
        <v>900000</v>
      </c>
      <c r="G8" s="8">
        <f t="shared" si="0"/>
        <v>0.16286333333333333</v>
      </c>
      <c r="H8" s="21">
        <f>E8-C8*2</f>
        <v>60862.71428571429</v>
      </c>
      <c r="I8" s="18">
        <f>E8-F8</f>
        <v>-753423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5" t="s">
        <v>36</v>
      </c>
      <c r="AE8" s="65"/>
    </row>
    <row r="9" spans="1:31" s="82" customFormat="1" ht="30">
      <c r="A9" s="66" t="s">
        <v>18</v>
      </c>
      <c r="B9" s="80">
        <f>SUM(B7:B8)</f>
        <v>15029</v>
      </c>
      <c r="C9" s="80">
        <f>SUM(C7:C8)</f>
        <v>107142.85714285713</v>
      </c>
      <c r="D9" s="83">
        <f>B9/C9</f>
        <v>0.14027066666666668</v>
      </c>
      <c r="E9" s="80">
        <f>SUM(E7:E8)</f>
        <v>268615</v>
      </c>
      <c r="F9" s="80">
        <v>2250000</v>
      </c>
      <c r="G9" s="83">
        <f t="shared" si="0"/>
        <v>0.11938444444444445</v>
      </c>
      <c r="H9" s="80">
        <f>SUM(H7:H8)</f>
        <v>54329.285714285725</v>
      </c>
      <c r="I9" s="84">
        <f>SUM(I7:I8)</f>
        <v>-1981385</v>
      </c>
      <c r="J9" s="81">
        <f t="shared" ref="J9:X9" si="2">J8+J7</f>
        <v>0</v>
      </c>
      <c r="K9" s="81">
        <f t="shared" si="2"/>
        <v>0</v>
      </c>
      <c r="L9" s="81">
        <f t="shared" si="2"/>
        <v>0</v>
      </c>
      <c r="M9" s="81">
        <f t="shared" si="2"/>
        <v>0</v>
      </c>
      <c r="N9" s="81">
        <f t="shared" si="2"/>
        <v>0</v>
      </c>
      <c r="O9" s="81">
        <f t="shared" si="2"/>
        <v>0</v>
      </c>
      <c r="P9" s="81">
        <f t="shared" si="2"/>
        <v>0</v>
      </c>
      <c r="Q9" s="81">
        <f t="shared" si="2"/>
        <v>0</v>
      </c>
      <c r="R9" s="81">
        <f t="shared" si="2"/>
        <v>0</v>
      </c>
      <c r="S9" s="81">
        <f t="shared" si="2"/>
        <v>0</v>
      </c>
      <c r="T9" s="81">
        <f t="shared" si="2"/>
        <v>0</v>
      </c>
      <c r="U9" s="81">
        <f t="shared" si="2"/>
        <v>0</v>
      </c>
      <c r="V9" s="81">
        <f t="shared" si="2"/>
        <v>0</v>
      </c>
      <c r="W9" s="81">
        <f t="shared" si="2"/>
        <v>0</v>
      </c>
      <c r="X9" s="81">
        <f t="shared" si="2"/>
        <v>0</v>
      </c>
      <c r="Y9" s="81"/>
      <c r="Z9" s="81">
        <f>Z8+Z7</f>
        <v>0</v>
      </c>
      <c r="AA9" s="81">
        <f>AA8+AA7</f>
        <v>0</v>
      </c>
      <c r="AB9" s="81">
        <f>AB8+AB7</f>
        <v>0</v>
      </c>
      <c r="AC9" s="81"/>
      <c r="AD9" s="51"/>
      <c r="AE9" s="51"/>
    </row>
    <row r="10" spans="1:31" ht="30">
      <c r="A10" s="10" t="s">
        <v>20</v>
      </c>
      <c r="B10" s="88">
        <v>12657</v>
      </c>
      <c r="C10" s="7">
        <f>F10/21</f>
        <v>47619.047619047618</v>
      </c>
      <c r="D10" s="8">
        <f t="shared" si="1"/>
        <v>0.26579700000000001</v>
      </c>
      <c r="E10" s="88">
        <v>250513</v>
      </c>
      <c r="F10" s="7">
        <v>1000000</v>
      </c>
      <c r="G10" s="8">
        <f t="shared" si="0"/>
        <v>0.25051299999999999</v>
      </c>
      <c r="H10" s="21">
        <f>E10-C10*2</f>
        <v>155274.90476190476</v>
      </c>
      <c r="I10" s="9">
        <f>E10-F10</f>
        <v>-749487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5" t="s">
        <v>38</v>
      </c>
      <c r="AE10" s="65"/>
    </row>
    <row r="11" spans="1:31" ht="25.5" customHeight="1">
      <c r="A11" s="10" t="s">
        <v>73</v>
      </c>
      <c r="B11" s="88">
        <v>0</v>
      </c>
      <c r="C11" s="7">
        <f>F11/21</f>
        <v>14285.714285714286</v>
      </c>
      <c r="D11" s="8">
        <f t="shared" si="1"/>
        <v>0</v>
      </c>
      <c r="E11" s="88">
        <v>45468</v>
      </c>
      <c r="F11" s="7">
        <v>300000</v>
      </c>
      <c r="G11" s="8">
        <f t="shared" si="0"/>
        <v>0.15156</v>
      </c>
      <c r="H11" s="21">
        <f>E11-C11*2</f>
        <v>16896.571428571428</v>
      </c>
      <c r="I11" s="9">
        <f>E11-F11</f>
        <v>-254532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5"/>
      <c r="AE11" s="65"/>
    </row>
    <row r="12" spans="1:31" s="82" customFormat="1" ht="25.5" customHeight="1">
      <c r="A12" s="66" t="s">
        <v>21</v>
      </c>
      <c r="B12" s="80">
        <f>SUM(B10:B11)</f>
        <v>12657</v>
      </c>
      <c r="C12" s="80">
        <f>SUM(C10:C11)</f>
        <v>61904.761904761908</v>
      </c>
      <c r="D12" s="83">
        <f>B12/C12</f>
        <v>0.20445923076923075</v>
      </c>
      <c r="E12" s="80">
        <f>SUM(E10:E11)</f>
        <v>295981</v>
      </c>
      <c r="F12" s="80">
        <v>1300000</v>
      </c>
      <c r="G12" s="83">
        <f t="shared" si="0"/>
        <v>0.2276776923076923</v>
      </c>
      <c r="H12" s="80">
        <f>SUM(H10:H11)</f>
        <v>172171.47619047618</v>
      </c>
      <c r="I12" s="84">
        <f>SUM(I10:I11)</f>
        <v>-1004019</v>
      </c>
      <c r="J12" s="81">
        <f>SUM(J10:J11)</f>
        <v>0</v>
      </c>
      <c r="K12" s="81" t="e">
        <f>K10+#REF!+K11</f>
        <v>#REF!</v>
      </c>
      <c r="L12" s="81" t="e">
        <f>L10+#REF!+L11</f>
        <v>#REF!</v>
      </c>
      <c r="M12" s="81" t="e">
        <f>M10+#REF!+M11</f>
        <v>#REF!</v>
      </c>
      <c r="N12" s="81" t="e">
        <f>N10+#REF!+N11</f>
        <v>#REF!</v>
      </c>
      <c r="O12" s="81" t="e">
        <f>O10+#REF!+O11</f>
        <v>#REF!</v>
      </c>
      <c r="P12" s="81" t="e">
        <f>P10+#REF!+P11</f>
        <v>#REF!</v>
      </c>
      <c r="Q12" s="81" t="e">
        <f>Q10+#REF!+Q11</f>
        <v>#REF!</v>
      </c>
      <c r="R12" s="81" t="e">
        <f>R10+#REF!+R11</f>
        <v>#REF!</v>
      </c>
      <c r="S12" s="81" t="e">
        <f>S10+#REF!+S11</f>
        <v>#REF!</v>
      </c>
      <c r="T12" s="81" t="e">
        <f>T10+#REF!+T11</f>
        <v>#REF!</v>
      </c>
      <c r="U12" s="81" t="e">
        <f>U10+#REF!+U11</f>
        <v>#REF!</v>
      </c>
      <c r="V12" s="81" t="e">
        <f>V10+#REF!+V11</f>
        <v>#REF!</v>
      </c>
      <c r="W12" s="81" t="e">
        <f>W10+#REF!+W11</f>
        <v>#REF!</v>
      </c>
      <c r="X12" s="81"/>
      <c r="Y12" s="81"/>
      <c r="Z12" s="81">
        <f>SUM(Z10:Z11)</f>
        <v>0</v>
      </c>
      <c r="AA12" s="81"/>
      <c r="AB12" s="81">
        <f>SUM(AB10:AB11)</f>
        <v>0</v>
      </c>
      <c r="AC12" s="81"/>
      <c r="AD12" s="51"/>
      <c r="AE12" s="51"/>
    </row>
    <row r="13" spans="1:31" s="85" customFormat="1" ht="30">
      <c r="A13" s="86" t="s">
        <v>39</v>
      </c>
      <c r="B13" s="29">
        <f>B6+B9+B12</f>
        <v>191878</v>
      </c>
      <c r="C13" s="29">
        <f>C6+C9+C12</f>
        <v>340476.19047619042</v>
      </c>
      <c r="D13" s="87">
        <f>B13/C13</f>
        <v>0.56355776223776233</v>
      </c>
      <c r="E13" s="29">
        <f>E6+E9+E12</f>
        <v>1069471</v>
      </c>
      <c r="F13" s="29">
        <v>7150000</v>
      </c>
      <c r="G13" s="87">
        <f t="shared" si="0"/>
        <v>0.14957636363636365</v>
      </c>
      <c r="H13" s="29">
        <f t="shared" ref="H13:AB13" si="3">H6+H9+H12</f>
        <v>388518.61904761905</v>
      </c>
      <c r="I13" s="29">
        <f t="shared" si="3"/>
        <v>-6080529</v>
      </c>
      <c r="J13" s="29">
        <f t="shared" si="3"/>
        <v>0</v>
      </c>
      <c r="K13" s="29" t="e">
        <f t="shared" si="3"/>
        <v>#REF!</v>
      </c>
      <c r="L13" s="29" t="e">
        <f t="shared" si="3"/>
        <v>#REF!</v>
      </c>
      <c r="M13" s="29" t="e">
        <f t="shared" si="3"/>
        <v>#REF!</v>
      </c>
      <c r="N13" s="29" t="e">
        <f t="shared" si="3"/>
        <v>#REF!</v>
      </c>
      <c r="O13" s="29" t="e">
        <f t="shared" si="3"/>
        <v>#REF!</v>
      </c>
      <c r="P13" s="29" t="e">
        <f t="shared" si="3"/>
        <v>#REF!</v>
      </c>
      <c r="Q13" s="29" t="e">
        <f t="shared" si="3"/>
        <v>#REF!</v>
      </c>
      <c r="R13" s="29" t="e">
        <f t="shared" si="3"/>
        <v>#REF!</v>
      </c>
      <c r="S13" s="29" t="e">
        <f t="shared" si="3"/>
        <v>#REF!</v>
      </c>
      <c r="T13" s="29" t="e">
        <f t="shared" si="3"/>
        <v>#REF!</v>
      </c>
      <c r="U13" s="29" t="e">
        <f t="shared" si="3"/>
        <v>#REF!</v>
      </c>
      <c r="V13" s="29" t="e">
        <f t="shared" si="3"/>
        <v>#REF!</v>
      </c>
      <c r="W13" s="29" t="e">
        <f t="shared" si="3"/>
        <v>#REF!</v>
      </c>
      <c r="X13" s="29">
        <f t="shared" si="3"/>
        <v>0</v>
      </c>
      <c r="Y13" s="29" t="e">
        <f t="shared" si="3"/>
        <v>#REF!</v>
      </c>
      <c r="Z13" s="29">
        <f t="shared" si="3"/>
        <v>0</v>
      </c>
      <c r="AA13" s="29" t="e">
        <f t="shared" si="3"/>
        <v>#REF!</v>
      </c>
      <c r="AB13" s="29">
        <f t="shared" si="3"/>
        <v>0</v>
      </c>
      <c r="AC13" s="79"/>
      <c r="AD13" s="78"/>
      <c r="AE13" s="78"/>
    </row>
    <row r="14" spans="1:31" s="44" customFormat="1" ht="25.5" hidden="1" customHeight="1">
      <c r="A14" s="45" t="s">
        <v>24</v>
      </c>
      <c r="B14" s="89"/>
      <c r="C14" s="42">
        <v>0</v>
      </c>
      <c r="D14" s="42"/>
      <c r="E14" s="42">
        <v>0</v>
      </c>
      <c r="F14" s="42"/>
      <c r="G14" s="72"/>
      <c r="H14" s="21">
        <f>E14-C14*19</f>
        <v>0</v>
      </c>
      <c r="I14" s="73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74"/>
      <c r="AE14" s="74"/>
    </row>
    <row r="15" spans="1:31" s="44" customFormat="1" ht="25.5" hidden="1" customHeight="1">
      <c r="A15" s="41" t="s">
        <v>85</v>
      </c>
      <c r="B15" s="43"/>
      <c r="C15" s="7">
        <f>F15/22</f>
        <v>31818.18181818182</v>
      </c>
      <c r="D15" s="7"/>
      <c r="E15" s="42">
        <v>2886</v>
      </c>
      <c r="F15" s="42">
        <v>700000</v>
      </c>
      <c r="G15" s="8">
        <f t="shared" ref="G15:G20" si="4">E15/F15</f>
        <v>4.1228571428571425E-3</v>
      </c>
      <c r="H15" s="21">
        <f>E15-C15*12</f>
        <v>-378932.18181818182</v>
      </c>
      <c r="I15" s="9">
        <f>E15-F15</f>
        <v>-697114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65"/>
      <c r="AE15" s="5"/>
    </row>
    <row r="16" spans="1:31" s="44" customFormat="1" ht="25.5" hidden="1" customHeight="1">
      <c r="A16" s="75" t="s">
        <v>79</v>
      </c>
      <c r="B16" s="6"/>
      <c r="C16" s="7">
        <f>F16/22</f>
        <v>77272.727272727279</v>
      </c>
      <c r="D16" s="7"/>
      <c r="E16" s="42">
        <v>1664982</v>
      </c>
      <c r="F16" s="42">
        <v>1700000</v>
      </c>
      <c r="G16" s="8">
        <f t="shared" si="4"/>
        <v>0.97940117647058822</v>
      </c>
      <c r="H16" s="21">
        <f>E16-C16*12</f>
        <v>737709.27272727271</v>
      </c>
      <c r="I16" s="9">
        <f>E16-F16</f>
        <v>-35018</v>
      </c>
      <c r="J16" s="43">
        <v>50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65"/>
      <c r="AE16" s="65"/>
    </row>
    <row r="17" spans="1:31" ht="24" hidden="1" customHeight="1">
      <c r="A17" s="75" t="s">
        <v>80</v>
      </c>
      <c r="B17" s="6"/>
      <c r="C17" s="7">
        <f>F17/22</f>
        <v>72727.272727272721</v>
      </c>
      <c r="D17" s="7"/>
      <c r="E17" s="42">
        <v>255753</v>
      </c>
      <c r="F17" s="7">
        <v>1600000</v>
      </c>
      <c r="G17" s="8">
        <f t="shared" si="4"/>
        <v>0.15984562499999999</v>
      </c>
      <c r="H17" s="21">
        <f>E17-C17*12</f>
        <v>-616974.27272727271</v>
      </c>
      <c r="I17" s="9">
        <f>E17-F17</f>
        <v>-1344247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5"/>
      <c r="AE17" s="76"/>
    </row>
    <row r="18" spans="1:31" s="82" customFormat="1" ht="27" hidden="1" customHeight="1">
      <c r="A18" s="66" t="s">
        <v>22</v>
      </c>
      <c r="B18" s="16"/>
      <c r="C18" s="80">
        <f>SUM(C15:C17)</f>
        <v>181818.18181818182</v>
      </c>
      <c r="D18" s="80"/>
      <c r="E18" s="80">
        <f>SUM(E15:E17)</f>
        <v>1923621</v>
      </c>
      <c r="F18" s="80">
        <f>SUM(F15:F17)</f>
        <v>4000000</v>
      </c>
      <c r="G18" s="83">
        <f t="shared" si="4"/>
        <v>0.48090525000000001</v>
      </c>
      <c r="H18" s="80">
        <f>SUM(H15:H17)</f>
        <v>-258197.18181818182</v>
      </c>
      <c r="I18" s="84">
        <f>SUM(I15:I17)</f>
        <v>-2076379</v>
      </c>
      <c r="J18" s="81">
        <f>J15+J16+J17</f>
        <v>50</v>
      </c>
      <c r="K18" s="81">
        <f t="shared" ref="K18:AB18" si="5">K15+K16+K17</f>
        <v>0</v>
      </c>
      <c r="L18" s="81">
        <f t="shared" si="5"/>
        <v>0</v>
      </c>
      <c r="M18" s="81">
        <f t="shared" si="5"/>
        <v>0</v>
      </c>
      <c r="N18" s="81">
        <f t="shared" si="5"/>
        <v>0</v>
      </c>
      <c r="O18" s="81">
        <f t="shared" si="5"/>
        <v>0</v>
      </c>
      <c r="P18" s="81">
        <f t="shared" si="5"/>
        <v>0</v>
      </c>
      <c r="Q18" s="81">
        <f>Q15+Q16+Q17</f>
        <v>0</v>
      </c>
      <c r="R18" s="81">
        <f t="shared" si="5"/>
        <v>0</v>
      </c>
      <c r="S18" s="81">
        <f t="shared" si="5"/>
        <v>0</v>
      </c>
      <c r="T18" s="81">
        <f t="shared" si="5"/>
        <v>0</v>
      </c>
      <c r="U18" s="81">
        <f t="shared" si="5"/>
        <v>0</v>
      </c>
      <c r="V18" s="81">
        <f t="shared" si="5"/>
        <v>0</v>
      </c>
      <c r="W18" s="81">
        <f t="shared" si="5"/>
        <v>0</v>
      </c>
      <c r="X18" s="81">
        <f t="shared" si="5"/>
        <v>0</v>
      </c>
      <c r="Y18" s="81"/>
      <c r="Z18" s="81">
        <f t="shared" si="5"/>
        <v>0</v>
      </c>
      <c r="AA18" s="81"/>
      <c r="AB18" s="81">
        <f t="shared" si="5"/>
        <v>0</v>
      </c>
      <c r="AC18" s="81"/>
      <c r="AD18" s="52"/>
      <c r="AE18" s="52"/>
    </row>
    <row r="19" spans="1:31" s="85" customFormat="1" ht="30" hidden="1">
      <c r="A19" s="25" t="s">
        <v>26</v>
      </c>
      <c r="B19" s="78"/>
      <c r="C19" s="29">
        <f>C6+C9+C12+C18</f>
        <v>522294.37229437224</v>
      </c>
      <c r="D19" s="29"/>
      <c r="E19" s="29">
        <f>E6+E9+E12+E18</f>
        <v>2993092</v>
      </c>
      <c r="F19" s="29">
        <f>F6+F9+F12+F18</f>
        <v>11150000</v>
      </c>
      <c r="G19" s="27">
        <f t="shared" si="4"/>
        <v>0.26843874439461884</v>
      </c>
      <c r="H19" s="28">
        <f>H6+H9+H12+H18</f>
        <v>130321.43722943723</v>
      </c>
      <c r="I19" s="28">
        <f>I6+I9+I12+I18</f>
        <v>-8156908</v>
      </c>
      <c r="J19" s="29">
        <f>J13+J18</f>
        <v>50</v>
      </c>
      <c r="K19" s="29" t="e">
        <f>K13+K18+#REF!</f>
        <v>#REF!</v>
      </c>
      <c r="L19" s="29" t="e">
        <f>L13+L18+#REF!</f>
        <v>#REF!</v>
      </c>
      <c r="M19" s="29" t="e">
        <f>M13+M18+#REF!</f>
        <v>#REF!</v>
      </c>
      <c r="N19" s="29" t="e">
        <f>N13+N18+#REF!</f>
        <v>#REF!</v>
      </c>
      <c r="O19" s="29" t="e">
        <f>O13+O18+#REF!</f>
        <v>#REF!</v>
      </c>
      <c r="P19" s="29" t="e">
        <f>P13+P18+#REF!</f>
        <v>#REF!</v>
      </c>
      <c r="Q19" s="29" t="e">
        <f>Q13+Q18+#REF!</f>
        <v>#REF!</v>
      </c>
      <c r="R19" s="29" t="e">
        <f>R13+R18+#REF!</f>
        <v>#REF!</v>
      </c>
      <c r="S19" s="29" t="e">
        <f>S13+S18+#REF!</f>
        <v>#REF!</v>
      </c>
      <c r="T19" s="29" t="e">
        <f>T13+T18+#REF!</f>
        <v>#REF!</v>
      </c>
      <c r="U19" s="29" t="e">
        <f>U13+U18+#REF!</f>
        <v>#REF!</v>
      </c>
      <c r="V19" s="29" t="e">
        <f>V13+V18+#REF!</f>
        <v>#REF!</v>
      </c>
      <c r="W19" s="29" t="e">
        <f>W13+W18+#REF!</f>
        <v>#REF!</v>
      </c>
      <c r="X19" s="29">
        <f>X13+X18</f>
        <v>0</v>
      </c>
      <c r="Y19" s="29"/>
      <c r="Z19" s="29">
        <f>Z13+Z18</f>
        <v>0</v>
      </c>
      <c r="AA19" s="29" t="e">
        <f>AA6+AA9+AA12+#REF!+AA18+#REF!</f>
        <v>#REF!</v>
      </c>
      <c r="AB19" s="29">
        <f>AB13+AB18</f>
        <v>0</v>
      </c>
      <c r="AC19" s="29">
        <f>AC18+AC13</f>
        <v>0</v>
      </c>
      <c r="AD19" s="53"/>
      <c r="AE19" s="53"/>
    </row>
    <row r="20" spans="1:31" ht="25.5" hidden="1" customHeight="1">
      <c r="A20" s="25" t="s">
        <v>84</v>
      </c>
      <c r="B20" s="78"/>
      <c r="C20" s="77">
        <f>F20/22</f>
        <v>31818.18181818182</v>
      </c>
      <c r="D20" s="77"/>
      <c r="E20" s="77"/>
      <c r="F20" s="57">
        <v>700000</v>
      </c>
      <c r="G20" s="27">
        <f t="shared" si="4"/>
        <v>0</v>
      </c>
      <c r="H20" s="29">
        <f>E20-C20*12</f>
        <v>-381818.18181818182</v>
      </c>
      <c r="I20" s="28">
        <f>E20-F20</f>
        <v>-700000</v>
      </c>
      <c r="J20" s="79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78"/>
      <c r="AE20" s="78"/>
    </row>
    <row r="21" spans="1:31" ht="25.5" hidden="1" customHeight="1">
      <c r="C21" s="30"/>
      <c r="D21" s="30"/>
      <c r="E21" s="71"/>
      <c r="F21" s="31"/>
      <c r="G21" s="32"/>
      <c r="H21" s="32"/>
      <c r="I21" s="33"/>
    </row>
    <row r="22" spans="1:31" ht="30" hidden="1">
      <c r="A22" s="1" t="s">
        <v>88</v>
      </c>
      <c r="F22" s="38"/>
      <c r="G22" s="32"/>
    </row>
    <row r="23" spans="1:31" ht="30">
      <c r="I23" s="67"/>
    </row>
    <row r="25" spans="1:31" ht="25.5" customHeight="1">
      <c r="C25" s="35"/>
      <c r="D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T25" s="35"/>
      <c r="U25" s="35"/>
    </row>
    <row r="26" spans="1:31" ht="25.5" customHeight="1">
      <c r="C26" s="35"/>
      <c r="D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T26" s="35"/>
      <c r="U26" s="35"/>
    </row>
    <row r="27" spans="1:31" ht="25.5" customHeight="1">
      <c r="C27" s="35"/>
      <c r="D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T27" s="35"/>
      <c r="U27" s="35"/>
    </row>
    <row r="28" spans="1:31" ht="25.5" customHeight="1">
      <c r="C28" s="35"/>
      <c r="D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T28" s="35"/>
      <c r="U28" s="35"/>
    </row>
    <row r="29" spans="1:31" ht="25.5" customHeight="1">
      <c r="J29" s="35"/>
      <c r="K29" s="35"/>
      <c r="L29" s="35"/>
      <c r="M29" s="35"/>
      <c r="N29" s="35"/>
      <c r="O29" s="35"/>
      <c r="P29" s="35"/>
      <c r="Q29" s="35"/>
      <c r="R29" s="35"/>
      <c r="T29" s="35"/>
      <c r="U29" s="35"/>
    </row>
    <row r="30" spans="1:31" ht="25.5" customHeight="1">
      <c r="J30" s="35"/>
      <c r="K30" s="35"/>
      <c r="L30" s="35"/>
      <c r="M30" s="35"/>
      <c r="N30" s="35"/>
      <c r="O30" s="35"/>
      <c r="P30" s="35"/>
      <c r="Q30" s="35"/>
      <c r="R30" s="35"/>
      <c r="T30" s="35"/>
      <c r="U30" s="35"/>
    </row>
    <row r="31" spans="1:31" ht="25.5" customHeight="1">
      <c r="J31" s="35"/>
      <c r="K31" s="35"/>
      <c r="L31" s="35"/>
      <c r="M31" s="35"/>
      <c r="N31" s="35"/>
      <c r="O31" s="35"/>
      <c r="P31" s="35"/>
      <c r="Q31" s="35"/>
      <c r="R31" s="35"/>
      <c r="T31" s="35"/>
      <c r="U31" s="35"/>
    </row>
    <row r="32" spans="1:31" ht="25.5" customHeight="1">
      <c r="J32" s="35"/>
      <c r="K32" s="35"/>
      <c r="L32" s="35"/>
      <c r="M32" s="35"/>
      <c r="N32" s="35"/>
      <c r="O32" s="35"/>
      <c r="P32" s="35"/>
      <c r="Q32" s="35"/>
      <c r="R32" s="35"/>
      <c r="T32" s="35"/>
      <c r="U32" s="35"/>
    </row>
    <row r="33" spans="10:21" ht="25.5" customHeight="1">
      <c r="J33" s="35"/>
      <c r="K33" s="35"/>
      <c r="L33" s="35"/>
      <c r="M33" s="35"/>
      <c r="N33" s="35"/>
      <c r="O33" s="35"/>
      <c r="P33" s="35"/>
      <c r="Q33" s="35"/>
      <c r="R33" s="35"/>
      <c r="T33" s="35"/>
      <c r="U33" s="35"/>
    </row>
    <row r="34" spans="10:21" ht="25.5" customHeight="1">
      <c r="J34" s="35"/>
      <c r="K34" s="35"/>
      <c r="L34" s="35"/>
      <c r="M34" s="35"/>
      <c r="N34" s="35"/>
      <c r="O34" s="35"/>
      <c r="P34" s="35"/>
      <c r="Q34" s="35"/>
      <c r="R34" s="35"/>
      <c r="T34" s="35"/>
      <c r="U34" s="35"/>
    </row>
    <row r="35" spans="10:21" ht="30" customHeight="1">
      <c r="J35" s="35"/>
      <c r="K35" s="35"/>
      <c r="L35" s="35"/>
      <c r="M35" s="35"/>
      <c r="N35" s="35"/>
      <c r="O35" s="35"/>
      <c r="P35" s="35"/>
      <c r="Q35" s="35"/>
      <c r="R35" s="35"/>
      <c r="T35" s="35"/>
      <c r="U35" s="35"/>
    </row>
    <row r="36" spans="10:21" ht="25.5" customHeight="1">
      <c r="J36" s="35"/>
      <c r="K36" s="35"/>
      <c r="L36" s="35"/>
      <c r="M36" s="35"/>
      <c r="N36" s="35"/>
      <c r="O36" s="35"/>
      <c r="P36" s="35"/>
      <c r="Q36" s="35"/>
      <c r="R36" s="35"/>
      <c r="T36" s="35"/>
      <c r="U36" s="35"/>
    </row>
    <row r="37" spans="10:21" ht="25.5" customHeight="1">
      <c r="J37" s="35"/>
      <c r="K37" s="35"/>
      <c r="L37" s="35"/>
      <c r="M37" s="35"/>
      <c r="N37" s="35"/>
      <c r="O37" s="35"/>
      <c r="P37" s="35"/>
      <c r="Q37" s="35"/>
      <c r="R37" s="35"/>
      <c r="T37" s="35"/>
      <c r="U37" s="35"/>
    </row>
    <row r="38" spans="10:21" ht="25.5" customHeight="1">
      <c r="J38" s="35"/>
      <c r="K38" s="35"/>
      <c r="L38" s="35"/>
      <c r="M38" s="35"/>
      <c r="N38" s="35"/>
      <c r="O38" s="35"/>
      <c r="P38" s="35"/>
      <c r="Q38" s="35"/>
      <c r="R38" s="35"/>
      <c r="T38" s="35"/>
      <c r="U38" s="35"/>
    </row>
    <row r="39" spans="10:21" ht="25.5" customHeight="1">
      <c r="J39" s="35"/>
      <c r="K39" s="35"/>
      <c r="L39" s="35"/>
      <c r="M39" s="35"/>
      <c r="N39" s="35"/>
      <c r="O39" s="35"/>
      <c r="P39" s="35"/>
      <c r="Q39" s="35"/>
      <c r="R39" s="35"/>
      <c r="T39" s="35"/>
      <c r="U39" s="35"/>
    </row>
    <row r="40" spans="10:21" ht="25.5" customHeight="1">
      <c r="J40" s="35"/>
      <c r="K40" s="35"/>
      <c r="L40" s="35"/>
      <c r="M40" s="35"/>
      <c r="N40" s="35"/>
      <c r="O40" s="35"/>
      <c r="P40" s="35"/>
      <c r="Q40" s="35"/>
      <c r="R40" s="35"/>
      <c r="T40" s="35"/>
      <c r="U40" s="35"/>
    </row>
    <row r="41" spans="10:21" ht="25.5" customHeight="1">
      <c r="J41" s="35"/>
      <c r="K41" s="35"/>
      <c r="L41" s="35"/>
      <c r="M41" s="35"/>
      <c r="N41" s="35"/>
      <c r="O41" s="35"/>
      <c r="P41" s="35"/>
      <c r="Q41" s="35"/>
      <c r="R41" s="35"/>
      <c r="T41" s="35"/>
      <c r="U41" s="35"/>
    </row>
    <row r="42" spans="10:21" ht="25.5" customHeight="1">
      <c r="J42" s="35"/>
      <c r="K42" s="35"/>
      <c r="L42" s="35"/>
      <c r="M42" s="35"/>
      <c r="N42" s="35"/>
      <c r="O42" s="35"/>
      <c r="P42" s="35"/>
      <c r="Q42" s="35"/>
      <c r="R42" s="35"/>
      <c r="T42" s="35"/>
      <c r="U42" s="35"/>
    </row>
    <row r="43" spans="10:21" ht="25.5" customHeight="1">
      <c r="J43" s="35"/>
      <c r="K43" s="35"/>
      <c r="L43" s="35"/>
      <c r="M43" s="35"/>
      <c r="N43" s="35"/>
      <c r="O43" s="35"/>
      <c r="P43" s="35"/>
      <c r="Q43" s="35"/>
      <c r="R43" s="35"/>
      <c r="T43" s="35"/>
      <c r="U43" s="35"/>
    </row>
    <row r="44" spans="10:21" ht="25.5" customHeight="1">
      <c r="J44" s="35"/>
      <c r="K44" s="35"/>
      <c r="L44" s="35"/>
      <c r="M44" s="35"/>
      <c r="N44" s="35"/>
      <c r="O44" s="35"/>
      <c r="P44" s="35"/>
      <c r="Q44" s="35"/>
      <c r="R44" s="35"/>
      <c r="T44" s="35"/>
      <c r="U44" s="35"/>
    </row>
    <row r="45" spans="10:21" ht="25.5" customHeight="1">
      <c r="J45" s="35"/>
      <c r="K45" s="35"/>
      <c r="L45" s="35"/>
      <c r="M45" s="35"/>
      <c r="N45" s="35"/>
      <c r="O45" s="35"/>
      <c r="P45" s="35"/>
      <c r="Q45" s="35"/>
      <c r="R45" s="35"/>
      <c r="T45" s="35"/>
      <c r="U45" s="35"/>
    </row>
    <row r="46" spans="10:21" ht="25.5" customHeight="1">
      <c r="J46" s="35"/>
      <c r="K46" s="35"/>
      <c r="L46" s="35"/>
      <c r="M46" s="35"/>
      <c r="N46" s="35"/>
      <c r="O46" s="35"/>
      <c r="P46" s="35"/>
      <c r="Q46" s="35"/>
      <c r="R46" s="35"/>
      <c r="T46" s="35"/>
      <c r="U46" s="35"/>
    </row>
    <row r="47" spans="10:21" ht="25.5" customHeight="1">
      <c r="J47" s="35"/>
      <c r="K47" s="35"/>
      <c r="L47" s="35"/>
      <c r="M47" s="35"/>
      <c r="N47" s="35"/>
      <c r="O47" s="35"/>
      <c r="P47" s="35"/>
      <c r="Q47" s="35"/>
      <c r="R47" s="35"/>
      <c r="T47" s="35"/>
      <c r="U47" s="35"/>
    </row>
    <row r="48" spans="10:21" ht="25.5" customHeight="1">
      <c r="J48" s="35"/>
      <c r="K48" s="35"/>
      <c r="L48" s="35"/>
      <c r="M48" s="35"/>
      <c r="N48" s="35"/>
      <c r="O48" s="35"/>
      <c r="P48" s="35"/>
      <c r="Q48" s="35"/>
      <c r="R48" s="35"/>
      <c r="T48" s="35"/>
      <c r="U48" s="35"/>
    </row>
  </sheetData>
  <mergeCells count="1">
    <mergeCell ref="F1:I1"/>
  </mergeCells>
  <phoneticPr fontId="2" type="noConversion"/>
  <conditionalFormatting sqref="J18:AC18 J12:AC12 I9:AC9 Q9:Q10 J10:AC10 Z9:AA10 J6:AC6 H3:I20">
    <cfRule type="cellIs" dxfId="2" priority="68" operator="greaterThan">
      <formula>0</formula>
    </cfRule>
  </conditionalFormatting>
  <conditionalFormatting sqref="J18:AC18 J12:AC12 I9:AC9 Q9:Q10 J10:AC10 Z9:AA10 J6:AC6 H3:I20">
    <cfRule type="cellIs" dxfId="1" priority="67" operator="lessThan">
      <formula>0</formula>
    </cfRule>
  </conditionalFormatting>
  <conditionalFormatting sqref="H14:I14">
    <cfRule type="cellIs" dxfId="0" priority="66" operator="greaterThanOr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2018_04(整體_年度目標)</vt:lpstr>
      <vt:lpstr>Sheet1</vt:lpstr>
      <vt:lpstr>每日進度指標</vt:lpstr>
      <vt:lpstr>'2018_04(整體_年度目標)'!Print_Area</vt:lpstr>
      <vt:lpstr>每日進度指標!Print_Area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開發-張嘉芬</dc:creator>
  <cp:lastModifiedBy>udev72</cp:lastModifiedBy>
  <cp:lastPrinted>2020-04-06T09:44:53Z</cp:lastPrinted>
  <dcterms:created xsi:type="dcterms:W3CDTF">2017-01-03T01:04:14Z</dcterms:created>
  <dcterms:modified xsi:type="dcterms:W3CDTF">2020-08-05T09:23:58Z</dcterms:modified>
</cp:coreProperties>
</file>