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11CC90DC-D4F2-AC44-AA2E-69EF1482AFAC}" xr6:coauthVersionLast="45" xr6:coauthVersionMax="45" xr10:uidLastSave="{00000000-0000-0000-0000-000000000000}"/>
  <bookViews>
    <workbookView xWindow="0" yWindow="500" windowWidth="28800" windowHeight="17500" activeTab="6" xr2:uid="{00000000-000D-0000-FFFF-FFFF00000000}"/>
  </bookViews>
  <sheets>
    <sheet name="Translation" sheetId="1" r:id="rId1"/>
    <sheet name="Rotation about world axes" sheetId="2" r:id="rId2"/>
    <sheet name="Rotation about arbitrary axis" sheetId="3" r:id="rId3"/>
    <sheet name="Scaling" sheetId="6" r:id="rId4"/>
    <sheet name="Reflection" sheetId="4" r:id="rId5"/>
    <sheet name="Extracting TRS" sheetId="5" r:id="rId6"/>
    <sheet name="World Matrix Upda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" i="7" l="1"/>
  <c r="I56" i="7"/>
  <c r="J56" i="7"/>
  <c r="K49" i="7"/>
  <c r="G56" i="7" s="1"/>
  <c r="J49" i="7"/>
  <c r="F56" i="7" s="1"/>
  <c r="I49" i="7"/>
  <c r="E56" i="7" s="1"/>
  <c r="H49" i="7"/>
  <c r="D56" i="7" s="1"/>
  <c r="I40" i="7"/>
  <c r="L35" i="7"/>
  <c r="K36" i="7"/>
  <c r="L36" i="7"/>
  <c r="M36" i="7"/>
  <c r="L37" i="7"/>
  <c r="I36" i="7"/>
  <c r="I37" i="7"/>
  <c r="H27" i="7"/>
  <c r="I27" i="7"/>
  <c r="J27" i="7"/>
  <c r="G25" i="7"/>
  <c r="D27" i="7"/>
  <c r="I17" i="7"/>
  <c r="E24" i="7" s="1"/>
  <c r="H18" i="7"/>
  <c r="D25" i="7" s="1"/>
  <c r="I18" i="7"/>
  <c r="E25" i="7" s="1"/>
  <c r="J18" i="7"/>
  <c r="F25" i="7" s="1"/>
  <c r="K18" i="7"/>
  <c r="I19" i="7"/>
  <c r="E26" i="7" s="1"/>
  <c r="H20" i="7"/>
  <c r="I20" i="7"/>
  <c r="E27" i="7" s="1"/>
  <c r="J20" i="7"/>
  <c r="F27" i="7" s="1"/>
  <c r="K20" i="7"/>
  <c r="G27" i="7" s="1"/>
  <c r="H10" i="7"/>
  <c r="I35" i="7" s="1"/>
  <c r="G11" i="7"/>
  <c r="H36" i="7" s="1"/>
  <c r="H11" i="7"/>
  <c r="I11" i="7"/>
  <c r="J36" i="7" s="1"/>
  <c r="H12" i="7"/>
  <c r="AT14" i="7"/>
  <c r="K19" i="7" s="1"/>
  <c r="G26" i="7" s="1"/>
  <c r="I41" i="7" l="1"/>
  <c r="AT12" i="7" l="1"/>
  <c r="K17" i="7" s="1"/>
  <c r="AP19" i="7"/>
  <c r="AP20" i="7" s="1"/>
  <c r="AP18" i="7"/>
  <c r="G41" i="7" s="1"/>
  <c r="BA6" i="7" a="1"/>
  <c r="BA6" i="7" s="1"/>
  <c r="AZ6" i="7" a="1"/>
  <c r="AZ6" i="7" s="1"/>
  <c r="AY6" i="7" a="1"/>
  <c r="AY6" i="7" s="1"/>
  <c r="AP13" i="7"/>
  <c r="AP15" i="7" s="1"/>
  <c r="AS8" i="7"/>
  <c r="I5" i="7" s="1"/>
  <c r="AS7" i="7"/>
  <c r="I4" i="7" s="1"/>
  <c r="AS6" i="7"/>
  <c r="I3" i="7" s="1"/>
  <c r="I24" i="7" l="1"/>
  <c r="I53" i="7"/>
  <c r="J24" i="7"/>
  <c r="J53" i="7"/>
  <c r="H24" i="7"/>
  <c r="H53" i="7"/>
  <c r="G24" i="7"/>
  <c r="I39" i="7"/>
  <c r="AT20" i="7"/>
  <c r="AP21" i="7"/>
  <c r="AS18" i="7" s="1"/>
  <c r="M35" i="7" s="1"/>
  <c r="AS20" i="7"/>
  <c r="M37" i="7" s="1"/>
  <c r="AQ18" i="7"/>
  <c r="K35" i="7" s="1"/>
  <c r="AN19" i="7"/>
  <c r="BA8" i="7"/>
  <c r="BA7" i="7"/>
  <c r="AZ7" i="7"/>
  <c r="AZ8" i="7"/>
  <c r="AY8" i="7"/>
  <c r="AY7" i="7"/>
  <c r="AS12" i="7"/>
  <c r="AQ14" i="7"/>
  <c r="AN13" i="7"/>
  <c r="BB13" i="7" s="1"/>
  <c r="E9" i="7" s="1"/>
  <c r="AP14" i="7"/>
  <c r="H25" i="7" l="1"/>
  <c r="H54" i="7"/>
  <c r="J25" i="7"/>
  <c r="J54" i="7"/>
  <c r="H26" i="7"/>
  <c r="H55" i="7"/>
  <c r="I26" i="7"/>
  <c r="I55" i="7"/>
  <c r="I25" i="7"/>
  <c r="I54" i="7"/>
  <c r="J26" i="7"/>
  <c r="J55" i="7"/>
  <c r="BB19" i="7"/>
  <c r="E31" i="7" s="1"/>
  <c r="G12" i="7"/>
  <c r="H37" i="7" s="1"/>
  <c r="H19" i="7"/>
  <c r="D26" i="7" s="1"/>
  <c r="I10" i="7"/>
  <c r="J35" i="7" s="1"/>
  <c r="J17" i="7"/>
  <c r="F24" i="7" s="1"/>
  <c r="AQ20" i="7"/>
  <c r="K37" i="7" s="1"/>
  <c r="AS14" i="7"/>
  <c r="AQ12" i="7"/>
  <c r="G10" i="7" l="1"/>
  <c r="H17" i="7"/>
  <c r="D24" i="7" s="1"/>
  <c r="I12" i="7"/>
  <c r="J37" i="7" s="1"/>
  <c r="J19" i="7"/>
  <c r="F26" i="7" s="1"/>
  <c r="AU12" i="7" a="1"/>
  <c r="AU15" i="7" s="1"/>
  <c r="H35" i="7" l="1"/>
  <c r="K39" i="7" a="1"/>
  <c r="AX15" i="7"/>
  <c r="AW13" i="7"/>
  <c r="AU14" i="7"/>
  <c r="AX14" i="7"/>
  <c r="AO26" i="7" s="1"/>
  <c r="AV13" i="7"/>
  <c r="AW14" i="7"/>
  <c r="AX12" i="7"/>
  <c r="AU13" i="7"/>
  <c r="AX13" i="7"/>
  <c r="AO25" i="7" s="1"/>
  <c r="AV14" i="7"/>
  <c r="AV12" i="7"/>
  <c r="AV15" i="7"/>
  <c r="AW12" i="7"/>
  <c r="AU12" i="7"/>
  <c r="AW15" i="7"/>
  <c r="K39" i="7" l="1"/>
  <c r="K40" i="7"/>
  <c r="K41" i="7"/>
  <c r="AO24" i="7"/>
  <c r="AR24" i="7" a="1"/>
  <c r="AU18" i="7" a="1"/>
  <c r="AW20" i="7" s="1"/>
  <c r="Q37" i="7" s="1"/>
  <c r="J48" i="7" s="1"/>
  <c r="F55" i="7" s="1"/>
  <c r="AY12" i="7" a="1"/>
  <c r="AR24" i="7" l="1"/>
  <c r="AS24" i="7"/>
  <c r="AT24" i="7"/>
  <c r="AW19" i="7"/>
  <c r="Q36" i="7" s="1"/>
  <c r="J47" i="7" s="1"/>
  <c r="F54" i="7" s="1"/>
  <c r="AX20" i="7"/>
  <c r="AV19" i="7"/>
  <c r="P36" i="7" s="1"/>
  <c r="I47" i="7" s="1"/>
  <c r="E54" i="7" s="1"/>
  <c r="AV21" i="7"/>
  <c r="AX19" i="7"/>
  <c r="AU19" i="7"/>
  <c r="O36" i="7" s="1"/>
  <c r="H47" i="7" s="1"/>
  <c r="D54" i="7" s="1"/>
  <c r="AU18" i="7"/>
  <c r="O35" i="7" s="1"/>
  <c r="H46" i="7" s="1"/>
  <c r="D53" i="7" s="1"/>
  <c r="AV20" i="7"/>
  <c r="P37" i="7" s="1"/>
  <c r="I48" i="7" s="1"/>
  <c r="E55" i="7" s="1"/>
  <c r="AW18" i="7"/>
  <c r="Q35" i="7" s="1"/>
  <c r="J46" i="7" s="1"/>
  <c r="F53" i="7" s="1"/>
  <c r="AU21" i="7"/>
  <c r="AW21" i="7"/>
  <c r="AV18" i="7"/>
  <c r="P35" i="7" s="1"/>
  <c r="I46" i="7" s="1"/>
  <c r="E53" i="7" s="1"/>
  <c r="AU20" i="7"/>
  <c r="O37" i="7" s="1"/>
  <c r="H48" i="7" s="1"/>
  <c r="D55" i="7" s="1"/>
  <c r="AX21" i="7"/>
  <c r="AX18" i="7"/>
  <c r="BA15" i="7"/>
  <c r="N27" i="7" s="1"/>
  <c r="AY12" i="7"/>
  <c r="L24" i="7" s="1"/>
  <c r="AZ12" i="7"/>
  <c r="M24" i="7" s="1"/>
  <c r="BA12" i="7"/>
  <c r="N24" i="7" s="1"/>
  <c r="AY13" i="7"/>
  <c r="L25" i="7" s="1"/>
  <c r="AZ13" i="7"/>
  <c r="M25" i="7" s="1"/>
  <c r="AZ14" i="7"/>
  <c r="M26" i="7" s="1"/>
  <c r="BA14" i="7"/>
  <c r="N26" i="7" s="1"/>
  <c r="AY15" i="7"/>
  <c r="L27" i="7" s="1"/>
  <c r="BA13" i="7"/>
  <c r="N25" i="7" s="1"/>
  <c r="AY14" i="7"/>
  <c r="L26" i="7" s="1"/>
  <c r="AZ15" i="7"/>
  <c r="M27" i="7" s="1"/>
  <c r="AP25" i="7" l="1"/>
  <c r="M40" i="7"/>
  <c r="K47" i="7" s="1"/>
  <c r="G54" i="7" s="1"/>
  <c r="AP26" i="7"/>
  <c r="M41" i="7"/>
  <c r="K48" i="7" s="1"/>
  <c r="G55" i="7" s="1"/>
  <c r="AP24" i="7"/>
  <c r="M39" i="7"/>
  <c r="K46" i="7" s="1"/>
  <c r="G53" i="7" s="1"/>
  <c r="AU24" i="7"/>
  <c r="E8" i="7" s="1"/>
  <c r="AY18" i="7" a="1"/>
  <c r="BA21" i="7" l="1"/>
  <c r="N56" i="7" s="1"/>
  <c r="AZ18" i="7"/>
  <c r="M53" i="7" s="1"/>
  <c r="AY19" i="7"/>
  <c r="L54" i="7" s="1"/>
  <c r="AY20" i="7"/>
  <c r="L55" i="7" s="1"/>
  <c r="AZ20" i="7"/>
  <c r="M55" i="7" s="1"/>
  <c r="BA20" i="7"/>
  <c r="N55" i="7" s="1"/>
  <c r="AY21" i="7"/>
  <c r="L56" i="7" s="1"/>
  <c r="AY18" i="7"/>
  <c r="L53" i="7" s="1"/>
  <c r="BA18" i="7"/>
  <c r="N53" i="7" s="1"/>
  <c r="AZ19" i="7"/>
  <c r="M54" i="7" s="1"/>
  <c r="BA19" i="7"/>
  <c r="N54" i="7" s="1"/>
  <c r="AZ21" i="7"/>
  <c r="M56" i="7" s="1"/>
  <c r="AT29" i="7" l="1"/>
  <c r="AT30" i="7"/>
  <c r="AS30" i="7"/>
  <c r="BA29" i="7" s="1"/>
  <c r="AS29" i="7"/>
  <c r="BA28" i="7" s="1"/>
  <c r="AV30" i="7" l="1"/>
  <c r="AV29" i="7"/>
  <c r="AY28" i="7" l="1"/>
  <c r="BB28" i="7" s="1"/>
  <c r="BB29" i="7" l="1"/>
  <c r="G7" i="4" l="1"/>
  <c r="T47" i="4" s="1"/>
  <c r="G6" i="4"/>
  <c r="F21" i="4" s="1"/>
  <c r="G5" i="4"/>
  <c r="F20" i="4" s="1"/>
  <c r="J22" i="6"/>
  <c r="F19" i="6"/>
  <c r="G19" i="6"/>
  <c r="H19" i="6"/>
  <c r="E20" i="6"/>
  <c r="G20" i="6"/>
  <c r="H20" i="6"/>
  <c r="E21" i="6"/>
  <c r="F21" i="6"/>
  <c r="H21" i="6"/>
  <c r="E22" i="6"/>
  <c r="F22" i="6"/>
  <c r="G22" i="6"/>
  <c r="H22" i="6"/>
  <c r="J13" i="6"/>
  <c r="J19" i="6" s="1"/>
  <c r="J14" i="6"/>
  <c r="J20" i="6" s="1"/>
  <c r="J15" i="6"/>
  <c r="J21" i="6" s="1"/>
  <c r="E10" i="6"/>
  <c r="N10" i="6" s="1"/>
  <c r="G21" i="6" s="1"/>
  <c r="E9" i="6"/>
  <c r="M9" i="6" s="1"/>
  <c r="F20" i="6" s="1"/>
  <c r="E8" i="6"/>
  <c r="L8" i="6" s="1"/>
  <c r="E19" i="6" s="1"/>
  <c r="AL12" i="4" l="1"/>
  <c r="AL11" i="4"/>
  <c r="AL10" i="4"/>
  <c r="L19" i="6" a="1"/>
  <c r="L19" i="6" s="1"/>
  <c r="AH6" i="4" a="1"/>
  <c r="T45" i="4"/>
  <c r="F22" i="4"/>
  <c r="T46" i="4"/>
  <c r="I48" i="1"/>
  <c r="J48" i="1"/>
  <c r="K48" i="1"/>
  <c r="I49" i="1"/>
  <c r="J49" i="1"/>
  <c r="K49" i="1"/>
  <c r="I50" i="1"/>
  <c r="J50" i="1"/>
  <c r="K50" i="1"/>
  <c r="I51" i="1"/>
  <c r="J51" i="1"/>
  <c r="K51" i="1"/>
  <c r="L51" i="1"/>
  <c r="L21" i="6" l="1"/>
  <c r="L20" i="6"/>
  <c r="L22" i="6"/>
  <c r="AH6" i="4"/>
  <c r="AI6" i="4"/>
  <c r="AJ6" i="4"/>
  <c r="W20" i="5"/>
  <c r="V19" i="5"/>
  <c r="U18" i="5"/>
  <c r="X12" i="5"/>
  <c r="X13" i="5"/>
  <c r="X14" i="5"/>
  <c r="U15" i="5"/>
  <c r="V15" i="5"/>
  <c r="W15" i="5"/>
  <c r="X15" i="5"/>
  <c r="T48" i="4" l="1"/>
  <c r="R45" i="4"/>
  <c r="R46" i="4"/>
  <c r="R47" i="4"/>
  <c r="O48" i="4"/>
  <c r="P48" i="4"/>
  <c r="Q48" i="4"/>
  <c r="R48" i="4"/>
  <c r="I44" i="4" l="1"/>
  <c r="I39" i="4"/>
  <c r="I34" i="4"/>
  <c r="I23" i="4" l="1"/>
  <c r="F23" i="4"/>
  <c r="D7" i="4"/>
  <c r="I43" i="4" s="1"/>
  <c r="D6" i="4"/>
  <c r="I42" i="4" s="1"/>
  <c r="D5" i="4"/>
  <c r="I41" i="4" l="1"/>
  <c r="F16" i="4"/>
  <c r="I31" i="4"/>
  <c r="I36" i="4"/>
  <c r="I32" i="4"/>
  <c r="I37" i="4"/>
  <c r="I33" i="4"/>
  <c r="I38" i="4"/>
  <c r="AK10" i="4"/>
  <c r="I21" i="4"/>
  <c r="I22" i="4"/>
  <c r="AK12" i="4"/>
  <c r="AK11" i="4"/>
  <c r="F17" i="4"/>
  <c r="H42" i="4" s="1"/>
  <c r="AH5" i="4" a="1"/>
  <c r="I20" i="4"/>
  <c r="K41" i="4" l="1"/>
  <c r="Q36" i="4" s="1"/>
  <c r="Q45" i="4" s="1"/>
  <c r="K42" i="4"/>
  <c r="Q37" i="4" s="1"/>
  <c r="Q46" i="4" s="1"/>
  <c r="K43" i="4"/>
  <c r="Q38" i="4" s="1"/>
  <c r="Q47" i="4" s="1"/>
  <c r="K44" i="4"/>
  <c r="H32" i="4"/>
  <c r="H37" i="4"/>
  <c r="AM10" i="4"/>
  <c r="AM12" i="4"/>
  <c r="AM11" i="4"/>
  <c r="K16" i="4"/>
  <c r="H21" i="4" s="1"/>
  <c r="AJ5" i="4"/>
  <c r="AH5" i="4"/>
  <c r="AI5" i="4"/>
  <c r="K36" i="4" l="1"/>
  <c r="P36" i="4" s="1"/>
  <c r="P45" i="4" s="1"/>
  <c r="K39" i="4"/>
  <c r="K37" i="4"/>
  <c r="P37" i="4" s="1"/>
  <c r="P46" i="4" s="1"/>
  <c r="K38" i="4"/>
  <c r="P38" i="4" s="1"/>
  <c r="P47" i="4" s="1"/>
  <c r="K31" i="4"/>
  <c r="O36" i="4" s="1"/>
  <c r="O45" i="4" s="1"/>
  <c r="K34" i="4"/>
  <c r="K32" i="4"/>
  <c r="O37" i="4" s="1"/>
  <c r="O46" i="4" s="1"/>
  <c r="K33" i="4"/>
  <c r="O38" i="4" s="1"/>
  <c r="O47" i="4" s="1"/>
  <c r="K23" i="4"/>
  <c r="K22" i="4"/>
  <c r="AN12" i="4" s="1"/>
  <c r="K20" i="4"/>
  <c r="K21" i="4"/>
  <c r="AN11" i="4" s="1"/>
  <c r="AH7" i="4"/>
  <c r="AI7" i="4"/>
  <c r="AJ7" i="4"/>
  <c r="V45" i="4" l="1" a="1"/>
  <c r="AN10" i="4"/>
  <c r="AL7" i="4"/>
  <c r="AQ5" i="4" s="1"/>
  <c r="AI12" i="4" s="1"/>
  <c r="V45" i="4" l="1"/>
  <c r="V47" i="4"/>
  <c r="V48" i="4"/>
  <c r="V46" i="4"/>
  <c r="AP5" i="4"/>
  <c r="AH12" i="4" s="1"/>
  <c r="AO5" i="4"/>
  <c r="AG12" i="4" l="1"/>
  <c r="AS5" i="4"/>
  <c r="AP6" i="4"/>
  <c r="AO6" i="4"/>
  <c r="AQ6" i="4"/>
  <c r="AS6" i="4" l="1"/>
  <c r="AI10" i="4" s="1"/>
  <c r="AQ7" i="4"/>
  <c r="AO7" i="4"/>
  <c r="AP7" i="4"/>
  <c r="AH10" i="4" l="1"/>
  <c r="AG10" i="4"/>
  <c r="AS7" i="4"/>
  <c r="AG11" i="4" s="1"/>
  <c r="AI11" i="4" l="1"/>
  <c r="AH11" i="4"/>
  <c r="AP10" i="4" l="1" a="1"/>
  <c r="AP10" i="4" s="1"/>
  <c r="H7" i="3"/>
  <c r="H8" i="3"/>
  <c r="H9" i="3"/>
  <c r="K8" i="3"/>
  <c r="M8" i="3" s="1"/>
  <c r="E9" i="3"/>
  <c r="AF23" i="3" s="1"/>
  <c r="E8" i="3"/>
  <c r="AF22" i="3" s="1"/>
  <c r="E7" i="3"/>
  <c r="AF21" i="3" s="1"/>
  <c r="E16" i="1"/>
  <c r="AF15" i="1" s="1"/>
  <c r="E15" i="1"/>
  <c r="E14" i="1"/>
  <c r="AF16" i="1" s="1"/>
  <c r="F8" i="1"/>
  <c r="V45" i="1" s="1"/>
  <c r="L50" i="1" s="1"/>
  <c r="F7" i="1"/>
  <c r="V44" i="1" s="1"/>
  <c r="L49" i="1" s="1"/>
  <c r="F6" i="1"/>
  <c r="V43" i="1" s="1"/>
  <c r="L48" i="1" s="1"/>
  <c r="AR12" i="4" l="1"/>
  <c r="AS12" i="4"/>
  <c r="AQ11" i="4"/>
  <c r="AJ18" i="4" s="1"/>
  <c r="AG26" i="4" s="1"/>
  <c r="AQ10" i="4"/>
  <c r="AJ17" i="4" s="1"/>
  <c r="AG25" i="4" s="1"/>
  <c r="AQ12" i="4"/>
  <c r="AS11" i="4"/>
  <c r="AJ22" i="4" s="1"/>
  <c r="AP11" i="4"/>
  <c r="AP12" i="4"/>
  <c r="AS10" i="4"/>
  <c r="AJ21" i="4" s="1"/>
  <c r="AR10" i="4"/>
  <c r="AH21" i="4" s="1"/>
  <c r="AR11" i="4"/>
  <c r="AH22" i="4" s="1"/>
  <c r="AK18" i="4"/>
  <c r="AH17" i="4"/>
  <c r="AL18" i="4"/>
  <c r="K22" i="3"/>
  <c r="H14" i="3" a="1"/>
  <c r="H14" i="3" s="1"/>
  <c r="K14" i="3" s="1"/>
  <c r="K20" i="3"/>
  <c r="K21" i="3" s="1"/>
  <c r="Q12" i="1"/>
  <c r="I54" i="2"/>
  <c r="S46" i="2"/>
  <c r="F10" i="2"/>
  <c r="F9" i="2"/>
  <c r="I22" i="2" s="1"/>
  <c r="U18" i="2" s="1"/>
  <c r="F8" i="2"/>
  <c r="I21" i="2" s="1"/>
  <c r="I39" i="2"/>
  <c r="S31" i="2"/>
  <c r="F4" i="2"/>
  <c r="H4" i="2" s="1"/>
  <c r="G14" i="2" s="1"/>
  <c r="S16" i="2"/>
  <c r="I24" i="2"/>
  <c r="I36" i="1"/>
  <c r="U6" i="5" s="1"/>
  <c r="J36" i="1"/>
  <c r="V6" i="5" s="1"/>
  <c r="K36" i="1"/>
  <c r="W6" i="5" s="1"/>
  <c r="I37" i="1"/>
  <c r="U7" i="5" s="1"/>
  <c r="J37" i="1"/>
  <c r="V7" i="5" s="1"/>
  <c r="K37" i="1"/>
  <c r="W7" i="5" s="1"/>
  <c r="I38" i="1"/>
  <c r="U8" i="5" s="1"/>
  <c r="J38" i="1"/>
  <c r="V8" i="5" s="1"/>
  <c r="K38" i="1"/>
  <c r="W8" i="5" s="1"/>
  <c r="I39" i="1"/>
  <c r="U9" i="5" s="1"/>
  <c r="J39" i="1"/>
  <c r="V9" i="5" s="1"/>
  <c r="K39" i="1"/>
  <c r="W9" i="5" s="1"/>
  <c r="L39" i="1"/>
  <c r="X9" i="5" s="1"/>
  <c r="I14" i="1"/>
  <c r="J14" i="1"/>
  <c r="K14" i="1"/>
  <c r="I15" i="1"/>
  <c r="J15" i="1"/>
  <c r="K15" i="1"/>
  <c r="I16" i="1"/>
  <c r="J16" i="1"/>
  <c r="K16" i="1"/>
  <c r="I17" i="1"/>
  <c r="J17" i="1"/>
  <c r="K17" i="1"/>
  <c r="L17" i="1"/>
  <c r="N39" i="1"/>
  <c r="E38" i="1"/>
  <c r="N38" i="1" s="1"/>
  <c r="E37" i="1"/>
  <c r="E36" i="1"/>
  <c r="J26" i="1"/>
  <c r="N26" i="1" s="1"/>
  <c r="N17" i="1"/>
  <c r="N15" i="1"/>
  <c r="AH18" i="4" l="1"/>
  <c r="AK17" i="4"/>
  <c r="AH26" i="4"/>
  <c r="AI26" i="4" s="1"/>
  <c r="AJ26" i="4" s="1"/>
  <c r="AH25" i="4"/>
  <c r="AI25" i="4" s="1"/>
  <c r="AJ25" i="4" s="1"/>
  <c r="AL17" i="4"/>
  <c r="AB22" i="3"/>
  <c r="V13" i="5" s="1"/>
  <c r="N23" i="3"/>
  <c r="N22" i="3"/>
  <c r="N21" i="3"/>
  <c r="K13" i="3"/>
  <c r="K27" i="3" s="1"/>
  <c r="T23" i="3" s="1"/>
  <c r="K15" i="3"/>
  <c r="K25" i="3" s="1"/>
  <c r="T21" i="3" s="1"/>
  <c r="N16" i="1"/>
  <c r="AF20" i="1"/>
  <c r="N14" i="1"/>
  <c r="AF19" i="1"/>
  <c r="I53" i="2"/>
  <c r="I52" i="2"/>
  <c r="U49" i="2" s="1"/>
  <c r="I51" i="2"/>
  <c r="U48" i="2" s="1"/>
  <c r="G44" i="2"/>
  <c r="G29" i="2"/>
  <c r="I23" i="2"/>
  <c r="U19" i="2" s="1"/>
  <c r="I38" i="2"/>
  <c r="U34" i="2" s="1"/>
  <c r="I37" i="2"/>
  <c r="I36" i="2"/>
  <c r="F6" i="2"/>
  <c r="E51" i="2" s="1"/>
  <c r="F5" i="2"/>
  <c r="N36" i="1"/>
  <c r="N37" i="1"/>
  <c r="J25" i="1"/>
  <c r="J24" i="1"/>
  <c r="J23" i="1"/>
  <c r="AB23" i="3" l="1"/>
  <c r="V14" i="5" s="1"/>
  <c r="AA23" i="3"/>
  <c r="U14" i="5" s="1"/>
  <c r="AA22" i="3"/>
  <c r="U13" i="5" s="1"/>
  <c r="AC22" i="3"/>
  <c r="W13" i="5" s="1"/>
  <c r="AC21" i="3"/>
  <c r="W12" i="5" s="1"/>
  <c r="AB21" i="3"/>
  <c r="V12" i="5" s="1"/>
  <c r="AC23" i="3"/>
  <c r="W14" i="5" s="1"/>
  <c r="AA21" i="3"/>
  <c r="U12" i="5" s="1"/>
  <c r="K26" i="3"/>
  <c r="T22" i="3" s="1"/>
  <c r="K23" i="3" a="1"/>
  <c r="K23" i="3" s="1"/>
  <c r="K24" i="3" s="1"/>
  <c r="U33" i="2"/>
  <c r="D52" i="2"/>
  <c r="D51" i="2"/>
  <c r="E52" i="2"/>
  <c r="D38" i="2"/>
  <c r="F36" i="2"/>
  <c r="D36" i="2"/>
  <c r="F38" i="2"/>
  <c r="F22" i="2"/>
  <c r="E23" i="2"/>
  <c r="E22" i="2"/>
  <c r="F23" i="2"/>
  <c r="AH21" i="3" l="1" a="1"/>
  <c r="Q21" i="3"/>
  <c r="V21" i="3" s="1"/>
  <c r="Q22" i="3"/>
  <c r="V22" i="3" s="1"/>
  <c r="Q23" i="3"/>
  <c r="V23" i="3" s="1"/>
  <c r="K51" i="2" a="1"/>
  <c r="K52" i="2" s="1"/>
  <c r="U47" i="2" s="1"/>
  <c r="K36" i="2" a="1"/>
  <c r="K39" i="2" s="1"/>
  <c r="K21" i="2" a="1"/>
  <c r="K22" i="2" s="1"/>
  <c r="U16" i="2" s="1"/>
  <c r="AH21" i="3" l="1"/>
  <c r="AH22" i="3"/>
  <c r="AH23" i="3"/>
  <c r="AH24" i="3"/>
  <c r="K53" i="2"/>
  <c r="K54" i="2"/>
  <c r="K51" i="2"/>
  <c r="U46" i="2" s="1"/>
  <c r="K36" i="2"/>
  <c r="U31" i="2" s="1"/>
  <c r="K38" i="2"/>
  <c r="U32" i="2" s="1"/>
  <c r="K37" i="2"/>
  <c r="K21" i="2"/>
  <c r="K23" i="2"/>
  <c r="U17" i="2" s="1"/>
  <c r="K24" i="2"/>
  <c r="Q8" i="1" l="1"/>
  <c r="L25" i="1"/>
  <c r="N25" i="1" s="1"/>
  <c r="Q7" i="1"/>
  <c r="L24" i="1"/>
  <c r="N24" i="1" s="1"/>
  <c r="Q6" i="1"/>
  <c r="L36" i="1" s="1"/>
  <c r="X6" i="5" s="1"/>
  <c r="L23" i="1"/>
  <c r="N23" i="1" s="1"/>
  <c r="AF18" i="1" s="1"/>
  <c r="AG20" i="1" l="1"/>
  <c r="AF17" i="1"/>
  <c r="AG19" i="1" s="1"/>
  <c r="L15" i="1"/>
  <c r="L37" i="1"/>
  <c r="X7" i="5" s="1"/>
  <c r="L16" i="1"/>
  <c r="L38" i="1"/>
  <c r="X8" i="5" s="1"/>
  <c r="L14" i="1"/>
  <c r="U24" i="5" l="1" a="1"/>
  <c r="U24" i="5" s="1"/>
  <c r="C12" i="5" s="1"/>
  <c r="P14" i="1" a="1"/>
  <c r="P14" i="1" s="1"/>
  <c r="N48" i="1" s="1"/>
  <c r="P36" i="1" a="1"/>
  <c r="P38" i="1" s="1"/>
  <c r="L5" i="5" l="1"/>
  <c r="X25" i="5"/>
  <c r="F13" i="5" s="1"/>
  <c r="V24" i="5"/>
  <c r="D12" i="5" s="1"/>
  <c r="U25" i="5"/>
  <c r="C13" i="5" s="1"/>
  <c r="X27" i="5"/>
  <c r="F15" i="5" s="1"/>
  <c r="W25" i="5"/>
  <c r="E13" i="5" s="1"/>
  <c r="X24" i="5"/>
  <c r="F12" i="5" s="1"/>
  <c r="V25" i="5"/>
  <c r="D13" i="5" s="1"/>
  <c r="W27" i="5"/>
  <c r="E15" i="5" s="1"/>
  <c r="X26" i="5"/>
  <c r="F14" i="5" s="1"/>
  <c r="W24" i="5"/>
  <c r="E12" i="5" s="1"/>
  <c r="W26" i="5"/>
  <c r="E14" i="5" s="1"/>
  <c r="V27" i="5"/>
  <c r="D15" i="5" s="1"/>
  <c r="V26" i="5"/>
  <c r="D14" i="5" s="1"/>
  <c r="U27" i="5"/>
  <c r="C15" i="5" s="1"/>
  <c r="U26" i="5"/>
  <c r="C14" i="5" s="1"/>
  <c r="P17" i="1"/>
  <c r="N51" i="1" s="1"/>
  <c r="P15" i="1"/>
  <c r="N49" i="1" s="1"/>
  <c r="P16" i="1"/>
  <c r="N50" i="1" s="1"/>
  <c r="P39" i="1"/>
  <c r="P37" i="1"/>
  <c r="P36" i="1"/>
  <c r="P48" i="1" l="1" a="1"/>
  <c r="P50" i="1" s="1"/>
  <c r="G47" i="5"/>
  <c r="H29" i="5"/>
  <c r="N5" i="5"/>
  <c r="I25" i="5"/>
  <c r="O25" i="5" s="1"/>
  <c r="O7" i="5"/>
  <c r="N8" i="5"/>
  <c r="M6" i="5"/>
  <c r="I23" i="5"/>
  <c r="O23" i="5" s="1"/>
  <c r="O5" i="5"/>
  <c r="N6" i="5"/>
  <c r="O8" i="5"/>
  <c r="L7" i="5"/>
  <c r="L6" i="5"/>
  <c r="L8" i="5"/>
  <c r="M5" i="5"/>
  <c r="M7" i="5"/>
  <c r="I24" i="5"/>
  <c r="O24" i="5" s="1"/>
  <c r="O6" i="5"/>
  <c r="M8" i="5"/>
  <c r="N7" i="5"/>
  <c r="P48" i="1" l="1"/>
  <c r="P49" i="1"/>
  <c r="P51" i="1"/>
  <c r="H41" i="5"/>
  <c r="G59" i="5"/>
  <c r="H40" i="5"/>
  <c r="G58" i="5"/>
  <c r="H42" i="5"/>
  <c r="G60" i="5"/>
  <c r="G52" i="5"/>
  <c r="H35" i="5"/>
  <c r="G53" i="5"/>
  <c r="H37" i="5"/>
  <c r="G55" i="5"/>
  <c r="H36" i="5"/>
  <c r="G54" i="5"/>
  <c r="H32" i="5"/>
  <c r="G50" i="5"/>
  <c r="H30" i="5"/>
  <c r="G48" i="5"/>
  <c r="H31" i="5"/>
  <c r="G49" i="5"/>
  <c r="H34" i="5"/>
  <c r="J35" i="5"/>
  <c r="J30" i="5"/>
  <c r="I47" i="5" s="1"/>
  <c r="L52" i="5" s="1"/>
  <c r="I55" i="5" l="1"/>
  <c r="M55" i="5" s="1"/>
  <c r="I54" i="5"/>
  <c r="M54" i="5" s="1"/>
  <c r="I48" i="5"/>
  <c r="L53" i="5" s="1"/>
  <c r="I50" i="5"/>
  <c r="L55" i="5" s="1"/>
  <c r="I53" i="5"/>
  <c r="M53" i="5" s="1"/>
  <c r="I52" i="5"/>
  <c r="M52" i="5" s="1"/>
  <c r="I49" i="5"/>
  <c r="L54" i="5" s="1"/>
  <c r="M35" i="5"/>
  <c r="G57" i="5"/>
  <c r="L34" i="5"/>
  <c r="H39" i="5" l="1"/>
  <c r="J40" i="5"/>
  <c r="N36" i="5" l="1"/>
  <c r="I60" i="5"/>
  <c r="N55" i="5" s="1"/>
  <c r="I58" i="5"/>
  <c r="N53" i="5" s="1"/>
  <c r="I59" i="5"/>
  <c r="N54" i="5" s="1"/>
  <c r="I57" i="5"/>
  <c r="N52" i="5" s="1"/>
</calcChain>
</file>

<file path=xl/sharedStrings.xml><?xml version="1.0" encoding="utf-8"?>
<sst xmlns="http://schemas.openxmlformats.org/spreadsheetml/2006/main" count="280" uniqueCount="162">
  <si>
    <t>Randomize using F9 key</t>
  </si>
  <si>
    <t>=</t>
  </si>
  <si>
    <t>gives a Transform</t>
  </si>
  <si>
    <r>
      <rPr>
        <b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 </t>
    </r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</si>
  <si>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</si>
  <si>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t>and clearly</t>
  </si>
  <si>
    <t>+</t>
  </si>
  <si>
    <t>P</t>
  </si>
  <si>
    <t>t</t>
  </si>
  <si>
    <r>
      <t>P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</si>
  <si>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v</t>
    </r>
    <r>
      <rPr>
        <i/>
        <sz val="11"/>
        <color theme="1"/>
        <rFont val="Calibri"/>
        <family val="2"/>
        <scheme val="minor"/>
      </rPr>
      <t xml:space="preserve"> = </t>
    </r>
  </si>
  <si>
    <t>v</t>
  </si>
  <si>
    <t>Let</t>
  </si>
  <si>
    <t>θ :</t>
  </si>
  <si>
    <t>cos θ :</t>
  </si>
  <si>
    <t>sin θ :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</si>
  <si>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x,θ</t>
    </r>
  </si>
  <si>
    <t xml:space="preserve">v = </t>
  </si>
  <si>
    <t>v'</t>
  </si>
  <si>
    <t>chart data</t>
  </si>
  <si>
    <t xml:space="preserve">Rotation about x axis by θ = </t>
  </si>
  <si>
    <t xml:space="preserve">Rotation about y axis by θ = </t>
  </si>
  <si>
    <t xml:space="preserve">Rotation about z axis by θ = 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</si>
  <si>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y,θ</t>
    </r>
  </si>
  <si>
    <r>
      <t>Rz</t>
    </r>
    <r>
      <rPr>
        <b/>
        <vertAlign val="subscript"/>
        <sz val="11"/>
        <color theme="1"/>
        <rFont val="Calibri"/>
        <family val="2"/>
        <scheme val="minor"/>
      </rPr>
      <t>,θ</t>
    </r>
  </si>
  <si>
    <r>
      <t xml:space="preserve">Applying the transform to a </t>
    </r>
    <r>
      <rPr>
        <b/>
        <u/>
        <sz val="11"/>
        <color theme="1"/>
        <rFont val="Calibri"/>
        <family val="2"/>
        <scheme val="minor"/>
      </rPr>
      <t>point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will translate the point by t.</t>
    </r>
  </si>
  <si>
    <r>
      <t xml:space="preserve">Applying the transform to a </t>
    </r>
    <r>
      <rPr>
        <b/>
        <u/>
        <sz val="11"/>
        <color theme="1"/>
        <rFont val="Calibri"/>
        <family val="2"/>
        <scheme val="minor"/>
      </rPr>
      <t>vector</t>
    </r>
    <r>
      <rPr>
        <b/>
        <sz val="11"/>
        <color theme="1"/>
        <rFont val="Calibri"/>
        <family val="2"/>
        <scheme val="minor"/>
      </rPr>
      <t xml:space="preserve"> v will have no effect.</t>
    </r>
  </si>
  <si>
    <r>
      <t>t</t>
    </r>
    <r>
      <rPr>
        <sz val="11"/>
        <color theme="1"/>
        <rFont val="Calibri"/>
        <family val="2"/>
        <scheme val="minor"/>
      </rPr>
      <t xml:space="preserve"> = </t>
    </r>
  </si>
  <si>
    <r>
      <t xml:space="preserve">r </t>
    </r>
    <r>
      <rPr>
        <sz val="11"/>
        <color theme="1"/>
        <rFont val="Calibri"/>
        <family val="2"/>
        <scheme val="minor"/>
      </rPr>
      <t>=</t>
    </r>
  </si>
  <si>
    <r>
      <t>||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|| =</t>
    </r>
  </si>
  <si>
    <r>
      <t>v</t>
    </r>
    <r>
      <rPr>
        <sz val="11"/>
        <color theme="1"/>
        <rFont val="Calibri"/>
        <family val="2"/>
        <scheme val="minor"/>
      </rPr>
      <t xml:space="preserve"> =</t>
    </r>
  </si>
  <si>
    <r>
      <rPr>
        <b/>
        <sz val="11"/>
        <color theme="1"/>
        <rFont val="Calibri"/>
        <family val="2"/>
        <scheme val="minor"/>
      </rPr>
      <t xml:space="preserve">Q: </t>
    </r>
    <r>
      <rPr>
        <sz val="11"/>
        <color theme="1"/>
        <rFont val="Calibri"/>
        <family val="2"/>
        <scheme val="minor"/>
      </rPr>
      <t xml:space="preserve">Rotate the vector 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around the axis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by θ radian.</t>
    </r>
  </si>
  <si>
    <t>2- Apply Rodrigues' formula</t>
  </si>
  <si>
    <t>cos θ =</t>
  </si>
  <si>
    <t>1 - cos θ =</t>
  </si>
  <si>
    <t>v∙r ̂ =</t>
  </si>
  <si>
    <t>sin θ =</t>
  </si>
  <si>
    <t>r ̂×v =</t>
  </si>
  <si>
    <t>(1-cos θ)(v∙r ̂) =</t>
  </si>
  <si>
    <r>
      <t>R</t>
    </r>
    <r>
      <rPr>
        <vertAlign val="subscript"/>
        <sz val="11"/>
        <color theme="1"/>
        <rFont val="Calibri"/>
        <family val="2"/>
        <scheme val="minor"/>
      </rPr>
      <t>(r ̂,θ</t>
    </r>
    <r>
      <rPr>
        <sz val="11"/>
        <color theme="1"/>
        <rFont val="Calibri"/>
        <family val="2"/>
        <scheme val="minor"/>
      </rPr>
      <t>) 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 =</t>
    </r>
  </si>
  <si>
    <t>θ =</t>
  </si>
  <si>
    <r>
      <t>R′</t>
    </r>
    <r>
      <rPr>
        <b/>
        <vertAlign val="subscript"/>
        <sz val="11"/>
        <color theme="1"/>
        <rFont val="Calibri"/>
        <family val="2"/>
        <scheme val="minor"/>
      </rPr>
      <t>(r ̂,θ)</t>
    </r>
  </si>
  <si>
    <t>(Only useful if you are programming this function)</t>
  </si>
  <si>
    <t>User input</t>
  </si>
  <si>
    <r>
      <t>n</t>
    </r>
    <r>
      <rPr>
        <sz val="11"/>
        <color theme="1"/>
        <rFont val="Calibri"/>
        <family val="2"/>
        <scheme val="minor"/>
      </rPr>
      <t xml:space="preserve"> =</t>
    </r>
  </si>
  <si>
    <r>
      <t>v</t>
    </r>
    <r>
      <rPr>
        <b/>
        <sz val="11"/>
        <color theme="1"/>
        <rFont val="Calibri"/>
        <family val="2"/>
      </rPr>
      <t>·n =</t>
    </r>
  </si>
  <si>
    <r>
      <t>n</t>
    </r>
    <r>
      <rPr>
        <b/>
        <sz val="11"/>
        <color theme="1"/>
        <rFont val="Calibri"/>
        <family val="2"/>
      </rPr>
      <t>·n =</t>
    </r>
  </si>
  <si>
    <t>-</t>
  </si>
  <si>
    <t>Visualization</t>
  </si>
  <si>
    <t>nxv</t>
  </si>
  <si>
    <t>n</t>
  </si>
  <si>
    <t>len</t>
  </si>
  <si>
    <t>fwd</t>
  </si>
  <si>
    <t>up'</t>
  </si>
  <si>
    <t>lft</t>
  </si>
  <si>
    <t>up</t>
  </si>
  <si>
    <t>R</t>
  </si>
  <si>
    <t>plane len</t>
  </si>
  <si>
    <t>Plane</t>
  </si>
  <si>
    <t>Prj</t>
  </si>
  <si>
    <t>Proj2</t>
  </si>
  <si>
    <t>Proj1</t>
  </si>
  <si>
    <t>Reflecting the vector v through the plane with normal n.</t>
  </si>
  <si>
    <t>Proj v</t>
  </si>
  <si>
    <t>Rf(v)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</si>
  <si>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' = T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i/>
        <sz val="11"/>
        <color theme="1"/>
        <rFont val="Calibri"/>
        <family val="2"/>
        <scheme val="minor"/>
      </rPr>
      <t xml:space="preserve">P =   </t>
    </r>
  </si>
  <si>
    <r>
      <rPr>
        <sz val="11"/>
        <color theme="1"/>
        <rFont val="Calibri"/>
        <family val="2"/>
        <scheme val="minor"/>
      </rPr>
      <t>Let</t>
    </r>
    <r>
      <rPr>
        <i/>
        <sz val="11"/>
        <color theme="1"/>
        <rFont val="Calibri"/>
        <family val="2"/>
        <scheme val="minor"/>
      </rPr>
      <t xml:space="preserve"> P = </t>
    </r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</si>
  <si>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' = T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i/>
        <sz val="11"/>
        <color theme="1"/>
        <rFont val="Calibri"/>
        <family val="2"/>
        <scheme val="minor"/>
      </rPr>
      <t xml:space="preserve">P =  </t>
    </r>
  </si>
  <si>
    <t>Computing  trig values</t>
  </si>
  <si>
    <t>Answer using the matrix form</t>
  </si>
  <si>
    <t>Answer: using formula</t>
  </si>
  <si>
    <t>In matrix form</t>
  </si>
  <si>
    <r>
      <t>Rf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</si>
  <si>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Transforming</t>
    </r>
    <r>
      <rPr>
        <b/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Rf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</si>
  <si>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Rf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v</t>
    </r>
  </si>
  <si>
    <r>
      <t>Rf</t>
    </r>
    <r>
      <rPr>
        <vertAlign val="subscript"/>
        <sz val="11"/>
        <color theme="0" tint="-4.9989318521683403E-2"/>
        <rFont val="Calibri"/>
        <family val="2"/>
        <scheme val="minor"/>
      </rPr>
      <t>n</t>
    </r>
    <r>
      <rPr>
        <sz val="11"/>
        <color theme="0" tint="-4.9989318521683403E-2"/>
        <rFont val="Calibri"/>
        <family val="2"/>
        <scheme val="minor"/>
      </rPr>
      <t>(v)</t>
    </r>
  </si>
  <si>
    <t>here</t>
  </si>
  <si>
    <t>More information:</t>
  </si>
  <si>
    <t>M</t>
  </si>
  <si>
    <t>T</t>
  </si>
  <si>
    <t>S</t>
  </si>
  <si>
    <t>Given a 4x4 transfrom M known to have been constructed in TRS form:</t>
  </si>
  <si>
    <t>How can we recover the transforms T, R and s?</t>
  </si>
  <si>
    <t>Answer:</t>
  </si>
  <si>
    <t>Therefore:</t>
  </si>
  <si>
    <r>
      <t>t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</si>
  <si>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</si>
  <si>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=</t>
    </r>
  </si>
  <si>
    <t xml:space="preserve">1- Computing the translation T: </t>
  </si>
  <si>
    <t>2- Computing the scale factors for S:</t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</si>
  <si>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</t>
    </r>
  </si>
  <si>
    <t xml:space="preserve">=  </t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</si>
  <si>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</si>
  <si>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=</t>
    </r>
  </si>
  <si>
    <t>3- Computing the rotation R</t>
  </si>
  <si>
    <t>Use the scale factors found above to recover the associated colum of R</t>
  </si>
  <si>
    <t>Sanity test: each column/row should have length 1</t>
  </si>
  <si>
    <t>Translation transform:</t>
  </si>
  <si>
    <r>
      <t xml:space="preserve">where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is a vector</t>
    </r>
  </si>
  <si>
    <r>
      <t>P</t>
    </r>
    <r>
      <rPr>
        <sz val="11"/>
        <color theme="0" tint="-4.9989318521683403E-2"/>
        <rFont val="Calibri"/>
        <family val="2"/>
        <scheme val="minor"/>
      </rPr>
      <t>'</t>
    </r>
  </si>
  <si>
    <t>Computing the inverse transform</t>
  </si>
  <si>
    <r>
      <rPr>
        <b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</t>
    </r>
  </si>
  <si>
    <t>And we have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</si>
  <si>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 xml:space="preserve">-t </t>
    </r>
    <r>
      <rPr>
        <i/>
        <sz val="11"/>
        <color theme="1"/>
        <rFont val="Calibri"/>
        <family val="2"/>
        <scheme val="minor"/>
      </rPr>
      <t xml:space="preserve">P'  =   </t>
    </r>
  </si>
  <si>
    <r>
      <t xml:space="preserve">1- </t>
    </r>
    <r>
      <rPr>
        <b/>
        <u/>
        <sz val="11"/>
        <color theme="1"/>
        <rFont val="Calibri"/>
        <family val="2"/>
        <scheme val="minor"/>
      </rPr>
      <t>Normalize</t>
    </r>
    <r>
      <rPr>
        <b/>
        <sz val="11"/>
        <color theme="1"/>
        <rFont val="Calibri"/>
        <family val="2"/>
        <scheme val="minor"/>
      </rPr>
      <t xml:space="preserve"> the axis</t>
    </r>
  </si>
  <si>
    <t>Scaling transform</t>
  </si>
  <si>
    <r>
      <t xml:space="preserve">Given </t>
    </r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, the scaling transform is defined as </t>
    </r>
  </si>
  <si>
    <r>
      <t>b</t>
    </r>
    <r>
      <rPr>
        <sz val="11"/>
        <color theme="1"/>
        <rFont val="Calibri"/>
        <family val="2"/>
        <scheme val="minor"/>
      </rPr>
      <t xml:space="preserve"> =</t>
    </r>
  </si>
  <si>
    <r>
      <t>c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</si>
  <si>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sz val="11"/>
        <color theme="1"/>
        <rFont val="Calibri"/>
        <family val="2"/>
        <scheme val="minor"/>
      </rPr>
      <t xml:space="preserve"> =  </t>
    </r>
  </si>
  <si>
    <t>In matrix form:</t>
  </si>
  <si>
    <t>Using the scaling matrix on a vector v:</t>
  </si>
  <si>
    <t>Initial Pos</t>
  </si>
  <si>
    <t>W0</t>
  </si>
  <si>
    <t>p1</t>
  </si>
  <si>
    <t>p2</t>
  </si>
  <si>
    <t>p3</t>
  </si>
  <si>
    <t>After Step 1</t>
  </si>
  <si>
    <t>Data</t>
  </si>
  <si>
    <t>TR</t>
  </si>
  <si>
    <t>W1</t>
  </si>
  <si>
    <t>dist</t>
  </si>
  <si>
    <t>theta</t>
  </si>
  <si>
    <t>c</t>
  </si>
  <si>
    <t>s</t>
  </si>
  <si>
    <t>After Step 2</t>
  </si>
  <si>
    <t>W2</t>
  </si>
  <si>
    <t>p1 =</t>
  </si>
  <si>
    <t>p2 =</t>
  </si>
  <si>
    <t>p3 =</t>
  </si>
  <si>
    <t>path</t>
  </si>
  <si>
    <t>Graph control</t>
  </si>
  <si>
    <t>min</t>
  </si>
  <si>
    <t>max</t>
  </si>
  <si>
    <t>0ffset</t>
  </si>
  <si>
    <t>delta</t>
  </si>
  <si>
    <t>Object's standard/default position</t>
  </si>
  <si>
    <t>Object's current World Data:</t>
  </si>
  <si>
    <t>Position:</t>
  </si>
  <si>
    <t>Current</t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</si>
  <si>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 </t>
    </r>
  </si>
  <si>
    <t>Rotation:</t>
  </si>
  <si>
    <r>
      <t>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</t>
    </r>
  </si>
  <si>
    <t>Scale:</t>
  </si>
  <si>
    <r>
      <t>s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 </t>
    </r>
  </si>
  <si>
    <t>To place the object:</t>
  </si>
  <si>
    <t>1- Reconstruct the work matrix</t>
  </si>
  <si>
    <r>
      <t>W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=</t>
    </r>
  </si>
  <si>
    <t>Uniform scaling by 1</t>
  </si>
  <si>
    <r>
      <t xml:space="preserve">2- Apply </t>
    </r>
    <r>
      <rPr>
        <b/>
        <sz val="11"/>
        <color theme="1"/>
        <rFont val="Calibri"/>
        <family val="2"/>
        <scheme val="minor"/>
      </rPr>
      <t>W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to all three points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</si>
  <si>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</t>
    </r>
  </si>
  <si>
    <t>Updating World Data</t>
  </si>
  <si>
    <t xml:space="preserve">Movement: </t>
  </si>
  <si>
    <t>New Data:</t>
  </si>
  <si>
    <t>Unchanged</t>
  </si>
  <si>
    <r>
      <t>R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</si>
  <si>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 </t>
    </r>
  </si>
  <si>
    <r>
      <t>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= 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</si>
  <si>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R</t>
    </r>
    <r>
      <rPr>
        <vertAlign val="subscript"/>
        <sz val="11"/>
        <color theme="1"/>
        <rFont val="Calibri"/>
        <family val="2"/>
        <scheme val="minor"/>
      </rPr>
      <t>i</t>
    </r>
  </si>
  <si>
    <t xml:space="preserve">= </t>
  </si>
  <si>
    <r>
      <t>W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=</t>
    </r>
  </si>
  <si>
    <r>
      <t xml:space="preserve">2- Apply </t>
    </r>
    <r>
      <rPr>
        <b/>
        <sz val="11"/>
        <color theme="1"/>
        <rFont val="Calibri"/>
        <family val="2"/>
        <scheme val="minor"/>
      </rPr>
      <t>W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to all three points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</si>
</sst>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vertAlign val="subscript"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A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0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1" fillId="2" borderId="2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2" borderId="6" xfId="0" applyFill="1" applyBorder="1"/>
    <xf numFmtId="0" fontId="0" fillId="2" borderId="9" xfId="0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7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8" xfId="0" applyFill="1" applyBorder="1"/>
    <xf numFmtId="0" fontId="0" fillId="2" borderId="0" xfId="0" applyFill="1"/>
    <xf numFmtId="0" fontId="0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2" borderId="2" xfId="0" applyFill="1" applyBorder="1"/>
    <xf numFmtId="0" fontId="0" fillId="2" borderId="0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0" fillId="2" borderId="6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0" fillId="2" borderId="0" xfId="0" applyFont="1" applyFill="1" applyBorder="1" applyAlignment="1"/>
    <xf numFmtId="0" fontId="0" fillId="2" borderId="0" xfId="0" applyFont="1" applyFill="1" applyBorder="1"/>
    <xf numFmtId="0" fontId="0" fillId="2" borderId="0" xfId="0" applyFont="1" applyFill="1" applyBorder="1" applyAlignment="1">
      <alignment horizontal="right"/>
    </xf>
    <xf numFmtId="0" fontId="1" fillId="2" borderId="5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right"/>
    </xf>
    <xf numFmtId="0" fontId="1" fillId="2" borderId="3" xfId="0" applyFont="1" applyFill="1" applyBorder="1"/>
    <xf numFmtId="0" fontId="2" fillId="2" borderId="5" xfId="0" applyFont="1" applyFill="1" applyBorder="1"/>
    <xf numFmtId="0" fontId="17" fillId="2" borderId="0" xfId="1" applyFont="1" applyFill="1" applyBorder="1"/>
    <xf numFmtId="0" fontId="0" fillId="2" borderId="0" xfId="0" quotePrefix="1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3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8" fillId="5" borderId="4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19" fillId="5" borderId="4" xfId="0" applyFont="1" applyFill="1" applyBorder="1" applyAlignment="1">
      <alignment horizontal="center"/>
    </xf>
    <xf numFmtId="0" fontId="19" fillId="5" borderId="6" xfId="0" applyFont="1" applyFill="1" applyBorder="1" applyAlignment="1">
      <alignment horizontal="center"/>
    </xf>
    <xf numFmtId="0" fontId="5" fillId="2" borderId="0" xfId="0" applyFont="1" applyFill="1" applyBorder="1"/>
    <xf numFmtId="0" fontId="21" fillId="0" borderId="0" xfId="0" applyFont="1"/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2" borderId="0" xfId="0" applyFill="1" applyBorder="1"/>
    <xf numFmtId="0" fontId="0" fillId="2" borderId="9" xfId="0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3" fillId="0" borderId="0" xfId="0" applyFont="1"/>
    <xf numFmtId="0" fontId="13" fillId="0" borderId="0" xfId="0" quotePrefix="1" applyFont="1"/>
    <xf numFmtId="0" fontId="13" fillId="0" borderId="0" xfId="0" applyFont="1" applyAlignment="1">
      <alignment horizontal="right"/>
    </xf>
    <xf numFmtId="0" fontId="22" fillId="2" borderId="2" xfId="0" applyFont="1" applyFill="1" applyBorder="1" applyAlignment="1">
      <alignment horizontal="center"/>
    </xf>
    <xf numFmtId="0" fontId="22" fillId="2" borderId="3" xfId="0" applyFont="1" applyFill="1" applyBorder="1" applyAlignment="1">
      <alignment horizontal="center"/>
    </xf>
    <xf numFmtId="0" fontId="22" fillId="2" borderId="4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22" fillId="2" borderId="6" xfId="0" applyFont="1" applyFill="1" applyBorder="1" applyAlignment="1">
      <alignment horizontal="center"/>
    </xf>
    <xf numFmtId="0" fontId="22" fillId="2" borderId="7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2" fillId="2" borderId="8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/>
    </xf>
    <xf numFmtId="0" fontId="23" fillId="2" borderId="9" xfId="0" applyFont="1" applyFill="1" applyBorder="1" applyAlignment="1">
      <alignment horizontal="center"/>
    </xf>
    <xf numFmtId="0" fontId="23" fillId="2" borderId="4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/>
    </xf>
    <xf numFmtId="0" fontId="23" fillId="2" borderId="5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/>
    </xf>
    <xf numFmtId="0" fontId="23" fillId="2" borderId="6" xfId="0" applyFont="1" applyFill="1" applyBorder="1" applyAlignment="1">
      <alignment horizontal="center"/>
    </xf>
    <xf numFmtId="0" fontId="22" fillId="2" borderId="11" xfId="0" applyFont="1" applyFill="1" applyBorder="1" applyAlignment="1">
      <alignment horizontal="center"/>
    </xf>
    <xf numFmtId="0" fontId="23" fillId="2" borderId="7" xfId="0" applyFont="1" applyFill="1" applyBorder="1" applyAlignment="1">
      <alignment horizontal="center"/>
    </xf>
    <xf numFmtId="0" fontId="23" fillId="2" borderId="11" xfId="0" applyFont="1" applyFill="1" applyBorder="1" applyAlignment="1">
      <alignment horizontal="center"/>
    </xf>
    <xf numFmtId="0" fontId="23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4" fillId="2" borderId="9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4" fillId="2" borderId="5" xfId="0" applyFont="1" applyFill="1" applyBorder="1" applyAlignment="1">
      <alignment horizontal="center"/>
    </xf>
    <xf numFmtId="0" fontId="24" fillId="2" borderId="10" xfId="0" applyFont="1" applyFill="1" applyBorder="1" applyAlignment="1">
      <alignment horizontal="center"/>
    </xf>
    <xf numFmtId="0" fontId="24" fillId="2" borderId="6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25" fillId="0" borderId="0" xfId="0" applyFont="1"/>
    <xf numFmtId="0" fontId="25" fillId="0" borderId="0" xfId="0" applyFont="1" applyFill="1"/>
    <xf numFmtId="0" fontId="26" fillId="0" borderId="0" xfId="0" applyFont="1" applyFill="1"/>
    <xf numFmtId="0" fontId="26" fillId="0" borderId="0" xfId="0" applyFont="1" applyAlignment="1">
      <alignment horizontal="right"/>
    </xf>
    <xf numFmtId="0" fontId="26" fillId="0" borderId="0" xfId="0" applyFont="1" applyFill="1" applyAlignment="1">
      <alignment horizontal="right"/>
    </xf>
    <xf numFmtId="0" fontId="25" fillId="0" borderId="0" xfId="0" applyFont="1" applyFill="1" applyAlignment="1">
      <alignment horizontal="right"/>
    </xf>
    <xf numFmtId="0" fontId="25" fillId="0" borderId="0" xfId="0" applyFont="1" applyAlignment="1">
      <alignment horizontal="left"/>
    </xf>
    <xf numFmtId="0" fontId="27" fillId="0" borderId="2" xfId="0" applyFont="1" applyFill="1" applyBorder="1"/>
    <xf numFmtId="0" fontId="27" fillId="0" borderId="3" xfId="0" applyFont="1" applyFill="1" applyBorder="1"/>
    <xf numFmtId="0" fontId="27" fillId="0" borderId="4" xfId="0" applyFont="1" applyFill="1" applyBorder="1"/>
    <xf numFmtId="0" fontId="25" fillId="0" borderId="2" xfId="0" applyFont="1" applyFill="1" applyBorder="1"/>
    <xf numFmtId="0" fontId="25" fillId="0" borderId="9" xfId="0" applyFont="1" applyFill="1" applyBorder="1"/>
    <xf numFmtId="0" fontId="25" fillId="0" borderId="4" xfId="0" applyFont="1" applyFill="1" applyBorder="1"/>
    <xf numFmtId="0" fontId="27" fillId="0" borderId="5" xfId="0" applyFont="1" applyFill="1" applyBorder="1"/>
    <xf numFmtId="0" fontId="27" fillId="0" borderId="0" xfId="0" applyFont="1" applyFill="1" applyBorder="1"/>
    <xf numFmtId="0" fontId="27" fillId="0" borderId="6" xfId="0" applyFont="1" applyFill="1" applyBorder="1"/>
    <xf numFmtId="0" fontId="25" fillId="0" borderId="5" xfId="0" applyFont="1" applyFill="1" applyBorder="1"/>
    <xf numFmtId="0" fontId="25" fillId="0" borderId="10" xfId="0" applyFont="1" applyFill="1" applyBorder="1"/>
    <xf numFmtId="0" fontId="25" fillId="0" borderId="6" xfId="0" applyFont="1" applyFill="1" applyBorder="1"/>
    <xf numFmtId="0" fontId="27" fillId="0" borderId="7" xfId="0" applyFont="1" applyFill="1" applyBorder="1"/>
    <xf numFmtId="0" fontId="27" fillId="0" borderId="1" xfId="0" applyFont="1" applyFill="1" applyBorder="1"/>
    <xf numFmtId="0" fontId="27" fillId="0" borderId="8" xfId="0" applyFont="1" applyFill="1" applyBorder="1"/>
    <xf numFmtId="0" fontId="25" fillId="0" borderId="7" xfId="0" applyFont="1" applyFill="1" applyBorder="1"/>
    <xf numFmtId="0" fontId="25" fillId="0" borderId="11" xfId="0" applyFont="1" applyFill="1" applyBorder="1"/>
    <xf numFmtId="0" fontId="25" fillId="0" borderId="8" xfId="0" applyFont="1" applyFill="1" applyBorder="1"/>
    <xf numFmtId="0" fontId="26" fillId="0" borderId="0" xfId="0" applyFont="1" applyFill="1" applyAlignment="1">
      <alignment horizontal="center"/>
    </xf>
    <xf numFmtId="0" fontId="26" fillId="0" borderId="0" xfId="0" applyFont="1" applyFill="1" applyBorder="1"/>
    <xf numFmtId="0" fontId="26" fillId="0" borderId="0" xfId="0" applyFont="1" applyFill="1" applyAlignment="1">
      <alignment horizontal="left" indent="1"/>
    </xf>
    <xf numFmtId="0" fontId="26" fillId="0" borderId="2" xfId="0" applyFont="1" applyFill="1" applyBorder="1" applyAlignment="1">
      <alignment horizontal="right"/>
    </xf>
    <xf numFmtId="0" fontId="27" fillId="0" borderId="3" xfId="0" applyFont="1" applyFill="1" applyBorder="1" applyAlignment="1">
      <alignment horizontal="center"/>
    </xf>
    <xf numFmtId="0" fontId="27" fillId="0" borderId="2" xfId="0" applyFont="1" applyFill="1" applyBorder="1" applyAlignment="1">
      <alignment horizontal="center"/>
    </xf>
    <xf numFmtId="0" fontId="27" fillId="0" borderId="4" xfId="0" applyFont="1" applyFill="1" applyBorder="1" applyAlignment="1">
      <alignment horizontal="center"/>
    </xf>
    <xf numFmtId="0" fontId="27" fillId="0" borderId="9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right"/>
    </xf>
    <xf numFmtId="0" fontId="27" fillId="0" borderId="0" xfId="0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/>
    </xf>
    <xf numFmtId="0" fontId="27" fillId="0" borderId="6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right"/>
    </xf>
    <xf numFmtId="0" fontId="27" fillId="0" borderId="1" xfId="0" applyFont="1" applyFill="1" applyBorder="1" applyAlignment="1">
      <alignment horizontal="center"/>
    </xf>
    <xf numFmtId="0" fontId="27" fillId="0" borderId="7" xfId="0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/>
    </xf>
    <xf numFmtId="0" fontId="27" fillId="0" borderId="11" xfId="0" applyFont="1" applyFill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26" fillId="0" borderId="0" xfId="0" applyFont="1" applyFill="1" applyBorder="1" applyAlignment="1">
      <alignment horizontal="left"/>
    </xf>
    <xf numFmtId="0" fontId="25" fillId="0" borderId="2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/>
    </xf>
    <xf numFmtId="0" fontId="25" fillId="0" borderId="6" xfId="0" applyFont="1" applyFill="1" applyBorder="1" applyAlignment="1">
      <alignment horizontal="center"/>
    </xf>
    <xf numFmtId="0" fontId="25" fillId="0" borderId="7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center"/>
    </xf>
    <xf numFmtId="0" fontId="26" fillId="0" borderId="0" xfId="0" applyFont="1"/>
    <xf numFmtId="0" fontId="25" fillId="0" borderId="0" xfId="0" applyFont="1" applyAlignment="1">
      <alignment horizontal="right"/>
    </xf>
    <xf numFmtId="0" fontId="27" fillId="0" borderId="0" xfId="0" applyFont="1"/>
    <xf numFmtId="0" fontId="28" fillId="2" borderId="9" xfId="0" applyFont="1" applyFill="1" applyBorder="1" applyAlignment="1">
      <alignment horizontal="center"/>
    </xf>
    <xf numFmtId="0" fontId="28" fillId="2" borderId="10" xfId="0" applyFont="1" applyFill="1" applyBorder="1" applyAlignment="1">
      <alignment horizontal="center"/>
    </xf>
    <xf numFmtId="0" fontId="28" fillId="2" borderId="1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6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y axis not shown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</c:v>
          </c:tx>
          <c:spPr>
            <a:ln w="19050" cap="rnd">
              <a:solidFill>
                <a:schemeClr val="tx1"/>
              </a:solidFill>
              <a:prstDash val="sysDot"/>
              <a:round/>
              <a:headEnd type="none"/>
              <a:tailEnd type="none"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rgbClr val="00B050"/>
                </a:solidFill>
                <a:prstDash val="solid"/>
                <a:round/>
                <a:headEnd type="none"/>
                <a:tailEnd type="none" w="lg" len="lg"/>
              </a:ln>
              <a:effectLst/>
            </c:spPr>
            <c:extLst>
              <c:ext xmlns:c16="http://schemas.microsoft.com/office/drawing/2014/chart" uri="{C3380CC4-5D6E-409C-BE32-E72D297353CC}">
                <c16:uniqueId val="{00000001-669A-4317-9F8A-3B3AD1246046}"/>
              </c:ext>
            </c:extLst>
          </c:dPt>
          <c:xVal>
            <c:numRef>
              <c:f>Translation!$AF$19:$AG$19</c:f>
              <c:numCache>
                <c:formatCode>General</c:formatCode>
                <c:ptCount val="2"/>
                <c:pt idx="0">
                  <c:v>-2</c:v>
                </c:pt>
                <c:pt idx="1">
                  <c:v>3</c:v>
                </c:pt>
              </c:numCache>
            </c:numRef>
          </c:xVal>
          <c:yVal>
            <c:numRef>
              <c:f>Translation!$AF$20:$AG$20</c:f>
              <c:numCache>
                <c:formatCode>General</c:formatCode>
                <c:ptCount val="2"/>
                <c:pt idx="0">
                  <c:v>-4</c:v>
                </c:pt>
                <c:pt idx="1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A-4317-9F8A-3B3AD1246046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D17C678-161A-47CE-92E5-A773BA5CDBEA}" type="CELLRANGE">
                      <a:rPr lang="en-US" b="1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69A-4317-9F8A-3B3AD12460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Translation!$AF$15</c:f>
              <c:numCache>
                <c:formatCode>General</c:formatCode>
                <c:ptCount val="1"/>
                <c:pt idx="0">
                  <c:v>-2</c:v>
                </c:pt>
              </c:numCache>
            </c:numRef>
          </c:xVal>
          <c:yVal>
            <c:numRef>
              <c:f>Translation!$AF$16</c:f>
              <c:numCache>
                <c:formatCode>General</c:formatCode>
                <c:ptCount val="1"/>
                <c:pt idx="0">
                  <c:v>-4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Translation!$AE$15</c15:f>
                <c15:dlblRangeCache>
                  <c:ptCount val="1"/>
                  <c:pt idx="0">
                    <c:v>P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669A-4317-9F8A-3B3AD1246046}"/>
            </c:ext>
          </c:extLst>
        </c:ser>
        <c:ser>
          <c:idx val="2"/>
          <c:order val="2"/>
          <c:tx>
            <c:v>P'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7A4F852-2BAE-48B8-B9E0-1DC94E94961B}" type="CELLRANGE">
                      <a:rPr lang="en-US" b="1">
                        <a:solidFill>
                          <a:schemeClr val="tx1"/>
                        </a:solidFill>
                      </a:rPr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69A-4317-9F8A-3B3AD12460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Translation!$AF$17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Translation!$AF$18</c:f>
              <c:numCache>
                <c:formatCode>General</c:formatCode>
                <c:ptCount val="1"/>
                <c:pt idx="0">
                  <c:v>-4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Translation!$AE$17</c15:f>
                <c15:dlblRangeCache>
                  <c:ptCount val="1"/>
                  <c:pt idx="0">
                    <c:v>P'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669A-4317-9F8A-3B3AD1246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095200"/>
        <c:axId val="273090608"/>
      </c:scatterChart>
      <c:valAx>
        <c:axId val="273095200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70C0"/>
                    </a:solidFill>
                  </a:rPr>
                  <a:t>z axis</a:t>
                </a:r>
              </a:p>
            </c:rich>
          </c:tx>
          <c:layout>
            <c:manualLayout>
              <c:xMode val="edge"/>
              <c:yMode val="edge"/>
              <c:x val="0.85862839020122472"/>
              <c:y val="0.41096044803472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90608"/>
        <c:crosses val="autoZero"/>
        <c:crossBetween val="midCat"/>
        <c:majorUnit val="2"/>
      </c:valAx>
      <c:valAx>
        <c:axId val="273090608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C00000"/>
                    </a:solidFill>
                  </a:rPr>
                  <a:t>x axis</a:t>
                </a:r>
              </a:p>
            </c:rich>
          </c:tx>
          <c:layout>
            <c:manualLayout>
              <c:xMode val="edge"/>
              <c:yMode val="edge"/>
              <c:x val="0.51388886293737135"/>
              <c:y val="0.119522982704085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9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367041383977945E-2"/>
          <c:y val="5.5555555555555552E-2"/>
          <c:w val="0.87939186846927153"/>
          <c:h val="0.9030048516662689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solidFill>
                <a:srgbClr val="7030A0"/>
              </a:solidFill>
              <a:round/>
              <a:tailEnd type="triangle" w="med" len="med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3698630136986301E-2"/>
                  <c:y val="3.8379900871591176E-2"/>
                </c:manualLayout>
              </c:layout>
              <c:tx>
                <c:rich>
                  <a:bodyPr/>
                  <a:lstStyle/>
                  <a:p>
                    <a:fld id="{630CC864-CE8F-4640-B46D-72360FEC3DC0}" type="CELLREF">
                      <a:rPr lang="en-US" b="1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{630CC864-CE8F-4640-B46D-72360FEC3DC0}</c15:txfldGUID>
                      <c15:f>'Rotation about world axes'!$K$20</c15:f>
                      <c15:dlblFieldTableCache>
                        <c:ptCount val="1"/>
                        <c:pt idx="0">
                          <c:v>v'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CC1E-4ADA-B243-4AFCA7B548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'Rotation about world axes'!$T$16:$U$16</c:f>
              <c:numCache>
                <c:formatCode>General</c:formatCode>
                <c:ptCount val="2"/>
                <c:pt idx="0">
                  <c:v>0</c:v>
                </c:pt>
                <c:pt idx="1">
                  <c:v>-4.2426406871192848</c:v>
                </c:pt>
              </c:numCache>
            </c:numRef>
          </c:xVal>
          <c:yVal>
            <c:numRef>
              <c:f>'Rotation about world axes'!$T$17:$U$17</c:f>
              <c:numCache>
                <c:formatCode>General</c:formatCode>
                <c:ptCount val="2"/>
                <c:pt idx="0">
                  <c:v>0</c:v>
                </c:pt>
                <c:pt idx="1">
                  <c:v>-7.0710678118654755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E-4ADA-B243-4AFCA7B54804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prstDash val="solid"/>
              <a:round/>
              <a:tailEnd type="triangle" w="med" len="med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C1E-4ADA-B243-4AFCA7B54804}"/>
                </c:ext>
              </c:extLst>
            </c:dLbl>
            <c:dLbl>
              <c:idx val="1"/>
              <c:layout>
                <c:manualLayout>
                  <c:x val="-1.1564016826663791E-2"/>
                  <c:y val="-4.692791291382145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1147CB7-853B-4995-BCBE-8B7E97FFF053}" type="CELLRANGE">
                      <a:rPr lang="en-US" b="1">
                        <a:solidFill>
                          <a:schemeClr val="tx1"/>
                        </a:solidFill>
                      </a:rPr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C1E-4ADA-B243-4AFCA7B548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'Rotation about world axes'!$T$18:$U$18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xVal>
          <c:yVal>
            <c:numRef>
              <c:f>'Rotation about world axes'!$T$19:$U$19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'Rotation about world axes'!$S$17:$S$18</c15:f>
                <c15:dlblRangeCache>
                  <c:ptCount val="2"/>
                  <c:pt idx="1">
                    <c:v>v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CC1E-4ADA-B243-4AFCA7B54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25128"/>
        <c:axId val="616229392"/>
      </c:scatterChart>
      <c:valAx>
        <c:axId val="616225128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00B050"/>
                    </a:solidFill>
                  </a:rPr>
                  <a:t>y axis</a:t>
                </a:r>
              </a:p>
            </c:rich>
          </c:tx>
          <c:layout>
            <c:manualLayout>
              <c:xMode val="edge"/>
              <c:yMode val="edge"/>
              <c:x val="0.85187078030340546"/>
              <c:y val="0.40805535671677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29392"/>
        <c:crosses val="autoZero"/>
        <c:crossBetween val="midCat"/>
        <c:majorUnit val="2"/>
      </c:valAx>
      <c:valAx>
        <c:axId val="616229392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1">
                        <a:lumMod val="50000"/>
                      </a:schemeClr>
                    </a:solidFill>
                  </a:rPr>
                  <a:t>z axis</a:t>
                </a:r>
              </a:p>
            </c:rich>
          </c:tx>
          <c:layout>
            <c:manualLayout>
              <c:xMode val="edge"/>
              <c:yMode val="edge"/>
              <c:x val="0.49056603773584906"/>
              <c:y val="2.672949972162570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2512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367041383977945E-2"/>
          <c:y val="5.5555555555555552E-2"/>
          <c:w val="0.87939186846927153"/>
          <c:h val="0.903004851666268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  <a:tailEnd type="triangle" w="med" len="med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4FA-4A9D-ACA2-08CC5E145E12}"/>
                </c:ext>
              </c:extLst>
            </c:dLbl>
            <c:dLbl>
              <c:idx val="1"/>
              <c:layout>
                <c:manualLayout>
                  <c:x val="-4.5662100456621002E-3"/>
                  <c:y val="4.071245187936451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D4B94C1-FE8E-4AFE-8346-8B543D7C77DC}" type="CELLRANGE">
                      <a:rPr lang="en-US" b="1">
                        <a:solidFill>
                          <a:schemeClr val="tx1"/>
                        </a:solidFill>
                      </a:rPr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4FA-4A9D-ACA2-08CC5E145E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'Rotation about world axes'!$T$31:$U$31</c:f>
              <c:numCache>
                <c:formatCode>General</c:formatCode>
                <c:ptCount val="2"/>
                <c:pt idx="0">
                  <c:v>0</c:v>
                </c:pt>
                <c:pt idx="1">
                  <c:v>-2.8284271247461898</c:v>
                </c:pt>
              </c:numCache>
            </c:numRef>
          </c:xVal>
          <c:yVal>
            <c:numRef>
              <c:f>'Rotation about world axes'!$T$32:$U$32</c:f>
              <c:numCache>
                <c:formatCode>General</c:formatCode>
                <c:ptCount val="2"/>
                <c:pt idx="0">
                  <c:v>0</c:v>
                </c:pt>
                <c:pt idx="1">
                  <c:v>2.2204460492503131E-16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'Rotation about world axes'!$S$15:$S$16</c15:f>
                <c15:dlblRangeCache>
                  <c:ptCount val="2"/>
                  <c:pt idx="1">
                    <c:v>v'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14FA-4A9D-ACA2-08CC5E145E12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  <a:tailEnd type="triangle" w="med" len="med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363CA9C-6338-5A40-8152-7A1B9138B9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4FA-4A9D-ACA2-08CC5E145E12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D50FF8-2925-4845-A34B-771A8AFF33D9}" type="CELLRANGE">
                      <a:rPr lang="en-US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4FA-4A9D-ACA2-08CC5E145E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'Rotation about world axes'!$T$33:$U$33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'Rotation about world axes'!$T$34:$U$34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'Rotation about world axes'!$S$17:$S$18</c15:f>
                <c15:dlblRangeCache>
                  <c:ptCount val="2"/>
                  <c:pt idx="1">
                    <c:v>v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14FA-4A9D-ACA2-08CC5E145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25128"/>
        <c:axId val="616229392"/>
      </c:scatterChart>
      <c:valAx>
        <c:axId val="616225128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FF0000"/>
                    </a:solidFill>
                  </a:rPr>
                  <a:t>x axis</a:t>
                </a:r>
              </a:p>
            </c:rich>
          </c:tx>
          <c:layout>
            <c:manualLayout>
              <c:xMode val="edge"/>
              <c:yMode val="edge"/>
              <c:x val="0.85187078030340546"/>
              <c:y val="0.40805535671677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29392"/>
        <c:crosses val="autoZero"/>
        <c:crossBetween val="midCat"/>
        <c:majorUnit val="2"/>
      </c:valAx>
      <c:valAx>
        <c:axId val="616229392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0070C0"/>
                    </a:solidFill>
                  </a:rPr>
                  <a:t>z axis</a:t>
                </a:r>
              </a:p>
            </c:rich>
          </c:tx>
          <c:layout>
            <c:manualLayout>
              <c:xMode val="edge"/>
              <c:yMode val="edge"/>
              <c:x val="0.49056603773584906"/>
              <c:y val="2.672949972162570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B0F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2512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367041383977945E-2"/>
          <c:y val="5.5555555555555552E-2"/>
          <c:w val="0.87939186846927153"/>
          <c:h val="0.903004851666268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  <a:tailEnd type="triangle" w="med" len="med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414A769D-9DE1-3248-B48E-8D446B7E92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D40-4786-894E-30F54B721C17}"/>
                </c:ext>
              </c:extLst>
            </c:dLbl>
            <c:dLbl>
              <c:idx val="1"/>
              <c:layout>
                <c:manualLayout>
                  <c:x val="-2.2831050228310501E-2"/>
                  <c:y val="6.6157734303967347E-2"/>
                </c:manualLayout>
              </c:layout>
              <c:tx>
                <c:rich>
                  <a:bodyPr/>
                  <a:lstStyle/>
                  <a:p>
                    <a:fld id="{69E44247-97AB-427F-82A4-9C6CCFDD2F0E}" type="CELLRANGE">
                      <a:rPr lang="en-US" b="1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D40-4786-894E-30F54B721C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'Rotation about world axes'!$T$46:$U$46</c:f>
              <c:numCache>
                <c:formatCode>General</c:formatCode>
                <c:ptCount val="2"/>
                <c:pt idx="0">
                  <c:v>0</c:v>
                </c:pt>
                <c:pt idx="1">
                  <c:v>4.2426406871192857</c:v>
                </c:pt>
              </c:numCache>
            </c:numRef>
          </c:xVal>
          <c:yVal>
            <c:numRef>
              <c:f>'Rotation about world axes'!$T$47:$U$47</c:f>
              <c:numCache>
                <c:formatCode>General</c:formatCode>
                <c:ptCount val="2"/>
                <c:pt idx="0">
                  <c:v>0</c:v>
                </c:pt>
                <c:pt idx="1">
                  <c:v>-7.0710678118654746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'Rotation about world axes'!$S$15:$S$16</c15:f>
                <c15:dlblRangeCache>
                  <c:ptCount val="2"/>
                  <c:pt idx="1">
                    <c:v>v'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3D40-4786-894E-30F54B721C17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  <a:tailEnd type="triangle" w="med" len="med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84ABB84C-318D-734F-87CD-2427926EDA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D40-4786-894E-30F54B721C1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00C8A24-BBEF-EA45-A184-12C6280F15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D40-4786-894E-30F54B721C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'Rotation about world axes'!$T$48:$U$48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'Rotation about world axes'!$T$49:$U$49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'Rotation about world axes'!$S$17:$S$18</c15:f>
                <c15:dlblRangeCache>
                  <c:ptCount val="2"/>
                  <c:pt idx="1">
                    <c:v>v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3D40-4786-894E-30F54B721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25128"/>
        <c:axId val="616229392"/>
      </c:scatterChart>
      <c:valAx>
        <c:axId val="616225128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FF0000"/>
                    </a:solidFill>
                  </a:rPr>
                  <a:t>x axis</a:t>
                </a:r>
              </a:p>
            </c:rich>
          </c:tx>
          <c:layout>
            <c:manualLayout>
              <c:xMode val="edge"/>
              <c:yMode val="edge"/>
              <c:x val="0.85187078030340546"/>
              <c:y val="0.40805535671677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29392"/>
        <c:crosses val="autoZero"/>
        <c:crossBetween val="midCat"/>
        <c:majorUnit val="2"/>
      </c:valAx>
      <c:valAx>
        <c:axId val="616229392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baseline="0">
                    <a:solidFill>
                      <a:srgbClr val="00B050"/>
                    </a:solidFill>
                  </a:rPr>
                  <a:t>y </a:t>
                </a:r>
                <a:r>
                  <a:rPr lang="en-US" b="1">
                    <a:solidFill>
                      <a:srgbClr val="00B050"/>
                    </a:solidFill>
                  </a:rPr>
                  <a:t>axis</a:t>
                </a:r>
              </a:p>
            </c:rich>
          </c:tx>
          <c:layout>
            <c:manualLayout>
              <c:xMode val="edge"/>
              <c:yMode val="edge"/>
              <c:x val="0.49056603773584906"/>
              <c:y val="2.672949972162570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B05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2512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Viewed</a:t>
            </a:r>
            <a:r>
              <a:rPr lang="en-US" baseline="0"/>
              <a:t> edge-on to plane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10052910052907E-2"/>
          <c:y val="9.7330478229835843E-2"/>
          <c:w val="0.89417989417989419"/>
          <c:h val="0.86269807280513922"/>
        </c:manualLayout>
      </c:layout>
      <c:scatterChart>
        <c:scatterStyle val="lineMarker"/>
        <c:varyColors val="0"/>
        <c:ser>
          <c:idx val="0"/>
          <c:order val="0"/>
          <c:tx>
            <c:v>n</c:v>
          </c:tx>
          <c:spPr>
            <a:ln w="22225" cap="rnd">
              <a:solidFill>
                <a:srgbClr val="0070C0"/>
              </a:solidFill>
              <a:round/>
              <a:tail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0F46FB43-D15A-CC43-A26D-71A882DA9B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42F0-4C0E-9BB9-F7A5873A48EE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rgbClr val="0070C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4D17881-CD22-7948-842B-549B10056892}" type="CELLRANGE">
                      <a:rPr lang="en-US"/>
                      <a:pPr>
                        <a:defRPr b="1">
                          <a:solidFill>
                            <a:srgbClr val="0070C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2F0-4C0E-9BB9-F7A5873A48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Reflection!$AG$17:$AH$17</c:f>
              <c:numCache>
                <c:formatCode>General</c:formatCode>
                <c:ptCount val="2"/>
                <c:pt idx="0">
                  <c:v>0</c:v>
                </c:pt>
                <c:pt idx="1">
                  <c:v>-2.2360679774997898</c:v>
                </c:pt>
              </c:numCache>
            </c:numRef>
          </c:xVal>
          <c:yVal>
            <c:numRef>
              <c:f>Reflection!$AG$18:$AH$18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Reflection!$AG$16:$AH$16</c15:f>
                <c15:dlblRangeCache>
                  <c:ptCount val="2"/>
                  <c:pt idx="1">
                    <c:v>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2F0-4C0E-9BB9-F7A5873A48EE}"/>
            </c:ext>
          </c:extLst>
        </c:ser>
        <c:ser>
          <c:idx val="1"/>
          <c:order val="1"/>
          <c:tx>
            <c:v>Plane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0E6CC68A-3A0A-1A4E-914B-10D62F2523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42F0-4C0E-9BB9-F7A5873A48E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5287F60-3E7E-8348-8AE5-E46A522526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2F0-4C0E-9BB9-F7A5873A48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Reflection!$AK$17:$AL$17</c:f>
              <c:numCache>
                <c:formatCode>General</c:formatCode>
                <c:ptCount val="2"/>
                <c:pt idx="0">
                  <c:v>-30</c:v>
                </c:pt>
                <c:pt idx="1">
                  <c:v>30</c:v>
                </c:pt>
              </c:numCache>
            </c:numRef>
          </c:xVal>
          <c:yVal>
            <c:numRef>
              <c:f>Reflection!$AK$18:$AL$18</c:f>
              <c:numCache>
                <c:formatCode>General</c:formatCode>
                <c:ptCount val="2"/>
                <c:pt idx="0">
                  <c:v>-33.541019662496851</c:v>
                </c:pt>
                <c:pt idx="1">
                  <c:v>33.541019662496851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Reflection!$AK$16:$AL$16</c15:f>
                <c15:dlblRangeCache>
                  <c:ptCount val="2"/>
                  <c:pt idx="1">
                    <c:v>Plane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42F0-4C0E-9BB9-F7A5873A48EE}"/>
            </c:ext>
          </c:extLst>
        </c:ser>
        <c:ser>
          <c:idx val="2"/>
          <c:order val="2"/>
          <c:tx>
            <c:v>v</c:v>
          </c:tx>
          <c:spPr>
            <a:ln w="2540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1074215-A980-DF4E-81C7-5DD1A36FDE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42F0-4C0E-9BB9-F7A5873A48E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4CBB637-8C06-FE42-B784-7E2797AB65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2F0-4C0E-9BB9-F7A5873A48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Reflection!$AI$17:$AJ$17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Reflection!$AI$18:$AJ$18</c:f>
              <c:numCache>
                <c:formatCode>General</c:formatCode>
                <c:ptCount val="2"/>
                <c:pt idx="0">
                  <c:v>0</c:v>
                </c:pt>
                <c:pt idx="1">
                  <c:v>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Reflection!$AI$16:$AJ$16</c15:f>
                <c15:dlblRangeCache>
                  <c:ptCount val="2"/>
                  <c:pt idx="1">
                    <c:v>v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42F0-4C0E-9BB9-F7A5873A48EE}"/>
            </c:ext>
          </c:extLst>
        </c:ser>
        <c:ser>
          <c:idx val="3"/>
          <c:order val="3"/>
          <c:tx>
            <c:v>Proj</c:v>
          </c:tx>
          <c:spPr>
            <a:ln w="25400" cap="rnd">
              <a:solidFill>
                <a:srgbClr val="FF0000"/>
              </a:solidFill>
              <a:round/>
              <a:tail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C44E1E9-E993-1A44-ADCB-90363B0C0B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93B-4269-82A5-E0FF593E9B4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96CAAB2-380D-834C-9BB0-2FA87B68ACEC}" type="CELLRANGE">
                      <a:rPr lang="en-US"/>
                      <a:pPr>
                        <a:defRPr>
                          <a:solidFill>
                            <a:srgbClr val="C0000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93B-4269-82A5-E0FF593E9B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Reflection!$AG$21:$AH$21</c:f>
              <c:numCache>
                <c:formatCode>General</c:formatCode>
                <c:ptCount val="2"/>
                <c:pt idx="0">
                  <c:v>0</c:v>
                </c:pt>
                <c:pt idx="1">
                  <c:v>0.99380798999990638</c:v>
                </c:pt>
              </c:numCache>
            </c:numRef>
          </c:xVal>
          <c:yVal>
            <c:numRef>
              <c:f>Reflection!$AG$22:$AH$22</c:f>
              <c:numCache>
                <c:formatCode>General</c:formatCode>
                <c:ptCount val="2"/>
                <c:pt idx="0">
                  <c:v>0</c:v>
                </c:pt>
                <c:pt idx="1">
                  <c:v>-0.88888888888888884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Reflection!$AG$20:$AH$20</c15:f>
                <c15:dlblRangeCache>
                  <c:ptCount val="2"/>
                  <c:pt idx="1">
                    <c:v>Proj v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42F0-4C0E-9BB9-F7A5873A48EE}"/>
            </c:ext>
          </c:extLst>
        </c:ser>
        <c:ser>
          <c:idx val="4"/>
          <c:order val="4"/>
          <c:tx>
            <c:v>Proj Offset 1</c:v>
          </c:tx>
          <c:spPr>
            <a:ln w="19050" cap="rnd">
              <a:solidFill>
                <a:srgbClr val="C00000"/>
              </a:solidFill>
              <a:prstDash val="sysDot"/>
              <a:round/>
              <a:headEnd type="none"/>
              <a:tailEnd type="triangle"/>
            </a:ln>
            <a:effectLst/>
          </c:spPr>
          <c:marker>
            <c:symbol val="none"/>
          </c:marker>
          <c:xVal>
            <c:numRef>
              <c:f>Reflection!$AG$25:$AH$25</c:f>
              <c:numCache>
                <c:formatCode>General</c:formatCode>
                <c:ptCount val="2"/>
                <c:pt idx="0">
                  <c:v>0</c:v>
                </c:pt>
                <c:pt idx="1">
                  <c:v>-0.99380798999990638</c:v>
                </c:pt>
              </c:numCache>
            </c:numRef>
          </c:xVal>
          <c:yVal>
            <c:numRef>
              <c:f>Reflection!$AG$26:$AH$26</c:f>
              <c:numCache>
                <c:formatCode>General</c:formatCode>
                <c:ptCount val="2"/>
                <c:pt idx="0">
                  <c:v>-2</c:v>
                </c:pt>
                <c:pt idx="1">
                  <c:v>-1.1111111111111112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93B-4269-82A5-E0FF593E9B46}"/>
            </c:ext>
          </c:extLst>
        </c:ser>
        <c:ser>
          <c:idx val="6"/>
          <c:order val="5"/>
          <c:tx>
            <c:v>Proj Offset 2</c:v>
          </c:tx>
          <c:spPr>
            <a:ln w="19050" cap="rnd">
              <a:solidFill>
                <a:srgbClr val="C00000"/>
              </a:solidFill>
              <a:prstDash val="sysDot"/>
              <a:round/>
              <a:tailEnd type="triangle"/>
            </a:ln>
            <a:effectLst/>
          </c:spPr>
          <c:marker>
            <c:symbol val="none"/>
          </c:marker>
          <c:xVal>
            <c:numRef>
              <c:f>Reflection!$AI$25:$AJ$25</c:f>
              <c:numCache>
                <c:formatCode>General</c:formatCode>
                <c:ptCount val="2"/>
                <c:pt idx="0">
                  <c:v>-0.99380798999990638</c:v>
                </c:pt>
                <c:pt idx="1">
                  <c:v>-1.9876159799998128</c:v>
                </c:pt>
              </c:numCache>
            </c:numRef>
          </c:xVal>
          <c:yVal>
            <c:numRef>
              <c:f>Reflection!$AI$26:$AJ$26</c:f>
              <c:numCache>
                <c:formatCode>General</c:formatCode>
                <c:ptCount val="2"/>
                <c:pt idx="0">
                  <c:v>-1.1111111111111112</c:v>
                </c:pt>
                <c:pt idx="1">
                  <c:v>-0.22222222222222232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93B-4269-82A5-E0FF593E9B46}"/>
            </c:ext>
          </c:extLst>
        </c:ser>
        <c:ser>
          <c:idx val="5"/>
          <c:order val="6"/>
          <c:tx>
            <c:v>Rf v</c:v>
          </c:tx>
          <c:spPr>
            <a:ln w="25400" cap="rnd">
              <a:solidFill>
                <a:srgbClr val="7030A0"/>
              </a:solidFill>
              <a:round/>
              <a:tail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47DCD82-E9F6-9D42-90F5-8C8348A559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93B-4269-82A5-E0FF593E9B4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7030A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A0369BE-EEFB-4F4C-8378-67C31E1C8F35}" type="CELLRANGE">
                      <a:rPr lang="en-US"/>
                      <a:pPr>
                        <a:defRPr>
                          <a:solidFill>
                            <a:srgbClr val="7030A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93B-4269-82A5-E0FF593E9B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Reflection!$AI$21:$AJ$21</c:f>
              <c:numCache>
                <c:formatCode>General</c:formatCode>
                <c:ptCount val="2"/>
                <c:pt idx="0">
                  <c:v>0</c:v>
                </c:pt>
                <c:pt idx="1">
                  <c:v>-1.9876159799998128</c:v>
                </c:pt>
              </c:numCache>
            </c:numRef>
          </c:xVal>
          <c:yVal>
            <c:numRef>
              <c:f>Reflection!$AI$22:$AJ$22</c:f>
              <c:numCache>
                <c:formatCode>General</c:formatCode>
                <c:ptCount val="2"/>
                <c:pt idx="0">
                  <c:v>0</c:v>
                </c:pt>
                <c:pt idx="1">
                  <c:v>-0.22222222222222232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Reflection!$AI$20:$AJ$20</c15:f>
                <c15:dlblRangeCache>
                  <c:ptCount val="2"/>
                  <c:pt idx="1">
                    <c:v>Rf(v)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F93B-4269-82A5-E0FF593E9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559968"/>
        <c:axId val="599554064"/>
      </c:scatterChart>
      <c:valAx>
        <c:axId val="599559968"/>
        <c:scaling>
          <c:orientation val="minMax"/>
          <c:max val="10"/>
          <c:min val="-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9554064"/>
        <c:crosses val="autoZero"/>
        <c:crossBetween val="midCat"/>
        <c:majorUnit val="2"/>
      </c:valAx>
      <c:valAx>
        <c:axId val="599554064"/>
        <c:scaling>
          <c:orientation val="minMax"/>
          <c:max val="10"/>
          <c:min val="-1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955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457375484356617E-2"/>
          <c:y val="3.703256245413674E-2"/>
          <c:w val="0.87826908121319858"/>
          <c:h val="0.86194167637991626"/>
        </c:manualLayout>
      </c:layout>
      <c:scatterChart>
        <c:scatterStyle val="lineMarker"/>
        <c:varyColors val="0"/>
        <c:ser>
          <c:idx val="0"/>
          <c:order val="0"/>
          <c:tx>
            <c:v>Initial Pos</c:v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>
                <a:noFill/>
              </a:ln>
            </c:spPr>
          </c:marker>
          <c:dLbls>
            <c:dLbl>
              <c:idx val="1"/>
              <c:layout>
                <c:manualLayout>
                  <c:x val="-4.1795398688611776E-2"/>
                  <c:y val="-4.6948356807511735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default</a:t>
                    </a:r>
                    <a:r>
                      <a:rPr lang="en-US" b="1" baseline="0"/>
                      <a:t> position</a:t>
                    </a:r>
                    <a:endParaRPr lang="en-US" b="1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D32F-4774-85E3-6E42B19728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'World Matrix Updates'!$AY$8:$BA$8</c:f>
              <c:numCache>
                <c:formatCode>General</c:formatCode>
                <c:ptCount val="3"/>
                <c:pt idx="0">
                  <c:v>-1</c:v>
                </c:pt>
                <c:pt idx="1">
                  <c:v>2</c:v>
                </c:pt>
                <c:pt idx="2">
                  <c:v>-1</c:v>
                </c:pt>
              </c:numCache>
            </c:numRef>
          </c:xVal>
          <c:yVal>
            <c:numRef>
              <c:f>'World Matrix Updates'!$AY$6:$BA$6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2F-4774-85E3-6E42B197281D}"/>
            </c:ext>
          </c:extLst>
        </c:ser>
        <c:ser>
          <c:idx val="1"/>
          <c:order val="1"/>
          <c:tx>
            <c:v>Current</c:v>
          </c:tx>
          <c:spPr>
            <a:ln>
              <a:solidFill>
                <a:srgbClr val="00B050"/>
              </a:solidFill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 b="1">
                        <a:solidFill>
                          <a:srgbClr val="00B050"/>
                        </a:solidFill>
                      </a:rPr>
                      <a:t>Current</a:t>
                    </a:r>
                    <a:r>
                      <a:rPr lang="en-US" b="1" baseline="0">
                        <a:solidFill>
                          <a:srgbClr val="00B050"/>
                        </a:solidFill>
                      </a:rPr>
                      <a:t> Position</a:t>
                    </a:r>
                    <a:endParaRPr lang="en-US" b="1">
                      <a:solidFill>
                        <a:srgbClr val="00B050"/>
                      </a:solidFill>
                    </a:endParaRP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D32F-4774-85E3-6E42B19728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'World Matrix Updates'!$AY$14:$BA$14</c:f>
              <c:numCache>
                <c:formatCode>General</c:formatCode>
                <c:ptCount val="3"/>
                <c:pt idx="0">
                  <c:v>7</c:v>
                </c:pt>
                <c:pt idx="1">
                  <c:v>5.5857864376269051</c:v>
                </c:pt>
                <c:pt idx="2">
                  <c:v>8.4142135623730958</c:v>
                </c:pt>
              </c:numCache>
            </c:numRef>
          </c:xVal>
          <c:yVal>
            <c:numRef>
              <c:f>'World Matrix Updates'!$AY$12:$BA$12</c:f>
              <c:numCache>
                <c:formatCode>General</c:formatCode>
                <c:ptCount val="3"/>
                <c:pt idx="0">
                  <c:v>8.4142135623730958</c:v>
                </c:pt>
                <c:pt idx="1">
                  <c:v>5.5857864376269051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32F-4774-85E3-6E42B197281D}"/>
            </c:ext>
          </c:extLst>
        </c:ser>
        <c:ser>
          <c:idx val="2"/>
          <c:order val="2"/>
          <c:tx>
            <c:v>Final</c:v>
          </c:tx>
          <c:spPr>
            <a:ln>
              <a:solidFill>
                <a:srgbClr val="0070C0"/>
              </a:solidFill>
            </a:ln>
          </c:spPr>
          <c:marker>
            <c:symbol val="circle"/>
            <c:size val="5"/>
            <c:spPr>
              <a:solidFill>
                <a:srgbClr val="0070C0"/>
              </a:solidFill>
              <a:ln>
                <a:noFill/>
              </a:ln>
            </c:spPr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 b="1">
                        <a:solidFill>
                          <a:srgbClr val="0070C0"/>
                        </a:solidFill>
                      </a:rPr>
                      <a:t>Final </a:t>
                    </a:r>
                    <a:br>
                      <a:rPr lang="en-US" b="1">
                        <a:solidFill>
                          <a:srgbClr val="0070C0"/>
                        </a:solidFill>
                      </a:rPr>
                    </a:br>
                    <a:r>
                      <a:rPr lang="en-US" b="1">
                        <a:solidFill>
                          <a:srgbClr val="0070C0"/>
                        </a:solidFill>
                      </a:rPr>
                      <a:t>Position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32F-4774-85E3-6E42B19728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'World Matrix Updates'!$AY$20:$BA$20</c:f>
              <c:numCache>
                <c:formatCode>General</c:formatCode>
                <c:ptCount val="3"/>
                <c:pt idx="0">
                  <c:v>2.3431457505076203</c:v>
                </c:pt>
                <c:pt idx="1">
                  <c:v>1.3431457505076199</c:v>
                </c:pt>
                <c:pt idx="2">
                  <c:v>0.34314575050762053</c:v>
                </c:pt>
              </c:numCache>
            </c:numRef>
          </c:xVal>
          <c:yVal>
            <c:numRef>
              <c:f>'World Matrix Updates'!$AY$18:$BA$18</c:f>
              <c:numCache>
                <c:formatCode>General</c:formatCode>
                <c:ptCount val="3"/>
                <c:pt idx="0">
                  <c:v>0.34314575050761964</c:v>
                </c:pt>
                <c:pt idx="1">
                  <c:v>3.3431457505076194</c:v>
                </c:pt>
                <c:pt idx="2">
                  <c:v>0.3431457505076192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32F-4774-85E3-6E42B197281D}"/>
            </c:ext>
          </c:extLst>
        </c:ser>
        <c:ser>
          <c:idx val="5"/>
          <c:order val="3"/>
          <c:tx>
            <c:v>Path</c:v>
          </c:tx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>
                <a:noFill/>
              </a:ln>
            </c:spPr>
          </c:marker>
          <c:xVal>
            <c:numRef>
              <c:f>'World Matrix Updates'!$AO$26:$AP$26</c:f>
              <c:numCache>
                <c:formatCode>General</c:formatCode>
                <c:ptCount val="2"/>
                <c:pt idx="0">
                  <c:v>7</c:v>
                </c:pt>
                <c:pt idx="1">
                  <c:v>1.3431457505076203</c:v>
                </c:pt>
              </c:numCache>
            </c:numRef>
          </c:xVal>
          <c:yVal>
            <c:numRef>
              <c:f>'World Matrix Updates'!$AO$24:$AP$24</c:f>
              <c:numCache>
                <c:formatCode>General</c:formatCode>
                <c:ptCount val="2"/>
                <c:pt idx="0">
                  <c:v>7</c:v>
                </c:pt>
                <c:pt idx="1">
                  <c:v>1.3431457505076194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32F-4774-85E3-6E42B197281D}"/>
            </c:ext>
          </c:extLst>
        </c:ser>
        <c:ser>
          <c:idx val="3"/>
          <c:order val="4"/>
          <c:tx>
            <c:v>squaring</c:v>
          </c:tx>
          <c:spPr>
            <a:ln>
              <a:noFill/>
            </a:ln>
          </c:spPr>
          <c:marker>
            <c:symbol val="none"/>
          </c:marker>
          <c:xVal>
            <c:numRef>
              <c:f>'World Matrix Updates'!$BA$29:$BB$29</c:f>
              <c:numCache>
                <c:formatCode>General</c:formatCode>
                <c:ptCount val="2"/>
                <c:pt idx="0">
                  <c:v>-1</c:v>
                </c:pt>
                <c:pt idx="1">
                  <c:v>9</c:v>
                </c:pt>
              </c:numCache>
            </c:numRef>
          </c:xVal>
          <c:yVal>
            <c:numRef>
              <c:f>'World Matrix Updates'!$BA$28:$BB$28</c:f>
              <c:numCache>
                <c:formatCode>General</c:formatCode>
                <c:ptCount val="2"/>
                <c:pt idx="0">
                  <c:v>-1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32F-4774-85E3-6E42B1972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29344"/>
        <c:axId val="94731264"/>
      </c:scatterChart>
      <c:valAx>
        <c:axId val="94729344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 Axis</a:t>
                </a:r>
              </a:p>
            </c:rich>
          </c:tx>
          <c:layout>
            <c:manualLayout>
              <c:xMode val="edge"/>
              <c:yMode val="edge"/>
              <c:x val="0.87245316831061914"/>
              <c:y val="0.803110667504590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4731264"/>
        <c:crosses val="autoZero"/>
        <c:crossBetween val="midCat"/>
        <c:majorUnit val="1"/>
        <c:minorUnit val="1"/>
      </c:valAx>
      <c:valAx>
        <c:axId val="94731264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X</a:t>
                </a:r>
                <a:r>
                  <a:rPr lang="en-US" baseline="0"/>
                  <a:t> </a:t>
                </a:r>
                <a:r>
                  <a:rPr lang="en-US"/>
                  <a:t>Axis</a:t>
                </a:r>
              </a:p>
            </c:rich>
          </c:tx>
          <c:layout>
            <c:manualLayout>
              <c:xMode val="edge"/>
              <c:yMode val="edge"/>
              <c:x val="2.2668727460072129E-2"/>
              <c:y val="2.7207860967665847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4729344"/>
        <c:crosses val="autoZero"/>
        <c:crossBetween val="midCat"/>
        <c:majorUnit val="1"/>
        <c:minorUnit val="1"/>
      </c:valAx>
    </c:plotArea>
    <c:legend>
      <c:legendPos val="b"/>
      <c:legendEntry>
        <c:idx val="4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242887</xdr:colOff>
      <xdr:row>12</xdr:row>
      <xdr:rowOff>161925</xdr:rowOff>
    </xdr:from>
    <xdr:to>
      <xdr:col>28</xdr:col>
      <xdr:colOff>95250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71437</xdr:colOff>
      <xdr:row>3</xdr:row>
      <xdr:rowOff>28575</xdr:rowOff>
    </xdr:from>
    <xdr:ext cx="8233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328737" y="600075"/>
              <a:ext cx="823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𝐭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328737" y="600075"/>
              <a:ext cx="823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𝑇(𝑃)=𝑃+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𝐭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266700</xdr:colOff>
      <xdr:row>42</xdr:row>
      <xdr:rowOff>114300</xdr:rowOff>
    </xdr:from>
    <xdr:ext cx="3446392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1209675" y="8229600"/>
              <a:ext cx="3446392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𝐓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t</m:t>
                        </m:r>
                      </m:sub>
                      <m:sup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m>
                                  <m:mPr>
                                    <m:mcs>
                                      <m:mc>
                                        <m:mcPr>
                                          <m:count m:val="2"/>
                                          <m:mcJc m:val="center"/>
                                        </m:mcPr>
                                      </m:mc>
                                    </m:mcs>
                                    <m:ctrlPr>
                                      <a:rPr lang="en-US" sz="11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mPr>
                                  <m:mr>
                                    <m:e>
                                      <m:r>
                                        <m:rPr>
                                          <m:brk m:alnAt="7"/>
                                        </m:rPr>
                                        <a:rPr lang="en-US" sz="1100" b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𝐈</m:t>
                                      </m:r>
                                    </m:e>
                                    <m:e>
                                      <m:r>
                                        <a:rPr lang="en-US" sz="1100" b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𝐭</m:t>
                                      </m:r>
                                    </m:e>
                                  </m:mr>
                                  <m:mr>
                                    <m:e>
                                      <m:sSup>
                                        <m:sSupPr>
                                          <m:ctrlP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pPr>
                                        <m:e>
                                          <m:r>
                                            <a:rPr lang="en-US" sz="1100" b="1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𝟎</m:t>
                                          </m:r>
                                        </m:e>
                                        <m:sup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𝑇</m:t>
                                          </m:r>
                                        </m:sup>
                                      </m:sSup>
                                    </m:e>
                                    <m:e>
                                      <m:r>
                                        <a:rPr lang="en-US" sz="110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e>
                                  </m:mr>
                                </m:m>
                              </m:e>
                            </m:d>
                          </m:e>
                        </m:d>
                      </m:e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p>
                    </m:s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p>
                                <m:sSupPr>
                                  <m:ctrlP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b="1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𝐈</m:t>
                                  </m:r>
                                </m:e>
                                <m:sup>
                                  <m: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−1</m:t>
                                  </m:r>
                                </m:sup>
                              </m:sSup>
                            </m:e>
                            <m:e>
                              <m:r>
                                <a:rPr lang="en-US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d>
                                <m:dPr>
                                  <m:ctrlP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p>
                                    <m:sSupPr>
                                      <m:ctrlPr>
                                        <a:rPr lang="en-US" sz="1100" b="1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en-US" sz="1100" b="1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𝑰</m:t>
                                      </m:r>
                                    </m:e>
                                    <m:sup>
                                      <m:r>
                                        <a:rPr lang="en-US" sz="110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−1</m:t>
                                      </m:r>
                                    </m:sup>
                                  </m:sSup>
                                </m:e>
                              </m:d>
                              <m:r>
                                <a:rPr lang="en-US" sz="1100" b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𝐭</m:t>
                              </m:r>
                            </m:e>
                          </m:mr>
                          <m:mr>
                            <m:e>
                              <m:sSup>
                                <m:s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𝟎</m:t>
                                  </m:r>
                                </m:e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p>
                            </m:e>
                            <m:e>
                              <m:r>
                                <a:rPr lang="en-US" sz="110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  <m:r>
                      <a:rPr lang="en-US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𝐈</m:t>
                              </m:r>
                            </m:e>
                            <m:e>
                              <m:r>
                                <a:rPr lang="en-US" sz="11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n-US" sz="1100" b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𝐭</m:t>
                              </m:r>
                            </m:e>
                          </m:mr>
                          <m:mr>
                            <m:e>
                              <m:sSup>
                                <m:s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𝟎</m:t>
                                  </m:r>
                                </m:e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p>
                            </m:e>
                            <m:e>
                              <m:r>
                                <a:rPr lang="en-US" sz="110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𝐓</m:t>
                        </m:r>
                      </m:e>
                      <m:sub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𝐭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209675" y="8229600"/>
              <a:ext cx="3446392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𝐓_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t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^(−𝟏)=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([■8(𝐈&amp;𝐭@𝟎^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𝑇&amp;1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)])^(−𝟏)=[■8(𝐈^(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−1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)&amp;−(𝑰^(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−1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)𝐭@𝟎^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𝑇&amp;1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)]=[■8(𝐈&amp;−𝐭@𝟎^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𝑇&amp;1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)]=𝐓_(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𝐭)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13</xdr:row>
      <xdr:rowOff>123824</xdr:rowOff>
    </xdr:from>
    <xdr:to>
      <xdr:col>17</xdr:col>
      <xdr:colOff>295275</xdr:colOff>
      <xdr:row>26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66675</xdr:colOff>
      <xdr:row>28</xdr:row>
      <xdr:rowOff>114299</xdr:rowOff>
    </xdr:from>
    <xdr:to>
      <xdr:col>17</xdr:col>
      <xdr:colOff>276225</xdr:colOff>
      <xdr:row>41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76200</xdr:colOff>
      <xdr:row>43</xdr:row>
      <xdr:rowOff>133349</xdr:rowOff>
    </xdr:from>
    <xdr:to>
      <xdr:col>17</xdr:col>
      <xdr:colOff>285750</xdr:colOff>
      <xdr:row>56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</xdr:col>
      <xdr:colOff>23812</xdr:colOff>
      <xdr:row>44</xdr:row>
      <xdr:rowOff>161925</xdr:rowOff>
    </xdr:from>
    <xdr:ext cx="1904816" cy="6236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966787" y="7858125"/>
              <a:ext cx="1904816" cy="623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𝐑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e>
                              </m:func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e>
                              </m:func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e>
                              </m:func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966787" y="7858125"/>
              <a:ext cx="1904816" cy="623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𝐑_(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𝑧,𝜃)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=[■8(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cos⁡𝜃&amp;−sin⁡𝜃&amp;0&amp;0@sin⁡𝜃&amp;cos⁡𝜃&amp;0&amp;0@0&amp;0&amp;1&amp;0@0&amp;0&amp;0&amp;1)]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300037</xdr:colOff>
      <xdr:row>29</xdr:row>
      <xdr:rowOff>180975</xdr:rowOff>
    </xdr:from>
    <xdr:ext cx="1912703" cy="6236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928687" y="4981575"/>
              <a:ext cx="1912703" cy="623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𝐑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e>
                              </m:func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e>
                              </m:func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e>
                              </m:func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e>
                              </m:func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928687" y="4981575"/>
              <a:ext cx="1912703" cy="623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𝐑_(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,𝜃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=[■8(cos⁡𝜃&amp;0&amp;sin⁡𝜃&amp;0@0&amp;1&amp;0&amp;0@−sin⁡𝜃&amp;0&amp;cos⁡𝜃&amp;0@0&amp;0&amp;0&amp;1)]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14287</xdr:colOff>
      <xdr:row>14</xdr:row>
      <xdr:rowOff>180975</xdr:rowOff>
    </xdr:from>
    <xdr:ext cx="1911228" cy="6236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957262" y="2085975"/>
              <a:ext cx="1911228" cy="623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𝐑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e>
                              </m:func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e>
                              </m:func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n-US" sz="110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𝜃</m:t>
                                  </m:r>
                                </m:e>
                              </m:func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957262" y="2085975"/>
              <a:ext cx="1911228" cy="623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𝐑_(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,𝜃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=[■8(1&amp;0&amp;0&amp;0@0&amp;cos⁡𝜃&amp;−sin⁡𝜃&amp;0@0&amp;sin⁡𝜃&amp;cos⁡𝜃&amp;0@0&amp;0&amp;0&amp;1)]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9</xdr:col>
      <xdr:colOff>118629</xdr:colOff>
      <xdr:row>2</xdr:row>
      <xdr:rowOff>51955</xdr:rowOff>
    </xdr:from>
    <xdr:to>
      <xdr:col>14</xdr:col>
      <xdr:colOff>459797</xdr:colOff>
      <xdr:row>11</xdr:row>
      <xdr:rowOff>155326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4284229" y="432955"/>
          <a:ext cx="2487468" cy="1817871"/>
          <a:chOff x="7379277" y="333375"/>
          <a:chExt cx="2241839" cy="1817871"/>
        </a:xfrm>
      </xdr:grpSpPr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GrpSpPr/>
        </xdr:nvGrpSpPr>
        <xdr:grpSpPr>
          <a:xfrm>
            <a:off x="7379277" y="333375"/>
            <a:ext cx="2241839" cy="1817871"/>
            <a:chOff x="4457468" y="419100"/>
            <a:chExt cx="2243950" cy="1817871"/>
          </a:xfrm>
        </xdr:grpSpPr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457468" y="419100"/>
              <a:ext cx="2243950" cy="1817871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" name="TextBox 9">
                  <a:extLst>
                    <a:ext uri="{FF2B5EF4-FFF2-40B4-BE49-F238E27FC236}">
                      <a16:creationId xmlns:a16="http://schemas.microsoft.com/office/drawing/2014/main" id="{00000000-0008-0000-0100-00000A000000}"/>
                    </a:ext>
                  </a:extLst>
                </xdr:cNvPr>
                <xdr:cNvSpPr txBox="1"/>
              </xdr:nvSpPr>
              <xdr:spPr>
                <a:xfrm>
                  <a:off x="5293388" y="426397"/>
                  <a:ext cx="533288" cy="16081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type m:val="skw"/>
                            <m:ctrlPr>
                              <a:rPr lang="en-US" sz="8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num>
                          <m:den>
                            <m:r>
                              <a:rPr lang="en-US" sz="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r>
                          <a:rPr lang="en-US" sz="8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type m:val="skw"/>
                            <m:ctrlPr>
                              <a:rPr lang="en-US" sz="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num>
                          <m:den>
                            <m:r>
                              <a:rPr lang="en-US" sz="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oMath>
                    </m:oMathPara>
                  </a14:m>
                  <a:endParaRPr lang="en-US" sz="800"/>
                </a:p>
              </xdr:txBody>
            </xdr:sp>
          </mc:Choice>
          <mc:Fallback xmlns="">
            <xdr:sp macro="" textlink="">
              <xdr:nvSpPr>
                <xdr:cNvPr id="10" name="TextBox 9"/>
                <xdr:cNvSpPr txBox="1"/>
              </xdr:nvSpPr>
              <xdr:spPr>
                <a:xfrm>
                  <a:off x="5293388" y="426397"/>
                  <a:ext cx="533288" cy="16081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sz="800" b="0" i="0">
                      <a:latin typeface="Cambria Math" panose="02040503050406030204" pitchFamily="18" charset="0"/>
                    </a:rPr>
                    <a:t>2</a:t>
                  </a:r>
                  <a:r>
                    <a:rPr lang="en-US" sz="8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𝜋⁄</a:t>
                  </a:r>
                  <a:r>
                    <a:rPr lang="en-US" sz="800" b="0" i="0">
                      <a:latin typeface="Cambria Math" panose="02040503050406030204" pitchFamily="18" charset="0"/>
                    </a:rPr>
                    <a:t>4=</a:t>
                  </a:r>
                  <a:r>
                    <a:rPr lang="en-US" sz="8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𝜋⁄</a:t>
                  </a:r>
                  <a:r>
                    <a:rPr lang="en-US" sz="800" b="0" i="0">
                      <a:latin typeface="Cambria Math" panose="02040503050406030204" pitchFamily="18" charset="0"/>
                    </a:rPr>
                    <a:t>2</a:t>
                  </a:r>
                  <a:endParaRPr lang="en-US" sz="8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" name="TextBox 10">
                  <a:extLst>
                    <a:ext uri="{FF2B5EF4-FFF2-40B4-BE49-F238E27FC236}">
                      <a16:creationId xmlns:a16="http://schemas.microsoft.com/office/drawing/2014/main" id="{00000000-0008-0000-0100-00000B000000}"/>
                    </a:ext>
                  </a:extLst>
                </xdr:cNvPr>
                <xdr:cNvSpPr txBox="1"/>
              </xdr:nvSpPr>
              <xdr:spPr>
                <a:xfrm>
                  <a:off x="6083128" y="663913"/>
                  <a:ext cx="183063" cy="1404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type m:val="skw"/>
                            <m:ctrlPr>
                              <a:rPr lang="en-US" sz="8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num>
                          <m:den>
                            <m:r>
                              <a:rPr lang="en-US" sz="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</m:oMath>
                    </m:oMathPara>
                  </a14:m>
                  <a:endParaRPr lang="en-US" sz="800"/>
                </a:p>
              </xdr:txBody>
            </xdr:sp>
          </mc:Choice>
          <mc:Fallback xmlns="">
            <xdr:sp macro="" textlink="">
              <xdr:nvSpPr>
                <xdr:cNvPr id="11" name="TextBox 10"/>
                <xdr:cNvSpPr txBox="1"/>
              </xdr:nvSpPr>
              <xdr:spPr>
                <a:xfrm>
                  <a:off x="6083128" y="663913"/>
                  <a:ext cx="183063" cy="1404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sz="8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𝜋⁄</a:t>
                  </a:r>
                  <a:r>
                    <a:rPr lang="en-US" sz="800" b="0" i="0">
                      <a:latin typeface="Cambria Math" panose="02040503050406030204" pitchFamily="18" charset="0"/>
                    </a:rPr>
                    <a:t>4</a:t>
                  </a:r>
                  <a:endParaRPr lang="en-US" sz="8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2" name="TextBox 11">
                  <a:extLst>
                    <a:ext uri="{FF2B5EF4-FFF2-40B4-BE49-F238E27FC236}">
                      <a16:creationId xmlns:a16="http://schemas.microsoft.com/office/drawing/2014/main" id="{00000000-0008-0000-0100-00000C000000}"/>
                    </a:ext>
                  </a:extLst>
                </xdr:cNvPr>
                <xdr:cNvSpPr txBox="1"/>
              </xdr:nvSpPr>
              <xdr:spPr>
                <a:xfrm>
                  <a:off x="6374325" y="1270271"/>
                  <a:ext cx="80022" cy="125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sz="800" i="1">
                            <a:latin typeface="Cambria Math" panose="02040503050406030204" pitchFamily="18" charset="0"/>
                          </a:rPr>
                          <m:t>0</m:t>
                        </m:r>
                      </m:oMath>
                    </m:oMathPara>
                  </a14:m>
                  <a:endParaRPr lang="en-US" sz="800"/>
                </a:p>
              </xdr:txBody>
            </xdr:sp>
          </mc:Choice>
          <mc:Fallback xmlns="">
            <xdr:sp macro="" textlink="">
              <xdr:nvSpPr>
                <xdr:cNvPr id="12" name="TextBox 11"/>
                <xdr:cNvSpPr txBox="1"/>
              </xdr:nvSpPr>
              <xdr:spPr>
                <a:xfrm>
                  <a:off x="6374325" y="1270271"/>
                  <a:ext cx="80022" cy="125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sz="800" i="0">
                      <a:latin typeface="Cambria Math" panose="02040503050406030204" pitchFamily="18" charset="0"/>
                    </a:rPr>
                    <a:t>0</a:t>
                  </a:r>
                  <a:endParaRPr lang="en-US" sz="8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3" name="TextBox 12">
                  <a:extLst>
                    <a:ext uri="{FF2B5EF4-FFF2-40B4-BE49-F238E27FC236}">
                      <a16:creationId xmlns:a16="http://schemas.microsoft.com/office/drawing/2014/main" id="{00000000-0008-0000-0100-00000D000000}"/>
                    </a:ext>
                  </a:extLst>
                </xdr:cNvPr>
                <xdr:cNvSpPr txBox="1"/>
              </xdr:nvSpPr>
              <xdr:spPr>
                <a:xfrm>
                  <a:off x="4824661" y="619329"/>
                  <a:ext cx="239874" cy="16036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type m:val="skw"/>
                            <m:ctrlPr>
                              <a:rPr lang="en-US" sz="8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  <m:r>
                              <a:rPr lang="en-US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num>
                          <m:den>
                            <m:r>
                              <a:rPr lang="en-US" sz="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</m:oMath>
                    </m:oMathPara>
                  </a14:m>
                  <a:endParaRPr lang="en-US" sz="800"/>
                </a:p>
              </xdr:txBody>
            </xdr:sp>
          </mc:Choice>
          <mc:Fallback xmlns="">
            <xdr:sp macro="" textlink="">
              <xdr:nvSpPr>
                <xdr:cNvPr id="13" name="TextBox 12"/>
                <xdr:cNvSpPr txBox="1"/>
              </xdr:nvSpPr>
              <xdr:spPr>
                <a:xfrm>
                  <a:off x="4824661" y="619329"/>
                  <a:ext cx="239874" cy="16036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sz="800" b="0" i="0">
                      <a:latin typeface="Cambria Math" panose="02040503050406030204" pitchFamily="18" charset="0"/>
                    </a:rPr>
                    <a:t>3</a:t>
                  </a:r>
                  <a:r>
                    <a:rPr lang="en-US" sz="8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𝜋⁄</a:t>
                  </a:r>
                  <a:r>
                    <a:rPr lang="en-US" sz="800" b="0" i="0">
                      <a:latin typeface="Cambria Math" panose="02040503050406030204" pitchFamily="18" charset="0"/>
                    </a:rPr>
                    <a:t>4</a:t>
                  </a:r>
                  <a:endParaRPr lang="en-US" sz="8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4" name="TextBox 13">
                  <a:extLst>
                    <a:ext uri="{FF2B5EF4-FFF2-40B4-BE49-F238E27FC236}">
                      <a16:creationId xmlns:a16="http://schemas.microsoft.com/office/drawing/2014/main" id="{00000000-0008-0000-0100-00000E000000}"/>
                    </a:ext>
                  </a:extLst>
                </xdr:cNvPr>
                <xdr:cNvSpPr txBox="1"/>
              </xdr:nvSpPr>
              <xdr:spPr>
                <a:xfrm>
                  <a:off x="4526169" y="1258111"/>
                  <a:ext cx="263918" cy="125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sz="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  <m:r>
                          <a:rPr lang="en-US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 −</m:t>
                        </m:r>
                        <m:r>
                          <a:rPr lang="en-US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oMath>
                    </m:oMathPara>
                  </a14:m>
                  <a:endParaRPr lang="en-US" sz="800"/>
                </a:p>
              </xdr:txBody>
            </xdr:sp>
          </mc:Choice>
          <mc:Fallback xmlns="">
            <xdr:sp macro="" textlink="">
              <xdr:nvSpPr>
                <xdr:cNvPr id="14" name="TextBox 13"/>
                <xdr:cNvSpPr txBox="1"/>
              </xdr:nvSpPr>
              <xdr:spPr>
                <a:xfrm>
                  <a:off x="4526169" y="1258111"/>
                  <a:ext cx="263918" cy="125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sz="80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𝜋</a:t>
                  </a:r>
                  <a:r>
                    <a:rPr lang="en-US" sz="8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, −𝜋</a:t>
                  </a:r>
                  <a:endParaRPr lang="en-US" sz="8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" name="TextBox 14">
                  <a:extLst>
                    <a:ext uri="{FF2B5EF4-FFF2-40B4-BE49-F238E27FC236}">
                      <a16:creationId xmlns:a16="http://schemas.microsoft.com/office/drawing/2014/main" id="{00000000-0008-0000-0100-00000F000000}"/>
                    </a:ext>
                  </a:extLst>
                </xdr:cNvPr>
                <xdr:cNvSpPr txBox="1"/>
              </xdr:nvSpPr>
              <xdr:spPr>
                <a:xfrm>
                  <a:off x="6122038" y="1874196"/>
                  <a:ext cx="259686" cy="1404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type m:val="skw"/>
                            <m:ctrlPr>
                              <a:rPr lang="en-US" sz="8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num>
                          <m:den>
                            <m:r>
                              <a:rPr lang="en-US" sz="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</m:oMath>
                    </m:oMathPara>
                  </a14:m>
                  <a:endParaRPr lang="en-US" sz="800"/>
                </a:p>
              </xdr:txBody>
            </xdr:sp>
          </mc:Choice>
          <mc:Fallback xmlns="">
            <xdr:sp macro="" textlink="">
              <xdr:nvSpPr>
                <xdr:cNvPr id="15" name="TextBox 14"/>
                <xdr:cNvSpPr txBox="1"/>
              </xdr:nvSpPr>
              <xdr:spPr>
                <a:xfrm>
                  <a:off x="6122038" y="1874196"/>
                  <a:ext cx="259686" cy="1404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sz="800" i="0">
                      <a:latin typeface="Cambria Math" panose="02040503050406030204" pitchFamily="18" charset="0"/>
                    </a:rPr>
                    <a:t>(</a:t>
                  </a:r>
                  <a:r>
                    <a:rPr lang="en-US" sz="800" b="0" i="0">
                      <a:latin typeface="Cambria Math" panose="02040503050406030204" pitchFamily="18" charset="0"/>
                    </a:rPr>
                    <a:t>−</a:t>
                  </a:r>
                  <a:r>
                    <a:rPr lang="en-US" sz="8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𝜋)⁄</a:t>
                  </a:r>
                  <a:r>
                    <a:rPr lang="en-US" sz="800" b="0" i="0">
                      <a:latin typeface="Cambria Math" panose="02040503050406030204" pitchFamily="18" charset="0"/>
                    </a:rPr>
                    <a:t>4</a:t>
                  </a:r>
                  <a:endParaRPr lang="en-US" sz="8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7" name="TextBox 16">
                  <a:extLst>
                    <a:ext uri="{FF2B5EF4-FFF2-40B4-BE49-F238E27FC236}">
                      <a16:creationId xmlns:a16="http://schemas.microsoft.com/office/drawing/2014/main" id="{00000000-0008-0000-0100-000011000000}"/>
                    </a:ext>
                  </a:extLst>
                </xdr:cNvPr>
                <xdr:cNvSpPr txBox="1"/>
              </xdr:nvSpPr>
              <xdr:spPr>
                <a:xfrm>
                  <a:off x="5221874" y="2058212"/>
                  <a:ext cx="686535" cy="16081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type m:val="skw"/>
                            <m:ctrlPr>
                              <a:rPr lang="en-US" sz="8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8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  <m:r>
                              <a:rPr lang="en-US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num>
                          <m:den>
                            <m:r>
                              <a:rPr lang="en-US" sz="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r>
                          <a:rPr lang="en-US" sz="8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type m:val="skw"/>
                            <m:ctrlPr>
                              <a:rPr lang="en-US" sz="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num>
                          <m:den>
                            <m:r>
                              <a:rPr lang="en-US" sz="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oMath>
                    </m:oMathPara>
                  </a14:m>
                  <a:endParaRPr lang="en-US" sz="800"/>
                </a:p>
              </xdr:txBody>
            </xdr:sp>
          </mc:Choice>
          <mc:Fallback xmlns="">
            <xdr:sp macro="" textlink="">
              <xdr:nvSpPr>
                <xdr:cNvPr id="17" name="TextBox 16"/>
                <xdr:cNvSpPr txBox="1"/>
              </xdr:nvSpPr>
              <xdr:spPr>
                <a:xfrm>
                  <a:off x="5221874" y="2058212"/>
                  <a:ext cx="686535" cy="16081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sz="800" i="0">
                      <a:latin typeface="Cambria Math" panose="02040503050406030204" pitchFamily="18" charset="0"/>
                    </a:rPr>
                    <a:t>(</a:t>
                  </a:r>
                  <a:r>
                    <a:rPr lang="en-US" sz="800" b="0" i="0">
                      <a:latin typeface="Cambria Math" panose="02040503050406030204" pitchFamily="18" charset="0"/>
                    </a:rPr>
                    <a:t>−2</a:t>
                  </a:r>
                  <a:r>
                    <a:rPr lang="en-US" sz="8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𝜋)⁄</a:t>
                  </a:r>
                  <a:r>
                    <a:rPr lang="en-US" sz="800" b="0" i="0">
                      <a:latin typeface="Cambria Math" panose="02040503050406030204" pitchFamily="18" charset="0"/>
                    </a:rPr>
                    <a:t>4=(−</a:t>
                  </a:r>
                  <a:r>
                    <a:rPr lang="en-US" sz="8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𝜋)⁄</a:t>
                  </a:r>
                  <a:r>
                    <a:rPr lang="en-US" sz="800" b="0" i="0">
                      <a:latin typeface="Cambria Math" panose="02040503050406030204" pitchFamily="18" charset="0"/>
                    </a:rPr>
                    <a:t>2</a:t>
                  </a:r>
                  <a:endParaRPr lang="en-US" sz="800"/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8" name="TextBox 17">
                <a:extLst>
                  <a:ext uri="{FF2B5EF4-FFF2-40B4-BE49-F238E27FC236}">
                    <a16:creationId xmlns:a16="http://schemas.microsoft.com/office/drawing/2014/main" id="{00000000-0008-0000-0100-000012000000}"/>
                  </a:ext>
                </a:extLst>
              </xdr:cNvPr>
              <xdr:cNvSpPr txBox="1"/>
            </xdr:nvSpPr>
            <xdr:spPr>
              <a:xfrm>
                <a:off x="7671436" y="1766438"/>
                <a:ext cx="316497" cy="160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skw"/>
                          <m:ctrlPr>
                            <a:rPr lang="en-US" sz="8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800" b="0" i="1">
                              <a:latin typeface="Cambria Math" panose="02040503050406030204" pitchFamily="18" charset="0"/>
                            </a:rPr>
                            <m:t>−3</m:t>
                          </m:r>
                          <m:r>
                            <a:rPr lang="en-US" sz="8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𝜋</m:t>
                          </m:r>
                        </m:num>
                        <m:den>
                          <m:r>
                            <a:rPr lang="en-US" sz="800" b="0" i="1">
                              <a:latin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endParaRPr lang="en-US" sz="800"/>
              </a:p>
            </xdr:txBody>
          </xdr:sp>
        </mc:Choice>
        <mc:Fallback xmlns="">
          <xdr:sp macro="" textlink="">
            <xdr:nvSpPr>
              <xdr:cNvPr id="18" name="TextBox 17"/>
              <xdr:cNvSpPr txBox="1"/>
            </xdr:nvSpPr>
            <xdr:spPr>
              <a:xfrm>
                <a:off x="7671436" y="1766438"/>
                <a:ext cx="316497" cy="160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800" i="0">
                    <a:latin typeface="Cambria Math" panose="02040503050406030204" pitchFamily="18" charset="0"/>
                  </a:rPr>
                  <a:t>(</a:t>
                </a:r>
                <a:r>
                  <a:rPr lang="en-US" sz="800" b="0" i="0">
                    <a:latin typeface="Cambria Math" panose="02040503050406030204" pitchFamily="18" charset="0"/>
                  </a:rPr>
                  <a:t>−3</a:t>
                </a:r>
                <a:r>
                  <a:rPr lang="en-US" sz="8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𝜋)⁄</a:t>
                </a:r>
                <a:r>
                  <a:rPr lang="en-US" sz="800" b="0" i="0">
                    <a:latin typeface="Cambria Math" panose="02040503050406030204" pitchFamily="18" charset="0"/>
                  </a:rPr>
                  <a:t>4</a:t>
                </a:r>
                <a:endParaRPr lang="en-US" sz="800"/>
              </a:p>
            </xdr:txBody>
          </xdr:sp>
        </mc:Fallback>
      </mc:AlternateContent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295275</xdr:colOff>
      <xdr:row>15</xdr:row>
      <xdr:rowOff>180976</xdr:rowOff>
    </xdr:from>
    <xdr:to>
      <xdr:col>21</xdr:col>
      <xdr:colOff>47625</xdr:colOff>
      <xdr:row>17</xdr:row>
      <xdr:rowOff>116354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3038476"/>
          <a:ext cx="4200525" cy="316378"/>
        </a:xfrm>
        <a:prstGeom prst="rect">
          <a:avLst/>
        </a:prstGeom>
      </xdr:spPr>
    </xdr:pic>
    <xdr:clientData/>
  </xdr:twoCellAnchor>
  <xdr:twoCellAnchor>
    <xdr:from>
      <xdr:col>15</xdr:col>
      <xdr:colOff>57150</xdr:colOff>
      <xdr:row>4</xdr:row>
      <xdr:rowOff>38100</xdr:rowOff>
    </xdr:from>
    <xdr:to>
      <xdr:col>19</xdr:col>
      <xdr:colOff>123826</xdr:colOff>
      <xdr:row>12</xdr:row>
      <xdr:rowOff>19050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GrpSpPr/>
      </xdr:nvGrpSpPr>
      <xdr:grpSpPr>
        <a:xfrm>
          <a:off x="5861050" y="800100"/>
          <a:ext cx="1641476" cy="1504950"/>
          <a:chOff x="9782175" y="2476500"/>
          <a:chExt cx="3242782" cy="2533650"/>
        </a:xfrm>
      </xdr:grpSpPr>
      <xdr:cxnSp macro="">
        <xdr:nvCxnSpPr>
          <xdr:cNvPr id="63" name="Straight Arrow Connector 62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CxnSpPr/>
        </xdr:nvCxnSpPr>
        <xdr:spPr>
          <a:xfrm flipV="1">
            <a:off x="10974356" y="2476500"/>
            <a:ext cx="1504950" cy="2533650"/>
          </a:xfrm>
          <a:prstGeom prst="straightConnector1">
            <a:avLst/>
          </a:prstGeom>
          <a:ln w="25400">
            <a:solidFill>
              <a:schemeClr val="tx1"/>
            </a:solidFill>
            <a:prstDash val="dash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Parallelogram 63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SpPr/>
        </xdr:nvSpPr>
        <xdr:spPr>
          <a:xfrm rot="1758569">
            <a:off x="9782175" y="3461218"/>
            <a:ext cx="2930759" cy="1188108"/>
          </a:xfrm>
          <a:prstGeom prst="parallelogram">
            <a:avLst>
              <a:gd name="adj" fmla="val 72673"/>
            </a:avLst>
          </a:prstGeom>
          <a:solidFill>
            <a:schemeClr val="bg1">
              <a:lumMod val="95000"/>
            </a:schemeClr>
          </a:solidFill>
          <a:ln w="1270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chemeClr val="tx1"/>
              </a:solidFill>
            </a:endParaRPr>
          </a:p>
        </xdr:txBody>
      </xdr:sp>
      <xdr:grpSp>
        <xdr:nvGrpSpPr>
          <xdr:cNvPr id="65" name="Group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GrpSpPr/>
        </xdr:nvGrpSpPr>
        <xdr:grpSpPr>
          <a:xfrm>
            <a:off x="11079187" y="2476500"/>
            <a:ext cx="1945770" cy="1676402"/>
            <a:chOff x="7443055" y="1453077"/>
            <a:chExt cx="1945770" cy="1676402"/>
          </a:xfrm>
        </xdr:grpSpPr>
        <xdr:cxnSp macro="">
          <xdr:nvCxnSpPr>
            <xdr:cNvPr id="66" name="Straight Arrow Connector 65">
              <a:extLst>
                <a:ext uri="{FF2B5EF4-FFF2-40B4-BE49-F238E27FC236}">
                  <a16:creationId xmlns:a16="http://schemas.microsoft.com/office/drawing/2014/main" id="{00000000-0008-0000-0200-000042000000}"/>
                </a:ext>
              </a:extLst>
            </xdr:cNvPr>
            <xdr:cNvCxnSpPr/>
          </xdr:nvCxnSpPr>
          <xdr:spPr>
            <a:xfrm flipV="1">
              <a:off x="7863377" y="2291278"/>
              <a:ext cx="1055997" cy="838201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triangle" w="med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7" name="TextBox 30">
              <a:extLst>
                <a:ext uri="{FF2B5EF4-FFF2-40B4-BE49-F238E27FC236}">
                  <a16:creationId xmlns:a16="http://schemas.microsoft.com/office/drawing/2014/main" id="{00000000-0008-0000-0200-000043000000}"/>
                </a:ext>
              </a:extLst>
            </xdr:cNvPr>
            <xdr:cNvSpPr txBox="1"/>
          </xdr:nvSpPr>
          <xdr:spPr>
            <a:xfrm>
              <a:off x="8843174" y="2074822"/>
              <a:ext cx="545651" cy="32860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v’</a:t>
              </a:r>
            </a:p>
          </xdr:txBody>
        </xdr:sp>
        <xdr:grpSp>
          <xdr:nvGrpSpPr>
            <xdr:cNvPr id="68" name="Group 67">
              <a:extLst>
                <a:ext uri="{FF2B5EF4-FFF2-40B4-BE49-F238E27FC236}">
                  <a16:creationId xmlns:a16="http://schemas.microsoft.com/office/drawing/2014/main" id="{00000000-0008-0000-0200-000044000000}"/>
                </a:ext>
              </a:extLst>
            </xdr:cNvPr>
            <xdr:cNvGrpSpPr/>
          </xdr:nvGrpSpPr>
          <xdr:grpSpPr>
            <a:xfrm>
              <a:off x="7443055" y="1453077"/>
              <a:ext cx="1149913" cy="1676402"/>
              <a:chOff x="7443055" y="1453077"/>
              <a:chExt cx="1149913" cy="1676402"/>
            </a:xfrm>
          </xdr:grpSpPr>
          <xdr:cxnSp macro="">
            <xdr:nvCxnSpPr>
              <xdr:cNvPr id="69" name="Straight Arrow Connector 68">
                <a:extLst>
                  <a:ext uri="{FF2B5EF4-FFF2-40B4-BE49-F238E27FC236}">
                    <a16:creationId xmlns:a16="http://schemas.microsoft.com/office/drawing/2014/main" id="{00000000-0008-0000-0200-000045000000}"/>
                  </a:ext>
                </a:extLst>
              </xdr:cNvPr>
              <xdr:cNvCxnSpPr/>
            </xdr:nvCxnSpPr>
            <xdr:spPr>
              <a:xfrm flipV="1">
                <a:off x="7852574" y="2310328"/>
                <a:ext cx="481013" cy="819151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triangle" w="med" len="lg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70" name="Group 69">
                <a:extLst>
                  <a:ext uri="{FF2B5EF4-FFF2-40B4-BE49-F238E27FC236}">
                    <a16:creationId xmlns:a16="http://schemas.microsoft.com/office/drawing/2014/main" id="{00000000-0008-0000-0200-000046000000}"/>
                  </a:ext>
                </a:extLst>
              </xdr:cNvPr>
              <xdr:cNvGrpSpPr/>
            </xdr:nvGrpSpPr>
            <xdr:grpSpPr>
              <a:xfrm>
                <a:off x="7443055" y="1453077"/>
                <a:ext cx="1149913" cy="1676401"/>
                <a:chOff x="7443055" y="1453077"/>
                <a:chExt cx="1149913" cy="1676401"/>
              </a:xfrm>
            </xdr:grpSpPr>
            <xdr:sp macro="" textlink="">
              <xdr:nvSpPr>
                <xdr:cNvPr id="71" name="Arc 70">
                  <a:extLst>
                    <a:ext uri="{FF2B5EF4-FFF2-40B4-BE49-F238E27FC236}">
                      <a16:creationId xmlns:a16="http://schemas.microsoft.com/office/drawing/2014/main" id="{00000000-0008-0000-0200-000047000000}"/>
                    </a:ext>
                  </a:extLst>
                </xdr:cNvPr>
                <xdr:cNvSpPr/>
              </xdr:nvSpPr>
              <xdr:spPr>
                <a:xfrm>
                  <a:off x="7849049" y="2553730"/>
                  <a:ext cx="488062" cy="249793"/>
                </a:xfrm>
                <a:prstGeom prst="arc">
                  <a:avLst>
                    <a:gd name="adj1" fmla="val 2329493"/>
                    <a:gd name="adj2" fmla="val 13271261"/>
                  </a:avLst>
                </a:prstGeom>
                <a:ln>
                  <a:headEnd type="arrow"/>
                  <a:tailEnd type="none" w="lg" len="me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72" name="TextBox 5">
                      <a:extLst>
                        <a:ext uri="{FF2B5EF4-FFF2-40B4-BE49-F238E27FC236}">
                          <a16:creationId xmlns:a16="http://schemas.microsoft.com/office/drawing/2014/main" id="{00000000-0008-0000-0200-000048000000}"/>
                        </a:ext>
                      </a:extLst>
                    </xdr:cNvPr>
                    <xdr:cNvSpPr txBox="1"/>
                  </xdr:nvSpPr>
                  <xdr:spPr>
                    <a:xfrm>
                      <a:off x="8233575" y="2215077"/>
                      <a:ext cx="359393" cy="341902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acc>
                              <m:accPr>
                                <m:chr m:val="̂"/>
                                <m:ctrlPr>
                                  <a:rPr lang="en-US" sz="1200" b="1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200" b="1">
                                    <a:latin typeface="Cambria Math"/>
                                  </a:rPr>
                                  <m:t>𝐫</m:t>
                                </m:r>
                              </m:e>
                            </m:acc>
                          </m:oMath>
                        </m:oMathPara>
                      </a14:m>
                      <a:endParaRPr lang="en-US" sz="1200"/>
                    </a:p>
                  </xdr:txBody>
                </xdr:sp>
              </mc:Choice>
              <mc:Fallback xmlns="">
                <xdr:sp macro="" textlink="">
                  <xdr:nvSpPr>
                    <xdr:cNvPr id="72" name="TextBox 5"/>
                    <xdr:cNvSpPr txBox="1"/>
                  </xdr:nvSpPr>
                  <xdr:spPr>
                    <a:xfrm>
                      <a:off x="8233575" y="2215077"/>
                      <a:ext cx="359393" cy="341902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/>
                      <a:r>
                        <a:rPr lang="en-US" sz="1200" b="1" i="0">
                          <a:latin typeface="Cambria Math"/>
                        </a:rPr>
                        <a:t>𝐫</a:t>
                      </a:r>
                      <a:r>
                        <a:rPr lang="en-US" sz="1200" b="1" i="0">
                          <a:latin typeface="Cambria Math" panose="02040503050406030204" pitchFamily="18" charset="0"/>
                        </a:rPr>
                        <a:t> ̂</a:t>
                      </a:r>
                      <a:endParaRPr lang="en-US" sz="1200"/>
                    </a:p>
                  </xdr:txBody>
                </xdr:sp>
              </mc:Fallback>
            </mc:AlternateContent>
            <xdr:cxnSp macro="">
              <xdr:nvCxnSpPr>
                <xdr:cNvPr id="73" name="Straight Arrow Connector 72">
                  <a:extLst>
                    <a:ext uri="{FF2B5EF4-FFF2-40B4-BE49-F238E27FC236}">
                      <a16:creationId xmlns:a16="http://schemas.microsoft.com/office/drawing/2014/main" id="{00000000-0008-0000-0200-000049000000}"/>
                    </a:ext>
                  </a:extLst>
                </xdr:cNvPr>
                <xdr:cNvCxnSpPr/>
              </xdr:nvCxnSpPr>
              <xdr:spPr>
                <a:xfrm flipV="1">
                  <a:off x="7863377" y="1758830"/>
                  <a:ext cx="293997" cy="1370648"/>
                </a:xfrm>
                <a:prstGeom prst="straightConnector1">
                  <a:avLst/>
                </a:prstGeom>
                <a:ln w="25400">
                  <a:solidFill>
                    <a:schemeClr val="tx1"/>
                  </a:solidFill>
                  <a:tailEnd type="triangle" w="med" len="lg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4" name="TextBox 12">
                  <a:extLst>
                    <a:ext uri="{FF2B5EF4-FFF2-40B4-BE49-F238E27FC236}">
                      <a16:creationId xmlns:a16="http://schemas.microsoft.com/office/drawing/2014/main" id="{00000000-0008-0000-0200-00004A000000}"/>
                    </a:ext>
                  </a:extLst>
                </xdr:cNvPr>
                <xdr:cNvSpPr txBox="1"/>
              </xdr:nvSpPr>
              <xdr:spPr>
                <a:xfrm>
                  <a:off x="7931889" y="1453077"/>
                  <a:ext cx="301686" cy="328600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200" b="1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v</a:t>
                  </a:r>
                </a:p>
              </xdr:txBody>
            </xdr:sp>
            <xdr:sp macro="" textlink="">
              <xdr:nvSpPr>
                <xdr:cNvPr id="75" name="TextBox 31">
                  <a:extLst>
                    <a:ext uri="{FF2B5EF4-FFF2-40B4-BE49-F238E27FC236}">
                      <a16:creationId xmlns:a16="http://schemas.microsoft.com/office/drawing/2014/main" id="{00000000-0008-0000-0200-00004B000000}"/>
                    </a:ext>
                  </a:extLst>
                </xdr:cNvPr>
                <xdr:cNvSpPr txBox="1"/>
              </xdr:nvSpPr>
              <xdr:spPr>
                <a:xfrm>
                  <a:off x="7443055" y="2513114"/>
                  <a:ext cx="277639" cy="342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200" i="1">
                      <a:solidFill>
                        <a:schemeClr val="bg1">
                          <a:lumMod val="50000"/>
                        </a:schemeClr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  <a:sym typeface="Symbol"/>
                    </a:rPr>
                    <a:t></a:t>
                  </a:r>
                  <a:endParaRPr lang="en-US" sz="1200" i="1">
                    <a:solidFill>
                      <a:schemeClr val="bg1">
                        <a:lumMod val="50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</xdr:grpSp>
        </xdr:grpSp>
      </xdr:grpSp>
    </xdr:grpSp>
    <xdr:clientData/>
  </xdr:twoCellAnchor>
  <xdr:twoCellAnchor editAs="oneCell">
    <xdr:from>
      <xdr:col>24</xdr:col>
      <xdr:colOff>38100</xdr:colOff>
      <xdr:row>14</xdr:row>
      <xdr:rowOff>76201</xdr:rowOff>
    </xdr:from>
    <xdr:to>
      <xdr:col>34</xdr:col>
      <xdr:colOff>257175</xdr:colOff>
      <xdr:row>18</xdr:row>
      <xdr:rowOff>89023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300" y="2171701"/>
          <a:ext cx="4029075" cy="774822"/>
        </a:xfrm>
        <a:prstGeom prst="rect">
          <a:avLst/>
        </a:prstGeom>
      </xdr:spPr>
    </xdr:pic>
    <xdr:clientData/>
  </xdr:twoCellAnchor>
  <xdr:twoCellAnchor>
    <xdr:from>
      <xdr:col>11</xdr:col>
      <xdr:colOff>346256</xdr:colOff>
      <xdr:row>17</xdr:row>
      <xdr:rowOff>95250</xdr:rowOff>
    </xdr:from>
    <xdr:to>
      <xdr:col>13</xdr:col>
      <xdr:colOff>111721</xdr:colOff>
      <xdr:row>17</xdr:row>
      <xdr:rowOff>181840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5400000">
          <a:off x="4176901" y="3108666"/>
          <a:ext cx="86590" cy="536758"/>
        </a:xfrm>
        <a:prstGeom prst="rightBrace">
          <a:avLst>
            <a:gd name="adj1" fmla="val 80645"/>
            <a:gd name="adj2" fmla="val 50000"/>
          </a:avLst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329890</xdr:colOff>
      <xdr:row>17</xdr:row>
      <xdr:rowOff>85226</xdr:rowOff>
    </xdr:from>
    <xdr:to>
      <xdr:col>17</xdr:col>
      <xdr:colOff>260195</xdr:colOff>
      <xdr:row>17</xdr:row>
      <xdr:rowOff>195146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 rot="5400000">
          <a:off x="5378937" y="2651533"/>
          <a:ext cx="109920" cy="1454305"/>
        </a:xfrm>
        <a:prstGeom prst="rightBrace">
          <a:avLst>
            <a:gd name="adj1" fmla="val 80645"/>
            <a:gd name="adj2" fmla="val 50000"/>
          </a:avLst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18</xdr:col>
      <xdr:colOff>189270</xdr:colOff>
      <xdr:row>17</xdr:row>
      <xdr:rowOff>92655</xdr:rowOff>
    </xdr:from>
    <xdr:to>
      <xdr:col>20</xdr:col>
      <xdr:colOff>302011</xdr:colOff>
      <xdr:row>17</xdr:row>
      <xdr:rowOff>204442</xdr:rowOff>
    </xdr:to>
    <xdr:sp macro="" textlink="">
      <xdr:nvSpPr>
        <xdr:cNvPr id="20" name="Right Brac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 rot="5400000">
          <a:off x="6787552" y="2949678"/>
          <a:ext cx="111787" cy="874741"/>
        </a:xfrm>
        <a:prstGeom prst="rightBrace">
          <a:avLst>
            <a:gd name="adj1" fmla="val 80645"/>
            <a:gd name="adj2" fmla="val 50000"/>
          </a:avLst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12</xdr:col>
      <xdr:colOff>159294</xdr:colOff>
      <xdr:row>17</xdr:row>
      <xdr:rowOff>181839</xdr:rowOff>
    </xdr:from>
    <xdr:to>
      <xdr:col>13</xdr:col>
      <xdr:colOff>232320</xdr:colOff>
      <xdr:row>19</xdr:row>
      <xdr:rowOff>46465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2" idx="1"/>
        </xdr:cNvCxnSpPr>
      </xdr:nvCxnSpPr>
      <xdr:spPr>
        <a:xfrm rot="16200000" flipH="1">
          <a:off x="4273286" y="3367249"/>
          <a:ext cx="282797" cy="388978"/>
        </a:xfrm>
        <a:prstGeom prst="bentConnector4">
          <a:avLst>
            <a:gd name="adj1" fmla="val 42390"/>
            <a:gd name="adj2" fmla="val 99761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295043</xdr:colOff>
      <xdr:row>17</xdr:row>
      <xdr:rowOff>195146</xdr:rowOff>
    </xdr:from>
    <xdr:to>
      <xdr:col>16</xdr:col>
      <xdr:colOff>255442</xdr:colOff>
      <xdr:row>19</xdr:row>
      <xdr:rowOff>30305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19" idx="1"/>
        </xdr:cNvCxnSpPr>
      </xdr:nvCxnSpPr>
      <xdr:spPr>
        <a:xfrm rot="16200000" flipH="1">
          <a:off x="5445407" y="3422136"/>
          <a:ext cx="253330" cy="276350"/>
        </a:xfrm>
        <a:prstGeom prst="bentConnector4">
          <a:avLst>
            <a:gd name="adj1" fmla="val 34481"/>
            <a:gd name="adj2" fmla="val 100296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17</xdr:row>
      <xdr:rowOff>204442</xdr:rowOff>
    </xdr:from>
    <xdr:to>
      <xdr:col>19</xdr:col>
      <xdr:colOff>310689</xdr:colOff>
      <xdr:row>19</xdr:row>
      <xdr:rowOff>18585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>
          <a:stCxn id="20" idx="1"/>
        </xdr:cNvCxnSpPr>
      </xdr:nvCxnSpPr>
      <xdr:spPr>
        <a:xfrm rot="16200000" flipH="1" flipV="1">
          <a:off x="6667194" y="3499004"/>
          <a:ext cx="232314" cy="120189"/>
        </a:xfrm>
        <a:prstGeom prst="bentConnector3">
          <a:avLst>
            <a:gd name="adj1" fmla="val 49276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</xdr:colOff>
      <xdr:row>13</xdr:row>
      <xdr:rowOff>9525</xdr:rowOff>
    </xdr:from>
    <xdr:ext cx="2435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2852737" y="2486025"/>
              <a:ext cx="2435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852737" y="2486025"/>
              <a:ext cx="2435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𝐫 ̂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21</xdr:col>
      <xdr:colOff>238126</xdr:colOff>
      <xdr:row>23</xdr:row>
      <xdr:rowOff>85726</xdr:rowOff>
    </xdr:from>
    <xdr:to>
      <xdr:col>33</xdr:col>
      <xdr:colOff>218378</xdr:colOff>
      <xdr:row>27</xdr:row>
      <xdr:rowOff>161925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8480426" y="4518026"/>
          <a:ext cx="5009452" cy="838199"/>
          <a:chOff x="7518539" y="4550052"/>
          <a:chExt cx="4419730" cy="838199"/>
        </a:xfrm>
      </xdr:grpSpPr>
      <xdr:sp macro="" textlink="">
        <xdr:nvSpPr>
          <xdr:cNvPr id="4" name="Rounded 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8881441" y="5131076"/>
            <a:ext cx="1152111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Same answer</a:t>
            </a:r>
          </a:p>
        </xdr:txBody>
      </xdr:sp>
      <xdr:cxnSp macro="">
        <xdr:nvCxnSpPr>
          <xdr:cNvPr id="6" name="Elbow Connector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CxnSpPr>
            <a:stCxn id="4" idx="1"/>
          </xdr:cNvCxnSpPr>
        </xdr:nvCxnSpPr>
        <xdr:spPr>
          <a:xfrm rot="10800000">
            <a:off x="7518539" y="4550052"/>
            <a:ext cx="1362903" cy="709613"/>
          </a:xfrm>
          <a:prstGeom prst="bentConnector3">
            <a:avLst>
              <a:gd name="adj1" fmla="val 100350"/>
            </a:avLst>
          </a:prstGeom>
          <a:ln w="25400"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Elbow Connector 29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CxnSpPr>
            <a:stCxn id="4" idx="3"/>
          </xdr:cNvCxnSpPr>
        </xdr:nvCxnSpPr>
        <xdr:spPr>
          <a:xfrm flipV="1">
            <a:off x="10033552" y="4668765"/>
            <a:ext cx="1904717" cy="590899"/>
          </a:xfrm>
          <a:prstGeom prst="bentConnector3">
            <a:avLst>
              <a:gd name="adj1" fmla="val 100219"/>
            </a:avLst>
          </a:prstGeom>
          <a:ln w="25400"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13</xdr:col>
      <xdr:colOff>2627</xdr:colOff>
      <xdr:row>19</xdr:row>
      <xdr:rowOff>38758</xdr:rowOff>
    </xdr:from>
    <xdr:ext cx="4203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 txBox="1"/>
          </xdr:nvSpPr>
          <xdr:spPr>
            <a:xfrm>
              <a:off x="4365077" y="3658258"/>
              <a:ext cx="4203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𝐯</m:t>
                    </m:r>
                    <m:r>
                      <m:rPr>
                        <m:sty m:val="p"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cos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l-G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𝜃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4365077" y="3658258"/>
              <a:ext cx="4203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𝐯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 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285093</xdr:colOff>
      <xdr:row>19</xdr:row>
      <xdr:rowOff>38758</xdr:rowOff>
    </xdr:from>
    <xdr:ext cx="11435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 txBox="1"/>
          </xdr:nvSpPr>
          <xdr:spPr>
            <a:xfrm>
              <a:off x="5095218" y="3658258"/>
              <a:ext cx="11435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func>
                          <m:func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</m:e>
                    </m:d>
                    <m:d>
                      <m:d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𝐫</m:t>
                            </m:r>
                          </m:e>
                        </m:acc>
                      </m:e>
                    </m:d>
                    <m:r>
                      <m:rPr>
                        <m:nor/>
                      </m:rPr>
                      <a:rPr lang="en-US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acc>
                      <m:accPr>
                        <m:chr m:val="̂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𝐫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5095218" y="3658258"/>
              <a:ext cx="11435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[1−cos⁡𝜃 ]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(𝐯∙𝐫 ̂ 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𝐫 ̂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18</xdr:col>
      <xdr:colOff>199696</xdr:colOff>
      <xdr:row>19</xdr:row>
      <xdr:rowOff>38758</xdr:rowOff>
    </xdr:from>
    <xdr:ext cx="7305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 txBox="1"/>
          </xdr:nvSpPr>
          <xdr:spPr>
            <a:xfrm>
              <a:off x="6400471" y="3658258"/>
              <a:ext cx="7305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𝐫</m:t>
                            </m:r>
                          </m:e>
                        </m:acc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</m:d>
                    <m:r>
                      <m:rPr>
                        <m:sty m:val="p"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sin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l-G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𝜃</m:t>
                    </m:r>
                  </m:oMath>
                </m:oMathPara>
              </a14:m>
              <a:endParaRPr lang="en-US" sz="1100">
                <a:effectLst/>
              </a:endParaRPr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6400471" y="3658258"/>
              <a:ext cx="7305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𝐫 ̂×𝐯]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 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endParaRPr lang="en-US" sz="1100">
                <a:effectLst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304800</xdr:colOff>
      <xdr:row>3</xdr:row>
      <xdr:rowOff>85725</xdr:rowOff>
    </xdr:from>
    <xdr:ext cx="1040028" cy="419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3905250" y="657225"/>
              <a:ext cx="1040028" cy="419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𝑎𝑏𝑐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𝑧</m:t>
                              </m:r>
                            </m:e>
                          </m:mr>
                        </m:m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𝑎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𝑏𝑦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𝑐𝑧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905250" y="657225"/>
              <a:ext cx="1040028" cy="419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𝑎𝑏𝑐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(■8(𝑥@𝑦@𝑧))=(■8(𝑎𝑥@𝑏𝑦@𝑐𝑧))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95250</xdr:colOff>
      <xdr:row>8</xdr:row>
      <xdr:rowOff>28575</xdr:rowOff>
    </xdr:from>
    <xdr:ext cx="4142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/>
          </xdr:nvSpPr>
          <xdr:spPr>
            <a:xfrm>
              <a:off x="3524250" y="1552575"/>
              <a:ext cx="4142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𝑎𝑏𝑐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524250" y="1552575"/>
              <a:ext cx="4142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𝑎𝑏𝑐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47625</xdr:colOff>
      <xdr:row>19</xdr:row>
      <xdr:rowOff>19050</xdr:rowOff>
    </xdr:from>
    <xdr:ext cx="5165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 txBox="1"/>
          </xdr:nvSpPr>
          <xdr:spPr>
            <a:xfrm>
              <a:off x="990600" y="3638550"/>
              <a:ext cx="5165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𝑎𝑏𝑐</m:t>
                        </m:r>
                      </m:sub>
                    </m:sSub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𝐯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990600" y="3638550"/>
              <a:ext cx="5165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𝑎𝑏𝑐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𝐯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147288</xdr:colOff>
      <xdr:row>10</xdr:row>
      <xdr:rowOff>59474</xdr:rowOff>
    </xdr:from>
    <xdr:ext cx="1881537" cy="7025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1090263" y="2193074"/>
              <a:ext cx="1881537" cy="7025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𝑅𝑓</m:t>
                        </m:r>
                      </m:e>
                      <m:sub>
                        <m:r>
                          <a:rPr lang="en-US" sz="1200" b="1" i="0">
                            <a:latin typeface="Cambria Math" panose="02040503050406030204" pitchFamily="18" charset="0"/>
                          </a:rPr>
                          <m:t>𝐧</m:t>
                        </m:r>
                      </m:sub>
                    </m:sSub>
                    <m:d>
                      <m:d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0">
                            <a:latin typeface="Cambria Math" panose="02040503050406030204" pitchFamily="18" charset="0"/>
                          </a:rPr>
                          <m:t>𝐯</m:t>
                        </m:r>
                      </m:e>
                    </m:d>
                    <m:r>
                      <m:rPr>
                        <m:aln/>
                      </m:rP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0">
                        <a:latin typeface="Cambria Math" panose="02040503050406030204" pitchFamily="18" charset="0"/>
                      </a:rPr>
                      <m:t>𝐯</m:t>
                    </m:r>
                    <m:r>
                      <a:rPr lang="en-US" sz="1200" b="1" i="0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200" b="0" i="0">
                        <a:latin typeface="Cambria Math" panose="02040503050406030204" pitchFamily="18" charset="0"/>
                      </a:rPr>
                      <m:t>2</m:t>
                    </m:r>
                    <m:sSub>
                      <m:sSub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Proj</m:t>
                        </m:r>
                      </m:e>
                      <m: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  <m:r>
                      <a:rPr lang="en-US" sz="1200" b="1" i="0">
                        <a:latin typeface="Cambria Math" panose="02040503050406030204" pitchFamily="18" charset="0"/>
                      </a:rPr>
                      <m:t>𝐯</m:t>
                    </m:r>
                  </m:oMath>
                  <m:oMath xmlns:m="http://schemas.openxmlformats.org/officeDocument/2006/math">
                    <m:r>
                      <m:rPr>
                        <m:aln/>
                      </m:rP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0">
                        <a:latin typeface="Cambria Math" panose="02040503050406030204" pitchFamily="18" charset="0"/>
                      </a:rPr>
                      <m:t>𝐯</m:t>
                    </m:r>
                    <m:r>
                      <a:rPr lang="en-US" sz="1200" b="1" i="0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n-US" sz="1200" b="0" i="0">
                        <a:latin typeface="Cambria Math" panose="02040503050406030204" pitchFamily="18" charset="0"/>
                      </a:rPr>
                      <m:t>2</m:t>
                    </m:r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200" b="1" i="0">
                                <a:latin typeface="Cambria Math" panose="02040503050406030204" pitchFamily="18" charset="0"/>
                              </a:rPr>
                              <m:t>𝐯</m:t>
                            </m:r>
                            <m:r>
                              <a:rPr lang="en-US" sz="12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∙</m:t>
                            </m:r>
                            <m:r>
                              <a:rPr lang="en-US" sz="12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𝐧</m:t>
                            </m:r>
                          </m:num>
                          <m:den>
                            <m:r>
                              <a:rPr lang="en-US" sz="1200" b="1" i="0">
                                <a:latin typeface="Cambria Math" panose="02040503050406030204" pitchFamily="18" charset="0"/>
                              </a:rPr>
                              <m:t>𝐧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∙</m:t>
                            </m:r>
                            <m:r>
                              <a:rPr lang="en-US" sz="12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𝐧</m:t>
                            </m:r>
                          </m:den>
                        </m:f>
                      </m:e>
                    </m:d>
                    <m:r>
                      <a:rPr lang="en-US" sz="1200" b="1" i="0">
                        <a:latin typeface="Cambria Math" panose="02040503050406030204" pitchFamily="18" charset="0"/>
                      </a:rPr>
                      <m:t>𝐧</m:t>
                    </m:r>
                  </m:oMath>
                </m:oMathPara>
              </a14:m>
              <a:endParaRPr lang="en-US" sz="1200" b="1" i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090263" y="2193074"/>
              <a:ext cx="1881537" cy="7025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〖</a:t>
              </a:r>
              <a:r>
                <a:rPr lang="en-US" sz="1200" b="0" i="0">
                  <a:latin typeface="Cambria Math" panose="02040503050406030204" pitchFamily="18" charset="0"/>
                </a:rPr>
                <a:t>𝑅𝑓〗_</a:t>
              </a:r>
              <a:r>
                <a:rPr lang="en-US" sz="1200" b="1" i="0">
                  <a:latin typeface="Cambria Math" panose="02040503050406030204" pitchFamily="18" charset="0"/>
                </a:rPr>
                <a:t>𝐧 (𝐯)&amp;=𝐯−</a:t>
              </a:r>
              <a:r>
                <a:rPr lang="en-US" sz="1200" b="0" i="0">
                  <a:latin typeface="Cambria Math" panose="02040503050406030204" pitchFamily="18" charset="0"/>
                </a:rPr>
                <a:t>2Proj</a:t>
              </a:r>
              <a:r>
                <a:rPr lang="en-US" sz="1200" b="1" i="0">
                  <a:latin typeface="Cambria Math" panose="02040503050406030204" pitchFamily="18" charset="0"/>
                </a:rPr>
                <a:t>_𝒏 𝐯</a:t>
              </a:r>
              <a:br>
                <a:rPr lang="en-US" sz="1200" b="1" i="0">
                  <a:latin typeface="Cambria Math" panose="02040503050406030204" pitchFamily="18" charset="0"/>
                </a:rPr>
              </a:br>
              <a:r>
                <a:rPr lang="en-US" sz="1200" b="1" i="0">
                  <a:latin typeface="Cambria Math" panose="02040503050406030204" pitchFamily="18" charset="0"/>
                </a:rPr>
                <a:t>&amp;=𝐯 −</a:t>
              </a:r>
              <a:r>
                <a:rPr lang="en-US" sz="1200" b="0" i="0">
                  <a:latin typeface="Cambria Math" panose="02040503050406030204" pitchFamily="18" charset="0"/>
                </a:rPr>
                <a:t>2((</a:t>
              </a:r>
              <a:r>
                <a:rPr lang="en-US" sz="1200" b="1" i="0">
                  <a:latin typeface="Cambria Math" panose="02040503050406030204" pitchFamily="18" charset="0"/>
                </a:rPr>
                <a:t>𝐯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∙𝐧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)/(</a:t>
              </a:r>
              <a:r>
                <a:rPr lang="en-US" sz="1200" b="1" i="0">
                  <a:latin typeface="Cambria Math" panose="02040503050406030204" pitchFamily="18" charset="0"/>
                </a:rPr>
                <a:t>𝐧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𝐧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))</a:t>
              </a:r>
              <a:r>
                <a:rPr lang="en-US" sz="1200" b="1" i="0">
                  <a:latin typeface="Cambria Math" panose="02040503050406030204" pitchFamily="18" charset="0"/>
                </a:rPr>
                <a:t>𝐧</a:t>
              </a:r>
              <a:endParaRPr lang="en-US" sz="1200" b="1" i="1"/>
            </a:p>
          </xdr:txBody>
        </xdr:sp>
      </mc:Fallback>
    </mc:AlternateContent>
    <xdr:clientData/>
  </xdr:oneCellAnchor>
  <xdr:twoCellAnchor editAs="oneCell">
    <xdr:from>
      <xdr:col>7</xdr:col>
      <xdr:colOff>314325</xdr:colOff>
      <xdr:row>2</xdr:row>
      <xdr:rowOff>114300</xdr:rowOff>
    </xdr:from>
    <xdr:to>
      <xdr:col>13</xdr:col>
      <xdr:colOff>94702</xdr:colOff>
      <xdr:row>9</xdr:row>
      <xdr:rowOff>104775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2275" y="685800"/>
          <a:ext cx="1933027" cy="1362075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20</xdr:row>
      <xdr:rowOff>38100</xdr:rowOff>
    </xdr:from>
    <xdr:ext cx="5791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400-00001B000000}"/>
                </a:ext>
              </a:extLst>
            </xdr:cNvPr>
            <xdr:cNvSpPr txBox="1"/>
          </xdr:nvSpPr>
          <xdr:spPr>
            <a:xfrm>
              <a:off x="3457575" y="2933700"/>
              <a:ext cx="5791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𝑅𝑓</m:t>
                        </m:r>
                      </m:e>
                      <m:sub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𝐧</m:t>
                        </m:r>
                      </m:sub>
                    </m:sSub>
                    <m:d>
                      <m:d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</m:d>
                    <m:r>
                      <m:rPr>
                        <m:aln/>
                      </m:rP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3457575" y="2933700"/>
              <a:ext cx="5791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𝑅𝑓〗_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𝐧 (𝐯)&amp;=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228600</xdr:colOff>
      <xdr:row>14</xdr:row>
      <xdr:rowOff>142875</xdr:rowOff>
    </xdr:from>
    <xdr:ext cx="688458" cy="2912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400-00001C000000}"/>
                </a:ext>
              </a:extLst>
            </xdr:cNvPr>
            <xdr:cNvSpPr txBox="1"/>
          </xdr:nvSpPr>
          <xdr:spPr>
            <a:xfrm>
              <a:off x="3371850" y="2085975"/>
              <a:ext cx="688458" cy="291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𝐧</m:t>
                            </m:r>
                          </m:num>
                          <m:den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𝐧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𝐧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3371850" y="2085975"/>
              <a:ext cx="688458" cy="291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2((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𝐯∙𝐧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𝐧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𝐧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))=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14</xdr:col>
      <xdr:colOff>171449</xdr:colOff>
      <xdr:row>2</xdr:row>
      <xdr:rowOff>104775</xdr:rowOff>
    </xdr:from>
    <xdr:to>
      <xdr:col>27</xdr:col>
      <xdr:colOff>95250</xdr:colOff>
      <xdr:row>25</xdr:row>
      <xdr:rowOff>133350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153866</xdr:colOff>
      <xdr:row>30</xdr:row>
      <xdr:rowOff>111370</xdr:rowOff>
    </xdr:from>
    <xdr:ext cx="665759" cy="4476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SpPr txBox="1"/>
          </xdr:nvSpPr>
          <xdr:spPr>
            <a:xfrm>
              <a:off x="783981" y="5863005"/>
              <a:ext cx="665759" cy="4476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𝑅𝑓</m:t>
                        </m:r>
                      </m:e>
                      <m:sub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𝐧</m:t>
                        </m:r>
                      </m:sub>
                    </m:sSub>
                    <m:d>
                      <m:d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r>
                      <m:rPr>
                        <m:aln/>
                      </m:rP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783981" y="5863005"/>
              <a:ext cx="665759" cy="4476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𝑅𝑓〗_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𝐧 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■8(1@0@0)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)&amp;=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153866</xdr:colOff>
      <xdr:row>35</xdr:row>
      <xdr:rowOff>111370</xdr:rowOff>
    </xdr:from>
    <xdr:ext cx="659476" cy="4476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 txBox="1"/>
          </xdr:nvSpPr>
          <xdr:spPr>
            <a:xfrm>
              <a:off x="783981" y="6815505"/>
              <a:ext cx="659476" cy="4476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𝑅𝑓</m:t>
                        </m:r>
                      </m:e>
                      <m:sub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𝐧</m:t>
                        </m:r>
                      </m:sub>
                    </m:sSub>
                    <m:d>
                      <m:d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r>
                      <m:rPr>
                        <m:aln/>
                      </m:rP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783981" y="6815505"/>
              <a:ext cx="659476" cy="4476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𝑅𝑓〗_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𝐧 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■8(0@1@0)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)&amp;=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153866</xdr:colOff>
      <xdr:row>40</xdr:row>
      <xdr:rowOff>111370</xdr:rowOff>
    </xdr:from>
    <xdr:ext cx="659476" cy="446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SpPr txBox="1"/>
          </xdr:nvSpPr>
          <xdr:spPr>
            <a:xfrm>
              <a:off x="783981" y="7768005"/>
              <a:ext cx="659476" cy="446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𝑅𝑓</m:t>
                        </m:r>
                      </m:e>
                      <m:sub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𝐧</m:t>
                        </m:r>
                      </m:sub>
                    </m:sSub>
                    <m:d>
                      <m:d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  <m:r>
                      <m:rPr>
                        <m:aln/>
                      </m:rP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783981" y="7768005"/>
              <a:ext cx="659476" cy="446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𝑅𝑓〗_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𝐧 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■8(0@0@1)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)&amp;=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11</xdr:col>
      <xdr:colOff>176579</xdr:colOff>
      <xdr:row>29</xdr:row>
      <xdr:rowOff>175846</xdr:rowOff>
    </xdr:from>
    <xdr:to>
      <xdr:col>12</xdr:col>
      <xdr:colOff>223471</xdr:colOff>
      <xdr:row>44</xdr:row>
      <xdr:rowOff>21980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4034204" y="5738446"/>
          <a:ext cx="361217" cy="2703634"/>
        </a:xfrm>
        <a:prstGeom prst="rightBrace">
          <a:avLst>
            <a:gd name="adj1" fmla="val 86330"/>
            <a:gd name="adj2" fmla="val 50000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102577</xdr:colOff>
      <xdr:row>22</xdr:row>
      <xdr:rowOff>139212</xdr:rowOff>
    </xdr:from>
    <xdr:to>
      <xdr:col>9</xdr:col>
      <xdr:colOff>67614</xdr:colOff>
      <xdr:row>25</xdr:row>
      <xdr:rowOff>679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pSpPr/>
      </xdr:nvGrpSpPr>
      <xdr:grpSpPr>
        <a:xfrm>
          <a:off x="2388577" y="4355612"/>
          <a:ext cx="1184237" cy="432967"/>
          <a:chOff x="2124808" y="4366847"/>
          <a:chExt cx="1042094" cy="432967"/>
        </a:xfrm>
      </xdr:grpSpPr>
      <xdr:sp macro="" textlink="">
        <xdr:nvSpPr>
          <xdr:cNvPr id="3" name="Right Brace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 rot="5400000">
            <a:off x="2508875" y="3982780"/>
            <a:ext cx="273960" cy="1042094"/>
          </a:xfrm>
          <a:prstGeom prst="rightBrace">
            <a:avLst>
              <a:gd name="adj1" fmla="val 52506"/>
              <a:gd name="adj2" fmla="val 50000"/>
            </a:avLst>
          </a:prstGeom>
          <a:ln w="254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 flipH="1" flipV="1">
            <a:off x="2190749" y="4789307"/>
            <a:ext cx="446943" cy="4646"/>
          </a:xfrm>
          <a:prstGeom prst="straightConnector1">
            <a:avLst/>
          </a:prstGeom>
          <a:ln w="19050">
            <a:solidFill>
              <a:srgbClr val="C00000"/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CxnSpPr/>
        </xdr:nvCxnSpPr>
        <xdr:spPr>
          <a:xfrm flipH="1" flipV="1">
            <a:off x="2636226" y="4795168"/>
            <a:ext cx="446943" cy="4646"/>
          </a:xfrm>
          <a:prstGeom prst="straightConnector1">
            <a:avLst/>
          </a:prstGeom>
          <a:ln w="19050">
            <a:solidFill>
              <a:srgbClr val="C00000"/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428625</xdr:colOff>
      <xdr:row>16</xdr:row>
      <xdr:rowOff>0</xdr:rowOff>
    </xdr:from>
    <xdr:ext cx="1657953" cy="6524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 txBox="1"/>
          </xdr:nvSpPr>
          <xdr:spPr>
            <a:xfrm>
              <a:off x="3114675" y="3048000"/>
              <a:ext cx="1657953" cy="652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12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13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𝑧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22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23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𝑧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32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33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𝑧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𝑧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114675" y="3048000"/>
              <a:ext cx="1657953" cy="652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(■8(𝑟_11 𝑠_𝑥&amp;𝑟_12 𝑠_𝑦&amp;𝑟_13 𝑠_𝑧&amp;𝑡_𝑥@𝑟_21 𝑠_𝑥&amp;𝑟_22 𝑠_𝑦&amp;𝑟_23 𝑠_𝑧&amp;𝑡_𝑦@𝑟_31 𝑠_𝑥&amp;𝑟_32 𝑠_𝑦&amp;𝑟_33 𝑠_𝑧&amp;𝑡_𝑧@0&amp;0&amp;0&amp;1))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228600</xdr:colOff>
      <xdr:row>28</xdr:row>
      <xdr:rowOff>85725</xdr:rowOff>
    </xdr:from>
    <xdr:ext cx="513026" cy="6236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SpPr txBox="1"/>
          </xdr:nvSpPr>
          <xdr:spPr>
            <a:xfrm>
              <a:off x="2019300" y="5534025"/>
              <a:ext cx="513026" cy="623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019300" y="5534025"/>
              <a:ext cx="513026" cy="623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‖■8(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𝑟_11 𝑠_𝑥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𝑟_21 𝑠_𝑥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𝑟_31 𝑠_𝑥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323850</xdr:colOff>
      <xdr:row>28</xdr:row>
      <xdr:rowOff>38100</xdr:rowOff>
    </xdr:from>
    <xdr:ext cx="713722" cy="7935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 txBox="1"/>
          </xdr:nvSpPr>
          <xdr:spPr>
            <a:xfrm>
              <a:off x="3009900" y="5486400"/>
              <a:ext cx="713722" cy="793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eqArr>
                                <m:eqArrPr>
                                  <m:ctrlP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eqArrP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 </m:t>
                                  </m:r>
                                </m:e>
                                <m:e>
                                  <m: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 </m:t>
                                  </m:r>
                                </m:e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 </m:t>
                                  </m:r>
                                </m:e>
                              </m:eqAr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             </m:t>
                              </m: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          </m:t>
                              </m: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05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3009900" y="5486400"/>
              <a:ext cx="713722" cy="793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‖■8(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█8( @ @ )@              @           @ )‖</a:t>
              </a:r>
              <a:endParaRPr lang="en-US" sz="1050"/>
            </a:p>
          </xdr:txBody>
        </xdr:sp>
      </mc:Fallback>
    </mc:AlternateContent>
    <xdr:clientData/>
  </xdr:oneCellAnchor>
  <xdr:oneCellAnchor>
    <xdr:from>
      <xdr:col>4</xdr:col>
      <xdr:colOff>219075</xdr:colOff>
      <xdr:row>33</xdr:row>
      <xdr:rowOff>57150</xdr:rowOff>
    </xdr:from>
    <xdr:ext cx="522835" cy="6236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SpPr txBox="1"/>
          </xdr:nvSpPr>
          <xdr:spPr>
            <a:xfrm>
              <a:off x="2009775" y="6496050"/>
              <a:ext cx="522835" cy="623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009775" y="6496050"/>
              <a:ext cx="522835" cy="623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‖■8(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𝑦@0)‖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314325</xdr:colOff>
      <xdr:row>32</xdr:row>
      <xdr:rowOff>171450</xdr:rowOff>
    </xdr:from>
    <xdr:ext cx="713722" cy="7935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SpPr txBox="1"/>
          </xdr:nvSpPr>
          <xdr:spPr>
            <a:xfrm>
              <a:off x="3000375" y="6419850"/>
              <a:ext cx="713722" cy="793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eqArr>
                                <m:eqArrPr>
                                  <m:ctrlP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eqArrP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 </m:t>
                                  </m:r>
                                </m:e>
                                <m:e>
                                  <m: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 </m:t>
                                  </m:r>
                                </m:e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 </m:t>
                                  </m:r>
                                </m:e>
                              </m:eqAr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             </m:t>
                              </m: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          </m:t>
                              </m: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05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000375" y="6419850"/>
              <a:ext cx="713722" cy="793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‖■8(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█8( @ @ )@              @           @ )‖</a:t>
              </a:r>
              <a:endParaRPr lang="en-US" sz="1050"/>
            </a:p>
          </xdr:txBody>
        </xdr:sp>
      </mc:Fallback>
    </mc:AlternateContent>
    <xdr:clientData/>
  </xdr:oneCellAnchor>
  <xdr:oneCellAnchor>
    <xdr:from>
      <xdr:col>4</xdr:col>
      <xdr:colOff>219075</xdr:colOff>
      <xdr:row>38</xdr:row>
      <xdr:rowOff>57150</xdr:rowOff>
    </xdr:from>
    <xdr:ext cx="511871" cy="6236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SpPr txBox="1"/>
          </xdr:nvSpPr>
          <xdr:spPr>
            <a:xfrm>
              <a:off x="2009775" y="7486650"/>
              <a:ext cx="511871" cy="623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𝑧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𝑧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𝑧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2009775" y="7486650"/>
              <a:ext cx="511871" cy="623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‖■8(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𝑧@0)‖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333375</xdr:colOff>
      <xdr:row>38</xdr:row>
      <xdr:rowOff>9525</xdr:rowOff>
    </xdr:from>
    <xdr:ext cx="713722" cy="7935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SpPr txBox="1"/>
          </xdr:nvSpPr>
          <xdr:spPr>
            <a:xfrm>
              <a:off x="3019425" y="7439025"/>
              <a:ext cx="713722" cy="793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eqArr>
                                <m:eqArrPr>
                                  <m:ctrlP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eqArrP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 </m:t>
                                  </m:r>
                                </m:e>
                                <m:e>
                                  <m: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 </m:t>
                                  </m:r>
                                </m:e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 </m:t>
                                  </m:r>
                                </m:e>
                              </m:eqAr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             </m:t>
                              </m: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          </m:t>
                              </m: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05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3019425" y="7439025"/>
              <a:ext cx="713722" cy="793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‖■8(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█8( @ @ )@              @           @ )‖</a:t>
              </a:r>
              <a:endParaRPr lang="en-US" sz="1050"/>
            </a:p>
          </xdr:txBody>
        </xdr:sp>
      </mc:Fallback>
    </mc:AlternateContent>
    <xdr:clientData/>
  </xdr:oneCellAnchor>
  <xdr:twoCellAnchor>
    <xdr:from>
      <xdr:col>9</xdr:col>
      <xdr:colOff>238125</xdr:colOff>
      <xdr:row>28</xdr:row>
      <xdr:rowOff>19050</xdr:rowOff>
    </xdr:from>
    <xdr:to>
      <xdr:col>10</xdr:col>
      <xdr:colOff>123825</xdr:colOff>
      <xdr:row>41</xdr:row>
      <xdr:rowOff>114300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4267200" y="5467350"/>
          <a:ext cx="333375" cy="2686050"/>
        </a:xfrm>
        <a:prstGeom prst="rightBrace">
          <a:avLst>
            <a:gd name="adj1" fmla="val 65476"/>
            <a:gd name="adj2" fmla="val 50000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352425</xdr:colOff>
      <xdr:row>11</xdr:row>
      <xdr:rowOff>38100</xdr:rowOff>
    </xdr:from>
    <xdr:ext cx="3398623" cy="6440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SpPr txBox="1"/>
          </xdr:nvSpPr>
          <xdr:spPr>
            <a:xfrm>
              <a:off x="3038475" y="2133600"/>
              <a:ext cx="3398623" cy="6440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𝑧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11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12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13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21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22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23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31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32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33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𝑧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3038475" y="2133600"/>
              <a:ext cx="3398623" cy="6440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■8(1&amp;0&amp;0&amp;𝑡_𝑥@0&amp;1&amp;0&amp;𝑡_𝑦@0&amp;0&amp;1&amp;𝑡_𝑧@0&amp;0&amp;0&amp;1))(■8(𝑟_11&amp;𝑟_12&amp;𝑟_13&amp;0@𝑟_21&amp;𝑟_22&amp;𝑟_23&amp;0@𝑟_31&amp;𝑟_32&amp;𝑟_33&amp;0@0&amp;0&amp;0&amp;1))(■8(𝑠_𝑥&amp;0&amp;0&amp;0@0&amp;𝑠_𝑦&amp;0&amp;0@0&amp;0&amp;𝑠_𝑧&amp;0@0&amp;0&amp;0&amp;1)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152400</xdr:colOff>
      <xdr:row>46</xdr:row>
      <xdr:rowOff>47625</xdr:rowOff>
    </xdr:from>
    <xdr:ext cx="702052" cy="5891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SpPr txBox="1"/>
          </xdr:nvSpPr>
          <xdr:spPr>
            <a:xfrm>
              <a:off x="2390775" y="9039225"/>
              <a:ext cx="702052" cy="5891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2390775" y="9039225"/>
              <a:ext cx="702052" cy="5891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■8(𝑟_11@𝑟_21@𝑟_31@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)=1/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161925</xdr:colOff>
      <xdr:row>51</xdr:row>
      <xdr:rowOff>38100</xdr:rowOff>
    </xdr:from>
    <xdr:ext cx="711862" cy="5891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500-000010000000}"/>
                </a:ext>
              </a:extLst>
            </xdr:cNvPr>
            <xdr:cNvSpPr txBox="1"/>
          </xdr:nvSpPr>
          <xdr:spPr>
            <a:xfrm>
              <a:off x="2400300" y="9982200"/>
              <a:ext cx="711862" cy="5891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2400300" y="9982200"/>
              <a:ext cx="711862" cy="5891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■8(𝑟_1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@0)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)=1/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55</xdr:row>
      <xdr:rowOff>161925</xdr:rowOff>
    </xdr:from>
    <xdr:ext cx="700896" cy="5891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500-000011000000}"/>
                </a:ext>
              </a:extLst>
            </xdr:cNvPr>
            <xdr:cNvSpPr txBox="1"/>
          </xdr:nvSpPr>
          <xdr:spPr>
            <a:xfrm>
              <a:off x="2381250" y="10868025"/>
              <a:ext cx="700896" cy="5891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381250" y="10868025"/>
              <a:ext cx="700896" cy="5891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■8(𝑟_1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@0)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)=1/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 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9</xdr:col>
      <xdr:colOff>219075</xdr:colOff>
      <xdr:row>45</xdr:row>
      <xdr:rowOff>171450</xdr:rowOff>
    </xdr:from>
    <xdr:to>
      <xdr:col>10</xdr:col>
      <xdr:colOff>104775</xdr:colOff>
      <xdr:row>60</xdr:row>
      <xdr:rowOff>0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248150" y="8972550"/>
          <a:ext cx="333375" cy="2686050"/>
        </a:xfrm>
        <a:prstGeom prst="rightBrace">
          <a:avLst>
            <a:gd name="adj1" fmla="val 65476"/>
            <a:gd name="adj2" fmla="val 50000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266700</xdr:colOff>
      <xdr:row>22</xdr:row>
      <xdr:rowOff>9525</xdr:rowOff>
    </xdr:from>
    <xdr:to>
      <xdr:col>10</xdr:col>
      <xdr:colOff>57150</xdr:colOff>
      <xdr:row>24</xdr:row>
      <xdr:rowOff>200025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4295775" y="4200525"/>
          <a:ext cx="238125" cy="647700"/>
        </a:xfrm>
        <a:prstGeom prst="rightBrace">
          <a:avLst>
            <a:gd name="adj1" fmla="val 65476"/>
            <a:gd name="adj2" fmla="val 50000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236053</xdr:colOff>
      <xdr:row>2</xdr:row>
      <xdr:rowOff>52181</xdr:rowOff>
    </xdr:from>
    <xdr:to>
      <xdr:col>22</xdr:col>
      <xdr:colOff>231912</xdr:colOff>
      <xdr:row>21</xdr:row>
      <xdr:rowOff>215347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10766</xdr:colOff>
      <xdr:row>16</xdr:row>
      <xdr:rowOff>106018</xdr:rowOff>
    </xdr:from>
    <xdr:ext cx="635751" cy="310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SpPr txBox="1"/>
          </xdr:nvSpPr>
          <xdr:spPr>
            <a:xfrm>
              <a:off x="1269723" y="3344518"/>
              <a:ext cx="635751" cy="310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𝑖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𝐑</m:t>
                                  </m:r>
                                </m:e>
                                <m:sub>
                                  <m: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𝒊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𝐭</m:t>
                                  </m:r>
                                </m:e>
                                <m:sub>
                                  <m: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𝒊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p>
                                <m:sSupPr>
                                  <m:ctrlP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𝟎</m:t>
                                  </m:r>
                                </m:e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p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269723" y="3344518"/>
              <a:ext cx="635751" cy="310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𝑠_𝑖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𝐑_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&amp;𝐭_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@𝟎^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10766</xdr:colOff>
      <xdr:row>45</xdr:row>
      <xdr:rowOff>106018</xdr:rowOff>
    </xdr:from>
    <xdr:ext cx="691792" cy="3323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600-000005000000}"/>
                </a:ext>
              </a:extLst>
            </xdr:cNvPr>
            <xdr:cNvSpPr txBox="1"/>
          </xdr:nvSpPr>
          <xdr:spPr>
            <a:xfrm>
              <a:off x="1534766" y="8869018"/>
              <a:ext cx="691792" cy="3323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𝑓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𝐑</m:t>
                                  </m:r>
                                </m:e>
                                <m:sub>
                                  <m: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𝒇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𝐭</m:t>
                                  </m:r>
                                </m:e>
                                <m:sub>
                                  <m: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𝒇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p>
                                <m:sSupPr>
                                  <m:ctrlP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𝟎</m:t>
                                  </m:r>
                                </m:e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p>
                            </m:e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534766" y="8869018"/>
              <a:ext cx="691792" cy="3323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𝑠_𝑓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𝐑_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&amp;𝐭_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@𝟎^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1)]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facweb.cs.depaul.edu/andre/gam374/extractingTRS.pd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"/>
  <sheetViews>
    <sheetView zoomScaleNormal="100" workbookViewId="0">
      <selection activeCell="E21" sqref="E21"/>
    </sheetView>
  </sheetViews>
  <sheetFormatPr baseColWidth="10" defaultColWidth="8.83203125" defaultRowHeight="15" x14ac:dyDescent="0.2"/>
  <cols>
    <col min="1" max="12" width="4.6640625" customWidth="1"/>
    <col min="13" max="13" width="1.83203125" customWidth="1"/>
    <col min="14" max="44" width="4.6640625" customWidth="1"/>
  </cols>
  <sheetData>
    <row r="1" spans="1:34" x14ac:dyDescent="0.2">
      <c r="A1" s="1" t="s">
        <v>0</v>
      </c>
    </row>
    <row r="2" spans="1:34" x14ac:dyDescent="0.2">
      <c r="A2" s="1"/>
    </row>
    <row r="3" spans="1:34" x14ac:dyDescent="0.2">
      <c r="A3" s="1"/>
      <c r="C3" s="4" t="s">
        <v>97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7"/>
    </row>
    <row r="4" spans="1:34" x14ac:dyDescent="0.2">
      <c r="A4" s="1"/>
      <c r="C4" s="8"/>
      <c r="D4" s="9"/>
      <c r="E4" s="9"/>
      <c r="F4" s="9"/>
      <c r="G4" s="9"/>
      <c r="H4" s="9" t="s">
        <v>98</v>
      </c>
      <c r="I4" s="9"/>
      <c r="J4" s="9"/>
      <c r="K4" s="9"/>
      <c r="L4" s="9"/>
      <c r="M4" s="9"/>
      <c r="N4" s="9"/>
      <c r="O4" s="9"/>
      <c r="P4" s="9"/>
      <c r="Q4" s="9"/>
      <c r="R4" s="11"/>
    </row>
    <row r="5" spans="1:34" x14ac:dyDescent="0.2">
      <c r="A5" s="1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1"/>
    </row>
    <row r="6" spans="1:34" x14ac:dyDescent="0.2">
      <c r="A6" s="1"/>
      <c r="C6" s="8"/>
      <c r="D6" s="9"/>
      <c r="E6" s="9"/>
      <c r="F6" s="72">
        <f ca="1">RANDBETWEEN(-5,5)</f>
        <v>0</v>
      </c>
      <c r="G6" s="9"/>
      <c r="H6" s="28"/>
      <c r="I6" s="9"/>
      <c r="J6" s="9"/>
      <c r="K6" s="9"/>
      <c r="L6" s="9"/>
      <c r="M6" s="9"/>
      <c r="N6" s="31">
        <v>1</v>
      </c>
      <c r="O6" s="32">
        <v>0</v>
      </c>
      <c r="P6" s="32">
        <v>0</v>
      </c>
      <c r="Q6" s="75">
        <f ca="1">F6</f>
        <v>0</v>
      </c>
      <c r="R6" s="11"/>
      <c r="S6" s="24"/>
      <c r="T6" s="24"/>
    </row>
    <row r="7" spans="1:34" ht="17" x14ac:dyDescent="0.25">
      <c r="C7" s="8"/>
      <c r="D7" s="9"/>
      <c r="E7" s="28" t="s">
        <v>4</v>
      </c>
      <c r="F7" s="73">
        <f t="shared" ref="F7:F8" ca="1" si="0">RANDBETWEEN(-5,5)</f>
        <v>3</v>
      </c>
      <c r="G7" s="9"/>
      <c r="H7" s="10" t="s">
        <v>2</v>
      </c>
      <c r="I7" s="9"/>
      <c r="J7" s="17"/>
      <c r="K7" s="9"/>
      <c r="L7" s="9"/>
      <c r="M7" s="28" t="s">
        <v>3</v>
      </c>
      <c r="N7" s="33">
        <v>0</v>
      </c>
      <c r="O7" s="17">
        <v>1</v>
      </c>
      <c r="P7" s="17">
        <v>0</v>
      </c>
      <c r="Q7" s="76">
        <f ca="1">F7</f>
        <v>3</v>
      </c>
      <c r="R7" s="11"/>
      <c r="S7" s="24"/>
      <c r="T7" s="24"/>
    </row>
    <row r="8" spans="1:34" x14ac:dyDescent="0.2">
      <c r="C8" s="8"/>
      <c r="D8" s="9"/>
      <c r="E8" s="9"/>
      <c r="F8" s="74">
        <f t="shared" ca="1" si="0"/>
        <v>5</v>
      </c>
      <c r="G8" s="9"/>
      <c r="H8" s="9"/>
      <c r="I8" s="9"/>
      <c r="J8" s="9"/>
      <c r="K8" s="9"/>
      <c r="L8" s="9"/>
      <c r="M8" s="9"/>
      <c r="N8" s="33">
        <v>0</v>
      </c>
      <c r="O8" s="17">
        <v>0</v>
      </c>
      <c r="P8" s="17">
        <v>1</v>
      </c>
      <c r="Q8" s="76">
        <f ca="1">F8</f>
        <v>5</v>
      </c>
      <c r="R8" s="11"/>
      <c r="T8" s="24"/>
    </row>
    <row r="9" spans="1:34" x14ac:dyDescent="0.2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34">
        <v>0</v>
      </c>
      <c r="O9" s="35">
        <v>0</v>
      </c>
      <c r="P9" s="35">
        <v>0</v>
      </c>
      <c r="Q9" s="36">
        <v>1</v>
      </c>
      <c r="R9" s="11"/>
      <c r="T9" s="24"/>
    </row>
    <row r="10" spans="1:34" x14ac:dyDescent="0.2"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1"/>
      <c r="T10" s="24"/>
    </row>
    <row r="12" spans="1:34" x14ac:dyDescent="0.2">
      <c r="C12" s="4" t="s">
        <v>25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37" t="s">
        <v>27</v>
      </c>
      <c r="Q12" s="5" t="str">
        <f ca="1">"(" &amp; F6 &amp; ", " &amp; F7 &amp; ", " &amp; F8 &amp; ")"</f>
        <v>(0, 3, 5)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7"/>
    </row>
    <row r="13" spans="1:34" x14ac:dyDescent="0.2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1"/>
    </row>
    <row r="14" spans="1:34" x14ac:dyDescent="0.2">
      <c r="C14" s="38"/>
      <c r="D14" s="9"/>
      <c r="E14" s="70">
        <f t="shared" ref="E14:E16" ca="1" si="1">RANDBETWEEN(-5,5)</f>
        <v>-4</v>
      </c>
      <c r="F14" s="9"/>
      <c r="G14" s="9"/>
      <c r="H14" s="9"/>
      <c r="I14" s="31">
        <f t="shared" ref="I14:L17" si="2">N6</f>
        <v>1</v>
      </c>
      <c r="J14" s="32">
        <f t="shared" si="2"/>
        <v>0</v>
      </c>
      <c r="K14" s="32">
        <f t="shared" si="2"/>
        <v>0</v>
      </c>
      <c r="L14" s="77">
        <f t="shared" ca="1" si="2"/>
        <v>0</v>
      </c>
      <c r="M14" s="9"/>
      <c r="N14" s="70">
        <f ca="1">E14</f>
        <v>-4</v>
      </c>
      <c r="O14" s="17"/>
      <c r="P14" s="29">
        <f t="array" aca="1" ref="P14:P17" ca="1">MMULT(I14:L17,N14:N17)</f>
        <v>-4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1"/>
      <c r="AE14" s="80" t="s">
        <v>19</v>
      </c>
      <c r="AF14" s="80"/>
      <c r="AG14" s="80"/>
      <c r="AH14" s="80"/>
    </row>
    <row r="15" spans="1:34" ht="17" x14ac:dyDescent="0.25">
      <c r="C15" s="8"/>
      <c r="D15" s="44" t="s">
        <v>66</v>
      </c>
      <c r="E15" s="71">
        <f t="shared" ca="1" si="1"/>
        <v>-1</v>
      </c>
      <c r="F15" s="9"/>
      <c r="G15" s="9"/>
      <c r="H15" s="28" t="s">
        <v>65</v>
      </c>
      <c r="I15" s="33">
        <f t="shared" si="2"/>
        <v>0</v>
      </c>
      <c r="J15" s="17">
        <f t="shared" si="2"/>
        <v>1</v>
      </c>
      <c r="K15" s="17">
        <f t="shared" si="2"/>
        <v>0</v>
      </c>
      <c r="L15" s="78">
        <f t="shared" ca="1" si="2"/>
        <v>3</v>
      </c>
      <c r="M15" s="9"/>
      <c r="N15" s="71">
        <f ca="1">E15</f>
        <v>-1</v>
      </c>
      <c r="O15" s="17" t="s">
        <v>1</v>
      </c>
      <c r="P15" s="30">
        <f ca="1"/>
        <v>2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1"/>
      <c r="AE15" s="81" t="s">
        <v>7</v>
      </c>
      <c r="AF15" s="80">
        <f ca="1">E16</f>
        <v>-2</v>
      </c>
      <c r="AG15" s="80"/>
      <c r="AH15" s="80"/>
    </row>
    <row r="16" spans="1:34" x14ac:dyDescent="0.2">
      <c r="C16" s="8"/>
      <c r="D16" s="9"/>
      <c r="E16" s="71">
        <f t="shared" ca="1" si="1"/>
        <v>-2</v>
      </c>
      <c r="F16" s="9"/>
      <c r="G16" s="9"/>
      <c r="H16" s="9"/>
      <c r="I16" s="33">
        <f t="shared" si="2"/>
        <v>0</v>
      </c>
      <c r="J16" s="17">
        <f t="shared" si="2"/>
        <v>0</v>
      </c>
      <c r="K16" s="17">
        <f t="shared" si="2"/>
        <v>1</v>
      </c>
      <c r="L16" s="78">
        <f t="shared" ca="1" si="2"/>
        <v>5</v>
      </c>
      <c r="M16" s="9"/>
      <c r="N16" s="71">
        <f ca="1">E16</f>
        <v>-2</v>
      </c>
      <c r="O16" s="17"/>
      <c r="P16" s="30">
        <f ca="1"/>
        <v>3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1"/>
      <c r="AE16" s="80"/>
      <c r="AF16" s="80">
        <f ca="1">E14</f>
        <v>-4</v>
      </c>
      <c r="AG16" s="80"/>
      <c r="AH16" s="80"/>
    </row>
    <row r="17" spans="3:35" x14ac:dyDescent="0.2">
      <c r="C17" s="8"/>
      <c r="D17" s="9"/>
      <c r="E17" s="15">
        <v>1</v>
      </c>
      <c r="F17" s="9"/>
      <c r="G17" s="9"/>
      <c r="H17" s="9"/>
      <c r="I17" s="34">
        <f t="shared" si="2"/>
        <v>0</v>
      </c>
      <c r="J17" s="35">
        <f t="shared" si="2"/>
        <v>0</v>
      </c>
      <c r="K17" s="35">
        <f t="shared" si="2"/>
        <v>0</v>
      </c>
      <c r="L17" s="36">
        <f t="shared" si="2"/>
        <v>1</v>
      </c>
      <c r="M17" s="9"/>
      <c r="N17" s="15">
        <f>E17</f>
        <v>1</v>
      </c>
      <c r="O17" s="17"/>
      <c r="P17" s="15">
        <f ca="1"/>
        <v>1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11"/>
      <c r="AE17" s="81" t="s">
        <v>99</v>
      </c>
      <c r="AF17" s="80">
        <f ca="1">N25</f>
        <v>3</v>
      </c>
      <c r="AG17" s="80"/>
      <c r="AH17" s="80"/>
    </row>
    <row r="18" spans="3:35" x14ac:dyDescent="0.2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1"/>
      <c r="AE18" s="80"/>
      <c r="AF18" s="80">
        <f ca="1">N23</f>
        <v>-4</v>
      </c>
      <c r="AG18" s="80"/>
      <c r="AH18" s="80"/>
      <c r="AI18" s="2"/>
    </row>
    <row r="19" spans="3:35" x14ac:dyDescent="0.2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1"/>
      <c r="AE19" s="81"/>
      <c r="AF19" s="80">
        <f ca="1">AF15</f>
        <v>-2</v>
      </c>
      <c r="AG19" s="80">
        <f ca="1">AF17</f>
        <v>3</v>
      </c>
      <c r="AH19" s="80"/>
      <c r="AI19" s="2"/>
    </row>
    <row r="20" spans="3:35" x14ac:dyDescent="0.2">
      <c r="C20" s="8"/>
      <c r="D20" s="9"/>
      <c r="E20" s="9"/>
      <c r="F20" s="9"/>
      <c r="G20" s="9" t="s">
        <v>5</v>
      </c>
      <c r="H20" s="9"/>
      <c r="I20" s="9"/>
      <c r="J20" s="40" t="s">
        <v>7</v>
      </c>
      <c r="K20" s="17" t="s">
        <v>6</v>
      </c>
      <c r="L20" s="79" t="s">
        <v>8</v>
      </c>
      <c r="M20" s="17" t="s">
        <v>1</v>
      </c>
      <c r="N20" s="40" t="s">
        <v>9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1"/>
      <c r="AE20" s="82" t="s">
        <v>8</v>
      </c>
      <c r="AF20" s="80">
        <f ca="1">AF16</f>
        <v>-4</v>
      </c>
      <c r="AG20" s="80">
        <f ca="1">AF18</f>
        <v>-4</v>
      </c>
      <c r="AH20" s="80"/>
      <c r="AI20" s="2"/>
    </row>
    <row r="21" spans="3:35" x14ac:dyDescent="0.2">
      <c r="C21" s="8"/>
      <c r="D21" s="9"/>
      <c r="E21" s="9"/>
      <c r="F21" s="9"/>
      <c r="G21" s="9"/>
      <c r="H21" s="9"/>
      <c r="I21" s="9"/>
      <c r="J21" s="9"/>
      <c r="K21" s="9"/>
      <c r="L21" s="15">
        <v>0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1"/>
      <c r="AE21" s="2"/>
      <c r="AF21" s="2"/>
      <c r="AG21" s="2"/>
      <c r="AH21" s="2"/>
      <c r="AI21" s="2"/>
    </row>
    <row r="22" spans="3:35" x14ac:dyDescent="0.2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1"/>
      <c r="AE22" s="2"/>
      <c r="AF22" s="2"/>
      <c r="AG22" s="2"/>
      <c r="AH22" s="2"/>
      <c r="AI22" s="2"/>
    </row>
    <row r="23" spans="3:35" x14ac:dyDescent="0.2">
      <c r="C23" s="8"/>
      <c r="D23" s="9"/>
      <c r="E23" s="9"/>
      <c r="F23" s="9"/>
      <c r="G23" s="9"/>
      <c r="H23" s="9"/>
      <c r="I23" s="9"/>
      <c r="J23" s="70">
        <f ca="1">E14</f>
        <v>-4</v>
      </c>
      <c r="K23" s="17"/>
      <c r="L23" s="72">
        <f ca="1">F6</f>
        <v>0</v>
      </c>
      <c r="M23" s="17"/>
      <c r="N23" s="29">
        <f t="shared" ref="N23:N26" ca="1" si="3">J23+L23</f>
        <v>-4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1"/>
    </row>
    <row r="24" spans="3:35" x14ac:dyDescent="0.2">
      <c r="C24" s="8"/>
      <c r="D24" s="9"/>
      <c r="E24" s="9"/>
      <c r="F24" s="9"/>
      <c r="G24" s="9"/>
      <c r="H24" s="9"/>
      <c r="I24" s="9"/>
      <c r="J24" s="71">
        <f ca="1">E15</f>
        <v>-1</v>
      </c>
      <c r="K24" s="17" t="s">
        <v>6</v>
      </c>
      <c r="L24" s="73">
        <f ca="1">F7</f>
        <v>3</v>
      </c>
      <c r="M24" s="17" t="s">
        <v>1</v>
      </c>
      <c r="N24" s="30">
        <f t="shared" ca="1" si="3"/>
        <v>2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1"/>
    </row>
    <row r="25" spans="3:35" x14ac:dyDescent="0.2">
      <c r="C25" s="8"/>
      <c r="D25" s="9"/>
      <c r="E25" s="9"/>
      <c r="F25" s="9"/>
      <c r="G25" s="9"/>
      <c r="H25" s="9"/>
      <c r="I25" s="9"/>
      <c r="J25" s="71">
        <f ca="1">E16</f>
        <v>-2</v>
      </c>
      <c r="K25" s="17"/>
      <c r="L25" s="73">
        <f ca="1">F8</f>
        <v>5</v>
      </c>
      <c r="M25" s="17"/>
      <c r="N25" s="30">
        <f t="shared" ca="1" si="3"/>
        <v>3</v>
      </c>
      <c r="O25" s="9"/>
      <c r="P25" s="9"/>
      <c r="Q25" s="9"/>
      <c r="R25" s="9"/>
      <c r="S25" s="9"/>
      <c r="T25" s="9"/>
      <c r="U25" s="9"/>
      <c r="V25" s="43"/>
      <c r="W25" s="17"/>
      <c r="X25" s="43"/>
      <c r="Y25" s="17"/>
      <c r="Z25" s="43"/>
      <c r="AA25" s="9"/>
      <c r="AB25" s="9"/>
      <c r="AC25" s="11"/>
    </row>
    <row r="26" spans="3:35" x14ac:dyDescent="0.2">
      <c r="C26" s="8"/>
      <c r="D26" s="9"/>
      <c r="E26" s="9"/>
      <c r="F26" s="9"/>
      <c r="G26" s="9"/>
      <c r="H26" s="9"/>
      <c r="I26" s="9"/>
      <c r="J26" s="15">
        <f>E17</f>
        <v>1</v>
      </c>
      <c r="K26" s="17"/>
      <c r="L26" s="15">
        <v>0</v>
      </c>
      <c r="M26" s="17"/>
      <c r="N26" s="15">
        <f t="shared" si="3"/>
        <v>1</v>
      </c>
      <c r="O26" s="9"/>
      <c r="P26" s="9"/>
      <c r="Q26" s="9"/>
      <c r="R26" s="9"/>
      <c r="S26" s="9"/>
      <c r="T26" s="9"/>
      <c r="U26" s="9"/>
      <c r="V26" s="9"/>
      <c r="W26" s="9"/>
      <c r="X26" s="17"/>
      <c r="Y26" s="9"/>
      <c r="Z26" s="9"/>
      <c r="AA26" s="9"/>
      <c r="AB26" s="9"/>
      <c r="AC26" s="11"/>
    </row>
    <row r="27" spans="3:35" x14ac:dyDescent="0.2"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11"/>
    </row>
    <row r="28" spans="3:35" x14ac:dyDescent="0.2"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1"/>
    </row>
    <row r="29" spans="3:35" x14ac:dyDescent="0.2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7"/>
      <c r="X29" s="9"/>
      <c r="Y29" s="17"/>
      <c r="Z29" s="9"/>
      <c r="AA29" s="9"/>
      <c r="AB29" s="9"/>
      <c r="AC29" s="11"/>
    </row>
    <row r="30" spans="3:35" x14ac:dyDescent="0.2"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11"/>
    </row>
    <row r="31" spans="3:35" x14ac:dyDescent="0.2"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1"/>
    </row>
    <row r="32" spans="3:35" x14ac:dyDescent="0.2">
      <c r="C32" s="1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21"/>
    </row>
    <row r="33" spans="3:31" x14ac:dyDescent="0.2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"/>
      <c r="AB33" s="26"/>
      <c r="AC33" s="26"/>
      <c r="AD33" s="26"/>
      <c r="AE33" s="26"/>
    </row>
    <row r="34" spans="3:31" x14ac:dyDescent="0.2">
      <c r="C34" s="4" t="s">
        <v>26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7"/>
      <c r="S34" s="24"/>
      <c r="T34" s="24"/>
      <c r="U34" s="24"/>
      <c r="V34" s="24"/>
      <c r="W34" s="24"/>
      <c r="X34" s="24"/>
      <c r="Y34" s="24"/>
      <c r="Z34" s="24"/>
      <c r="AA34" s="2"/>
    </row>
    <row r="35" spans="3:31" x14ac:dyDescent="0.2"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1"/>
      <c r="S35" s="24"/>
      <c r="T35" s="24"/>
      <c r="U35" s="24"/>
      <c r="V35" s="24"/>
      <c r="W35" s="24"/>
      <c r="X35" s="24"/>
      <c r="Y35" s="24"/>
      <c r="Z35" s="24"/>
      <c r="AA35" s="2"/>
    </row>
    <row r="36" spans="3:31" x14ac:dyDescent="0.2">
      <c r="C36" s="8"/>
      <c r="D36" s="9"/>
      <c r="E36" s="86">
        <f ca="1">RANDBETWEEN(-10,10)</f>
        <v>10</v>
      </c>
      <c r="F36" s="9"/>
      <c r="G36" s="9"/>
      <c r="H36" s="9"/>
      <c r="I36" s="31">
        <f t="shared" ref="I36:L39" si="4">N6</f>
        <v>1</v>
      </c>
      <c r="J36" s="32">
        <f t="shared" si="4"/>
        <v>0</v>
      </c>
      <c r="K36" s="32">
        <f t="shared" si="4"/>
        <v>0</v>
      </c>
      <c r="L36" s="77">
        <f t="shared" ca="1" si="4"/>
        <v>0</v>
      </c>
      <c r="M36" s="17"/>
      <c r="N36" s="84">
        <f ca="1">E36</f>
        <v>10</v>
      </c>
      <c r="O36" s="17"/>
      <c r="P36" s="84">
        <f t="array" aca="1" ref="P36:P39" ca="1">MMULT(I36:L39,N36:N39)</f>
        <v>10</v>
      </c>
      <c r="Q36" s="9"/>
      <c r="R36" s="11"/>
      <c r="S36" s="24"/>
      <c r="T36" s="24"/>
      <c r="U36" s="24"/>
      <c r="V36" s="24"/>
      <c r="W36" s="24"/>
      <c r="X36" s="24"/>
      <c r="Y36" s="24"/>
      <c r="Z36" s="24"/>
      <c r="AA36" s="2"/>
    </row>
    <row r="37" spans="3:31" ht="17" x14ac:dyDescent="0.25">
      <c r="C37" s="8" t="s">
        <v>12</v>
      </c>
      <c r="D37" s="41" t="s">
        <v>10</v>
      </c>
      <c r="E37" s="87">
        <f t="shared" ref="E37:E38" ca="1" si="5">RANDBETWEEN(-10,10)</f>
        <v>1</v>
      </c>
      <c r="F37" s="9"/>
      <c r="G37" s="9"/>
      <c r="H37" s="28" t="s">
        <v>67</v>
      </c>
      <c r="I37" s="33">
        <f t="shared" si="4"/>
        <v>0</v>
      </c>
      <c r="J37" s="17">
        <f t="shared" si="4"/>
        <v>1</v>
      </c>
      <c r="K37" s="17">
        <f t="shared" si="4"/>
        <v>0</v>
      </c>
      <c r="L37" s="78">
        <f t="shared" ca="1" si="4"/>
        <v>3</v>
      </c>
      <c r="M37" s="17"/>
      <c r="N37" s="85">
        <f ca="1">E37</f>
        <v>1</v>
      </c>
      <c r="O37" s="17" t="s">
        <v>1</v>
      </c>
      <c r="P37" s="85">
        <f ca="1"/>
        <v>1</v>
      </c>
      <c r="Q37" s="17" t="s">
        <v>1</v>
      </c>
      <c r="R37" s="83" t="s">
        <v>11</v>
      </c>
      <c r="S37" s="24"/>
      <c r="T37" s="24"/>
      <c r="U37" s="24"/>
      <c r="V37" s="24"/>
      <c r="W37" s="24"/>
      <c r="X37" s="24"/>
      <c r="Y37" s="24"/>
      <c r="Z37" s="24"/>
      <c r="AA37" s="2"/>
    </row>
    <row r="38" spans="3:31" x14ac:dyDescent="0.2">
      <c r="C38" s="8"/>
      <c r="D38" s="9"/>
      <c r="E38" s="87">
        <f t="shared" ca="1" si="5"/>
        <v>5</v>
      </c>
      <c r="F38" s="9"/>
      <c r="G38" s="9"/>
      <c r="H38" s="9"/>
      <c r="I38" s="33">
        <f t="shared" si="4"/>
        <v>0</v>
      </c>
      <c r="J38" s="17">
        <f t="shared" si="4"/>
        <v>0</v>
      </c>
      <c r="K38" s="17">
        <f t="shared" si="4"/>
        <v>1</v>
      </c>
      <c r="L38" s="78">
        <f t="shared" ca="1" si="4"/>
        <v>5</v>
      </c>
      <c r="M38" s="17"/>
      <c r="N38" s="85">
        <f ca="1">E38</f>
        <v>5</v>
      </c>
      <c r="O38" s="17"/>
      <c r="P38" s="85">
        <f ca="1"/>
        <v>5</v>
      </c>
      <c r="Q38" s="9"/>
      <c r="R38" s="11"/>
      <c r="S38" s="24"/>
      <c r="T38" s="24"/>
      <c r="U38" s="24"/>
      <c r="V38" s="24"/>
      <c r="W38" s="24"/>
      <c r="X38" s="24"/>
      <c r="Y38" s="24"/>
      <c r="Z38" s="24"/>
      <c r="AA38" s="2"/>
    </row>
    <row r="39" spans="3:31" x14ac:dyDescent="0.2">
      <c r="C39" s="8"/>
      <c r="D39" s="9"/>
      <c r="E39" s="15">
        <v>0</v>
      </c>
      <c r="F39" s="9"/>
      <c r="G39" s="9"/>
      <c r="H39" s="9"/>
      <c r="I39" s="34">
        <f t="shared" si="4"/>
        <v>0</v>
      </c>
      <c r="J39" s="35">
        <f t="shared" si="4"/>
        <v>0</v>
      </c>
      <c r="K39" s="35">
        <f t="shared" si="4"/>
        <v>0</v>
      </c>
      <c r="L39" s="36">
        <f t="shared" si="4"/>
        <v>1</v>
      </c>
      <c r="M39" s="17"/>
      <c r="N39" s="15">
        <f>E39</f>
        <v>0</v>
      </c>
      <c r="O39" s="17"/>
      <c r="P39" s="15">
        <f ca="1"/>
        <v>0</v>
      </c>
      <c r="Q39" s="9"/>
      <c r="R39" s="11"/>
      <c r="S39" s="24"/>
      <c r="T39" s="24"/>
      <c r="U39" s="24"/>
      <c r="V39" s="24"/>
      <c r="W39" s="24"/>
      <c r="X39" s="24"/>
      <c r="Y39" s="24"/>
      <c r="Z39" s="24"/>
      <c r="AA39" s="2"/>
    </row>
    <row r="40" spans="3:31" x14ac:dyDescent="0.2">
      <c r="C40" s="1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21"/>
    </row>
    <row r="42" spans="3:31" x14ac:dyDescent="0.2">
      <c r="C42" s="4" t="s">
        <v>100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7"/>
    </row>
    <row r="43" spans="3:31" x14ac:dyDescent="0.2"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31">
        <v>1</v>
      </c>
      <c r="T43" s="32">
        <v>0</v>
      </c>
      <c r="U43" s="32">
        <v>0</v>
      </c>
      <c r="V43" s="88">
        <f ca="1">-F6</f>
        <v>0</v>
      </c>
      <c r="W43" s="11"/>
    </row>
    <row r="44" spans="3:31" ht="17" x14ac:dyDescent="0.25"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 t="s">
        <v>101</v>
      </c>
      <c r="S44" s="33">
        <v>0</v>
      </c>
      <c r="T44" s="17">
        <v>1</v>
      </c>
      <c r="U44" s="17">
        <v>0</v>
      </c>
      <c r="V44" s="89">
        <f ca="1">-F7</f>
        <v>-3</v>
      </c>
      <c r="W44" s="11"/>
    </row>
    <row r="45" spans="3:31" x14ac:dyDescent="0.2"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33">
        <v>0</v>
      </c>
      <c r="T45" s="17">
        <v>0</v>
      </c>
      <c r="U45" s="17">
        <v>1</v>
      </c>
      <c r="V45" s="89">
        <f ca="1">-F8</f>
        <v>-5</v>
      </c>
      <c r="W45" s="11"/>
    </row>
    <row r="46" spans="3:31" x14ac:dyDescent="0.2"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34">
        <v>0</v>
      </c>
      <c r="T46" s="35">
        <v>0</v>
      </c>
      <c r="U46" s="35">
        <v>0</v>
      </c>
      <c r="V46" s="36">
        <v>1</v>
      </c>
      <c r="W46" s="11"/>
    </row>
    <row r="47" spans="3:31" x14ac:dyDescent="0.2">
      <c r="C47" s="8"/>
      <c r="D47" s="16" t="s">
        <v>102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1"/>
    </row>
    <row r="48" spans="3:31" x14ac:dyDescent="0.2">
      <c r="C48" s="8"/>
      <c r="D48" s="9"/>
      <c r="E48" s="9"/>
      <c r="F48" s="9"/>
      <c r="G48" s="9"/>
      <c r="H48" s="9"/>
      <c r="I48" s="31">
        <f t="shared" ref="I48:L51" si="6">S43</f>
        <v>1</v>
      </c>
      <c r="J48" s="32">
        <f t="shared" si="6"/>
        <v>0</v>
      </c>
      <c r="K48" s="32">
        <f t="shared" si="6"/>
        <v>0</v>
      </c>
      <c r="L48" s="90">
        <f t="shared" ca="1" si="6"/>
        <v>0</v>
      </c>
      <c r="M48" s="9"/>
      <c r="N48" s="29">
        <f ca="1">P14</f>
        <v>-4</v>
      </c>
      <c r="O48" s="9"/>
      <c r="P48" s="70">
        <f t="array" aca="1" ref="P48:P51" ca="1">MMULT(I48:L51,N48:N51)</f>
        <v>-4</v>
      </c>
      <c r="Q48" s="9"/>
      <c r="R48" s="9"/>
      <c r="S48" s="9"/>
      <c r="T48" s="9"/>
      <c r="U48" s="9"/>
      <c r="V48" s="9"/>
      <c r="W48" s="11"/>
    </row>
    <row r="49" spans="3:23" ht="17" x14ac:dyDescent="0.25">
      <c r="C49" s="8"/>
      <c r="D49" s="9"/>
      <c r="E49" s="9"/>
      <c r="F49" s="9"/>
      <c r="G49" s="9"/>
      <c r="H49" s="28" t="s">
        <v>103</v>
      </c>
      <c r="I49" s="33">
        <f t="shared" si="6"/>
        <v>0</v>
      </c>
      <c r="J49" s="17">
        <f t="shared" si="6"/>
        <v>1</v>
      </c>
      <c r="K49" s="17">
        <f t="shared" si="6"/>
        <v>0</v>
      </c>
      <c r="L49" s="91">
        <f t="shared" ca="1" si="6"/>
        <v>-3</v>
      </c>
      <c r="M49" s="9"/>
      <c r="N49" s="30">
        <f ca="1">P15</f>
        <v>2</v>
      </c>
      <c r="O49" s="17" t="s">
        <v>1</v>
      </c>
      <c r="P49" s="71">
        <f ca="1"/>
        <v>-1</v>
      </c>
      <c r="Q49" s="17" t="s">
        <v>1</v>
      </c>
      <c r="R49" s="41" t="s">
        <v>7</v>
      </c>
      <c r="S49" s="9"/>
      <c r="T49" s="9"/>
      <c r="U49" s="9"/>
      <c r="V49" s="9"/>
      <c r="W49" s="11"/>
    </row>
    <row r="50" spans="3:23" x14ac:dyDescent="0.2">
      <c r="C50" s="8"/>
      <c r="D50" s="9"/>
      <c r="E50" s="9"/>
      <c r="F50" s="9"/>
      <c r="G50" s="9"/>
      <c r="H50" s="9"/>
      <c r="I50" s="33">
        <f t="shared" si="6"/>
        <v>0</v>
      </c>
      <c r="J50" s="17">
        <f t="shared" si="6"/>
        <v>0</v>
      </c>
      <c r="K50" s="17">
        <f t="shared" si="6"/>
        <v>1</v>
      </c>
      <c r="L50" s="91">
        <f t="shared" ca="1" si="6"/>
        <v>-5</v>
      </c>
      <c r="M50" s="9"/>
      <c r="N50" s="30">
        <f ca="1">P16</f>
        <v>3</v>
      </c>
      <c r="O50" s="9"/>
      <c r="P50" s="71">
        <f ca="1"/>
        <v>-2</v>
      </c>
      <c r="Q50" s="9"/>
      <c r="R50" s="9"/>
      <c r="S50" s="9"/>
      <c r="T50" s="9"/>
      <c r="U50" s="9"/>
      <c r="V50" s="9"/>
      <c r="W50" s="11"/>
    </row>
    <row r="51" spans="3:23" x14ac:dyDescent="0.2">
      <c r="C51" s="8"/>
      <c r="D51" s="9"/>
      <c r="E51" s="9"/>
      <c r="F51" s="9"/>
      <c r="G51" s="9"/>
      <c r="H51" s="9"/>
      <c r="I51" s="34">
        <f t="shared" si="6"/>
        <v>0</v>
      </c>
      <c r="J51" s="35">
        <f t="shared" si="6"/>
        <v>0</v>
      </c>
      <c r="K51" s="35">
        <f t="shared" si="6"/>
        <v>0</v>
      </c>
      <c r="L51" s="36">
        <f t="shared" si="6"/>
        <v>1</v>
      </c>
      <c r="M51" s="9"/>
      <c r="N51" s="15">
        <f ca="1">P17</f>
        <v>1</v>
      </c>
      <c r="O51" s="9"/>
      <c r="P51" s="15">
        <f ca="1"/>
        <v>1</v>
      </c>
      <c r="Q51" s="9"/>
      <c r="R51" s="9"/>
      <c r="S51" s="9"/>
      <c r="T51" s="9"/>
      <c r="U51" s="9"/>
      <c r="V51" s="9"/>
      <c r="W51" s="11"/>
    </row>
    <row r="52" spans="3:23" x14ac:dyDescent="0.2">
      <c r="C52" s="1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2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7"/>
  <sheetViews>
    <sheetView zoomScaleNormal="100" workbookViewId="0">
      <selection activeCell="D51" sqref="D51:G54"/>
    </sheetView>
  </sheetViews>
  <sheetFormatPr baseColWidth="10" defaultColWidth="8.83203125" defaultRowHeight="15" x14ac:dyDescent="0.2"/>
  <cols>
    <col min="1" max="3" width="4.6640625" customWidth="1"/>
    <col min="4" max="7" width="7.6640625" customWidth="1"/>
    <col min="8" max="8" width="2.33203125" customWidth="1"/>
    <col min="9" max="9" width="7.6640625" customWidth="1"/>
    <col min="10" max="10" width="2.5" customWidth="1"/>
    <col min="11" max="11" width="7.6640625" customWidth="1"/>
    <col min="12" max="12" width="2.6640625" customWidth="1"/>
    <col min="13" max="18" width="7.6640625" customWidth="1"/>
    <col min="19" max="22" width="7.6640625" style="64" customWidth="1"/>
    <col min="23" max="52" width="7.6640625" customWidth="1"/>
  </cols>
  <sheetData>
    <row r="1" spans="1:21" x14ac:dyDescent="0.2">
      <c r="A1" s="1" t="s">
        <v>0</v>
      </c>
    </row>
    <row r="2" spans="1:21" x14ac:dyDescent="0.2">
      <c r="A2" s="1"/>
    </row>
    <row r="3" spans="1:21" x14ac:dyDescent="0.2">
      <c r="A3" s="1"/>
      <c r="C3" s="4" t="s">
        <v>68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7"/>
    </row>
    <row r="4" spans="1:21" x14ac:dyDescent="0.2">
      <c r="C4" s="8"/>
      <c r="D4" s="9"/>
      <c r="E4" s="13" t="s">
        <v>13</v>
      </c>
      <c r="F4" s="23">
        <f ca="1">RANDBETWEEN(-3,3) * PI()/4</f>
        <v>-2.3561944901923448</v>
      </c>
      <c r="G4" s="17" t="s">
        <v>1</v>
      </c>
      <c r="H4" s="9" t="str">
        <f ca="1" xml:space="preserve"> TRUNC(4*F4/PI()) &amp; "π/4"</f>
        <v>-3π/4</v>
      </c>
      <c r="I4" s="9"/>
      <c r="J4" s="9"/>
      <c r="K4" s="9"/>
      <c r="L4" s="92"/>
      <c r="M4" s="9"/>
      <c r="N4" s="9"/>
      <c r="O4" s="11"/>
    </row>
    <row r="5" spans="1:21" x14ac:dyDescent="0.2">
      <c r="C5" s="8"/>
      <c r="D5" s="9"/>
      <c r="E5" s="13" t="s">
        <v>14</v>
      </c>
      <c r="F5" s="23">
        <f ca="1">COS(F4)</f>
        <v>-0.70710678118654746</v>
      </c>
      <c r="G5" s="9"/>
      <c r="H5" s="9"/>
      <c r="I5" s="9"/>
      <c r="J5" s="9"/>
      <c r="K5" s="9"/>
      <c r="L5" s="92"/>
      <c r="M5" s="9"/>
      <c r="N5" s="9"/>
      <c r="O5" s="11"/>
    </row>
    <row r="6" spans="1:21" x14ac:dyDescent="0.2">
      <c r="C6" s="8"/>
      <c r="D6" s="9"/>
      <c r="E6" s="13" t="s">
        <v>15</v>
      </c>
      <c r="F6" s="23">
        <f ca="1">SIN(F4)</f>
        <v>-0.70710678118654757</v>
      </c>
      <c r="G6" s="9"/>
      <c r="H6" s="9"/>
      <c r="I6" s="9"/>
      <c r="J6" s="9"/>
      <c r="K6" s="9"/>
      <c r="L6" s="9"/>
      <c r="M6" s="9"/>
      <c r="N6" s="9"/>
      <c r="O6" s="11"/>
    </row>
    <row r="7" spans="1:21" x14ac:dyDescent="0.2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1"/>
    </row>
    <row r="8" spans="1:21" x14ac:dyDescent="0.2">
      <c r="C8" s="8"/>
      <c r="D8" s="9"/>
      <c r="E8" s="9"/>
      <c r="F8" s="12">
        <f ca="1">RANDBETWEEN(-8,8)</f>
        <v>2</v>
      </c>
      <c r="G8" s="9"/>
      <c r="H8" s="9"/>
      <c r="I8" s="9"/>
      <c r="J8" s="9"/>
      <c r="K8" s="17"/>
      <c r="L8" s="9"/>
      <c r="M8" s="9"/>
      <c r="N8" s="9"/>
      <c r="O8" s="11"/>
    </row>
    <row r="9" spans="1:21" x14ac:dyDescent="0.2">
      <c r="C9" s="8"/>
      <c r="D9" s="9"/>
      <c r="E9" s="13" t="s">
        <v>17</v>
      </c>
      <c r="F9" s="14">
        <f t="shared" ref="F9:F10" ca="1" si="0">RANDBETWEEN(-8,8)</f>
        <v>8</v>
      </c>
      <c r="G9" s="9"/>
      <c r="H9" s="9"/>
      <c r="I9" s="9"/>
      <c r="J9" s="9"/>
      <c r="K9" s="17"/>
      <c r="L9" s="9"/>
      <c r="M9" s="9"/>
      <c r="N9" s="9"/>
      <c r="O9" s="11"/>
    </row>
    <row r="10" spans="1:21" x14ac:dyDescent="0.2">
      <c r="C10" s="8"/>
      <c r="D10" s="9"/>
      <c r="E10" s="9"/>
      <c r="F10" s="14">
        <f t="shared" ca="1" si="0"/>
        <v>2</v>
      </c>
      <c r="G10" s="9"/>
      <c r="H10" s="9"/>
      <c r="I10" s="9"/>
      <c r="J10" s="9"/>
      <c r="K10" s="17"/>
      <c r="L10" s="9"/>
      <c r="M10" s="9"/>
      <c r="N10" s="9"/>
      <c r="O10" s="11"/>
    </row>
    <row r="11" spans="1:21" x14ac:dyDescent="0.2">
      <c r="C11" s="8"/>
      <c r="D11" s="9"/>
      <c r="E11" s="9"/>
      <c r="F11" s="15">
        <v>0</v>
      </c>
      <c r="G11" s="9"/>
      <c r="H11" s="9"/>
      <c r="I11" s="9"/>
      <c r="J11" s="9"/>
      <c r="K11" s="17"/>
      <c r="L11" s="9"/>
      <c r="M11" s="9"/>
      <c r="N11" s="9"/>
      <c r="O11" s="11"/>
    </row>
    <row r="12" spans="1:21" x14ac:dyDescent="0.2">
      <c r="C12" s="18"/>
      <c r="D12" s="19"/>
      <c r="E12" s="19"/>
      <c r="F12" s="19"/>
      <c r="G12" s="19"/>
      <c r="H12" s="19"/>
      <c r="I12" s="19"/>
      <c r="J12" s="19"/>
      <c r="K12" s="35"/>
      <c r="L12" s="19"/>
      <c r="M12" s="19"/>
      <c r="N12" s="19"/>
      <c r="O12" s="21"/>
    </row>
    <row r="14" spans="1:21" x14ac:dyDescent="0.2">
      <c r="C14" s="4" t="s">
        <v>20</v>
      </c>
      <c r="D14" s="5"/>
      <c r="E14" s="5"/>
      <c r="F14" s="5"/>
      <c r="G14" s="5" t="str">
        <f ca="1">H4</f>
        <v>-3π/4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7"/>
    </row>
    <row r="15" spans="1:21" x14ac:dyDescent="0.2">
      <c r="C15" s="8"/>
      <c r="D15" s="22"/>
      <c r="E15" s="22"/>
      <c r="F15" s="22"/>
      <c r="G15" s="22"/>
      <c r="H15" s="22"/>
      <c r="I15" s="22"/>
      <c r="J15" s="22"/>
      <c r="K15" s="22"/>
      <c r="L15" s="9"/>
      <c r="M15" s="9"/>
      <c r="N15" s="9"/>
      <c r="O15" s="9"/>
      <c r="P15" s="9"/>
      <c r="Q15" s="9"/>
      <c r="R15" s="11"/>
      <c r="T15" s="64" t="s">
        <v>19</v>
      </c>
    </row>
    <row r="16" spans="1:21" x14ac:dyDescent="0.2">
      <c r="C16" s="8"/>
      <c r="D16" s="22"/>
      <c r="E16" s="22"/>
      <c r="F16" s="22"/>
      <c r="G16" s="22"/>
      <c r="H16" s="22"/>
      <c r="I16" s="22"/>
      <c r="J16" s="22"/>
      <c r="K16" s="22"/>
      <c r="L16" s="9"/>
      <c r="M16" s="9"/>
      <c r="N16" s="9"/>
      <c r="O16" s="9"/>
      <c r="P16" s="9"/>
      <c r="Q16" s="9"/>
      <c r="R16" s="11"/>
      <c r="S16" s="65" t="str">
        <f>K20</f>
        <v>v'</v>
      </c>
      <c r="T16" s="64">
        <v>0</v>
      </c>
      <c r="U16" s="64">
        <f ca="1">K22</f>
        <v>-4.2426406871192848</v>
      </c>
    </row>
    <row r="17" spans="3:21" x14ac:dyDescent="0.2">
      <c r="C17" s="8"/>
      <c r="D17" s="22"/>
      <c r="E17" s="22"/>
      <c r="F17" s="22"/>
      <c r="G17" s="22"/>
      <c r="H17" s="22"/>
      <c r="I17" s="22"/>
      <c r="J17" s="22"/>
      <c r="K17" s="22"/>
      <c r="L17" s="9"/>
      <c r="M17" s="9"/>
      <c r="N17" s="9"/>
      <c r="O17" s="9"/>
      <c r="P17" s="9"/>
      <c r="Q17" s="9"/>
      <c r="R17" s="11"/>
      <c r="T17" s="64">
        <v>0</v>
      </c>
      <c r="U17" s="64">
        <f ca="1">K23</f>
        <v>-7.0710678118654755</v>
      </c>
    </row>
    <row r="18" spans="3:21" x14ac:dyDescent="0.2">
      <c r="C18" s="8"/>
      <c r="D18" s="22"/>
      <c r="E18" s="22"/>
      <c r="F18" s="22"/>
      <c r="G18" s="22"/>
      <c r="H18" s="22"/>
      <c r="I18" s="22"/>
      <c r="J18" s="22"/>
      <c r="K18" s="22"/>
      <c r="L18" s="9"/>
      <c r="M18" s="9"/>
      <c r="N18" s="9"/>
      <c r="O18" s="9"/>
      <c r="P18" s="9"/>
      <c r="Q18" s="9"/>
      <c r="R18" s="11"/>
      <c r="S18" s="65" t="s">
        <v>11</v>
      </c>
      <c r="T18" s="64">
        <v>0</v>
      </c>
      <c r="U18" s="64">
        <f ca="1">I22</f>
        <v>8</v>
      </c>
    </row>
    <row r="19" spans="3:21" x14ac:dyDescent="0.2">
      <c r="C19" s="8"/>
      <c r="D19" s="22"/>
      <c r="E19" s="22"/>
      <c r="F19" s="22"/>
      <c r="G19" s="22"/>
      <c r="H19" s="22"/>
      <c r="I19" s="22"/>
      <c r="J19" s="22"/>
      <c r="K19" s="22"/>
      <c r="L19" s="9"/>
      <c r="M19" s="9"/>
      <c r="N19" s="9"/>
      <c r="O19" s="9"/>
      <c r="P19" s="9"/>
      <c r="Q19" s="9"/>
      <c r="R19" s="11"/>
      <c r="T19" s="64">
        <v>0</v>
      </c>
      <c r="U19" s="64">
        <f ca="1">I23</f>
        <v>2</v>
      </c>
    </row>
    <row r="20" spans="3:21" ht="17" x14ac:dyDescent="0.25">
      <c r="C20" s="8"/>
      <c r="D20" s="16" t="s">
        <v>16</v>
      </c>
      <c r="E20" s="9"/>
      <c r="F20" s="9"/>
      <c r="G20" s="9"/>
      <c r="H20" s="9"/>
      <c r="I20" s="43" t="s">
        <v>11</v>
      </c>
      <c r="J20" s="9"/>
      <c r="K20" s="43" t="s">
        <v>18</v>
      </c>
      <c r="L20" s="9"/>
      <c r="M20" s="9"/>
      <c r="N20" s="9"/>
      <c r="O20" s="9"/>
      <c r="P20" s="9"/>
      <c r="Q20" s="9"/>
      <c r="R20" s="11"/>
    </row>
    <row r="21" spans="3:21" x14ac:dyDescent="0.2">
      <c r="C21" s="8"/>
      <c r="D21" s="192">
        <v>1</v>
      </c>
      <c r="E21" s="193">
        <v>0</v>
      </c>
      <c r="F21" s="193">
        <v>0</v>
      </c>
      <c r="G21" s="194">
        <v>0</v>
      </c>
      <c r="H21" s="9"/>
      <c r="I21" s="12">
        <f ca="1">F8</f>
        <v>2</v>
      </c>
      <c r="J21" s="9"/>
      <c r="K21" s="189">
        <f t="array" aca="1" ref="K21:K24" ca="1">MMULT(D21:G24,I21:I24)</f>
        <v>2</v>
      </c>
      <c r="L21" s="9"/>
      <c r="M21" s="9"/>
      <c r="N21" s="9"/>
      <c r="O21" s="9"/>
      <c r="P21" s="9"/>
      <c r="Q21" s="9"/>
      <c r="R21" s="11"/>
    </row>
    <row r="22" spans="3:21" x14ac:dyDescent="0.2">
      <c r="C22" s="8"/>
      <c r="D22" s="195">
        <v>0</v>
      </c>
      <c r="E22" s="23">
        <f ca="1">F5</f>
        <v>-0.70710678118654746</v>
      </c>
      <c r="F22" s="23">
        <f ca="1">-F6</f>
        <v>0.70710678118654757</v>
      </c>
      <c r="G22" s="196">
        <v>0</v>
      </c>
      <c r="H22" s="9"/>
      <c r="I22" s="14">
        <f ca="1">F9</f>
        <v>8</v>
      </c>
      <c r="J22" s="17" t="s">
        <v>1</v>
      </c>
      <c r="K22" s="190">
        <f ca="1"/>
        <v>-4.2426406871192848</v>
      </c>
      <c r="L22" s="9"/>
      <c r="M22" s="9"/>
      <c r="N22" s="9"/>
      <c r="O22" s="9"/>
      <c r="P22" s="9"/>
      <c r="Q22" s="9"/>
      <c r="R22" s="11"/>
    </row>
    <row r="23" spans="3:21" x14ac:dyDescent="0.2">
      <c r="C23" s="8"/>
      <c r="D23" s="195">
        <v>0</v>
      </c>
      <c r="E23" s="23">
        <f ca="1">F6</f>
        <v>-0.70710678118654757</v>
      </c>
      <c r="F23" s="23">
        <f ca="1">F5</f>
        <v>-0.70710678118654746</v>
      </c>
      <c r="G23" s="196">
        <v>0</v>
      </c>
      <c r="H23" s="9"/>
      <c r="I23" s="14">
        <f ca="1">F10</f>
        <v>2</v>
      </c>
      <c r="J23" s="9"/>
      <c r="K23" s="190">
        <f ca="1"/>
        <v>-7.0710678118654755</v>
      </c>
      <c r="L23" s="9"/>
      <c r="M23" s="9"/>
      <c r="N23" s="9"/>
      <c r="O23" s="9"/>
      <c r="P23" s="9"/>
      <c r="Q23" s="9"/>
      <c r="R23" s="11"/>
    </row>
    <row r="24" spans="3:21" x14ac:dyDescent="0.2">
      <c r="C24" s="8"/>
      <c r="D24" s="197">
        <v>0</v>
      </c>
      <c r="E24" s="198">
        <v>0</v>
      </c>
      <c r="F24" s="198">
        <v>0</v>
      </c>
      <c r="G24" s="199">
        <v>1</v>
      </c>
      <c r="H24" s="9"/>
      <c r="I24" s="15">
        <f>F11</f>
        <v>0</v>
      </c>
      <c r="J24" s="9"/>
      <c r="K24" s="191">
        <f ca="1"/>
        <v>0</v>
      </c>
      <c r="L24" s="9"/>
      <c r="M24" s="9"/>
      <c r="N24" s="9"/>
      <c r="O24" s="9"/>
      <c r="P24" s="9"/>
      <c r="Q24" s="9"/>
      <c r="R24" s="11"/>
    </row>
    <row r="25" spans="3:21" x14ac:dyDescent="0.2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</row>
    <row r="26" spans="3:21" x14ac:dyDescent="0.2"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1"/>
    </row>
    <row r="27" spans="3:21" x14ac:dyDescent="0.2">
      <c r="C27" s="1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1"/>
    </row>
    <row r="29" spans="3:21" x14ac:dyDescent="0.2">
      <c r="C29" s="4" t="s">
        <v>21</v>
      </c>
      <c r="D29" s="5"/>
      <c r="E29" s="5"/>
      <c r="F29" s="5"/>
      <c r="G29" s="5" t="str">
        <f ca="1">H4</f>
        <v>-3π/4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7"/>
    </row>
    <row r="30" spans="3:21" x14ac:dyDescent="0.2">
      <c r="C30" s="8"/>
      <c r="D30" s="22"/>
      <c r="E30" s="22"/>
      <c r="F30" s="22"/>
      <c r="G30" s="22"/>
      <c r="H30" s="22"/>
      <c r="I30" s="22"/>
      <c r="J30" s="22"/>
      <c r="K30" s="22"/>
      <c r="L30" s="9"/>
      <c r="M30" s="9"/>
      <c r="N30" s="9"/>
      <c r="O30" s="9"/>
      <c r="P30" s="9"/>
      <c r="Q30" s="9"/>
      <c r="R30" s="11"/>
      <c r="T30" s="64" t="s">
        <v>19</v>
      </c>
    </row>
    <row r="31" spans="3:21" x14ac:dyDescent="0.2">
      <c r="C31" s="8"/>
      <c r="D31" s="22"/>
      <c r="E31" s="22"/>
      <c r="F31" s="22"/>
      <c r="G31" s="22"/>
      <c r="H31" s="22"/>
      <c r="I31" s="22"/>
      <c r="J31" s="22"/>
      <c r="K31" s="22"/>
      <c r="L31" s="9"/>
      <c r="M31" s="9"/>
      <c r="N31" s="9"/>
      <c r="O31" s="9"/>
      <c r="P31" s="9"/>
      <c r="Q31" s="9"/>
      <c r="R31" s="11"/>
      <c r="S31" s="65" t="str">
        <f>K35</f>
        <v>v'</v>
      </c>
      <c r="T31" s="64">
        <v>0</v>
      </c>
      <c r="U31" s="64">
        <f ca="1">K36</f>
        <v>-2.8284271247461898</v>
      </c>
    </row>
    <row r="32" spans="3:21" x14ac:dyDescent="0.2">
      <c r="C32" s="8"/>
      <c r="D32" s="22"/>
      <c r="E32" s="22"/>
      <c r="F32" s="22"/>
      <c r="G32" s="22"/>
      <c r="H32" s="22"/>
      <c r="I32" s="22"/>
      <c r="J32" s="22"/>
      <c r="K32" s="22"/>
      <c r="L32" s="9"/>
      <c r="M32" s="9"/>
      <c r="N32" s="9"/>
      <c r="O32" s="9"/>
      <c r="P32" s="9"/>
      <c r="Q32" s="9"/>
      <c r="R32" s="11"/>
      <c r="T32" s="64">
        <v>0</v>
      </c>
      <c r="U32" s="64">
        <f ca="1">K38</f>
        <v>2.2204460492503131E-16</v>
      </c>
    </row>
    <row r="33" spans="3:21" x14ac:dyDescent="0.2">
      <c r="C33" s="8"/>
      <c r="D33" s="22"/>
      <c r="E33" s="22"/>
      <c r="F33" s="22"/>
      <c r="G33" s="22"/>
      <c r="H33" s="22"/>
      <c r="I33" s="22"/>
      <c r="J33" s="22"/>
      <c r="K33" s="22"/>
      <c r="L33" s="9"/>
      <c r="M33" s="9"/>
      <c r="N33" s="9"/>
      <c r="O33" s="9"/>
      <c r="P33" s="9"/>
      <c r="Q33" s="9"/>
      <c r="R33" s="11"/>
      <c r="S33" s="65" t="s">
        <v>11</v>
      </c>
      <c r="T33" s="64">
        <v>0</v>
      </c>
      <c r="U33" s="64">
        <f ca="1">I36</f>
        <v>2</v>
      </c>
    </row>
    <row r="34" spans="3:21" x14ac:dyDescent="0.2">
      <c r="C34" s="8"/>
      <c r="D34" s="22"/>
      <c r="E34" s="22"/>
      <c r="F34" s="22"/>
      <c r="G34" s="22"/>
      <c r="H34" s="22"/>
      <c r="I34" s="22"/>
      <c r="J34" s="22"/>
      <c r="K34" s="22"/>
      <c r="L34" s="9"/>
      <c r="M34" s="9"/>
      <c r="N34" s="9"/>
      <c r="O34" s="9"/>
      <c r="P34" s="9"/>
      <c r="Q34" s="9"/>
      <c r="R34" s="11"/>
      <c r="T34" s="64">
        <v>0</v>
      </c>
      <c r="U34" s="64">
        <f ca="1">I38</f>
        <v>2</v>
      </c>
    </row>
    <row r="35" spans="3:21" ht="17" x14ac:dyDescent="0.25">
      <c r="C35" s="8"/>
      <c r="D35" s="16" t="s">
        <v>23</v>
      </c>
      <c r="E35" s="9"/>
      <c r="F35" s="9"/>
      <c r="G35" s="9"/>
      <c r="H35" s="9"/>
      <c r="I35" s="43" t="s">
        <v>11</v>
      </c>
      <c r="J35" s="9"/>
      <c r="K35" s="43" t="s">
        <v>18</v>
      </c>
      <c r="L35" s="9"/>
      <c r="M35" s="9"/>
      <c r="N35" s="9"/>
      <c r="O35" s="9"/>
      <c r="P35" s="9"/>
      <c r="Q35" s="9"/>
      <c r="R35" s="11"/>
    </row>
    <row r="36" spans="3:21" x14ac:dyDescent="0.2">
      <c r="C36" s="8"/>
      <c r="D36" s="192">
        <f ca="1">F5</f>
        <v>-0.70710678118654746</v>
      </c>
      <c r="E36" s="193">
        <v>0</v>
      </c>
      <c r="F36" s="193">
        <f ca="1">F6</f>
        <v>-0.70710678118654757</v>
      </c>
      <c r="G36" s="194">
        <v>0</v>
      </c>
      <c r="H36" s="9"/>
      <c r="I36" s="12">
        <f ca="1">F8</f>
        <v>2</v>
      </c>
      <c r="J36" s="9"/>
      <c r="K36" s="189">
        <f t="array" aca="1" ref="K36:K39" ca="1">MMULT(D36:G39,I36:I39)</f>
        <v>-2.8284271247461898</v>
      </c>
      <c r="L36" s="9"/>
      <c r="M36" s="9"/>
      <c r="N36" s="9"/>
      <c r="O36" s="9"/>
      <c r="P36" s="9"/>
      <c r="Q36" s="9"/>
      <c r="R36" s="11"/>
    </row>
    <row r="37" spans="3:21" x14ac:dyDescent="0.2">
      <c r="C37" s="8"/>
      <c r="D37" s="195">
        <v>0</v>
      </c>
      <c r="E37" s="23">
        <v>1</v>
      </c>
      <c r="F37" s="23">
        <v>0</v>
      </c>
      <c r="G37" s="196">
        <v>0</v>
      </c>
      <c r="H37" s="9"/>
      <c r="I37" s="14">
        <f ca="1">F9</f>
        <v>8</v>
      </c>
      <c r="J37" s="17" t="s">
        <v>1</v>
      </c>
      <c r="K37" s="190">
        <f ca="1"/>
        <v>8</v>
      </c>
      <c r="L37" s="9"/>
      <c r="M37" s="9"/>
      <c r="N37" s="9"/>
      <c r="O37" s="9"/>
      <c r="P37" s="9"/>
      <c r="Q37" s="9"/>
      <c r="R37" s="11"/>
    </row>
    <row r="38" spans="3:21" x14ac:dyDescent="0.2">
      <c r="C38" s="8"/>
      <c r="D38" s="195">
        <f ca="1">-F6</f>
        <v>0.70710678118654757</v>
      </c>
      <c r="E38" s="23">
        <v>0</v>
      </c>
      <c r="F38" s="23">
        <f ca="1">F5</f>
        <v>-0.70710678118654746</v>
      </c>
      <c r="G38" s="196">
        <v>0</v>
      </c>
      <c r="H38" s="9"/>
      <c r="I38" s="14">
        <f ca="1">F10</f>
        <v>2</v>
      </c>
      <c r="J38" s="9"/>
      <c r="K38" s="190">
        <f ca="1"/>
        <v>2.2204460492503131E-16</v>
      </c>
      <c r="L38" s="9"/>
      <c r="M38" s="9"/>
      <c r="N38" s="9"/>
      <c r="O38" s="9"/>
      <c r="P38" s="9"/>
      <c r="Q38" s="9"/>
      <c r="R38" s="11"/>
    </row>
    <row r="39" spans="3:21" x14ac:dyDescent="0.2">
      <c r="C39" s="8"/>
      <c r="D39" s="197">
        <v>0</v>
      </c>
      <c r="E39" s="198">
        <v>0</v>
      </c>
      <c r="F39" s="198">
        <v>0</v>
      </c>
      <c r="G39" s="199">
        <v>1</v>
      </c>
      <c r="H39" s="9"/>
      <c r="I39" s="15">
        <f>F11</f>
        <v>0</v>
      </c>
      <c r="J39" s="9"/>
      <c r="K39" s="191">
        <f ca="1"/>
        <v>0</v>
      </c>
      <c r="L39" s="9"/>
      <c r="M39" s="9"/>
      <c r="N39" s="9"/>
      <c r="O39" s="9"/>
      <c r="P39" s="9"/>
      <c r="Q39" s="9"/>
      <c r="R39" s="11"/>
    </row>
    <row r="40" spans="3:21" x14ac:dyDescent="0.2"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1"/>
    </row>
    <row r="41" spans="3:21" x14ac:dyDescent="0.2"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1"/>
    </row>
    <row r="42" spans="3:21" x14ac:dyDescent="0.2"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21"/>
    </row>
    <row r="44" spans="3:21" x14ac:dyDescent="0.2">
      <c r="C44" s="4" t="s">
        <v>22</v>
      </c>
      <c r="D44" s="5"/>
      <c r="E44" s="5"/>
      <c r="F44" s="5"/>
      <c r="G44" s="5" t="str">
        <f ca="1">H4</f>
        <v>-3π/4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7"/>
    </row>
    <row r="45" spans="3:21" x14ac:dyDescent="0.2">
      <c r="C45" s="8"/>
      <c r="D45" s="22"/>
      <c r="E45" s="22"/>
      <c r="F45" s="22"/>
      <c r="G45" s="22"/>
      <c r="H45" s="22"/>
      <c r="I45" s="22"/>
      <c r="J45" s="22"/>
      <c r="K45" s="22"/>
      <c r="L45" s="9"/>
      <c r="M45" s="9"/>
      <c r="N45" s="9"/>
      <c r="O45" s="9"/>
      <c r="P45" s="9"/>
      <c r="Q45" s="9"/>
      <c r="R45" s="11"/>
      <c r="T45" s="64" t="s">
        <v>19</v>
      </c>
    </row>
    <row r="46" spans="3:21" x14ac:dyDescent="0.2">
      <c r="C46" s="8"/>
      <c r="D46" s="22"/>
      <c r="E46" s="22"/>
      <c r="F46" s="22"/>
      <c r="G46" s="22"/>
      <c r="H46" s="22"/>
      <c r="I46" s="22"/>
      <c r="J46" s="22"/>
      <c r="K46" s="22"/>
      <c r="L46" s="9"/>
      <c r="M46" s="9"/>
      <c r="N46" s="9"/>
      <c r="O46" s="9"/>
      <c r="P46" s="9"/>
      <c r="Q46" s="9"/>
      <c r="R46" s="11"/>
      <c r="S46" s="65" t="str">
        <f>K50</f>
        <v>v'</v>
      </c>
      <c r="T46" s="64">
        <v>0</v>
      </c>
      <c r="U46" s="64">
        <f ca="1">K51</f>
        <v>4.2426406871192857</v>
      </c>
    </row>
    <row r="47" spans="3:21" x14ac:dyDescent="0.2">
      <c r="C47" s="8"/>
      <c r="D47" s="22"/>
      <c r="E47" s="22"/>
      <c r="F47" s="22"/>
      <c r="G47" s="22"/>
      <c r="H47" s="22"/>
      <c r="I47" s="22"/>
      <c r="J47" s="22"/>
      <c r="K47" s="22"/>
      <c r="L47" s="9"/>
      <c r="M47" s="9"/>
      <c r="N47" s="9"/>
      <c r="O47" s="9"/>
      <c r="P47" s="9"/>
      <c r="Q47" s="9"/>
      <c r="R47" s="11"/>
      <c r="T47" s="64">
        <v>0</v>
      </c>
      <c r="U47" s="64">
        <f ca="1">K52</f>
        <v>-7.0710678118654746</v>
      </c>
    </row>
    <row r="48" spans="3:21" x14ac:dyDescent="0.2">
      <c r="C48" s="8"/>
      <c r="D48" s="22"/>
      <c r="E48" s="22"/>
      <c r="F48" s="22"/>
      <c r="G48" s="22"/>
      <c r="H48" s="22"/>
      <c r="I48" s="22"/>
      <c r="J48" s="22"/>
      <c r="K48" s="22"/>
      <c r="L48" s="9"/>
      <c r="M48" s="9"/>
      <c r="N48" s="9"/>
      <c r="O48" s="9"/>
      <c r="P48" s="9"/>
      <c r="Q48" s="9"/>
      <c r="R48" s="11"/>
      <c r="S48" s="65" t="s">
        <v>11</v>
      </c>
      <c r="T48" s="64">
        <v>0</v>
      </c>
      <c r="U48" s="64">
        <f ca="1">I51</f>
        <v>2</v>
      </c>
    </row>
    <row r="49" spans="3:21" x14ac:dyDescent="0.2">
      <c r="C49" s="8"/>
      <c r="D49" s="22"/>
      <c r="E49" s="22"/>
      <c r="F49" s="22"/>
      <c r="G49" s="22"/>
      <c r="H49" s="22"/>
      <c r="I49" s="22"/>
      <c r="J49" s="22"/>
      <c r="K49" s="22"/>
      <c r="L49" s="9"/>
      <c r="M49" s="9"/>
      <c r="N49" s="9"/>
      <c r="O49" s="9"/>
      <c r="P49" s="9"/>
      <c r="Q49" s="9"/>
      <c r="R49" s="11"/>
      <c r="T49" s="64">
        <v>0</v>
      </c>
      <c r="U49" s="64">
        <f ca="1">I52</f>
        <v>8</v>
      </c>
    </row>
    <row r="50" spans="3:21" ht="17" x14ac:dyDescent="0.25">
      <c r="C50" s="8"/>
      <c r="D50" s="16" t="s">
        <v>24</v>
      </c>
      <c r="E50" s="9"/>
      <c r="F50" s="9"/>
      <c r="G50" s="9"/>
      <c r="H50" s="9"/>
      <c r="I50" s="43" t="s">
        <v>11</v>
      </c>
      <c r="J50" s="9"/>
      <c r="K50" s="43" t="s">
        <v>18</v>
      </c>
      <c r="L50" s="9"/>
      <c r="M50" s="9"/>
      <c r="N50" s="9"/>
      <c r="O50" s="9"/>
      <c r="P50" s="9"/>
      <c r="Q50" s="9"/>
      <c r="R50" s="11"/>
    </row>
    <row r="51" spans="3:21" x14ac:dyDescent="0.2">
      <c r="C51" s="8"/>
      <c r="D51" s="192">
        <f ca="1">F5</f>
        <v>-0.70710678118654746</v>
      </c>
      <c r="E51" s="193">
        <f ca="1">-F6</f>
        <v>0.70710678118654757</v>
      </c>
      <c r="F51" s="193">
        <v>0</v>
      </c>
      <c r="G51" s="194">
        <v>0</v>
      </c>
      <c r="H51" s="9"/>
      <c r="I51" s="12">
        <f ca="1">F8</f>
        <v>2</v>
      </c>
      <c r="J51" s="9"/>
      <c r="K51" s="189">
        <f t="array" aca="1" ref="K51:K54" ca="1">MMULT(D51:G54,I51:I54)</f>
        <v>4.2426406871192857</v>
      </c>
      <c r="L51" s="9"/>
      <c r="M51" s="9"/>
      <c r="N51" s="9"/>
      <c r="O51" s="9"/>
      <c r="P51" s="9"/>
      <c r="Q51" s="9"/>
      <c r="R51" s="11"/>
    </row>
    <row r="52" spans="3:21" x14ac:dyDescent="0.2">
      <c r="C52" s="8"/>
      <c r="D52" s="195">
        <f ca="1">F6</f>
        <v>-0.70710678118654757</v>
      </c>
      <c r="E52" s="23">
        <f ca="1">F5</f>
        <v>-0.70710678118654746</v>
      </c>
      <c r="F52" s="23">
        <v>0</v>
      </c>
      <c r="G52" s="196">
        <v>0</v>
      </c>
      <c r="H52" s="9"/>
      <c r="I52" s="14">
        <f ca="1">F9</f>
        <v>8</v>
      </c>
      <c r="J52" s="17" t="s">
        <v>1</v>
      </c>
      <c r="K52" s="190">
        <f ca="1"/>
        <v>-7.0710678118654746</v>
      </c>
      <c r="L52" s="9"/>
      <c r="M52" s="9"/>
      <c r="N52" s="9"/>
      <c r="O52" s="9"/>
      <c r="P52" s="9"/>
      <c r="Q52" s="9"/>
      <c r="R52" s="11"/>
    </row>
    <row r="53" spans="3:21" x14ac:dyDescent="0.2">
      <c r="C53" s="8"/>
      <c r="D53" s="195">
        <v>0</v>
      </c>
      <c r="E53" s="23">
        <v>0</v>
      </c>
      <c r="F53" s="23">
        <v>1</v>
      </c>
      <c r="G53" s="196">
        <v>0</v>
      </c>
      <c r="H53" s="9"/>
      <c r="I53" s="14">
        <f ca="1">F10</f>
        <v>2</v>
      </c>
      <c r="J53" s="9"/>
      <c r="K53" s="190">
        <f ca="1"/>
        <v>2</v>
      </c>
      <c r="L53" s="9"/>
      <c r="M53" s="9"/>
      <c r="N53" s="9"/>
      <c r="O53" s="9"/>
      <c r="P53" s="9"/>
      <c r="Q53" s="9"/>
      <c r="R53" s="11"/>
    </row>
    <row r="54" spans="3:21" x14ac:dyDescent="0.2">
      <c r="C54" s="8"/>
      <c r="D54" s="197">
        <v>0</v>
      </c>
      <c r="E54" s="198">
        <v>0</v>
      </c>
      <c r="F54" s="198">
        <v>0</v>
      </c>
      <c r="G54" s="199">
        <v>1</v>
      </c>
      <c r="H54" s="9"/>
      <c r="I54" s="15">
        <f>F11</f>
        <v>0</v>
      </c>
      <c r="J54" s="9"/>
      <c r="K54" s="191">
        <f ca="1"/>
        <v>0</v>
      </c>
      <c r="L54" s="9"/>
      <c r="M54" s="9"/>
      <c r="N54" s="9"/>
      <c r="O54" s="9"/>
      <c r="P54" s="9"/>
      <c r="Q54" s="9"/>
      <c r="R54" s="11"/>
    </row>
    <row r="55" spans="3:21" x14ac:dyDescent="0.2"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1"/>
    </row>
    <row r="56" spans="3:21" x14ac:dyDescent="0.2"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</row>
    <row r="57" spans="3:21" x14ac:dyDescent="0.2">
      <c r="C57" s="1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2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8"/>
  <sheetViews>
    <sheetView zoomScaleNormal="100" workbookViewId="0">
      <selection activeCell="N11" sqref="N11"/>
    </sheetView>
  </sheetViews>
  <sheetFormatPr baseColWidth="10" defaultColWidth="4.6640625" defaultRowHeight="15" x14ac:dyDescent="0.2"/>
  <cols>
    <col min="5" max="5" width="4.6640625" customWidth="1"/>
    <col min="9" max="9" width="4.6640625" customWidth="1"/>
    <col min="11" max="11" width="6.6640625" customWidth="1"/>
    <col min="12" max="12" width="6.83203125" customWidth="1"/>
    <col min="14" max="14" width="6.6640625" customWidth="1"/>
    <col min="16" max="16" width="4.6640625" customWidth="1"/>
    <col min="17" max="17" width="6.6640625" customWidth="1"/>
    <col min="20" max="20" width="6.6640625" customWidth="1"/>
    <col min="22" max="22" width="6.6640625" customWidth="1"/>
    <col min="27" max="30" width="6.6640625" customWidth="1"/>
    <col min="34" max="34" width="6.6640625" customWidth="1"/>
  </cols>
  <sheetData>
    <row r="1" spans="1:36" x14ac:dyDescent="0.2">
      <c r="A1" s="1" t="s">
        <v>0</v>
      </c>
    </row>
    <row r="2" spans="1:36" x14ac:dyDescent="0.2">
      <c r="A2" s="1"/>
    </row>
    <row r="4" spans="1:36" x14ac:dyDescent="0.2">
      <c r="C4" s="27" t="s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7"/>
    </row>
    <row r="5" spans="1:36" x14ac:dyDescent="0.2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1"/>
    </row>
    <row r="6" spans="1:36" x14ac:dyDescent="0.2">
      <c r="C6" s="8"/>
      <c r="D6" s="9"/>
      <c r="E6" s="9"/>
      <c r="F6" s="9"/>
      <c r="G6" s="9"/>
      <c r="H6" s="43" t="s">
        <v>43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1"/>
    </row>
    <row r="7" spans="1:36" x14ac:dyDescent="0.2">
      <c r="C7" s="8"/>
      <c r="D7" s="9"/>
      <c r="E7" s="12">
        <f ca="1">RANDBETWEEN(-5,5)</f>
        <v>-1</v>
      </c>
      <c r="F7" s="9"/>
      <c r="G7" s="9"/>
      <c r="H7" s="12">
        <f ca="1">RANDBETWEEN(-5,5)</f>
        <v>-3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1"/>
    </row>
    <row r="8" spans="1:36" x14ac:dyDescent="0.2">
      <c r="C8" s="8"/>
      <c r="D8" s="13" t="s">
        <v>30</v>
      </c>
      <c r="E8" s="14">
        <f t="shared" ref="E8:E9" ca="1" si="0">RANDBETWEEN(-5,5)</f>
        <v>1</v>
      </c>
      <c r="F8" s="9"/>
      <c r="G8" s="43" t="s">
        <v>28</v>
      </c>
      <c r="H8" s="14">
        <f t="shared" ref="H8:H9" ca="1" si="1">RANDBETWEEN(-5,5)</f>
        <v>2</v>
      </c>
      <c r="I8" s="9"/>
      <c r="J8" s="47" t="s">
        <v>40</v>
      </c>
      <c r="K8" s="45">
        <f ca="1">RANDBETWEEN(-7,7) * PI()/8</f>
        <v>0.78539816339744828</v>
      </c>
      <c r="L8" s="17" t="s">
        <v>1</v>
      </c>
      <c r="M8" s="9" t="str">
        <f ca="1" xml:space="preserve"> TRUNC(8*K8/PI()) &amp; "π/8"</f>
        <v>2π/8</v>
      </c>
      <c r="N8" s="9"/>
      <c r="O8" s="9"/>
      <c r="P8" s="9"/>
      <c r="Q8" s="9"/>
      <c r="R8" s="9"/>
      <c r="S8" s="9"/>
      <c r="T8" s="9"/>
      <c r="U8" s="9"/>
      <c r="V8" s="9"/>
      <c r="W8" s="11"/>
    </row>
    <row r="9" spans="1:36" x14ac:dyDescent="0.2">
      <c r="C9" s="8"/>
      <c r="D9" s="9"/>
      <c r="E9" s="15">
        <f t="shared" ca="1" si="0"/>
        <v>1</v>
      </c>
      <c r="F9" s="9"/>
      <c r="G9" s="9"/>
      <c r="H9" s="15">
        <f t="shared" ca="1" si="1"/>
        <v>-1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1"/>
    </row>
    <row r="10" spans="1:36" x14ac:dyDescent="0.2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1"/>
    </row>
    <row r="11" spans="1:36" x14ac:dyDescent="0.2">
      <c r="C11" s="48" t="s">
        <v>70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1"/>
    </row>
    <row r="12" spans="1:36" x14ac:dyDescent="0.2">
      <c r="C12" s="8"/>
      <c r="D12" s="16" t="s">
        <v>104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1"/>
    </row>
    <row r="13" spans="1:36" x14ac:dyDescent="0.2">
      <c r="C13" s="8"/>
      <c r="D13" s="9"/>
      <c r="E13" s="9"/>
      <c r="F13" s="9"/>
      <c r="G13" s="9"/>
      <c r="H13" s="9"/>
      <c r="I13" s="9"/>
      <c r="J13" s="9"/>
      <c r="K13" s="49">
        <f ca="1">H7/H$14</f>
        <v>-0.80178372573727319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1"/>
      <c r="Y13" s="4" t="s">
        <v>69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7"/>
    </row>
    <row r="14" spans="1:36" x14ac:dyDescent="0.2">
      <c r="C14" s="8"/>
      <c r="D14" s="9"/>
      <c r="E14" s="9"/>
      <c r="F14" s="9"/>
      <c r="G14" s="28" t="s">
        <v>29</v>
      </c>
      <c r="H14" s="9">
        <f t="array" aca="1" ref="H14" ca="1">SQRT(SUMPRODUCT(H7:H9,H7:H9))</f>
        <v>3.7416573867739413</v>
      </c>
      <c r="I14" s="9"/>
      <c r="J14" s="9"/>
      <c r="K14" s="50">
        <f ca="1">H8/H$14</f>
        <v>0.53452248382484879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1"/>
      <c r="Y14" s="48" t="s">
        <v>42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/>
    </row>
    <row r="15" spans="1:36" x14ac:dyDescent="0.2">
      <c r="C15" s="8"/>
      <c r="D15" s="9"/>
      <c r="E15" s="9"/>
      <c r="F15" s="9"/>
      <c r="G15" s="9"/>
      <c r="H15" s="9"/>
      <c r="I15" s="9"/>
      <c r="J15" s="9"/>
      <c r="K15" s="51">
        <f ca="1">H9/H$14</f>
        <v>-0.2672612419124244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1"/>
      <c r="Y15" s="8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1"/>
    </row>
    <row r="16" spans="1:36" x14ac:dyDescent="0.2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1"/>
      <c r="Y16" s="8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1"/>
    </row>
    <row r="17" spans="3:36" x14ac:dyDescent="0.2">
      <c r="C17" s="8"/>
      <c r="D17" s="16" t="s">
        <v>32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1"/>
      <c r="Y17" s="8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</row>
    <row r="18" spans="3:36" x14ac:dyDescent="0.2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1"/>
      <c r="Y18" s="8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1"/>
    </row>
    <row r="19" spans="3:36" x14ac:dyDescent="0.2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1"/>
      <c r="Y19" s="8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1"/>
    </row>
    <row r="20" spans="3:36" ht="17" x14ac:dyDescent="0.25">
      <c r="C20" s="8"/>
      <c r="D20" s="9"/>
      <c r="E20" s="9"/>
      <c r="F20" s="9"/>
      <c r="G20" s="9"/>
      <c r="H20" s="9"/>
      <c r="I20" s="9"/>
      <c r="J20" s="28" t="s">
        <v>33</v>
      </c>
      <c r="K20" s="17">
        <f ca="1">COS(K8)</f>
        <v>0.70710678118654757</v>
      </c>
      <c r="L20" s="9"/>
      <c r="M20" s="9"/>
      <c r="N20" s="28"/>
      <c r="O20" s="9"/>
      <c r="P20" s="9"/>
      <c r="Q20" s="17"/>
      <c r="R20" s="9"/>
      <c r="S20" s="9"/>
      <c r="T20" s="17"/>
      <c r="U20" s="9"/>
      <c r="V20" s="9"/>
      <c r="W20" s="11"/>
      <c r="Y20" s="8"/>
      <c r="Z20" s="9"/>
      <c r="AA20" s="16" t="s">
        <v>41</v>
      </c>
      <c r="AB20" s="9"/>
      <c r="AC20" s="9"/>
      <c r="AD20" s="9"/>
      <c r="AE20" s="9"/>
      <c r="AF20" s="43" t="s">
        <v>11</v>
      </c>
      <c r="AG20" s="9"/>
      <c r="AH20" s="43" t="s">
        <v>18</v>
      </c>
      <c r="AI20" s="9"/>
      <c r="AJ20" s="11"/>
    </row>
    <row r="21" spans="3:36" x14ac:dyDescent="0.2">
      <c r="C21" s="8"/>
      <c r="D21" s="9"/>
      <c r="E21" s="9"/>
      <c r="F21" s="9"/>
      <c r="G21" s="9"/>
      <c r="H21" s="9"/>
      <c r="I21" s="9"/>
      <c r="J21" s="28" t="s">
        <v>34</v>
      </c>
      <c r="K21" s="17">
        <f ca="1">1-K20</f>
        <v>0.29289321881345243</v>
      </c>
      <c r="L21" s="9"/>
      <c r="M21" s="9"/>
      <c r="N21" s="12">
        <f ca="1">E7*K$20</f>
        <v>-0.70710678118654757</v>
      </c>
      <c r="O21" s="9"/>
      <c r="P21" s="9"/>
      <c r="Q21" s="12">
        <f ca="1">K$24*K13</f>
        <v>-0.25105133041153066</v>
      </c>
      <c r="R21" s="9"/>
      <c r="S21" s="9"/>
      <c r="T21" s="12">
        <f ca="1">K$22*K25</f>
        <v>0.56694670951384085</v>
      </c>
      <c r="U21" s="9"/>
      <c r="V21" s="12">
        <f ca="1">SUM(N21:T21)</f>
        <v>-0.39121140208423733</v>
      </c>
      <c r="W21" s="11"/>
      <c r="Y21" s="8"/>
      <c r="Z21" s="9"/>
      <c r="AA21" s="31">
        <f ca="1">K21*K13*K13+K20</f>
        <v>0.89539527899519555</v>
      </c>
      <c r="AB21" s="32">
        <f ca="1">K21*K13*K14-K22*K15</f>
        <v>6.3456571298848269E-2</v>
      </c>
      <c r="AC21" s="32">
        <f ca="1">K21*K13*K15+K22*K14</f>
        <v>0.44072730561210988</v>
      </c>
      <c r="AD21" s="39">
        <v>0</v>
      </c>
      <c r="AE21" s="9"/>
      <c r="AF21" s="12">
        <f ca="1">E7</f>
        <v>-1</v>
      </c>
      <c r="AG21" s="9"/>
      <c r="AH21" s="12">
        <f t="array" aca="1" ref="AH21:AH24" ca="1">MMULT(AA21:AD24,AF21:AF24)</f>
        <v>-0.39121140208423738</v>
      </c>
      <c r="AI21" s="9"/>
      <c r="AJ21" s="11"/>
    </row>
    <row r="22" spans="3:36" ht="17" x14ac:dyDescent="0.25">
      <c r="C22" s="8"/>
      <c r="D22" s="9"/>
      <c r="E22" s="9"/>
      <c r="F22" s="9"/>
      <c r="G22" s="9"/>
      <c r="H22" s="9"/>
      <c r="I22" s="9"/>
      <c r="J22" s="28" t="s">
        <v>36</v>
      </c>
      <c r="K22" s="17">
        <f ca="1">SIN(K8)</f>
        <v>0.70710678118654746</v>
      </c>
      <c r="L22" s="9"/>
      <c r="M22" s="28" t="s">
        <v>39</v>
      </c>
      <c r="N22" s="14">
        <f ca="1">E8*K$20</f>
        <v>0.70710678118654757</v>
      </c>
      <c r="O22" s="9"/>
      <c r="P22" s="9" t="s">
        <v>6</v>
      </c>
      <c r="Q22" s="14">
        <f ca="1">K$24*K14</f>
        <v>0.1673675536076871</v>
      </c>
      <c r="R22" s="9"/>
      <c r="S22" s="9" t="s">
        <v>6</v>
      </c>
      <c r="T22" s="14">
        <f ca="1">K$22*K26</f>
        <v>0.7559289460184544</v>
      </c>
      <c r="U22" s="17" t="s">
        <v>1</v>
      </c>
      <c r="V22" s="14">
        <f ca="1">SUM(N22:T22)</f>
        <v>1.6304032808126889</v>
      </c>
      <c r="W22" s="11"/>
      <c r="Y22" s="8"/>
      <c r="Z22" s="9"/>
      <c r="AA22" s="33">
        <f ca="1">K21*K13*K14+K22*K15</f>
        <v>-0.3145079017103789</v>
      </c>
      <c r="AB22" s="17">
        <f ca="1">K21*K14*K14+K20</f>
        <v>0.79079055799039111</v>
      </c>
      <c r="AC22" s="17">
        <f ca="1">K21*K14*K15-K22*K13</f>
        <v>0.52510482111191903</v>
      </c>
      <c r="AD22" s="42">
        <v>0</v>
      </c>
      <c r="AE22" s="9"/>
      <c r="AF22" s="14">
        <f ca="1">E8</f>
        <v>1</v>
      </c>
      <c r="AG22" s="17" t="s">
        <v>1</v>
      </c>
      <c r="AH22" s="14">
        <f ca="1"/>
        <v>1.6304032808126889</v>
      </c>
      <c r="AI22" s="9"/>
      <c r="AJ22" s="11"/>
    </row>
    <row r="23" spans="3:36" x14ac:dyDescent="0.2">
      <c r="C23" s="8"/>
      <c r="D23" s="9"/>
      <c r="E23" s="9"/>
      <c r="F23" s="9"/>
      <c r="G23" s="9"/>
      <c r="H23" s="9"/>
      <c r="I23" s="9"/>
      <c r="J23" s="28" t="s">
        <v>35</v>
      </c>
      <c r="K23" s="17">
        <f t="array" aca="1" ref="K23" ca="1">SUMPRODUCT(E7:E9,K13:K15)</f>
        <v>1.0690449676496976</v>
      </c>
      <c r="L23" s="9"/>
      <c r="M23" s="9"/>
      <c r="N23" s="15">
        <f ca="1">E9*K$20</f>
        <v>0.70710678118654757</v>
      </c>
      <c r="O23" s="9"/>
      <c r="P23" s="9"/>
      <c r="Q23" s="15">
        <f ca="1">K$24*K15</f>
        <v>-8.3683776803843549E-2</v>
      </c>
      <c r="R23" s="9"/>
      <c r="S23" s="9"/>
      <c r="T23" s="15">
        <f ca="1">K$22*K27</f>
        <v>-0.1889822365046136</v>
      </c>
      <c r="U23" s="9"/>
      <c r="V23" s="15">
        <f ca="1">SUM(N23:T23)</f>
        <v>0.43444076787809044</v>
      </c>
      <c r="W23" s="11"/>
      <c r="Y23" s="8"/>
      <c r="Z23" s="9"/>
      <c r="AA23" s="33">
        <f ca="1">K21*K13*K15-K22*K14</f>
        <v>-0.31520164040634452</v>
      </c>
      <c r="AB23" s="17">
        <f ca="1">K21*K14*K15+K22*K13</f>
        <v>-0.60878859791576267</v>
      </c>
      <c r="AC23" s="17">
        <f ca="1">K21*K15*K15+K20</f>
        <v>0.72802772538750848</v>
      </c>
      <c r="AD23" s="42">
        <v>0</v>
      </c>
      <c r="AE23" s="9"/>
      <c r="AF23" s="14">
        <f ca="1">E9</f>
        <v>1</v>
      </c>
      <c r="AG23" s="9"/>
      <c r="AH23" s="14">
        <f ca="1"/>
        <v>0.43444076787809033</v>
      </c>
      <c r="AI23" s="9"/>
      <c r="AJ23" s="11"/>
    </row>
    <row r="24" spans="3:36" x14ac:dyDescent="0.2">
      <c r="C24" s="8"/>
      <c r="D24" s="9"/>
      <c r="E24" s="9"/>
      <c r="F24" s="9"/>
      <c r="G24" s="9"/>
      <c r="H24" s="9"/>
      <c r="I24" s="9"/>
      <c r="J24" s="28" t="s">
        <v>38</v>
      </c>
      <c r="K24" s="17">
        <f ca="1">K21*K23</f>
        <v>0.31311602163124302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1"/>
      <c r="Y24" s="8"/>
      <c r="Z24" s="9"/>
      <c r="AA24" s="34">
        <v>0</v>
      </c>
      <c r="AB24" s="35">
        <v>0</v>
      </c>
      <c r="AC24" s="35">
        <v>0</v>
      </c>
      <c r="AD24" s="36">
        <v>1</v>
      </c>
      <c r="AE24" s="9"/>
      <c r="AF24" s="15">
        <v>0</v>
      </c>
      <c r="AG24" s="9"/>
      <c r="AH24" s="15">
        <f ca="1"/>
        <v>0</v>
      </c>
      <c r="AI24" s="9"/>
      <c r="AJ24" s="11"/>
    </row>
    <row r="25" spans="3:36" x14ac:dyDescent="0.2">
      <c r="C25" s="8"/>
      <c r="D25" s="9"/>
      <c r="E25" s="9"/>
      <c r="F25" s="9"/>
      <c r="G25" s="9"/>
      <c r="H25" s="9"/>
      <c r="I25" s="9"/>
      <c r="J25" s="9"/>
      <c r="K25" s="12">
        <f ca="1">K14*E9-K15*E8</f>
        <v>0.80178372573727319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1"/>
      <c r="Y25" s="18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21"/>
    </row>
    <row r="26" spans="3:36" x14ac:dyDescent="0.2">
      <c r="C26" s="8"/>
      <c r="D26" s="9"/>
      <c r="E26" s="9"/>
      <c r="F26" s="9"/>
      <c r="G26" s="9"/>
      <c r="H26" s="9"/>
      <c r="I26" s="9"/>
      <c r="J26" s="28" t="s">
        <v>37</v>
      </c>
      <c r="K26" s="14">
        <f ca="1">-(K13*E9-K15*E7)</f>
        <v>1.0690449676496976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1"/>
    </row>
    <row r="27" spans="3:36" x14ac:dyDescent="0.2">
      <c r="C27" s="8"/>
      <c r="D27" s="9"/>
      <c r="E27" s="9"/>
      <c r="F27" s="9"/>
      <c r="G27" s="9"/>
      <c r="H27" s="9"/>
      <c r="I27" s="9"/>
      <c r="J27" s="9"/>
      <c r="K27" s="15">
        <f ca="1">K13*E8-K14*E7</f>
        <v>-0.2672612419124244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1"/>
    </row>
    <row r="28" spans="3:36" x14ac:dyDescent="0.2">
      <c r="C28" s="1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2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"/>
  <sheetViews>
    <sheetView workbookViewId="0">
      <selection activeCell="H34" sqref="H34"/>
    </sheetView>
  </sheetViews>
  <sheetFormatPr baseColWidth="10" defaultColWidth="5.6640625" defaultRowHeight="15" x14ac:dyDescent="0.2"/>
  <cols>
    <col min="9" max="9" width="2.5" customWidth="1"/>
    <col min="11" max="11" width="5.6640625" customWidth="1"/>
  </cols>
  <sheetData>
    <row r="1" spans="1:16" x14ac:dyDescent="0.2">
      <c r="A1" s="1" t="s">
        <v>0</v>
      </c>
    </row>
    <row r="3" spans="1:16" x14ac:dyDescent="0.2">
      <c r="B3" s="4" t="s">
        <v>105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7"/>
    </row>
    <row r="4" spans="1:16" x14ac:dyDescent="0.2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1"/>
    </row>
    <row r="5" spans="1:16" x14ac:dyDescent="0.2">
      <c r="B5" s="8"/>
      <c r="C5" s="16" t="s">
        <v>106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1"/>
    </row>
    <row r="6" spans="1:16" x14ac:dyDescent="0.2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1"/>
    </row>
    <row r="7" spans="1:16" x14ac:dyDescent="0.2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1"/>
    </row>
    <row r="8" spans="1:16" x14ac:dyDescent="0.2">
      <c r="B8" s="8"/>
      <c r="C8" s="9"/>
      <c r="D8" s="44" t="s">
        <v>109</v>
      </c>
      <c r="E8" s="17">
        <f ca="1">0.25 + RANDBETWEEN(0,8)/4</f>
        <v>2.25</v>
      </c>
      <c r="F8" s="9"/>
      <c r="G8" s="9"/>
      <c r="H8" s="9"/>
      <c r="I8" s="9"/>
      <c r="J8" s="9"/>
      <c r="K8" s="9"/>
      <c r="L8" s="31">
        <f ca="1">E8</f>
        <v>2.25</v>
      </c>
      <c r="M8" s="32">
        <v>0</v>
      </c>
      <c r="N8" s="32">
        <v>0</v>
      </c>
      <c r="O8" s="39">
        <v>0</v>
      </c>
      <c r="P8" s="11"/>
    </row>
    <row r="9" spans="1:16" x14ac:dyDescent="0.2">
      <c r="B9" s="8"/>
      <c r="C9" s="9"/>
      <c r="D9" s="44" t="s">
        <v>107</v>
      </c>
      <c r="E9" s="17">
        <f t="shared" ref="E9:E10" ca="1" si="0">0.25 + RANDBETWEEN(0,8)/4</f>
        <v>1.5</v>
      </c>
      <c r="F9" s="9"/>
      <c r="G9" s="9"/>
      <c r="H9" s="9"/>
      <c r="I9" s="28" t="s">
        <v>110</v>
      </c>
      <c r="J9" s="9"/>
      <c r="K9" s="9"/>
      <c r="L9" s="33">
        <v>0</v>
      </c>
      <c r="M9" s="17">
        <f ca="1">E9</f>
        <v>1.5</v>
      </c>
      <c r="N9" s="17">
        <v>0</v>
      </c>
      <c r="O9" s="42">
        <v>0</v>
      </c>
      <c r="P9" s="11"/>
    </row>
    <row r="10" spans="1:16" x14ac:dyDescent="0.2">
      <c r="B10" s="8"/>
      <c r="C10" s="9"/>
      <c r="D10" s="44" t="s">
        <v>108</v>
      </c>
      <c r="E10" s="17">
        <f t="shared" ca="1" si="0"/>
        <v>1.5</v>
      </c>
      <c r="F10" s="9"/>
      <c r="G10" s="9"/>
      <c r="H10" s="9"/>
      <c r="I10" s="9"/>
      <c r="J10" s="9"/>
      <c r="K10" s="9"/>
      <c r="L10" s="33">
        <v>0</v>
      </c>
      <c r="M10" s="17">
        <v>0</v>
      </c>
      <c r="N10" s="17">
        <f ca="1">E10</f>
        <v>1.5</v>
      </c>
      <c r="O10" s="42">
        <v>0</v>
      </c>
      <c r="P10" s="11"/>
    </row>
    <row r="11" spans="1:16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34">
        <v>0</v>
      </c>
      <c r="M11" s="35">
        <v>0</v>
      </c>
      <c r="N11" s="35">
        <v>0</v>
      </c>
      <c r="O11" s="36">
        <v>1</v>
      </c>
      <c r="P11" s="11"/>
    </row>
    <row r="12" spans="1:16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1"/>
    </row>
    <row r="13" spans="1:16" x14ac:dyDescent="0.2">
      <c r="B13" s="8"/>
      <c r="C13" s="16" t="s">
        <v>111</v>
      </c>
      <c r="D13" s="9"/>
      <c r="E13" s="9"/>
      <c r="F13" s="9"/>
      <c r="G13" s="9"/>
      <c r="H13" s="9"/>
      <c r="I13" s="9"/>
      <c r="J13" s="12">
        <f ca="1">RANDBETWEEN(-5,5)</f>
        <v>-3</v>
      </c>
      <c r="K13" s="9"/>
      <c r="L13" s="9"/>
      <c r="M13" s="9"/>
      <c r="N13" s="9"/>
      <c r="O13" s="9"/>
      <c r="P13" s="11"/>
    </row>
    <row r="14" spans="1:16" x14ac:dyDescent="0.2">
      <c r="B14" s="8"/>
      <c r="C14" s="9"/>
      <c r="D14" s="9"/>
      <c r="E14" s="9"/>
      <c r="F14" s="9"/>
      <c r="G14" s="9"/>
      <c r="H14" s="9"/>
      <c r="I14" s="13" t="s">
        <v>30</v>
      </c>
      <c r="J14" s="14">
        <f ca="1">RANDBETWEEN(-5,5)</f>
        <v>0</v>
      </c>
      <c r="K14" s="9"/>
      <c r="L14" s="9"/>
      <c r="M14" s="9"/>
      <c r="N14" s="9"/>
      <c r="O14" s="9"/>
      <c r="P14" s="11"/>
    </row>
    <row r="15" spans="1:16" x14ac:dyDescent="0.2">
      <c r="B15" s="8"/>
      <c r="C15" s="9"/>
      <c r="D15" s="9"/>
      <c r="E15" s="9"/>
      <c r="F15" s="9"/>
      <c r="G15" s="9"/>
      <c r="H15" s="9"/>
      <c r="I15" s="9"/>
      <c r="J15" s="14">
        <f ca="1">RANDBETWEEN(-5,5)</f>
        <v>-1</v>
      </c>
      <c r="K15" s="9"/>
      <c r="L15" s="9"/>
      <c r="M15" s="9"/>
      <c r="N15" s="9"/>
      <c r="O15" s="9"/>
      <c r="P15" s="11"/>
    </row>
    <row r="16" spans="1:16" x14ac:dyDescent="0.2">
      <c r="B16" s="8"/>
      <c r="C16" s="9"/>
      <c r="D16" s="9"/>
      <c r="E16" s="9"/>
      <c r="F16" s="9"/>
      <c r="G16" s="9"/>
      <c r="H16" s="9"/>
      <c r="I16" s="9"/>
      <c r="J16" s="15">
        <v>0</v>
      </c>
      <c r="K16" s="9"/>
      <c r="L16" s="9"/>
      <c r="M16" s="9"/>
      <c r="N16" s="9"/>
      <c r="O16" s="9"/>
      <c r="P16" s="11"/>
    </row>
    <row r="17" spans="2:16" x14ac:dyDescent="0.2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1"/>
    </row>
    <row r="18" spans="2:16" x14ac:dyDescent="0.2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1"/>
    </row>
    <row r="19" spans="2:16" x14ac:dyDescent="0.2">
      <c r="B19" s="8"/>
      <c r="C19" s="9"/>
      <c r="D19" s="9"/>
      <c r="E19" s="31">
        <f t="shared" ref="E19:H22" ca="1" si="1">L8</f>
        <v>2.25</v>
      </c>
      <c r="F19" s="32">
        <f t="shared" si="1"/>
        <v>0</v>
      </c>
      <c r="G19" s="32">
        <f t="shared" si="1"/>
        <v>0</v>
      </c>
      <c r="H19" s="39">
        <f t="shared" si="1"/>
        <v>0</v>
      </c>
      <c r="I19" s="9"/>
      <c r="J19" s="12">
        <f ca="1">J13</f>
        <v>-3</v>
      </c>
      <c r="K19" s="9"/>
      <c r="L19" s="12">
        <f t="array" aca="1" ref="L19:L22" ca="1">MMULT(E19:H22,J19:J22)</f>
        <v>-6.75</v>
      </c>
      <c r="M19" s="9"/>
      <c r="N19" s="9"/>
      <c r="O19" s="9"/>
      <c r="P19" s="11"/>
    </row>
    <row r="20" spans="2:16" x14ac:dyDescent="0.2">
      <c r="B20" s="8"/>
      <c r="C20" s="9"/>
      <c r="D20" s="9"/>
      <c r="E20" s="33">
        <f t="shared" si="1"/>
        <v>0</v>
      </c>
      <c r="F20" s="17">
        <f t="shared" ca="1" si="1"/>
        <v>1.5</v>
      </c>
      <c r="G20" s="17">
        <f t="shared" si="1"/>
        <v>0</v>
      </c>
      <c r="H20" s="42">
        <f t="shared" si="1"/>
        <v>0</v>
      </c>
      <c r="I20" s="9"/>
      <c r="J20" s="14">
        <f ca="1">J14</f>
        <v>0</v>
      </c>
      <c r="K20" s="17" t="s">
        <v>1</v>
      </c>
      <c r="L20" s="14">
        <f ca="1"/>
        <v>0</v>
      </c>
      <c r="M20" s="9"/>
      <c r="N20" s="9"/>
      <c r="O20" s="9"/>
      <c r="P20" s="11"/>
    </row>
    <row r="21" spans="2:16" x14ac:dyDescent="0.2">
      <c r="B21" s="8"/>
      <c r="C21" s="9"/>
      <c r="D21" s="9"/>
      <c r="E21" s="33">
        <f t="shared" si="1"/>
        <v>0</v>
      </c>
      <c r="F21" s="17">
        <f t="shared" si="1"/>
        <v>0</v>
      </c>
      <c r="G21" s="17">
        <f t="shared" ca="1" si="1"/>
        <v>1.5</v>
      </c>
      <c r="H21" s="42">
        <f t="shared" si="1"/>
        <v>0</v>
      </c>
      <c r="I21" s="9"/>
      <c r="J21" s="14">
        <f ca="1">J15</f>
        <v>-1</v>
      </c>
      <c r="K21" s="9"/>
      <c r="L21" s="14">
        <f ca="1"/>
        <v>-1.5</v>
      </c>
      <c r="M21" s="9"/>
      <c r="N21" s="9"/>
      <c r="O21" s="9"/>
      <c r="P21" s="11"/>
    </row>
    <row r="22" spans="2:16" x14ac:dyDescent="0.2">
      <c r="B22" s="8"/>
      <c r="C22" s="9"/>
      <c r="D22" s="9"/>
      <c r="E22" s="34">
        <f t="shared" si="1"/>
        <v>0</v>
      </c>
      <c r="F22" s="35">
        <f t="shared" si="1"/>
        <v>0</v>
      </c>
      <c r="G22" s="35">
        <f t="shared" si="1"/>
        <v>0</v>
      </c>
      <c r="H22" s="36">
        <f t="shared" si="1"/>
        <v>1</v>
      </c>
      <c r="I22" s="9"/>
      <c r="J22" s="15">
        <f>J16</f>
        <v>0</v>
      </c>
      <c r="K22" s="9"/>
      <c r="L22" s="15">
        <f ca="1"/>
        <v>0</v>
      </c>
      <c r="M22" s="9"/>
      <c r="N22" s="9"/>
      <c r="O22" s="9"/>
      <c r="P22" s="11"/>
    </row>
    <row r="23" spans="2:16" x14ac:dyDescent="0.2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49"/>
  <sheetViews>
    <sheetView zoomScaleNormal="100" workbookViewId="0">
      <selection activeCell="AF13" sqref="AF13"/>
    </sheetView>
  </sheetViews>
  <sheetFormatPr baseColWidth="10" defaultColWidth="4.6640625" defaultRowHeight="15" x14ac:dyDescent="0.2"/>
  <cols>
    <col min="6" max="6" width="6.6640625" style="3" customWidth="1"/>
    <col min="8" max="8" width="6.6640625" customWidth="1"/>
    <col min="11" max="11" width="6.6640625" customWidth="1"/>
    <col min="15" max="18" width="6.6640625" customWidth="1"/>
    <col min="19" max="19" width="2.5" customWidth="1"/>
    <col min="22" max="22" width="6.6640625" customWidth="1"/>
    <col min="32" max="46" width="4.6640625" style="101"/>
    <col min="47" max="49" width="4.6640625" style="93"/>
  </cols>
  <sheetData>
    <row r="1" spans="1:46" x14ac:dyDescent="0.2">
      <c r="A1" s="1" t="s">
        <v>0</v>
      </c>
    </row>
    <row r="2" spans="1:46" x14ac:dyDescent="0.2">
      <c r="A2" s="1"/>
    </row>
    <row r="3" spans="1:46" x14ac:dyDescent="0.2">
      <c r="B3" s="4" t="s">
        <v>62</v>
      </c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7"/>
      <c r="AC3" s="24"/>
      <c r="AD3" s="24"/>
      <c r="AE3" s="24"/>
      <c r="AG3" s="101" t="s">
        <v>48</v>
      </c>
    </row>
    <row r="4" spans="1:46" x14ac:dyDescent="0.2">
      <c r="B4" s="8"/>
      <c r="C4" s="9"/>
      <c r="D4" s="9"/>
      <c r="E4" s="9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1"/>
      <c r="AC4" s="24"/>
      <c r="AD4" s="24"/>
      <c r="AE4" s="24"/>
      <c r="AG4" s="101" t="s">
        <v>57</v>
      </c>
      <c r="AI4" s="101">
        <v>30</v>
      </c>
      <c r="AN4" s="102" t="s">
        <v>53</v>
      </c>
      <c r="AO4" s="101">
        <v>0</v>
      </c>
      <c r="AP4" s="101">
        <v>1</v>
      </c>
      <c r="AQ4" s="101">
        <v>0</v>
      </c>
    </row>
    <row r="5" spans="1:46" x14ac:dyDescent="0.2">
      <c r="B5" s="8"/>
      <c r="C5" s="9"/>
      <c r="D5" s="94">
        <f ca="1">RANDBETWEEN(-5,5)</f>
        <v>2</v>
      </c>
      <c r="E5" s="9"/>
      <c r="F5" s="96"/>
      <c r="G5" s="97">
        <f ca="1">RANDBETWEEN(-5,5)</f>
        <v>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  <c r="AC5" s="24"/>
      <c r="AD5" s="24"/>
      <c r="AE5" s="24"/>
      <c r="AG5" s="101" t="s">
        <v>50</v>
      </c>
      <c r="AH5" s="101">
        <f t="array" aca="1" ref="AH5:AJ5" ca="1">TRANSPOSE(D5:D7)</f>
        <v>2</v>
      </c>
      <c r="AI5" s="101">
        <f ca="1"/>
        <v>2</v>
      </c>
      <c r="AJ5" s="101">
        <f ca="1"/>
        <v>1</v>
      </c>
      <c r="AN5" s="101" t="s">
        <v>52</v>
      </c>
      <c r="AO5" s="101">
        <f ca="1">AH7/$AL7</f>
        <v>0.44721359549995793</v>
      </c>
      <c r="AP5" s="101">
        <f ca="1">AI7/$AL7</f>
        <v>0</v>
      </c>
      <c r="AQ5" s="101">
        <f ca="1">AJ7/$AL7</f>
        <v>-0.89442719099991586</v>
      </c>
      <c r="AR5" s="101" t="s">
        <v>51</v>
      </c>
      <c r="AS5" s="101">
        <f ca="1">SQRT(SUMPRODUCT(AO5:AQ5,AO5:AQ5))</f>
        <v>1</v>
      </c>
    </row>
    <row r="6" spans="1:46" x14ac:dyDescent="0.2">
      <c r="B6" s="8"/>
      <c r="C6" s="13" t="s">
        <v>44</v>
      </c>
      <c r="D6" s="95">
        <f ca="1">RANDBETWEEN(-5,5)</f>
        <v>2</v>
      </c>
      <c r="E6" s="9"/>
      <c r="F6" s="98" t="s">
        <v>30</v>
      </c>
      <c r="G6" s="99">
        <f t="shared" ref="G6:G7" ca="1" si="0">RANDBETWEEN(-5,5)</f>
        <v>-2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1"/>
      <c r="AC6" s="24"/>
      <c r="AD6" s="24"/>
      <c r="AE6" s="24"/>
      <c r="AG6" s="101" t="s">
        <v>11</v>
      </c>
      <c r="AH6" s="101">
        <f t="array" aca="1" ref="AH6:AJ6" ca="1">TRANSPOSE(G5:G7)</f>
        <v>0</v>
      </c>
      <c r="AI6" s="101">
        <f ca="1"/>
        <v>-2</v>
      </c>
      <c r="AJ6" s="101">
        <f ca="1"/>
        <v>0</v>
      </c>
      <c r="AN6" s="101" t="s">
        <v>54</v>
      </c>
      <c r="AO6" s="101">
        <f ca="1">AP4*AQ5-AQ4*AP5</f>
        <v>-0.89442719099991586</v>
      </c>
      <c r="AP6" s="101">
        <f ca="1">-(AO4*AQ5-AQ4*AO5)</f>
        <v>0</v>
      </c>
      <c r="AQ6" s="101">
        <f ca="1">AO4*AP5-AP4*AO5</f>
        <v>-0.44721359549995793</v>
      </c>
      <c r="AR6" s="101" t="s">
        <v>51</v>
      </c>
      <c r="AS6" s="101">
        <f ca="1">SQRT(SUMPRODUCT(AO6:AQ6,AO6:AQ6))</f>
        <v>1</v>
      </c>
    </row>
    <row r="7" spans="1:46" x14ac:dyDescent="0.2">
      <c r="B7" s="8"/>
      <c r="C7" s="9"/>
      <c r="D7" s="95">
        <f ca="1">RANDBETWEEN(-5,5)</f>
        <v>1</v>
      </c>
      <c r="E7" s="9"/>
      <c r="F7" s="96"/>
      <c r="G7" s="99">
        <f t="shared" ca="1" si="0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1"/>
      <c r="AC7" s="24"/>
      <c r="AD7" s="24"/>
      <c r="AE7" s="24"/>
      <c r="AG7" s="101" t="s">
        <v>49</v>
      </c>
      <c r="AH7" s="101">
        <f ca="1">AI5*AJ6-AJ5*AI6</f>
        <v>2</v>
      </c>
      <c r="AI7" s="101">
        <f ca="1">-(AH5*AJ6-AJ5*AH6)</f>
        <v>0</v>
      </c>
      <c r="AJ7" s="101">
        <f ca="1">AH5*AI6-AI5*AH6</f>
        <v>-4</v>
      </c>
      <c r="AK7" s="101" t="s">
        <v>51</v>
      </c>
      <c r="AL7" s="101">
        <f ca="1">SQRT(SUMPRODUCT(AH7:AJ7,AH7:AJ7))</f>
        <v>4.4721359549995796</v>
      </c>
      <c r="AN7" s="101" t="s">
        <v>55</v>
      </c>
      <c r="AO7" s="101">
        <f ca="1">AP5*AQ6-AQ5*AP6</f>
        <v>0</v>
      </c>
      <c r="AP7" s="101">
        <f ca="1">-(AO5*AQ6-AQ5*AO6)</f>
        <v>0.99999999999999989</v>
      </c>
      <c r="AQ7" s="101">
        <f ca="1">AO5*AP6-AP5*AO6</f>
        <v>0</v>
      </c>
      <c r="AR7" s="101" t="s">
        <v>51</v>
      </c>
      <c r="AS7" s="101">
        <f ca="1">SQRT(SUMPRODUCT(AO7:AQ7,AO7:AQ7))</f>
        <v>0.99999999999999989</v>
      </c>
    </row>
    <row r="8" spans="1:46" x14ac:dyDescent="0.2">
      <c r="B8" s="8"/>
      <c r="C8" s="9"/>
      <c r="D8" s="15">
        <v>0</v>
      </c>
      <c r="E8" s="9"/>
      <c r="F8" s="96"/>
      <c r="G8" s="100">
        <v>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1"/>
      <c r="AC8" s="24"/>
      <c r="AD8" s="24"/>
      <c r="AE8" s="24"/>
    </row>
    <row r="9" spans="1:46" ht="17" x14ac:dyDescent="0.25">
      <c r="B9" s="8"/>
      <c r="C9" s="9"/>
      <c r="D9" s="9"/>
      <c r="E9" s="9"/>
      <c r="F9" s="1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1"/>
      <c r="AC9" s="24"/>
      <c r="AD9" s="24"/>
      <c r="AE9" s="24"/>
      <c r="AG9" s="101" t="s">
        <v>56</v>
      </c>
      <c r="AK9" s="103" t="s">
        <v>50</v>
      </c>
      <c r="AL9" s="103" t="s">
        <v>11</v>
      </c>
      <c r="AM9" s="103" t="s">
        <v>59</v>
      </c>
      <c r="AN9" s="101" t="s">
        <v>75</v>
      </c>
      <c r="AP9" s="103" t="s">
        <v>50</v>
      </c>
      <c r="AQ9" s="103" t="s">
        <v>11</v>
      </c>
      <c r="AR9" s="103" t="s">
        <v>59</v>
      </c>
      <c r="AS9" s="101" t="s">
        <v>75</v>
      </c>
      <c r="AT9" s="103"/>
    </row>
    <row r="10" spans="1:46" x14ac:dyDescent="0.2">
      <c r="B10" s="8"/>
      <c r="C10" s="9"/>
      <c r="D10" s="9"/>
      <c r="E10" s="9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11"/>
      <c r="AC10" s="24"/>
      <c r="AD10" s="24"/>
      <c r="AE10" s="24"/>
      <c r="AG10" s="101">
        <f t="shared" ref="AG10:AI11" ca="1" si="1">AO6/$AS6</f>
        <v>-0.89442719099991586</v>
      </c>
      <c r="AH10" s="101">
        <f t="shared" ca="1" si="1"/>
        <v>0</v>
      </c>
      <c r="AI10" s="101">
        <f t="shared" ca="1" si="1"/>
        <v>-0.44721359549995793</v>
      </c>
      <c r="AK10" s="101">
        <f ca="1">D5</f>
        <v>2</v>
      </c>
      <c r="AL10" s="101">
        <f t="shared" ref="AL10:AL12" ca="1" si="2">G5</f>
        <v>0</v>
      </c>
      <c r="AM10" s="101">
        <f ca="1">D5*F$16/F$17</f>
        <v>-0.88888888888888884</v>
      </c>
      <c r="AN10" s="101">
        <f ca="1">K20</f>
        <v>1.7777777777777777</v>
      </c>
      <c r="AP10" s="101">
        <f t="array" aca="1" ref="AP10:AS12" ca="1">MMULT(AG10:AI12,AK10:AN12)</f>
        <v>-2.2360679774997898</v>
      </c>
      <c r="AQ10" s="101">
        <f ca="1"/>
        <v>0</v>
      </c>
      <c r="AR10" s="101">
        <f ca="1"/>
        <v>0.99380798999990638</v>
      </c>
      <c r="AS10" s="101">
        <f ca="1"/>
        <v>-1.9876159799998128</v>
      </c>
    </row>
    <row r="11" spans="1:46" x14ac:dyDescent="0.2">
      <c r="B11" s="8"/>
      <c r="C11" s="9"/>
      <c r="D11" s="9"/>
      <c r="E11" s="9"/>
      <c r="F11" s="10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11"/>
      <c r="AC11" s="24"/>
      <c r="AD11" s="24"/>
      <c r="AE11" s="24"/>
      <c r="AG11" s="101">
        <f t="shared" ca="1" si="1"/>
        <v>0</v>
      </c>
      <c r="AH11" s="101">
        <f t="shared" ca="1" si="1"/>
        <v>1</v>
      </c>
      <c r="AI11" s="101">
        <f t="shared" ca="1" si="1"/>
        <v>0</v>
      </c>
      <c r="AK11" s="101">
        <f ca="1">D6</f>
        <v>2</v>
      </c>
      <c r="AL11" s="101">
        <f t="shared" ca="1" si="2"/>
        <v>-2</v>
      </c>
      <c r="AM11" s="101">
        <f ca="1">D6*F$16/F$17</f>
        <v>-0.88888888888888884</v>
      </c>
      <c r="AN11" s="101">
        <f ca="1">K21</f>
        <v>-0.22222222222222232</v>
      </c>
      <c r="AP11" s="101">
        <f ca="1"/>
        <v>2</v>
      </c>
      <c r="AQ11" s="101">
        <f ca="1"/>
        <v>-2</v>
      </c>
      <c r="AR11" s="101">
        <f ca="1"/>
        <v>-0.88888888888888884</v>
      </c>
      <c r="AS11" s="101">
        <f ca="1"/>
        <v>-0.22222222222222232</v>
      </c>
    </row>
    <row r="12" spans="1:46" x14ac:dyDescent="0.2">
      <c r="B12" s="8"/>
      <c r="C12" s="9"/>
      <c r="D12" s="9"/>
      <c r="E12" s="9"/>
      <c r="F12" s="10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1"/>
      <c r="AC12" s="24"/>
      <c r="AD12" s="24"/>
      <c r="AE12" s="24"/>
      <c r="AG12" s="101">
        <f ca="1">AO5</f>
        <v>0.44721359549995793</v>
      </c>
      <c r="AH12" s="101">
        <f ca="1">AP5</f>
        <v>0</v>
      </c>
      <c r="AI12" s="101">
        <f ca="1">AQ5</f>
        <v>-0.89442719099991586</v>
      </c>
      <c r="AK12" s="101">
        <f ca="1">D7</f>
        <v>1</v>
      </c>
      <c r="AL12" s="101">
        <f t="shared" ca="1" si="2"/>
        <v>0</v>
      </c>
      <c r="AM12" s="101">
        <f ca="1">D7*F$16/F$17</f>
        <v>-0.44444444444444442</v>
      </c>
      <c r="AN12" s="101">
        <f ca="1">K22</f>
        <v>0.88888888888888884</v>
      </c>
      <c r="AP12" s="101">
        <f ca="1"/>
        <v>0</v>
      </c>
      <c r="AQ12" s="101">
        <f ca="1"/>
        <v>0</v>
      </c>
      <c r="AR12" s="101">
        <f ca="1"/>
        <v>0</v>
      </c>
      <c r="AS12" s="101">
        <f ca="1"/>
        <v>0</v>
      </c>
    </row>
    <row r="13" spans="1:46" x14ac:dyDescent="0.2">
      <c r="B13" s="8"/>
      <c r="C13" s="9"/>
      <c r="D13" s="9"/>
      <c r="E13" s="9"/>
      <c r="F13" s="10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11"/>
      <c r="AC13" s="24"/>
      <c r="AD13" s="24"/>
      <c r="AE13" s="24"/>
    </row>
    <row r="14" spans="1:46" x14ac:dyDescent="0.2">
      <c r="B14" s="8"/>
      <c r="C14" s="9"/>
      <c r="D14" s="9"/>
      <c r="E14" s="9"/>
      <c r="F14" s="1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1"/>
      <c r="AC14" s="24"/>
      <c r="AD14" s="24"/>
      <c r="AE14" s="24"/>
      <c r="AG14" s="101" t="s">
        <v>19</v>
      </c>
    </row>
    <row r="15" spans="1:46" x14ac:dyDescent="0.2">
      <c r="B15" s="8"/>
      <c r="C15" s="9"/>
      <c r="D15" s="9"/>
      <c r="E15" s="9"/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1"/>
      <c r="AC15" s="24"/>
      <c r="AD15" s="24"/>
      <c r="AE15" s="24"/>
    </row>
    <row r="16" spans="1:46" x14ac:dyDescent="0.2">
      <c r="B16" s="8"/>
      <c r="C16" s="9"/>
      <c r="D16" s="9"/>
      <c r="E16" s="16" t="s">
        <v>45</v>
      </c>
      <c r="F16" s="10">
        <f ca="1">SUMPRODUCT(G5:G8,D5:D8)</f>
        <v>-4</v>
      </c>
      <c r="G16" s="9"/>
      <c r="H16" s="9"/>
      <c r="I16" s="9"/>
      <c r="J16" s="9"/>
      <c r="K16" s="10">
        <f ca="1">2 *F16/F17</f>
        <v>-0.88888888888888884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1"/>
      <c r="AC16" s="24"/>
      <c r="AD16" s="24"/>
      <c r="AE16" s="24"/>
      <c r="AG16" s="103"/>
      <c r="AH16" s="103" t="s">
        <v>50</v>
      </c>
      <c r="AI16" s="103"/>
      <c r="AJ16" s="103" t="s">
        <v>11</v>
      </c>
      <c r="AK16" s="103"/>
      <c r="AL16" s="103" t="s">
        <v>58</v>
      </c>
    </row>
    <row r="17" spans="2:38" x14ac:dyDescent="0.2">
      <c r="B17" s="8"/>
      <c r="C17" s="9"/>
      <c r="D17" s="9"/>
      <c r="E17" s="16" t="s">
        <v>46</v>
      </c>
      <c r="F17" s="10">
        <f ca="1">SUMPRODUCT(D5:D8,D5:D8)</f>
        <v>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11"/>
      <c r="AC17" s="24"/>
      <c r="AD17" s="24"/>
      <c r="AE17" s="24"/>
      <c r="AG17" s="101">
        <v>0</v>
      </c>
      <c r="AH17" s="101">
        <f ca="1">AP10</f>
        <v>-2.2360679774997898</v>
      </c>
      <c r="AI17" s="101">
        <v>0</v>
      </c>
      <c r="AJ17" s="101">
        <f ca="1">AQ10</f>
        <v>0</v>
      </c>
      <c r="AK17" s="101">
        <f ca="1">-AP11*AI4/2</f>
        <v>-30</v>
      </c>
      <c r="AL17" s="101">
        <f ca="1">AP11*AI4/2</f>
        <v>30</v>
      </c>
    </row>
    <row r="18" spans="2:38" x14ac:dyDescent="0.2">
      <c r="B18" s="8"/>
      <c r="C18" s="9"/>
      <c r="D18" s="9"/>
      <c r="E18" s="9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11"/>
      <c r="AC18" s="24"/>
      <c r="AD18" s="24"/>
      <c r="AE18" s="24"/>
      <c r="AG18" s="101">
        <v>0</v>
      </c>
      <c r="AH18" s="101">
        <f ca="1">AP11</f>
        <v>2</v>
      </c>
      <c r="AI18" s="101">
        <v>0</v>
      </c>
      <c r="AJ18" s="101">
        <f ca="1">AQ11</f>
        <v>-2</v>
      </c>
      <c r="AK18" s="101">
        <f ca="1">AP10*AI4/2</f>
        <v>-33.541019662496851</v>
      </c>
      <c r="AL18" s="101">
        <f ca="1">-AP10*AI4/2</f>
        <v>33.541019662496851</v>
      </c>
    </row>
    <row r="19" spans="2:38" x14ac:dyDescent="0.2">
      <c r="B19" s="8"/>
      <c r="C19" s="9"/>
      <c r="D19" s="9"/>
      <c r="E19" s="9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11"/>
      <c r="AC19" s="24"/>
      <c r="AD19" s="24"/>
      <c r="AE19" s="24"/>
    </row>
    <row r="20" spans="2:38" x14ac:dyDescent="0.2">
      <c r="B20" s="8"/>
      <c r="C20" s="9"/>
      <c r="D20" s="9"/>
      <c r="E20" s="9"/>
      <c r="F20" s="12">
        <f t="shared" ref="F20:F22" ca="1" si="3">G5</f>
        <v>0</v>
      </c>
      <c r="G20" s="9"/>
      <c r="H20" s="9"/>
      <c r="I20" s="94">
        <f ca="1">D5</f>
        <v>2</v>
      </c>
      <c r="J20" s="9"/>
      <c r="K20" s="29">
        <f ca="1">F20-H$21*I20</f>
        <v>1.7777777777777777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11"/>
      <c r="AC20" s="24"/>
      <c r="AD20" s="24"/>
      <c r="AE20" s="24"/>
      <c r="AH20" s="103" t="s">
        <v>63</v>
      </c>
      <c r="AJ20" s="101" t="s">
        <v>64</v>
      </c>
    </row>
    <row r="21" spans="2:38" x14ac:dyDescent="0.2">
      <c r="B21" s="8"/>
      <c r="C21" s="9"/>
      <c r="D21" s="9"/>
      <c r="E21" s="9"/>
      <c r="F21" s="14">
        <f t="shared" ca="1" si="3"/>
        <v>-2</v>
      </c>
      <c r="G21" s="23" t="s">
        <v>47</v>
      </c>
      <c r="H21" s="17">
        <f ca="1">K16</f>
        <v>-0.88888888888888884</v>
      </c>
      <c r="I21" s="95">
        <f ca="1">D6</f>
        <v>2</v>
      </c>
      <c r="J21" s="17" t="s">
        <v>1</v>
      </c>
      <c r="K21" s="30">
        <f ca="1">F21-H$21*I21</f>
        <v>-0.22222222222222232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11"/>
      <c r="AC21" s="24"/>
      <c r="AD21" s="24"/>
      <c r="AE21" s="24"/>
      <c r="AG21" s="101">
        <v>0</v>
      </c>
      <c r="AH21" s="101">
        <f ca="1">AR10</f>
        <v>0.99380798999990638</v>
      </c>
      <c r="AI21" s="101">
        <v>0</v>
      </c>
      <c r="AJ21" s="101">
        <f ca="1">AS10</f>
        <v>-1.9876159799998128</v>
      </c>
    </row>
    <row r="22" spans="2:38" x14ac:dyDescent="0.2">
      <c r="B22" s="8"/>
      <c r="C22" s="9"/>
      <c r="D22" s="9"/>
      <c r="E22" s="9"/>
      <c r="F22" s="14">
        <f t="shared" ca="1" si="3"/>
        <v>0</v>
      </c>
      <c r="G22" s="9"/>
      <c r="H22" s="9"/>
      <c r="I22" s="95">
        <f ca="1">D7</f>
        <v>1</v>
      </c>
      <c r="J22" s="9"/>
      <c r="K22" s="30">
        <f ca="1">F22-H$21*I22</f>
        <v>0.88888888888888884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11"/>
      <c r="AC22" s="24"/>
      <c r="AD22" s="24"/>
      <c r="AE22" s="24"/>
      <c r="AG22" s="101">
        <v>0</v>
      </c>
      <c r="AH22" s="101">
        <f ca="1">AR11</f>
        <v>-0.88888888888888884</v>
      </c>
      <c r="AI22" s="101">
        <v>0</v>
      </c>
      <c r="AJ22" s="101">
        <f ca="1">AS11</f>
        <v>-0.22222222222222232</v>
      </c>
    </row>
    <row r="23" spans="2:38" x14ac:dyDescent="0.2">
      <c r="B23" s="8"/>
      <c r="C23" s="9"/>
      <c r="D23" s="9"/>
      <c r="E23" s="9"/>
      <c r="F23" s="15">
        <f>Scaling!J16</f>
        <v>0</v>
      </c>
      <c r="G23" s="9"/>
      <c r="H23" s="9"/>
      <c r="I23" s="15">
        <f>D8</f>
        <v>0</v>
      </c>
      <c r="J23" s="9"/>
      <c r="K23" s="15">
        <f ca="1">F23-H$21*I23</f>
        <v>0</v>
      </c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11"/>
      <c r="AC23" s="24"/>
      <c r="AD23" s="24"/>
      <c r="AE23" s="24"/>
    </row>
    <row r="24" spans="2:38" x14ac:dyDescent="0.2">
      <c r="B24" s="8"/>
      <c r="C24" s="9"/>
      <c r="D24" s="9"/>
      <c r="E24" s="9"/>
      <c r="F24" s="10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1"/>
      <c r="AC24" s="24"/>
      <c r="AD24" s="24"/>
      <c r="AE24" s="24"/>
      <c r="AH24" s="101" t="s">
        <v>61</v>
      </c>
      <c r="AJ24" s="101" t="s">
        <v>60</v>
      </c>
    </row>
    <row r="25" spans="2:38" x14ac:dyDescent="0.2">
      <c r="B25" s="8"/>
      <c r="C25" s="9"/>
      <c r="D25" s="9"/>
      <c r="E25" s="9"/>
      <c r="F25" s="10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1"/>
      <c r="AC25" s="24"/>
      <c r="AD25" s="24"/>
      <c r="AE25" s="24"/>
      <c r="AG25" s="101">
        <f ca="1">AJ17</f>
        <v>0</v>
      </c>
      <c r="AH25" s="101">
        <f ca="1">AG25-AH21</f>
        <v>-0.99380798999990638</v>
      </c>
      <c r="AI25" s="101">
        <f ca="1">AH25</f>
        <v>-0.99380798999990638</v>
      </c>
      <c r="AJ25" s="101">
        <f ca="1">AI25-AH21</f>
        <v>-1.9876159799998128</v>
      </c>
    </row>
    <row r="26" spans="2:38" x14ac:dyDescent="0.2">
      <c r="B26" s="18"/>
      <c r="C26" s="19"/>
      <c r="D26" s="19"/>
      <c r="E26" s="19"/>
      <c r="F26" s="20"/>
      <c r="G26" s="19"/>
      <c r="H26" s="19"/>
      <c r="I26" s="19"/>
      <c r="J26" s="19"/>
      <c r="K26" s="19"/>
      <c r="L26" s="19"/>
      <c r="M26" s="20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1"/>
      <c r="AC26" s="24"/>
      <c r="AD26" s="24"/>
      <c r="AE26" s="24"/>
      <c r="AG26" s="101">
        <f ca="1">AJ18</f>
        <v>-2</v>
      </c>
      <c r="AH26" s="101">
        <f ca="1">AG26-AH22</f>
        <v>-1.1111111111111112</v>
      </c>
      <c r="AI26" s="101">
        <f ca="1">AH26</f>
        <v>-1.1111111111111112</v>
      </c>
      <c r="AJ26" s="101">
        <f ca="1">AI26-AH22</f>
        <v>-0.22222222222222232</v>
      </c>
    </row>
    <row r="27" spans="2:38" x14ac:dyDescent="0.2">
      <c r="B27" s="24"/>
      <c r="C27" s="24"/>
      <c r="D27" s="24"/>
      <c r="E27" s="24"/>
      <c r="F27" s="25"/>
      <c r="G27" s="24"/>
      <c r="H27" s="24"/>
      <c r="I27" s="24"/>
      <c r="J27" s="24"/>
      <c r="K27" s="24"/>
      <c r="L27" s="24"/>
      <c r="M27" s="25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2:38" x14ac:dyDescent="0.2">
      <c r="B28" s="4" t="s">
        <v>71</v>
      </c>
      <c r="C28" s="5"/>
      <c r="D28" s="5"/>
      <c r="E28" s="5"/>
      <c r="F28" s="6"/>
      <c r="G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5"/>
      <c r="W28" s="7"/>
      <c r="X28" s="24"/>
      <c r="Y28" s="24"/>
      <c r="Z28" s="24"/>
      <c r="AA28" s="24"/>
      <c r="AB28" s="24"/>
      <c r="AC28" s="24"/>
      <c r="AD28" s="24"/>
      <c r="AE28" s="24"/>
    </row>
    <row r="29" spans="2:38" x14ac:dyDescent="0.2">
      <c r="B29" s="48" t="s">
        <v>42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11"/>
      <c r="X29" s="24"/>
      <c r="Y29" s="24"/>
      <c r="Z29" s="24"/>
      <c r="AA29" s="24"/>
      <c r="AB29" s="24"/>
      <c r="AC29" s="24"/>
      <c r="AD29" s="24"/>
      <c r="AE29" s="24"/>
    </row>
    <row r="30" spans="2:38" x14ac:dyDescent="0.2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11"/>
      <c r="X30" s="26"/>
      <c r="Y30" s="26"/>
      <c r="Z30" s="26"/>
      <c r="AA30" s="26"/>
      <c r="AB30" s="26"/>
    </row>
    <row r="31" spans="2:38" x14ac:dyDescent="0.2">
      <c r="B31" s="8"/>
      <c r="C31" s="9"/>
      <c r="D31" s="9"/>
      <c r="E31" s="9"/>
      <c r="F31" s="12">
        <v>1</v>
      </c>
      <c r="G31" s="9"/>
      <c r="H31" s="9"/>
      <c r="I31" s="12">
        <f ca="1">D5</f>
        <v>2</v>
      </c>
      <c r="J31" s="9"/>
      <c r="K31" s="52">
        <f ca="1">F31-H$32*I31</f>
        <v>0.11111111111111116</v>
      </c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11"/>
      <c r="X31" s="26"/>
      <c r="Y31" s="26"/>
      <c r="Z31" s="26"/>
      <c r="AA31" s="26"/>
      <c r="AB31" s="26"/>
    </row>
    <row r="32" spans="2:38" x14ac:dyDescent="0.2">
      <c r="B32" s="8"/>
      <c r="C32" s="9"/>
      <c r="D32" s="9"/>
      <c r="E32" s="9"/>
      <c r="F32" s="14">
        <v>0</v>
      </c>
      <c r="G32" s="23" t="s">
        <v>47</v>
      </c>
      <c r="H32" s="17">
        <f ca="1">2*SUMPRODUCT(F31:F34,D$5:D$8)/F$17</f>
        <v>0.44444444444444442</v>
      </c>
      <c r="I32" s="14">
        <f ca="1">D6</f>
        <v>2</v>
      </c>
      <c r="J32" s="17" t="s">
        <v>1</v>
      </c>
      <c r="K32" s="53">
        <f ca="1">F32-H$32*I32</f>
        <v>-0.88888888888888884</v>
      </c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11"/>
    </row>
    <row r="33" spans="2:23" x14ac:dyDescent="0.2">
      <c r="B33" s="8"/>
      <c r="C33" s="9"/>
      <c r="D33" s="9"/>
      <c r="E33" s="9"/>
      <c r="F33" s="14">
        <v>0</v>
      </c>
      <c r="G33" s="9"/>
      <c r="H33" s="9"/>
      <c r="I33" s="14">
        <f ca="1">D7</f>
        <v>1</v>
      </c>
      <c r="J33" s="9"/>
      <c r="K33" s="53">
        <f ca="1">F33-H$32*I33</f>
        <v>-0.44444444444444442</v>
      </c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11"/>
    </row>
    <row r="34" spans="2:23" x14ac:dyDescent="0.2">
      <c r="B34" s="8"/>
      <c r="C34" s="9"/>
      <c r="D34" s="9"/>
      <c r="E34" s="9"/>
      <c r="F34" s="15">
        <v>0</v>
      </c>
      <c r="G34" s="9"/>
      <c r="H34" s="9"/>
      <c r="I34" s="15">
        <f t="shared" ref="I34" si="4">D8</f>
        <v>0</v>
      </c>
      <c r="J34" s="9"/>
      <c r="K34" s="15">
        <f ca="1">F34-H$32*I34</f>
        <v>0</v>
      </c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11"/>
    </row>
    <row r="35" spans="2:23" ht="17" x14ac:dyDescent="0.25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10"/>
      <c r="N35" s="9"/>
      <c r="O35" s="16" t="s">
        <v>72</v>
      </c>
      <c r="P35" s="9"/>
      <c r="Q35" s="9"/>
      <c r="R35" s="9"/>
      <c r="S35" s="9"/>
      <c r="T35" s="9"/>
      <c r="U35" s="9"/>
      <c r="V35" s="9"/>
      <c r="W35" s="11"/>
    </row>
    <row r="36" spans="2:23" x14ac:dyDescent="0.2">
      <c r="B36" s="8"/>
      <c r="C36" s="9"/>
      <c r="D36" s="9"/>
      <c r="E36" s="9"/>
      <c r="F36" s="12">
        <v>0</v>
      </c>
      <c r="G36" s="9"/>
      <c r="H36" s="9"/>
      <c r="I36" s="12">
        <f ca="1">D5</f>
        <v>2</v>
      </c>
      <c r="J36" s="9"/>
      <c r="K36" s="54">
        <f ca="1">F36-H$37*I36</f>
        <v>-0.88888888888888884</v>
      </c>
      <c r="L36" s="9"/>
      <c r="M36" s="10"/>
      <c r="N36" s="9"/>
      <c r="O36" s="58">
        <f ca="1">K31</f>
        <v>0.11111111111111116</v>
      </c>
      <c r="P36" s="59">
        <f ca="1">K36</f>
        <v>-0.88888888888888884</v>
      </c>
      <c r="Q36" s="60">
        <f ca="1">K41</f>
        <v>-0.44444444444444442</v>
      </c>
      <c r="R36" s="39">
        <v>0</v>
      </c>
      <c r="S36" s="9"/>
      <c r="T36" s="9"/>
      <c r="U36" s="9"/>
      <c r="V36" s="9"/>
      <c r="W36" s="11"/>
    </row>
    <row r="37" spans="2:23" x14ac:dyDescent="0.2">
      <c r="B37" s="8"/>
      <c r="C37" s="9"/>
      <c r="D37" s="9"/>
      <c r="E37" s="9"/>
      <c r="F37" s="14">
        <v>1</v>
      </c>
      <c r="G37" s="23" t="s">
        <v>47</v>
      </c>
      <c r="H37" s="17">
        <f ca="1">2*SUMPRODUCT(F36:F39,D$5:D$8)/F$17</f>
        <v>0.44444444444444442</v>
      </c>
      <c r="I37" s="14">
        <f ca="1">D6</f>
        <v>2</v>
      </c>
      <c r="J37" s="17" t="s">
        <v>1</v>
      </c>
      <c r="K37" s="55">
        <f ca="1">F37-H$37*I37</f>
        <v>0.11111111111111116</v>
      </c>
      <c r="L37" s="9"/>
      <c r="M37" s="10"/>
      <c r="N37" s="9"/>
      <c r="O37" s="61">
        <f ca="1">K32</f>
        <v>-0.88888888888888884</v>
      </c>
      <c r="P37" s="62">
        <f ca="1">K37</f>
        <v>0.11111111111111116</v>
      </c>
      <c r="Q37" s="63">
        <f ca="1">K42</f>
        <v>-0.44444444444444442</v>
      </c>
      <c r="R37" s="42">
        <v>0</v>
      </c>
      <c r="S37" s="9"/>
      <c r="T37" s="9"/>
      <c r="U37" s="9"/>
      <c r="V37" s="9"/>
      <c r="W37" s="11"/>
    </row>
    <row r="38" spans="2:23" x14ac:dyDescent="0.2">
      <c r="B38" s="8"/>
      <c r="C38" s="9"/>
      <c r="D38" s="9"/>
      <c r="E38" s="9"/>
      <c r="F38" s="14">
        <v>0</v>
      </c>
      <c r="G38" s="9"/>
      <c r="H38" s="9"/>
      <c r="I38" s="14">
        <f ca="1">D7</f>
        <v>1</v>
      </c>
      <c r="J38" s="9"/>
      <c r="K38" s="55">
        <f ca="1">F38-H$37*I38</f>
        <v>-0.44444444444444442</v>
      </c>
      <c r="L38" s="9"/>
      <c r="M38" s="10"/>
      <c r="N38" s="9"/>
      <c r="O38" s="61">
        <f ca="1">K33</f>
        <v>-0.44444444444444442</v>
      </c>
      <c r="P38" s="62">
        <f ca="1">K38</f>
        <v>-0.44444444444444442</v>
      </c>
      <c r="Q38" s="63">
        <f ca="1">K43</f>
        <v>0.77777777777777779</v>
      </c>
      <c r="R38" s="42">
        <v>0</v>
      </c>
      <c r="S38" s="9"/>
      <c r="T38" s="9"/>
      <c r="U38" s="9"/>
      <c r="V38" s="9"/>
      <c r="W38" s="11"/>
    </row>
    <row r="39" spans="2:23" x14ac:dyDescent="0.2">
      <c r="B39" s="8"/>
      <c r="C39" s="9"/>
      <c r="D39" s="9"/>
      <c r="E39" s="9"/>
      <c r="F39" s="15">
        <v>0</v>
      </c>
      <c r="G39" s="9"/>
      <c r="H39" s="9"/>
      <c r="I39" s="15">
        <f t="shared" ref="I39" si="5">D8</f>
        <v>0</v>
      </c>
      <c r="J39" s="9"/>
      <c r="K39" s="15">
        <f ca="1">F39-H$37*I39</f>
        <v>0</v>
      </c>
      <c r="L39" s="9"/>
      <c r="M39" s="10"/>
      <c r="N39" s="9"/>
      <c r="O39" s="34">
        <v>0</v>
      </c>
      <c r="P39" s="35">
        <v>0</v>
      </c>
      <c r="Q39" s="35">
        <v>0</v>
      </c>
      <c r="R39" s="36">
        <v>1</v>
      </c>
      <c r="S39" s="9"/>
      <c r="T39" s="9"/>
      <c r="U39" s="9"/>
      <c r="V39" s="9"/>
      <c r="W39" s="11"/>
    </row>
    <row r="40" spans="2:23" x14ac:dyDescent="0.2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9"/>
      <c r="O40" s="9"/>
      <c r="P40" s="9"/>
      <c r="Q40" s="9"/>
      <c r="R40" s="9"/>
      <c r="S40" s="9"/>
      <c r="T40" s="9"/>
      <c r="U40" s="9"/>
      <c r="V40" s="9"/>
      <c r="W40" s="11"/>
    </row>
    <row r="41" spans="2:23" x14ac:dyDescent="0.2">
      <c r="B41" s="8"/>
      <c r="C41" s="9"/>
      <c r="D41" s="9"/>
      <c r="E41" s="9"/>
      <c r="F41" s="12">
        <v>0</v>
      </c>
      <c r="G41" s="9"/>
      <c r="H41" s="9"/>
      <c r="I41" s="12">
        <f ca="1">D5</f>
        <v>2</v>
      </c>
      <c r="J41" s="9"/>
      <c r="K41" s="56">
        <f ca="1">F41-H$42*I41</f>
        <v>-0.44444444444444442</v>
      </c>
      <c r="L41" s="9"/>
      <c r="M41" s="10"/>
      <c r="N41" s="9"/>
      <c r="O41" s="9"/>
      <c r="P41" s="9"/>
      <c r="Q41" s="9"/>
      <c r="R41" s="9"/>
      <c r="S41" s="9"/>
      <c r="T41" s="9"/>
      <c r="U41" s="9"/>
      <c r="V41" s="9"/>
      <c r="W41" s="11"/>
    </row>
    <row r="42" spans="2:23" ht="17" x14ac:dyDescent="0.25">
      <c r="B42" s="8"/>
      <c r="C42" s="9"/>
      <c r="D42" s="9"/>
      <c r="E42" s="9"/>
      <c r="F42" s="14">
        <v>0</v>
      </c>
      <c r="G42" s="23" t="s">
        <v>47</v>
      </c>
      <c r="H42" s="17">
        <f ca="1">2*SUMPRODUCT(F41:F44,D$5:D$8)/F$17</f>
        <v>0.22222222222222221</v>
      </c>
      <c r="I42" s="14">
        <f ca="1">D6</f>
        <v>2</v>
      </c>
      <c r="J42" s="17" t="s">
        <v>1</v>
      </c>
      <c r="K42" s="57">
        <f ca="1">F42-H$42*I42</f>
        <v>-0.44444444444444442</v>
      </c>
      <c r="L42" s="9"/>
      <c r="M42" s="10"/>
      <c r="N42" s="9"/>
      <c r="O42" s="9" t="s">
        <v>73</v>
      </c>
      <c r="P42" s="9"/>
      <c r="Q42" s="9"/>
      <c r="R42" s="9"/>
      <c r="S42" s="9"/>
      <c r="T42" s="9"/>
      <c r="U42" s="9"/>
      <c r="V42" s="9"/>
      <c r="W42" s="11"/>
    </row>
    <row r="43" spans="2:23" x14ac:dyDescent="0.2">
      <c r="B43" s="8"/>
      <c r="C43" s="9"/>
      <c r="D43" s="9"/>
      <c r="E43" s="9"/>
      <c r="F43" s="14">
        <v>1</v>
      </c>
      <c r="G43" s="9"/>
      <c r="H43" s="9"/>
      <c r="I43" s="14">
        <f ca="1">D7</f>
        <v>1</v>
      </c>
      <c r="J43" s="9"/>
      <c r="K43" s="57">
        <f ca="1">F43-H$42*I43</f>
        <v>0.77777777777777779</v>
      </c>
      <c r="L43" s="9"/>
      <c r="M43" s="10"/>
      <c r="N43" s="9"/>
      <c r="O43" s="9"/>
      <c r="P43" s="9"/>
      <c r="Q43" s="9"/>
      <c r="R43" s="9"/>
      <c r="S43" s="9"/>
      <c r="T43" s="9"/>
      <c r="U43" s="9"/>
      <c r="V43" s="9"/>
      <c r="W43" s="11"/>
    </row>
    <row r="44" spans="2:23" ht="17" x14ac:dyDescent="0.25">
      <c r="B44" s="8"/>
      <c r="C44" s="9"/>
      <c r="D44" s="9"/>
      <c r="E44" s="9"/>
      <c r="F44" s="15">
        <v>0</v>
      </c>
      <c r="G44" s="9"/>
      <c r="H44" s="9"/>
      <c r="I44" s="15">
        <f t="shared" ref="I44" si="6">D8</f>
        <v>0</v>
      </c>
      <c r="J44" s="9"/>
      <c r="K44" s="15">
        <f ca="1">F44-H$42*I44</f>
        <v>0</v>
      </c>
      <c r="L44" s="9"/>
      <c r="M44" s="10"/>
      <c r="N44" s="9"/>
      <c r="O44" s="16" t="s">
        <v>72</v>
      </c>
      <c r="P44" s="9"/>
      <c r="Q44" s="9"/>
      <c r="R44" s="9"/>
      <c r="S44" s="9"/>
      <c r="T44" s="43" t="s">
        <v>11</v>
      </c>
      <c r="U44" s="9"/>
      <c r="V44" s="43" t="s">
        <v>74</v>
      </c>
      <c r="W44" s="11"/>
    </row>
    <row r="45" spans="2:23" x14ac:dyDescent="0.2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  <c r="N45" s="9"/>
      <c r="O45" s="31">
        <f t="shared" ref="O45:Q47" ca="1" si="7">O36</f>
        <v>0.11111111111111116</v>
      </c>
      <c r="P45" s="32">
        <f t="shared" ca="1" si="7"/>
        <v>-0.88888888888888884</v>
      </c>
      <c r="Q45" s="32">
        <f t="shared" ca="1" si="7"/>
        <v>-0.44444444444444442</v>
      </c>
      <c r="R45" s="39">
        <f t="shared" ref="O45:R48" si="8">R36</f>
        <v>0</v>
      </c>
      <c r="S45" s="17"/>
      <c r="T45" s="12">
        <f ca="1">G5</f>
        <v>0</v>
      </c>
      <c r="U45" s="9"/>
      <c r="V45" s="29">
        <f t="array" aca="1" ref="V45:V48" ca="1">MMULT(O45:R48,T45:T48)</f>
        <v>1.7777777777777777</v>
      </c>
      <c r="W45" s="11"/>
    </row>
    <row r="46" spans="2:23" x14ac:dyDescent="0.2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  <c r="N46" s="9"/>
      <c r="O46" s="33">
        <f t="shared" ca="1" si="7"/>
        <v>-0.88888888888888884</v>
      </c>
      <c r="P46" s="17">
        <f t="shared" ca="1" si="7"/>
        <v>0.11111111111111116</v>
      </c>
      <c r="Q46" s="17">
        <f t="shared" ca="1" si="7"/>
        <v>-0.44444444444444442</v>
      </c>
      <c r="R46" s="42">
        <f t="shared" si="8"/>
        <v>0</v>
      </c>
      <c r="S46" s="17"/>
      <c r="T46" s="14">
        <f t="shared" ref="T46:T47" ca="1" si="9">G6</f>
        <v>-2</v>
      </c>
      <c r="U46" s="17" t="s">
        <v>1</v>
      </c>
      <c r="V46" s="30">
        <f ca="1"/>
        <v>-0.22222222222222232</v>
      </c>
      <c r="W46" s="11"/>
    </row>
    <row r="47" spans="2:23" x14ac:dyDescent="0.2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  <c r="N47" s="9"/>
      <c r="O47" s="33">
        <f t="shared" ca="1" si="7"/>
        <v>-0.44444444444444442</v>
      </c>
      <c r="P47" s="17">
        <f t="shared" ca="1" si="7"/>
        <v>-0.44444444444444442</v>
      </c>
      <c r="Q47" s="17">
        <f t="shared" ca="1" si="7"/>
        <v>0.77777777777777779</v>
      </c>
      <c r="R47" s="42">
        <f t="shared" si="8"/>
        <v>0</v>
      </c>
      <c r="S47" s="17"/>
      <c r="T47" s="14">
        <f t="shared" ca="1" si="9"/>
        <v>0</v>
      </c>
      <c r="U47" s="9"/>
      <c r="V47" s="30">
        <f ca="1"/>
        <v>0.88888888888888884</v>
      </c>
      <c r="W47" s="11"/>
    </row>
    <row r="48" spans="2:23" x14ac:dyDescent="0.2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  <c r="N48" s="9"/>
      <c r="O48" s="34">
        <f t="shared" si="8"/>
        <v>0</v>
      </c>
      <c r="P48" s="35">
        <f t="shared" si="8"/>
        <v>0</v>
      </c>
      <c r="Q48" s="35">
        <f t="shared" si="8"/>
        <v>0</v>
      </c>
      <c r="R48" s="36">
        <f t="shared" si="8"/>
        <v>1</v>
      </c>
      <c r="S48" s="17"/>
      <c r="T48" s="15">
        <f>Scaling!J16</f>
        <v>0</v>
      </c>
      <c r="U48" s="9"/>
      <c r="V48" s="15">
        <f ca="1"/>
        <v>0</v>
      </c>
      <c r="W48" s="11"/>
    </row>
    <row r="49" spans="2:23" x14ac:dyDescent="0.2">
      <c r="B49" s="18"/>
      <c r="C49" s="19"/>
      <c r="D49" s="19"/>
      <c r="E49" s="19"/>
      <c r="F49" s="20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21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61"/>
  <sheetViews>
    <sheetView topLeftCell="B40" zoomScale="145" zoomScaleNormal="145" workbookViewId="0">
      <selection activeCell="L5" sqref="L5:O8"/>
    </sheetView>
  </sheetViews>
  <sheetFormatPr baseColWidth="10" defaultColWidth="6.6640625" defaultRowHeight="15" x14ac:dyDescent="0.2"/>
  <cols>
    <col min="8" max="8" width="6.6640625" customWidth="1"/>
    <col min="12" max="12" width="8.5" bestFit="1" customWidth="1"/>
    <col min="21" max="24" width="6.6640625" style="64"/>
    <col min="27" max="27" width="8.5" bestFit="1" customWidth="1"/>
  </cols>
  <sheetData>
    <row r="1" spans="1:24" x14ac:dyDescent="0.2">
      <c r="A1" s="1" t="s">
        <v>0</v>
      </c>
    </row>
    <row r="4" spans="1:24" x14ac:dyDescent="0.2">
      <c r="B4" s="4" t="s">
        <v>81</v>
      </c>
      <c r="C4" s="5"/>
      <c r="D4" s="5"/>
      <c r="E4" s="5"/>
      <c r="F4" s="5"/>
      <c r="G4" s="5"/>
      <c r="H4" s="5"/>
      <c r="I4" s="5"/>
      <c r="J4" s="5"/>
      <c r="K4" s="5"/>
      <c r="L4" s="66" t="s">
        <v>78</v>
      </c>
      <c r="M4" s="5"/>
      <c r="N4" s="5"/>
      <c r="O4" s="5"/>
      <c r="P4" s="5"/>
      <c r="Q4" s="5"/>
      <c r="R4" s="7"/>
    </row>
    <row r="5" spans="1:24" x14ac:dyDescent="0.2">
      <c r="B5" s="8"/>
      <c r="C5" s="9"/>
      <c r="D5" s="9"/>
      <c r="E5" s="9"/>
      <c r="F5" s="9"/>
      <c r="G5" s="9"/>
      <c r="H5" s="9"/>
      <c r="I5" s="9"/>
      <c r="J5" s="9"/>
      <c r="K5" s="9"/>
      <c r="L5" s="31">
        <f t="shared" ref="L5:O8" ca="1" si="0">U24</f>
        <v>1.5669417382415922</v>
      </c>
      <c r="M5" s="32">
        <f t="shared" ca="1" si="0"/>
        <v>3.1728285649424134E-2</v>
      </c>
      <c r="N5" s="32">
        <f t="shared" ca="1" si="0"/>
        <v>0.55090913201513736</v>
      </c>
      <c r="O5" s="39">
        <f t="shared" ca="1" si="0"/>
        <v>0</v>
      </c>
      <c r="P5" s="9"/>
      <c r="Q5" s="9"/>
      <c r="R5" s="11"/>
      <c r="U5" s="64" t="s">
        <v>79</v>
      </c>
    </row>
    <row r="6" spans="1:24" x14ac:dyDescent="0.2">
      <c r="B6" s="8"/>
      <c r="C6" s="9"/>
      <c r="D6" s="9"/>
      <c r="E6" s="9"/>
      <c r="F6" s="9"/>
      <c r="G6" s="9"/>
      <c r="H6" s="9"/>
      <c r="I6" s="9"/>
      <c r="J6" s="9"/>
      <c r="K6" s="9"/>
      <c r="L6" s="33">
        <f t="shared" ca="1" si="0"/>
        <v>-0.55038882799316302</v>
      </c>
      <c r="M6" s="17">
        <f t="shared" ca="1" si="0"/>
        <v>0.39539527899519555</v>
      </c>
      <c r="N6" s="17">
        <f t="shared" ca="1" si="0"/>
        <v>0.65638102638989881</v>
      </c>
      <c r="O6" s="42">
        <f t="shared" ca="1" si="0"/>
        <v>3</v>
      </c>
      <c r="P6" s="9"/>
      <c r="Q6" s="9"/>
      <c r="R6" s="11"/>
      <c r="U6" s="64">
        <f>Translation!I36</f>
        <v>1</v>
      </c>
      <c r="V6" s="64">
        <f>Translation!J36</f>
        <v>0</v>
      </c>
      <c r="W6" s="64">
        <f>Translation!K36</f>
        <v>0</v>
      </c>
      <c r="X6" s="64">
        <f ca="1">Translation!L36</f>
        <v>0</v>
      </c>
    </row>
    <row r="7" spans="1:24" x14ac:dyDescent="0.2">
      <c r="B7" s="48" t="s">
        <v>82</v>
      </c>
      <c r="C7" s="9"/>
      <c r="D7" s="9"/>
      <c r="E7" s="9"/>
      <c r="F7" s="9"/>
      <c r="G7" s="9"/>
      <c r="H7" s="9"/>
      <c r="I7" s="9"/>
      <c r="J7" s="9"/>
      <c r="K7" s="9"/>
      <c r="L7" s="33">
        <f t="shared" ca="1" si="0"/>
        <v>-0.55160287071110292</v>
      </c>
      <c r="M7" s="17">
        <f t="shared" ca="1" si="0"/>
        <v>-0.30439429895788134</v>
      </c>
      <c r="N7" s="17">
        <f t="shared" ca="1" si="0"/>
        <v>0.91003465673438555</v>
      </c>
      <c r="O7" s="42">
        <f t="shared" ca="1" si="0"/>
        <v>5</v>
      </c>
      <c r="P7" s="9"/>
      <c r="Q7" s="9"/>
      <c r="R7" s="11"/>
      <c r="U7" s="64">
        <f>Translation!I37</f>
        <v>0</v>
      </c>
      <c r="V7" s="64">
        <f>Translation!J37</f>
        <v>1</v>
      </c>
      <c r="W7" s="64">
        <f>Translation!K37</f>
        <v>0</v>
      </c>
      <c r="X7" s="64">
        <f ca="1">Translation!L37</f>
        <v>3</v>
      </c>
    </row>
    <row r="8" spans="1:24" x14ac:dyDescent="0.2">
      <c r="B8" s="67" t="s">
        <v>77</v>
      </c>
      <c r="C8" s="9"/>
      <c r="D8" s="9"/>
      <c r="E8" s="68" t="s">
        <v>76</v>
      </c>
      <c r="F8" s="9"/>
      <c r="G8" s="9"/>
      <c r="H8" s="9"/>
      <c r="I8" s="9"/>
      <c r="J8" s="9"/>
      <c r="K8" s="9"/>
      <c r="L8" s="34">
        <f t="shared" ca="1" si="0"/>
        <v>0</v>
      </c>
      <c r="M8" s="35">
        <f t="shared" ca="1" si="0"/>
        <v>0</v>
      </c>
      <c r="N8" s="35">
        <f t="shared" ca="1" si="0"/>
        <v>0</v>
      </c>
      <c r="O8" s="36">
        <f t="shared" ca="1" si="0"/>
        <v>1</v>
      </c>
      <c r="P8" s="9"/>
      <c r="Q8" s="9"/>
      <c r="R8" s="11"/>
      <c r="U8" s="64">
        <f>Translation!I38</f>
        <v>0</v>
      </c>
      <c r="V8" s="64">
        <f>Translation!J38</f>
        <v>0</v>
      </c>
      <c r="W8" s="64">
        <f>Translation!K38</f>
        <v>1</v>
      </c>
      <c r="X8" s="64">
        <f ca="1">Translation!L38</f>
        <v>5</v>
      </c>
    </row>
    <row r="9" spans="1:24" x14ac:dyDescent="0.2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1"/>
      <c r="U9" s="64">
        <f>Translation!I39</f>
        <v>0</v>
      </c>
      <c r="V9" s="64">
        <f>Translation!J39</f>
        <v>0</v>
      </c>
      <c r="W9" s="64">
        <f>Translation!K39</f>
        <v>0</v>
      </c>
      <c r="X9" s="64">
        <f>Translation!L39</f>
        <v>1</v>
      </c>
    </row>
    <row r="10" spans="1:24" x14ac:dyDescent="0.2">
      <c r="B10" s="48" t="s">
        <v>83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1"/>
    </row>
    <row r="11" spans="1:24" x14ac:dyDescent="0.2">
      <c r="B11" s="8"/>
      <c r="C11" s="16" t="s">
        <v>78</v>
      </c>
      <c r="D11" s="9"/>
      <c r="E11" s="9"/>
      <c r="F11" s="9"/>
      <c r="G11" s="9"/>
      <c r="H11" s="16" t="s">
        <v>79</v>
      </c>
      <c r="I11" s="16"/>
      <c r="J11" s="43" t="s">
        <v>56</v>
      </c>
      <c r="K11" s="16"/>
      <c r="L11" s="16"/>
      <c r="M11" s="16" t="s">
        <v>80</v>
      </c>
      <c r="N11" s="9"/>
      <c r="O11" s="9"/>
      <c r="P11" s="9"/>
      <c r="Q11" s="9"/>
      <c r="R11" s="11"/>
      <c r="U11" s="64" t="s">
        <v>56</v>
      </c>
    </row>
    <row r="12" spans="1:24" x14ac:dyDescent="0.2">
      <c r="B12" s="8"/>
      <c r="C12" s="31">
        <f t="shared" ref="C12:F15" ca="1" si="1">U24</f>
        <v>1.5669417382415922</v>
      </c>
      <c r="D12" s="32">
        <f t="shared" ca="1" si="1"/>
        <v>3.1728285649424134E-2</v>
      </c>
      <c r="E12" s="32">
        <f t="shared" ca="1" si="1"/>
        <v>0.55090913201513736</v>
      </c>
      <c r="F12" s="39">
        <f t="shared" ca="1" si="1"/>
        <v>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1"/>
      <c r="U12" s="64">
        <f ca="1">'Rotation about arbitrary axis'!AA21</f>
        <v>0.89539527899519555</v>
      </c>
      <c r="V12" s="64">
        <f ca="1">'Rotation about arbitrary axis'!AB21</f>
        <v>6.3456571298848269E-2</v>
      </c>
      <c r="W12" s="64">
        <f ca="1">'Rotation about arbitrary axis'!AC21</f>
        <v>0.44072730561210988</v>
      </c>
      <c r="X12" s="64">
        <f>'Rotation about arbitrary axis'!AD21</f>
        <v>0</v>
      </c>
    </row>
    <row r="13" spans="1:24" x14ac:dyDescent="0.2">
      <c r="B13" s="8"/>
      <c r="C13" s="33">
        <f t="shared" ca="1" si="1"/>
        <v>-0.55038882799316302</v>
      </c>
      <c r="D13" s="17">
        <f t="shared" ca="1" si="1"/>
        <v>0.39539527899519555</v>
      </c>
      <c r="E13" s="17">
        <f t="shared" ca="1" si="1"/>
        <v>0.65638102638989881</v>
      </c>
      <c r="F13" s="42">
        <f t="shared" ca="1" si="1"/>
        <v>3</v>
      </c>
      <c r="G13" s="17" t="s">
        <v>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11"/>
      <c r="U13" s="64">
        <f ca="1">'Rotation about arbitrary axis'!AA22</f>
        <v>-0.3145079017103789</v>
      </c>
      <c r="V13" s="64">
        <f ca="1">'Rotation about arbitrary axis'!AB22</f>
        <v>0.79079055799039111</v>
      </c>
      <c r="W13" s="64">
        <f ca="1">'Rotation about arbitrary axis'!AC22</f>
        <v>0.52510482111191903</v>
      </c>
      <c r="X13" s="64">
        <f>'Rotation about arbitrary axis'!AD22</f>
        <v>0</v>
      </c>
    </row>
    <row r="14" spans="1:24" x14ac:dyDescent="0.2">
      <c r="B14" s="8"/>
      <c r="C14" s="33">
        <f t="shared" ca="1" si="1"/>
        <v>-0.55160287071110292</v>
      </c>
      <c r="D14" s="17">
        <f t="shared" ca="1" si="1"/>
        <v>-0.30439429895788134</v>
      </c>
      <c r="E14" s="17">
        <f t="shared" ca="1" si="1"/>
        <v>0.91003465673438555</v>
      </c>
      <c r="F14" s="42">
        <f t="shared" ca="1" si="1"/>
        <v>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1"/>
      <c r="U14" s="64">
        <f ca="1">'Rotation about arbitrary axis'!AA23</f>
        <v>-0.31520164040634452</v>
      </c>
      <c r="V14" s="64">
        <f ca="1">'Rotation about arbitrary axis'!AB23</f>
        <v>-0.60878859791576267</v>
      </c>
      <c r="W14" s="64">
        <f ca="1">'Rotation about arbitrary axis'!AC23</f>
        <v>0.72802772538750848</v>
      </c>
      <c r="X14" s="64">
        <f>'Rotation about arbitrary axis'!AD23</f>
        <v>0</v>
      </c>
    </row>
    <row r="15" spans="1:24" x14ac:dyDescent="0.2">
      <c r="B15" s="8"/>
      <c r="C15" s="34">
        <f t="shared" ca="1" si="1"/>
        <v>0</v>
      </c>
      <c r="D15" s="35">
        <f t="shared" ca="1" si="1"/>
        <v>0</v>
      </c>
      <c r="E15" s="35">
        <f t="shared" ca="1" si="1"/>
        <v>0</v>
      </c>
      <c r="F15" s="36">
        <f t="shared" ca="1" si="1"/>
        <v>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1"/>
      <c r="U15" s="64">
        <f>'Rotation about arbitrary axis'!AA24</f>
        <v>0</v>
      </c>
      <c r="V15" s="64">
        <f>'Rotation about arbitrary axis'!AB24</f>
        <v>0</v>
      </c>
      <c r="W15" s="64">
        <f>'Rotation about arbitrary axis'!AC24</f>
        <v>0</v>
      </c>
      <c r="X15" s="64">
        <f>'Rotation about arbitrary axis'!AD24</f>
        <v>1</v>
      </c>
    </row>
    <row r="16" spans="1:24" x14ac:dyDescent="0.2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1"/>
    </row>
    <row r="17" spans="2:24" x14ac:dyDescent="0.2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1"/>
      <c r="U17" s="64" t="s">
        <v>80</v>
      </c>
    </row>
    <row r="18" spans="2:24" x14ac:dyDescent="0.2">
      <c r="B18" s="8"/>
      <c r="C18" s="9"/>
      <c r="D18" s="9"/>
      <c r="E18" s="9"/>
      <c r="F18" s="9"/>
      <c r="G18" s="17" t="s">
        <v>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11"/>
      <c r="U18" s="64">
        <f ca="1">0.25 + RANDBETWEEN(0,8)/4</f>
        <v>1.75</v>
      </c>
      <c r="V18" s="64">
        <v>0</v>
      </c>
      <c r="W18" s="64">
        <v>0</v>
      </c>
      <c r="X18" s="64">
        <v>0</v>
      </c>
    </row>
    <row r="19" spans="2:24" x14ac:dyDescent="0.2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1"/>
      <c r="U19" s="64">
        <v>0</v>
      </c>
      <c r="V19" s="64">
        <f ca="1">0.25 + RANDBETWEEN(0,8)/4</f>
        <v>0.5</v>
      </c>
      <c r="W19" s="64">
        <v>0</v>
      </c>
      <c r="X19" s="64">
        <v>0</v>
      </c>
    </row>
    <row r="20" spans="2:24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1"/>
      <c r="U20" s="64">
        <v>0</v>
      </c>
      <c r="V20" s="64">
        <v>0</v>
      </c>
      <c r="W20" s="64">
        <f ca="1">0.25 + RANDBETWEEN(0,8)/4</f>
        <v>1.25</v>
      </c>
      <c r="X20" s="64">
        <v>0</v>
      </c>
    </row>
    <row r="21" spans="2:24" x14ac:dyDescent="0.2">
      <c r="B21" s="8"/>
      <c r="C21" s="16" t="s">
        <v>84</v>
      </c>
      <c r="D21" s="16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1"/>
      <c r="U21" s="64">
        <v>0</v>
      </c>
      <c r="V21" s="64">
        <v>0</v>
      </c>
      <c r="W21" s="64">
        <v>0</v>
      </c>
      <c r="X21" s="64">
        <v>1</v>
      </c>
    </row>
    <row r="22" spans="2:24" x14ac:dyDescent="0.2">
      <c r="B22" s="8"/>
      <c r="C22" s="16"/>
      <c r="D22" s="16" t="s">
        <v>88</v>
      </c>
      <c r="E22" s="9"/>
      <c r="F22" s="9"/>
      <c r="G22" s="9"/>
      <c r="H22" s="9"/>
      <c r="I22" s="9"/>
      <c r="J22" s="9"/>
      <c r="K22" s="9"/>
      <c r="L22" s="43" t="s">
        <v>79</v>
      </c>
      <c r="M22" s="9"/>
      <c r="N22" s="9"/>
      <c r="O22" s="9"/>
      <c r="P22" s="9"/>
      <c r="Q22" s="9"/>
      <c r="R22" s="11"/>
    </row>
    <row r="23" spans="2:24" ht="17" x14ac:dyDescent="0.25">
      <c r="B23" s="8"/>
      <c r="C23" s="9"/>
      <c r="D23" s="9"/>
      <c r="E23" s="9"/>
      <c r="F23" s="9"/>
      <c r="G23" s="9"/>
      <c r="H23" s="28" t="s">
        <v>85</v>
      </c>
      <c r="I23" s="17">
        <f ca="1">F12</f>
        <v>0</v>
      </c>
      <c r="J23" s="9"/>
      <c r="K23" s="9"/>
      <c r="L23" s="31">
        <v>1</v>
      </c>
      <c r="M23" s="32">
        <v>0</v>
      </c>
      <c r="N23" s="32">
        <v>0</v>
      </c>
      <c r="O23" s="39">
        <f ca="1">I23</f>
        <v>0</v>
      </c>
      <c r="P23" s="9"/>
      <c r="Q23" s="9"/>
      <c r="R23" s="11"/>
      <c r="U23" s="64" t="s">
        <v>78</v>
      </c>
    </row>
    <row r="24" spans="2:24" ht="17" x14ac:dyDescent="0.25">
      <c r="B24" s="8"/>
      <c r="C24" s="9"/>
      <c r="D24" s="9"/>
      <c r="E24" s="9"/>
      <c r="F24" s="9"/>
      <c r="G24" s="9"/>
      <c r="H24" s="28" t="s">
        <v>86</v>
      </c>
      <c r="I24" s="17">
        <f ca="1">F13</f>
        <v>3</v>
      </c>
      <c r="J24" s="9"/>
      <c r="K24" s="17"/>
      <c r="L24" s="33">
        <v>0</v>
      </c>
      <c r="M24" s="17">
        <v>1</v>
      </c>
      <c r="N24" s="17">
        <v>0</v>
      </c>
      <c r="O24" s="42">
        <f ca="1">I24</f>
        <v>3</v>
      </c>
      <c r="P24" s="9"/>
      <c r="Q24" s="9"/>
      <c r="R24" s="11"/>
      <c r="U24" s="64">
        <f t="array" aca="1" ref="U24:X27" ca="1">MMULT(U6:X9, MMULT(U12:X15,U18:X21))</f>
        <v>1.5669417382415922</v>
      </c>
      <c r="V24" s="64">
        <f ca="1"/>
        <v>3.1728285649424134E-2</v>
      </c>
      <c r="W24" s="64">
        <f ca="1"/>
        <v>0.55090913201513736</v>
      </c>
      <c r="X24" s="64">
        <f ca="1"/>
        <v>0</v>
      </c>
    </row>
    <row r="25" spans="2:24" ht="17" x14ac:dyDescent="0.25">
      <c r="B25" s="8"/>
      <c r="C25" s="9"/>
      <c r="D25" s="9"/>
      <c r="E25" s="9"/>
      <c r="F25" s="9"/>
      <c r="G25" s="9"/>
      <c r="H25" s="28" t="s">
        <v>87</v>
      </c>
      <c r="I25" s="17">
        <f ca="1">F14</f>
        <v>5</v>
      </c>
      <c r="J25" s="9"/>
      <c r="K25" s="9"/>
      <c r="L25" s="33">
        <v>0</v>
      </c>
      <c r="M25" s="17">
        <v>0</v>
      </c>
      <c r="N25" s="17">
        <v>1</v>
      </c>
      <c r="O25" s="42">
        <f ca="1">I25</f>
        <v>5</v>
      </c>
      <c r="P25" s="9"/>
      <c r="Q25" s="9"/>
      <c r="R25" s="11"/>
      <c r="U25" s="64">
        <f ca="1"/>
        <v>-0.55038882799316302</v>
      </c>
      <c r="V25" s="64">
        <f ca="1"/>
        <v>0.39539527899519555</v>
      </c>
      <c r="W25" s="64">
        <f ca="1"/>
        <v>0.65638102638989881</v>
      </c>
      <c r="X25" s="64">
        <f ca="1"/>
        <v>3</v>
      </c>
    </row>
    <row r="26" spans="2:24" x14ac:dyDescent="0.2">
      <c r="B26" s="8"/>
      <c r="C26" s="9"/>
      <c r="D26" s="9"/>
      <c r="E26" s="9"/>
      <c r="F26" s="9"/>
      <c r="G26" s="9"/>
      <c r="H26" s="9"/>
      <c r="I26" s="9"/>
      <c r="J26" s="9"/>
      <c r="K26" s="9"/>
      <c r="L26" s="34">
        <v>0</v>
      </c>
      <c r="M26" s="35">
        <v>0</v>
      </c>
      <c r="N26" s="35">
        <v>0</v>
      </c>
      <c r="O26" s="36">
        <v>1</v>
      </c>
      <c r="P26" s="9"/>
      <c r="Q26" s="9"/>
      <c r="R26" s="11"/>
      <c r="U26" s="64">
        <f ca="1"/>
        <v>-0.55160287071110292</v>
      </c>
      <c r="V26" s="64">
        <f ca="1"/>
        <v>-0.30439429895788134</v>
      </c>
      <c r="W26" s="64">
        <f ca="1"/>
        <v>0.91003465673438555</v>
      </c>
      <c r="X26" s="64">
        <f ca="1"/>
        <v>5</v>
      </c>
    </row>
    <row r="27" spans="2:24" x14ac:dyDescent="0.2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1"/>
      <c r="U27" s="64">
        <f ca="1"/>
        <v>0</v>
      </c>
      <c r="V27" s="64">
        <f ca="1"/>
        <v>0</v>
      </c>
      <c r="W27" s="64">
        <f ca="1"/>
        <v>0</v>
      </c>
      <c r="X27" s="64">
        <f ca="1"/>
        <v>1</v>
      </c>
    </row>
    <row r="28" spans="2:24" x14ac:dyDescent="0.2">
      <c r="B28" s="8"/>
      <c r="C28" s="9"/>
      <c r="D28" s="16" t="s">
        <v>89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1"/>
    </row>
    <row r="29" spans="2:24" x14ac:dyDescent="0.2">
      <c r="B29" s="8"/>
      <c r="C29" s="9"/>
      <c r="D29" s="9"/>
      <c r="E29" s="9"/>
      <c r="F29" s="9"/>
      <c r="G29" s="9"/>
      <c r="H29" s="23">
        <f ca="1">C12</f>
        <v>1.5669417382415922</v>
      </c>
      <c r="I29" s="9"/>
      <c r="J29" s="9"/>
      <c r="K29" s="9"/>
      <c r="L29" s="9"/>
      <c r="M29" s="9"/>
      <c r="N29" s="9"/>
      <c r="O29" s="9"/>
      <c r="P29" s="9"/>
      <c r="Q29" s="9"/>
      <c r="R29" s="11"/>
    </row>
    <row r="30" spans="2:24" ht="17" x14ac:dyDescent="0.25">
      <c r="B30" s="8"/>
      <c r="C30" s="9"/>
      <c r="D30" s="28" t="s">
        <v>90</v>
      </c>
      <c r="E30" s="9"/>
      <c r="F30" s="28" t="s">
        <v>1</v>
      </c>
      <c r="G30" s="9"/>
      <c r="H30" s="23">
        <f ca="1">C13</f>
        <v>-0.55038882799316302</v>
      </c>
      <c r="I30" s="69" t="s">
        <v>91</v>
      </c>
      <c r="J30" s="10">
        <f ca="1">SQRT(SUMPRODUCT(C12:C15,C12:C15))</f>
        <v>1.75</v>
      </c>
      <c r="K30" s="9"/>
      <c r="L30" s="9"/>
      <c r="M30" s="9"/>
      <c r="N30" s="9"/>
      <c r="O30" s="9"/>
      <c r="P30" s="9"/>
      <c r="Q30" s="9"/>
      <c r="R30" s="11"/>
    </row>
    <row r="31" spans="2:24" x14ac:dyDescent="0.2">
      <c r="B31" s="8"/>
      <c r="C31" s="9"/>
      <c r="D31" s="9"/>
      <c r="E31" s="9"/>
      <c r="F31" s="9"/>
      <c r="G31" s="9"/>
      <c r="H31" s="23">
        <f ca="1">C14</f>
        <v>-0.55160287071110292</v>
      </c>
      <c r="I31" s="9"/>
      <c r="J31" s="9"/>
      <c r="K31" s="9"/>
      <c r="L31" s="9"/>
      <c r="M31" s="9"/>
      <c r="N31" s="9"/>
      <c r="O31" s="9"/>
      <c r="P31" s="9"/>
      <c r="Q31" s="9"/>
      <c r="R31" s="11"/>
    </row>
    <row r="32" spans="2:24" x14ac:dyDescent="0.2">
      <c r="B32" s="8"/>
      <c r="C32" s="9"/>
      <c r="D32" s="9"/>
      <c r="E32" s="9"/>
      <c r="F32" s="9"/>
      <c r="G32" s="9"/>
      <c r="H32" s="23">
        <f ca="1">C15</f>
        <v>0</v>
      </c>
      <c r="I32" s="9"/>
      <c r="J32" s="9"/>
      <c r="K32" s="9"/>
      <c r="L32" s="9"/>
      <c r="M32" s="9"/>
      <c r="N32" s="9"/>
      <c r="O32" s="9"/>
      <c r="P32" s="9"/>
      <c r="Q32" s="9"/>
      <c r="R32" s="11"/>
    </row>
    <row r="33" spans="2:18" x14ac:dyDescent="0.2">
      <c r="B33" s="8"/>
      <c r="C33" s="9"/>
      <c r="D33" s="9"/>
      <c r="E33" s="9"/>
      <c r="F33" s="9"/>
      <c r="G33" s="9"/>
      <c r="H33" s="46"/>
      <c r="I33" s="9"/>
      <c r="J33" s="9"/>
      <c r="K33" s="9"/>
      <c r="L33" s="43" t="s">
        <v>80</v>
      </c>
      <c r="M33" s="9"/>
      <c r="N33" s="9"/>
      <c r="O33" s="9"/>
      <c r="P33" s="9"/>
      <c r="Q33" s="9"/>
      <c r="R33" s="11"/>
    </row>
    <row r="34" spans="2:18" x14ac:dyDescent="0.2">
      <c r="B34" s="8"/>
      <c r="C34" s="9"/>
      <c r="D34" s="9"/>
      <c r="E34" s="9"/>
      <c r="F34" s="9"/>
      <c r="G34" s="9"/>
      <c r="H34" s="23">
        <f t="shared" ref="H34:H37" ca="1" si="2">D12</f>
        <v>3.1728285649424134E-2</v>
      </c>
      <c r="I34" s="9"/>
      <c r="J34" s="9"/>
      <c r="K34" s="9"/>
      <c r="L34" s="31">
        <f ca="1">J30</f>
        <v>1.75</v>
      </c>
      <c r="M34" s="32">
        <v>0</v>
      </c>
      <c r="N34" s="32">
        <v>0</v>
      </c>
      <c r="O34" s="39">
        <v>0</v>
      </c>
      <c r="P34" s="9"/>
      <c r="Q34" s="9"/>
      <c r="R34" s="11"/>
    </row>
    <row r="35" spans="2:18" ht="17" x14ac:dyDescent="0.25">
      <c r="B35" s="8"/>
      <c r="C35" s="9"/>
      <c r="D35" s="28" t="s">
        <v>92</v>
      </c>
      <c r="E35" s="9"/>
      <c r="F35" s="28" t="s">
        <v>1</v>
      </c>
      <c r="G35" s="9"/>
      <c r="H35" s="23">
        <f t="shared" ca="1" si="2"/>
        <v>0.39539527899519555</v>
      </c>
      <c r="I35" s="69" t="s">
        <v>91</v>
      </c>
      <c r="J35" s="10">
        <f ca="1">SQRT(SUMPRODUCT(D12:D15,D12:D15))</f>
        <v>0.5</v>
      </c>
      <c r="K35" s="9"/>
      <c r="L35" s="33">
        <v>0</v>
      </c>
      <c r="M35" s="17">
        <f ca="1">J35</f>
        <v>0.5</v>
      </c>
      <c r="N35" s="17">
        <v>0</v>
      </c>
      <c r="O35" s="42">
        <v>0</v>
      </c>
      <c r="P35" s="9"/>
      <c r="Q35" s="9"/>
      <c r="R35" s="11"/>
    </row>
    <row r="36" spans="2:18" x14ac:dyDescent="0.2">
      <c r="B36" s="8"/>
      <c r="C36" s="9"/>
      <c r="D36" s="9"/>
      <c r="E36" s="9"/>
      <c r="F36" s="9"/>
      <c r="G36" s="9"/>
      <c r="H36" s="23">
        <f t="shared" ca="1" si="2"/>
        <v>-0.30439429895788134</v>
      </c>
      <c r="I36" s="9"/>
      <c r="J36" s="9"/>
      <c r="K36" s="9"/>
      <c r="L36" s="33">
        <v>0</v>
      </c>
      <c r="M36" s="17">
        <v>0</v>
      </c>
      <c r="N36" s="17">
        <f ca="1">J40</f>
        <v>1.25</v>
      </c>
      <c r="O36" s="42">
        <v>0</v>
      </c>
      <c r="P36" s="9"/>
      <c r="Q36" s="9"/>
      <c r="R36" s="11"/>
    </row>
    <row r="37" spans="2:18" x14ac:dyDescent="0.2">
      <c r="B37" s="8"/>
      <c r="C37" s="9"/>
      <c r="D37" s="9"/>
      <c r="E37" s="9"/>
      <c r="F37" s="9"/>
      <c r="G37" s="9"/>
      <c r="H37" s="23">
        <f t="shared" ca="1" si="2"/>
        <v>0</v>
      </c>
      <c r="I37" s="9"/>
      <c r="J37" s="9"/>
      <c r="K37" s="9"/>
      <c r="L37" s="34">
        <v>0</v>
      </c>
      <c r="M37" s="35">
        <v>0</v>
      </c>
      <c r="N37" s="35">
        <v>0</v>
      </c>
      <c r="O37" s="36">
        <v>1</v>
      </c>
      <c r="P37" s="9"/>
      <c r="Q37" s="9"/>
      <c r="R37" s="11"/>
    </row>
    <row r="38" spans="2:18" x14ac:dyDescent="0.2">
      <c r="B38" s="8"/>
      <c r="C38" s="9"/>
      <c r="D38" s="9"/>
      <c r="E38" s="9"/>
      <c r="F38" s="9"/>
      <c r="G38" s="9"/>
      <c r="H38" s="46"/>
      <c r="I38" s="9"/>
      <c r="J38" s="9"/>
      <c r="K38" s="9"/>
      <c r="L38" s="9"/>
      <c r="M38" s="9"/>
      <c r="N38" s="9"/>
      <c r="O38" s="9"/>
      <c r="P38" s="9"/>
      <c r="Q38" s="9"/>
      <c r="R38" s="11"/>
    </row>
    <row r="39" spans="2:18" x14ac:dyDescent="0.2">
      <c r="B39" s="8"/>
      <c r="C39" s="9"/>
      <c r="D39" s="9"/>
      <c r="E39" s="9"/>
      <c r="F39" s="9"/>
      <c r="G39" s="9"/>
      <c r="H39" s="23">
        <f t="shared" ref="H39:H42" ca="1" si="3">E12</f>
        <v>0.55090913201513736</v>
      </c>
      <c r="I39" s="9"/>
      <c r="J39" s="9"/>
      <c r="K39" s="9"/>
      <c r="L39" s="9"/>
      <c r="M39" s="9"/>
      <c r="N39" s="9"/>
      <c r="O39" s="9"/>
      <c r="P39" s="9"/>
      <c r="Q39" s="9"/>
      <c r="R39" s="11"/>
    </row>
    <row r="40" spans="2:18" ht="17" x14ac:dyDescent="0.25">
      <c r="B40" s="8"/>
      <c r="C40" s="9"/>
      <c r="D40" s="28" t="s">
        <v>93</v>
      </c>
      <c r="E40" s="9"/>
      <c r="F40" s="28" t="s">
        <v>1</v>
      </c>
      <c r="G40" s="9"/>
      <c r="H40" s="23">
        <f t="shared" ca="1" si="3"/>
        <v>0.65638102638989881</v>
      </c>
      <c r="I40" s="69" t="s">
        <v>91</v>
      </c>
      <c r="J40" s="10">
        <f ca="1">SQRT(SUMPRODUCT(E12:E15,E12:E15))</f>
        <v>1.25</v>
      </c>
      <c r="K40" s="9"/>
      <c r="L40" s="9"/>
      <c r="M40" s="9"/>
      <c r="N40" s="9"/>
      <c r="O40" s="9"/>
      <c r="P40" s="9"/>
      <c r="Q40" s="9"/>
      <c r="R40" s="11"/>
    </row>
    <row r="41" spans="2:18" x14ac:dyDescent="0.2">
      <c r="B41" s="8"/>
      <c r="C41" s="9"/>
      <c r="D41" s="9"/>
      <c r="E41" s="9"/>
      <c r="F41" s="9"/>
      <c r="G41" s="9"/>
      <c r="H41" s="23">
        <f t="shared" ca="1" si="3"/>
        <v>0.91003465673438555</v>
      </c>
      <c r="I41" s="9"/>
      <c r="J41" s="9"/>
      <c r="K41" s="9"/>
      <c r="L41" s="9"/>
      <c r="M41" s="9"/>
      <c r="N41" s="9"/>
      <c r="O41" s="9"/>
      <c r="P41" s="9"/>
      <c r="Q41" s="9"/>
      <c r="R41" s="11"/>
    </row>
    <row r="42" spans="2:18" x14ac:dyDescent="0.2">
      <c r="B42" s="8"/>
      <c r="C42" s="9"/>
      <c r="D42" s="9"/>
      <c r="E42" s="9"/>
      <c r="F42" s="9"/>
      <c r="G42" s="9"/>
      <c r="H42" s="23">
        <f t="shared" ca="1" si="3"/>
        <v>0</v>
      </c>
      <c r="I42" s="9"/>
      <c r="J42" s="9"/>
      <c r="K42" s="9"/>
      <c r="L42" s="9"/>
      <c r="M42" s="9"/>
      <c r="N42" s="9"/>
      <c r="O42" s="9"/>
      <c r="P42" s="9"/>
      <c r="Q42" s="9"/>
      <c r="R42" s="11"/>
    </row>
    <row r="43" spans="2:18" x14ac:dyDescent="0.2">
      <c r="B43" s="8"/>
      <c r="C43" s="9"/>
      <c r="D43" s="9"/>
      <c r="E43" s="9"/>
      <c r="F43" s="9"/>
      <c r="G43" s="9"/>
      <c r="H43" s="46"/>
      <c r="I43" s="9"/>
      <c r="J43" s="9"/>
      <c r="K43" s="9"/>
      <c r="L43" s="9"/>
      <c r="M43" s="9"/>
      <c r="N43" s="9"/>
      <c r="O43" s="9"/>
      <c r="P43" s="9"/>
      <c r="Q43" s="9"/>
      <c r="R43" s="11"/>
    </row>
    <row r="44" spans="2:18" x14ac:dyDescent="0.2">
      <c r="B44" s="8"/>
      <c r="C44" s="9"/>
      <c r="D44" s="16" t="s">
        <v>94</v>
      </c>
      <c r="E44" s="9"/>
      <c r="F44" s="9"/>
      <c r="G44" s="9"/>
      <c r="H44" s="46"/>
      <c r="I44" s="9"/>
      <c r="J44" s="9"/>
      <c r="K44" s="9"/>
      <c r="L44" s="9"/>
      <c r="M44" s="9"/>
      <c r="N44" s="9"/>
      <c r="O44" s="9"/>
      <c r="P44" s="9"/>
      <c r="Q44" s="9"/>
      <c r="R44" s="11"/>
    </row>
    <row r="45" spans="2:18" x14ac:dyDescent="0.2">
      <c r="B45" s="8"/>
      <c r="C45" s="9"/>
      <c r="D45" s="9"/>
      <c r="E45" s="16" t="s">
        <v>95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1"/>
    </row>
    <row r="46" spans="2:18" x14ac:dyDescent="0.2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1"/>
    </row>
    <row r="47" spans="2:18" x14ac:dyDescent="0.2">
      <c r="B47" s="8"/>
      <c r="C47" s="9"/>
      <c r="D47" s="9"/>
      <c r="E47" s="9"/>
      <c r="F47" s="9"/>
      <c r="G47" s="12">
        <f ca="1">C12</f>
        <v>1.5669417382415922</v>
      </c>
      <c r="H47" s="9"/>
      <c r="I47" s="12">
        <f ca="1">G47/$J$30</f>
        <v>0.89539527899519555</v>
      </c>
      <c r="J47" s="9"/>
      <c r="K47" s="9"/>
      <c r="L47" s="9"/>
      <c r="M47" s="9"/>
      <c r="N47" s="9"/>
      <c r="O47" s="9"/>
      <c r="P47" s="9"/>
      <c r="Q47" s="9"/>
      <c r="R47" s="11"/>
    </row>
    <row r="48" spans="2:18" x14ac:dyDescent="0.2">
      <c r="B48" s="8"/>
      <c r="C48" s="9"/>
      <c r="D48" s="9"/>
      <c r="E48" s="9"/>
      <c r="F48" s="9"/>
      <c r="G48" s="14">
        <f ca="1">C13</f>
        <v>-0.55038882799316302</v>
      </c>
      <c r="H48" s="17" t="s">
        <v>1</v>
      </c>
      <c r="I48" s="14">
        <f ca="1">G48/$J$30</f>
        <v>-0.31450790171037885</v>
      </c>
      <c r="J48" s="9"/>
      <c r="K48" s="9"/>
      <c r="L48" s="9"/>
      <c r="M48" s="9"/>
      <c r="N48" s="9"/>
      <c r="O48" s="9"/>
      <c r="P48" s="9"/>
      <c r="Q48" s="9"/>
      <c r="R48" s="11"/>
    </row>
    <row r="49" spans="2:18" x14ac:dyDescent="0.2">
      <c r="B49" s="8"/>
      <c r="C49" s="9"/>
      <c r="D49" s="9"/>
      <c r="E49" s="9"/>
      <c r="F49" s="9"/>
      <c r="G49" s="14">
        <f ca="1">C14</f>
        <v>-0.55160287071110292</v>
      </c>
      <c r="H49" s="9"/>
      <c r="I49" s="14">
        <f ca="1">G49/$J$30</f>
        <v>-0.31520164040634452</v>
      </c>
      <c r="J49" s="9"/>
      <c r="K49" s="9"/>
      <c r="L49" s="9"/>
      <c r="M49" s="9"/>
      <c r="N49" s="9"/>
      <c r="O49" s="9"/>
      <c r="P49" s="9"/>
      <c r="Q49" s="9"/>
      <c r="R49" s="11"/>
    </row>
    <row r="50" spans="2:18" x14ac:dyDescent="0.2">
      <c r="B50" s="8"/>
      <c r="C50" s="9"/>
      <c r="D50" s="9"/>
      <c r="E50" s="9"/>
      <c r="F50" s="9"/>
      <c r="G50" s="15">
        <f ca="1">C15</f>
        <v>0</v>
      </c>
      <c r="H50" s="9"/>
      <c r="I50" s="15">
        <f ca="1">G50/$J$30</f>
        <v>0</v>
      </c>
      <c r="J50" s="9"/>
      <c r="K50" s="9"/>
      <c r="L50" s="9"/>
      <c r="M50" s="9"/>
      <c r="N50" s="9"/>
      <c r="O50" s="9"/>
      <c r="P50" s="9"/>
      <c r="Q50" s="9"/>
      <c r="R50" s="11"/>
    </row>
    <row r="51" spans="2:18" x14ac:dyDescent="0.2">
      <c r="B51" s="8"/>
      <c r="C51" s="9"/>
      <c r="D51" s="9"/>
      <c r="E51" s="9"/>
      <c r="F51" s="9"/>
      <c r="G51" s="9"/>
      <c r="H51" s="9"/>
      <c r="I51" s="9"/>
      <c r="J51" s="9"/>
      <c r="K51" s="9"/>
      <c r="L51" s="43" t="s">
        <v>56</v>
      </c>
      <c r="M51" s="9"/>
      <c r="N51" s="9"/>
      <c r="O51" s="9"/>
      <c r="P51" s="9"/>
      <c r="Q51" s="9"/>
      <c r="R51" s="11"/>
    </row>
    <row r="52" spans="2:18" x14ac:dyDescent="0.2">
      <c r="B52" s="8"/>
      <c r="C52" s="9"/>
      <c r="D52" s="9"/>
      <c r="E52" s="9"/>
      <c r="F52" s="9"/>
      <c r="G52" s="12">
        <f ca="1">D12</f>
        <v>3.1728285649424134E-2</v>
      </c>
      <c r="H52" s="9"/>
      <c r="I52" s="12">
        <f ca="1">G52/$J$35</f>
        <v>6.3456571298848269E-2</v>
      </c>
      <c r="J52" s="9"/>
      <c r="K52" s="9"/>
      <c r="L52" s="31">
        <f ca="1">I47</f>
        <v>0.89539527899519555</v>
      </c>
      <c r="M52" s="32">
        <f ca="1">I52</f>
        <v>6.3456571298848269E-2</v>
      </c>
      <c r="N52" s="32">
        <f ca="1">I57</f>
        <v>0.44072730561210988</v>
      </c>
      <c r="O52" s="39">
        <v>0</v>
      </c>
      <c r="P52" s="9"/>
      <c r="Q52" s="9"/>
      <c r="R52" s="11"/>
    </row>
    <row r="53" spans="2:18" x14ac:dyDescent="0.2">
      <c r="B53" s="8"/>
      <c r="C53" s="9"/>
      <c r="D53" s="9"/>
      <c r="E53" s="9"/>
      <c r="F53" s="9"/>
      <c r="G53" s="14">
        <f ca="1">D13</f>
        <v>0.39539527899519555</v>
      </c>
      <c r="H53" s="17" t="s">
        <v>1</v>
      </c>
      <c r="I53" s="14">
        <f ca="1">G53/$J$35</f>
        <v>0.79079055799039111</v>
      </c>
      <c r="J53" s="9"/>
      <c r="K53" s="9"/>
      <c r="L53" s="33">
        <f ca="1">I48</f>
        <v>-0.31450790171037885</v>
      </c>
      <c r="M53" s="17">
        <f ca="1">I53</f>
        <v>0.79079055799039111</v>
      </c>
      <c r="N53" s="17">
        <f ca="1">I58</f>
        <v>0.52510482111191903</v>
      </c>
      <c r="O53" s="42">
        <v>0</v>
      </c>
      <c r="P53" s="9"/>
      <c r="Q53" s="96"/>
      <c r="R53" s="11"/>
    </row>
    <row r="54" spans="2:18" x14ac:dyDescent="0.2">
      <c r="B54" s="8"/>
      <c r="C54" s="9"/>
      <c r="D54" s="9"/>
      <c r="E54" s="9"/>
      <c r="F54" s="9"/>
      <c r="G54" s="14">
        <f ca="1">D14</f>
        <v>-0.30439429895788134</v>
      </c>
      <c r="H54" s="9"/>
      <c r="I54" s="14">
        <f ca="1">G54/$J$35</f>
        <v>-0.60878859791576267</v>
      </c>
      <c r="J54" s="9"/>
      <c r="K54" s="9"/>
      <c r="L54" s="33">
        <f ca="1">I49</f>
        <v>-0.31520164040634452</v>
      </c>
      <c r="M54" s="17">
        <f ca="1">I54</f>
        <v>-0.60878859791576267</v>
      </c>
      <c r="N54" s="17">
        <f ca="1">I59</f>
        <v>0.72802772538750848</v>
      </c>
      <c r="O54" s="42">
        <v>0</v>
      </c>
      <c r="P54" s="9"/>
      <c r="Q54" s="96"/>
      <c r="R54" s="11"/>
    </row>
    <row r="55" spans="2:18" x14ac:dyDescent="0.2">
      <c r="B55" s="8"/>
      <c r="C55" s="9"/>
      <c r="D55" s="9"/>
      <c r="E55" s="9"/>
      <c r="F55" s="9"/>
      <c r="G55" s="15">
        <f ca="1">D15</f>
        <v>0</v>
      </c>
      <c r="H55" s="9"/>
      <c r="I55" s="15">
        <f ca="1">G55/$J$35</f>
        <v>0</v>
      </c>
      <c r="J55" s="9"/>
      <c r="K55" s="9"/>
      <c r="L55" s="34">
        <f ca="1">I50</f>
        <v>0</v>
      </c>
      <c r="M55" s="35">
        <f ca="1">I55</f>
        <v>0</v>
      </c>
      <c r="N55" s="35">
        <f ca="1">I60</f>
        <v>0</v>
      </c>
      <c r="O55" s="36">
        <v>1</v>
      </c>
      <c r="P55" s="9"/>
      <c r="Q55" s="9"/>
      <c r="R55" s="11"/>
    </row>
    <row r="56" spans="2:18" x14ac:dyDescent="0.2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</row>
    <row r="57" spans="2:18" x14ac:dyDescent="0.2">
      <c r="B57" s="8"/>
      <c r="C57" s="9"/>
      <c r="D57" s="9"/>
      <c r="E57" s="9"/>
      <c r="F57" s="9"/>
      <c r="G57" s="12">
        <f ca="1">E12</f>
        <v>0.55090913201513736</v>
      </c>
      <c r="H57" s="9"/>
      <c r="I57" s="12">
        <f ca="1">G57/$J$40</f>
        <v>0.44072730561210988</v>
      </c>
      <c r="J57" s="9"/>
      <c r="K57" s="9"/>
      <c r="L57" s="41" t="s">
        <v>96</v>
      </c>
      <c r="M57" s="9"/>
      <c r="N57" s="9"/>
      <c r="O57" s="9"/>
      <c r="P57" s="9"/>
      <c r="Q57" s="9"/>
      <c r="R57" s="11"/>
    </row>
    <row r="58" spans="2:18" x14ac:dyDescent="0.2">
      <c r="B58" s="8"/>
      <c r="C58" s="9"/>
      <c r="D58" s="9"/>
      <c r="E58" s="9"/>
      <c r="F58" s="9"/>
      <c r="G58" s="14">
        <f ca="1">E13</f>
        <v>0.65638102638989881</v>
      </c>
      <c r="H58" s="17" t="s">
        <v>1</v>
      </c>
      <c r="I58" s="14">
        <f ca="1">G58/$J$40</f>
        <v>0.52510482111191903</v>
      </c>
      <c r="J58" s="9"/>
      <c r="K58" s="9"/>
      <c r="L58" s="9"/>
      <c r="M58" s="9"/>
      <c r="N58" s="9"/>
      <c r="O58" s="9"/>
      <c r="P58" s="9"/>
      <c r="Q58" s="9"/>
      <c r="R58" s="11"/>
    </row>
    <row r="59" spans="2:18" x14ac:dyDescent="0.2">
      <c r="B59" s="8"/>
      <c r="C59" s="9"/>
      <c r="D59" s="9"/>
      <c r="E59" s="9"/>
      <c r="F59" s="9"/>
      <c r="G59" s="14">
        <f ca="1">E14</f>
        <v>0.91003465673438555</v>
      </c>
      <c r="H59" s="9"/>
      <c r="I59" s="14">
        <f ca="1">G59/$J$40</f>
        <v>0.72802772538750848</v>
      </c>
      <c r="J59" s="9"/>
      <c r="K59" s="9"/>
      <c r="L59" s="9"/>
      <c r="M59" s="96"/>
      <c r="N59" s="96"/>
      <c r="O59" s="9"/>
      <c r="P59" s="9"/>
      <c r="Q59" s="9"/>
      <c r="R59" s="11"/>
    </row>
    <row r="60" spans="2:18" x14ac:dyDescent="0.2">
      <c r="B60" s="8"/>
      <c r="C60" s="9"/>
      <c r="D60" s="9"/>
      <c r="E60" s="9"/>
      <c r="F60" s="9"/>
      <c r="G60" s="15">
        <f ca="1">E15</f>
        <v>0</v>
      </c>
      <c r="H60" s="9"/>
      <c r="I60" s="15">
        <f ca="1">G60/$J$40</f>
        <v>0</v>
      </c>
      <c r="J60" s="9"/>
      <c r="K60" s="9"/>
      <c r="L60" s="9"/>
      <c r="M60" s="9"/>
      <c r="N60" s="9"/>
      <c r="O60" s="9"/>
      <c r="P60" s="9"/>
      <c r="Q60" s="9"/>
      <c r="R60" s="11"/>
    </row>
    <row r="61" spans="2:18" x14ac:dyDescent="0.2"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21"/>
    </row>
  </sheetData>
  <hyperlinks>
    <hyperlink ref="E8" r:id="rId1" xr:uid="{00000000-0004-0000-0500-000000000000}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57"/>
  <sheetViews>
    <sheetView tabSelected="1" zoomScaleNormal="100" workbookViewId="0">
      <selection activeCell="AB16" sqref="AB16"/>
    </sheetView>
  </sheetViews>
  <sheetFormatPr baseColWidth="10" defaultColWidth="4.6640625" defaultRowHeight="15" x14ac:dyDescent="0.2"/>
  <cols>
    <col min="1" max="39" width="5.6640625" customWidth="1"/>
    <col min="45" max="57" width="4.6640625" customWidth="1"/>
  </cols>
  <sheetData>
    <row r="1" spans="1:56" x14ac:dyDescent="0.2">
      <c r="A1" s="1" t="s">
        <v>0</v>
      </c>
    </row>
    <row r="3" spans="1:56" x14ac:dyDescent="0.2">
      <c r="B3" s="4" t="s">
        <v>136</v>
      </c>
      <c r="C3" s="5"/>
      <c r="D3" s="5"/>
      <c r="E3" s="5"/>
      <c r="F3" s="5"/>
      <c r="G3" s="5"/>
      <c r="H3" s="66" t="s">
        <v>127</v>
      </c>
      <c r="I3" s="5" t="str">
        <f>AS6</f>
        <v>(-1, 0, -1)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7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</row>
    <row r="4" spans="1:56" x14ac:dyDescent="0.2">
      <c r="B4" s="8"/>
      <c r="C4" s="96"/>
      <c r="D4" s="96"/>
      <c r="E4" s="96"/>
      <c r="F4" s="96"/>
      <c r="G4" s="96"/>
      <c r="H4" s="16" t="s">
        <v>128</v>
      </c>
      <c r="I4" s="96" t="str">
        <f>AS7</f>
        <v>(0, 0, 2)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11"/>
      <c r="AM4" s="135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7" t="s">
        <v>112</v>
      </c>
      <c r="AZ4" s="136"/>
      <c r="BA4" s="136"/>
      <c r="BB4" s="136"/>
      <c r="BC4" s="135"/>
      <c r="BD4" s="135"/>
    </row>
    <row r="5" spans="1:56" ht="15" customHeight="1" x14ac:dyDescent="0.2">
      <c r="B5" s="8"/>
      <c r="C5" s="96"/>
      <c r="D5" s="96"/>
      <c r="E5" s="96"/>
      <c r="F5" s="96"/>
      <c r="G5" s="96"/>
      <c r="H5" s="16" t="s">
        <v>129</v>
      </c>
      <c r="I5" s="96" t="str">
        <f>AS8</f>
        <v>(1, 0, -1)</v>
      </c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11"/>
      <c r="AM5" s="135"/>
      <c r="AN5" s="136"/>
      <c r="AO5" s="136"/>
      <c r="AP5" s="136"/>
      <c r="AQ5" s="136"/>
      <c r="AR5" s="136"/>
      <c r="AS5" s="136"/>
      <c r="AT5" s="136"/>
      <c r="AU5" s="137" t="s">
        <v>113</v>
      </c>
      <c r="AV5" s="136"/>
      <c r="AW5" s="136"/>
      <c r="AX5" s="136"/>
      <c r="AY5" s="138" t="s">
        <v>114</v>
      </c>
      <c r="AZ5" s="139" t="s">
        <v>115</v>
      </c>
      <c r="BA5" s="139" t="s">
        <v>116</v>
      </c>
      <c r="BB5" s="136"/>
      <c r="BC5" s="135"/>
      <c r="BD5" s="135"/>
    </row>
    <row r="6" spans="1:56" ht="15" customHeight="1" x14ac:dyDescent="0.2">
      <c r="B6" s="8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11"/>
      <c r="AM6" s="135"/>
      <c r="AN6" s="136"/>
      <c r="AO6" s="137" t="s">
        <v>114</v>
      </c>
      <c r="AP6" s="136">
        <v>-1</v>
      </c>
      <c r="AQ6" s="136">
        <v>0</v>
      </c>
      <c r="AR6" s="140">
        <v>-1</v>
      </c>
      <c r="AS6" s="141" t="str">
        <f t="shared" ref="AS6:AS8" si="0">"(" &amp; TEXT(AP6,0) &amp; ", " &amp; TEXT(AQ6,0) &amp;", " &amp; TEXT(AR6,0) &amp; ")"</f>
        <v>(-1, 0, -1)</v>
      </c>
      <c r="AT6" s="136"/>
      <c r="AU6" s="142">
        <v>1</v>
      </c>
      <c r="AV6" s="143">
        <v>0</v>
      </c>
      <c r="AW6" s="143">
        <v>0</v>
      </c>
      <c r="AX6" s="144">
        <v>0</v>
      </c>
      <c r="AY6" s="145">
        <f t="array" ref="AY6:AY8">TRANSPOSE(AP6:AR6)</f>
        <v>-1</v>
      </c>
      <c r="AZ6" s="146">
        <f t="array" ref="AZ6:AZ8">TRANSPOSE(AP7:AR7)</f>
        <v>0</v>
      </c>
      <c r="BA6" s="147">
        <f t="array" ref="BA6:BA8">TRANSPOSE(AP8:AR8)</f>
        <v>1</v>
      </c>
      <c r="BB6" s="136"/>
      <c r="BC6" s="135"/>
      <c r="BD6" s="135"/>
    </row>
    <row r="7" spans="1:56" ht="15" customHeight="1" x14ac:dyDescent="0.2">
      <c r="B7" s="48" t="s">
        <v>137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11"/>
      <c r="AM7" s="135"/>
      <c r="AN7" s="136"/>
      <c r="AO7" s="137" t="s">
        <v>115</v>
      </c>
      <c r="AP7" s="136">
        <v>0</v>
      </c>
      <c r="AQ7" s="136">
        <v>0</v>
      </c>
      <c r="AR7" s="140">
        <v>2</v>
      </c>
      <c r="AS7" s="141" t="str">
        <f t="shared" si="0"/>
        <v>(0, 0, 2)</v>
      </c>
      <c r="AT7" s="136"/>
      <c r="AU7" s="148">
        <v>0</v>
      </c>
      <c r="AV7" s="149">
        <v>1</v>
      </c>
      <c r="AW7" s="149">
        <v>0</v>
      </c>
      <c r="AX7" s="150">
        <v>0</v>
      </c>
      <c r="AY7" s="151">
        <v>0</v>
      </c>
      <c r="AZ7" s="152">
        <v>0</v>
      </c>
      <c r="BA7" s="153">
        <v>0</v>
      </c>
      <c r="BB7" s="136"/>
      <c r="BC7" s="135"/>
      <c r="BD7" s="135"/>
    </row>
    <row r="8" spans="1:56" ht="15" customHeight="1" x14ac:dyDescent="0.25">
      <c r="B8" s="8"/>
      <c r="C8" s="98" t="s">
        <v>138</v>
      </c>
      <c r="D8" s="28" t="s">
        <v>140</v>
      </c>
      <c r="E8" s="96" t="str">
        <f ca="1">AU24</f>
        <v>(7, 0, 7)</v>
      </c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11"/>
      <c r="AM8" s="135"/>
      <c r="AN8" s="136"/>
      <c r="AO8" s="137" t="s">
        <v>116</v>
      </c>
      <c r="AP8" s="136">
        <v>1</v>
      </c>
      <c r="AQ8" s="136">
        <v>0</v>
      </c>
      <c r="AR8" s="140">
        <v>-1</v>
      </c>
      <c r="AS8" s="141" t="str">
        <f t="shared" si="0"/>
        <v>(1, 0, -1)</v>
      </c>
      <c r="AT8" s="136"/>
      <c r="AU8" s="148">
        <v>0</v>
      </c>
      <c r="AV8" s="149">
        <v>0</v>
      </c>
      <c r="AW8" s="149">
        <v>1</v>
      </c>
      <c r="AX8" s="150">
        <v>0</v>
      </c>
      <c r="AY8" s="151">
        <v>-1</v>
      </c>
      <c r="AZ8" s="152">
        <v>2</v>
      </c>
      <c r="BA8" s="153">
        <v>-1</v>
      </c>
      <c r="BB8" s="136"/>
      <c r="BC8" s="135"/>
      <c r="BD8" s="135"/>
    </row>
    <row r="9" spans="1:56" ht="15" customHeight="1" x14ac:dyDescent="0.25">
      <c r="B9" s="8"/>
      <c r="C9" s="98" t="s">
        <v>141</v>
      </c>
      <c r="D9" s="28" t="s">
        <v>142</v>
      </c>
      <c r="E9" s="96" t="str">
        <f ca="1">"Rotation about the y axis by " &amp; BB13 &amp; " radian."</f>
        <v>Rotation about the y axis by -3π/4 radian.</v>
      </c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11"/>
      <c r="AM9" s="135"/>
      <c r="AN9" s="136"/>
      <c r="AO9" s="136"/>
      <c r="AP9" s="136"/>
      <c r="AQ9" s="136"/>
      <c r="AR9" s="136"/>
      <c r="AS9" s="136"/>
      <c r="AT9" s="136"/>
      <c r="AU9" s="154">
        <v>0</v>
      </c>
      <c r="AV9" s="155">
        <v>0</v>
      </c>
      <c r="AW9" s="155">
        <v>0</v>
      </c>
      <c r="AX9" s="156">
        <v>1</v>
      </c>
      <c r="AY9" s="157">
        <v>1</v>
      </c>
      <c r="AZ9" s="158">
        <v>1</v>
      </c>
      <c r="BA9" s="159">
        <v>1</v>
      </c>
      <c r="BB9" s="136"/>
      <c r="BC9" s="135"/>
      <c r="BD9" s="135"/>
    </row>
    <row r="10" spans="1:56" ht="15" customHeight="1" x14ac:dyDescent="0.2">
      <c r="B10" s="8"/>
      <c r="C10" s="96"/>
      <c r="D10" s="96"/>
      <c r="E10" s="96"/>
      <c r="F10" s="96"/>
      <c r="G10" s="104">
        <f t="shared" ref="G10:I12" ca="1" si="1">AQ12</f>
        <v>-0.70710678118654746</v>
      </c>
      <c r="H10" s="105">
        <f t="shared" si="1"/>
        <v>0</v>
      </c>
      <c r="I10" s="106">
        <f t="shared" ca="1" si="1"/>
        <v>-0.70710678118654757</v>
      </c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11"/>
      <c r="AM10" s="135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60" t="s">
        <v>117</v>
      </c>
      <c r="BA10" s="136"/>
      <c r="BB10" s="136"/>
      <c r="BC10" s="135"/>
      <c r="BD10" s="135"/>
    </row>
    <row r="11" spans="1:56" ht="15" customHeight="1" x14ac:dyDescent="0.2">
      <c r="B11" s="8"/>
      <c r="C11" s="96"/>
      <c r="D11" s="96"/>
      <c r="E11" s="96"/>
      <c r="F11" s="96"/>
      <c r="G11" s="107">
        <f t="shared" si="1"/>
        <v>0</v>
      </c>
      <c r="H11" s="108">
        <f t="shared" si="1"/>
        <v>1</v>
      </c>
      <c r="I11" s="109">
        <f t="shared" si="1"/>
        <v>0</v>
      </c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11"/>
      <c r="AM11" s="135"/>
      <c r="AN11" s="161"/>
      <c r="AO11" s="137" t="s">
        <v>118</v>
      </c>
      <c r="AP11" s="136"/>
      <c r="AQ11" s="139" t="s">
        <v>119</v>
      </c>
      <c r="AR11" s="136"/>
      <c r="AS11" s="136"/>
      <c r="AT11" s="136"/>
      <c r="AU11" s="137" t="s">
        <v>120</v>
      </c>
      <c r="AV11" s="136"/>
      <c r="AW11" s="136"/>
      <c r="AX11" s="136"/>
      <c r="AY11" s="162" t="s">
        <v>114</v>
      </c>
      <c r="AZ11" s="162" t="s">
        <v>115</v>
      </c>
      <c r="BA11" s="162" t="s">
        <v>116</v>
      </c>
      <c r="BB11" s="139"/>
      <c r="BC11" s="135"/>
      <c r="BD11" s="135"/>
    </row>
    <row r="12" spans="1:56" ht="15" customHeight="1" x14ac:dyDescent="0.2">
      <c r="B12" s="8"/>
      <c r="C12" s="96"/>
      <c r="D12" s="96"/>
      <c r="E12" s="96"/>
      <c r="F12" s="96"/>
      <c r="G12" s="110">
        <f t="shared" ca="1" si="1"/>
        <v>0.70710678118654757</v>
      </c>
      <c r="H12" s="111">
        <f t="shared" si="1"/>
        <v>0</v>
      </c>
      <c r="I12" s="112">
        <f t="shared" ca="1" si="1"/>
        <v>-0.70710678118654746</v>
      </c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11"/>
      <c r="AM12" s="135"/>
      <c r="AN12" s="149"/>
      <c r="AO12" s="163"/>
      <c r="AP12" s="164"/>
      <c r="AQ12" s="165">
        <f ca="1">AP14</f>
        <v>-0.70710678118654746</v>
      </c>
      <c r="AR12" s="164">
        <v>0</v>
      </c>
      <c r="AS12" s="164">
        <f ca="1">AP15</f>
        <v>-0.70710678118654757</v>
      </c>
      <c r="AT12" s="166">
        <f ca="1">RANDBETWEEN(4,10)</f>
        <v>7</v>
      </c>
      <c r="AU12" s="164">
        <f t="array" aca="1" ref="AU12:AX15" ca="1">MMULT(AU6:AX9,AQ12:AT15)</f>
        <v>-0.70710678118654746</v>
      </c>
      <c r="AV12" s="164">
        <f ca="1"/>
        <v>0</v>
      </c>
      <c r="AW12" s="164">
        <f ca="1"/>
        <v>-0.70710678118654757</v>
      </c>
      <c r="AX12" s="166">
        <f ca="1"/>
        <v>7</v>
      </c>
      <c r="AY12" s="167">
        <f t="array" aca="1" ref="AY12:BA15" ca="1">MMULT(AU12:AX15,$AY$6:$BA$9)</f>
        <v>8.4142135623730958</v>
      </c>
      <c r="AZ12" s="167">
        <f ca="1"/>
        <v>5.5857864376269051</v>
      </c>
      <c r="BA12" s="167">
        <f ca="1"/>
        <v>7</v>
      </c>
      <c r="BB12" s="136"/>
      <c r="BC12" s="135"/>
      <c r="BD12" s="135"/>
    </row>
    <row r="13" spans="1:56" ht="15" customHeight="1" x14ac:dyDescent="0.25">
      <c r="B13" s="8"/>
      <c r="C13" s="98" t="s">
        <v>143</v>
      </c>
      <c r="D13" s="28" t="s">
        <v>144</v>
      </c>
      <c r="E13" s="96" t="s">
        <v>148</v>
      </c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11"/>
      <c r="AM13" s="135"/>
      <c r="AN13" s="136">
        <f ca="1">AP13/(PI()/4)</f>
        <v>-3</v>
      </c>
      <c r="AO13" s="168" t="s">
        <v>122</v>
      </c>
      <c r="AP13" s="169">
        <f ca="1">RANDBETWEEN(-3,3)*PI()/4</f>
        <v>-2.3561944901923448</v>
      </c>
      <c r="AQ13" s="170">
        <v>0</v>
      </c>
      <c r="AR13" s="169">
        <v>1</v>
      </c>
      <c r="AS13" s="169">
        <v>0</v>
      </c>
      <c r="AT13" s="171">
        <v>0</v>
      </c>
      <c r="AU13" s="169">
        <f ca="1"/>
        <v>0</v>
      </c>
      <c r="AV13" s="169">
        <f ca="1"/>
        <v>1</v>
      </c>
      <c r="AW13" s="169">
        <f ca="1"/>
        <v>0</v>
      </c>
      <c r="AX13" s="171">
        <f ca="1"/>
        <v>0</v>
      </c>
      <c r="AY13" s="172">
        <f ca="1"/>
        <v>0</v>
      </c>
      <c r="AZ13" s="172">
        <f ca="1"/>
        <v>0</v>
      </c>
      <c r="BA13" s="172">
        <f ca="1"/>
        <v>0</v>
      </c>
      <c r="BB13" s="136" t="str">
        <f ca="1">AN13&amp;"π/4"</f>
        <v>-3π/4</v>
      </c>
      <c r="BC13" s="135"/>
      <c r="BD13" s="135"/>
    </row>
    <row r="14" spans="1:56" ht="15" customHeight="1" x14ac:dyDescent="0.2">
      <c r="B14" s="8"/>
      <c r="C14" s="96"/>
      <c r="D14" s="96"/>
      <c r="E14" s="96"/>
      <c r="F14" s="96"/>
      <c r="G14" s="96"/>
      <c r="H14" s="96"/>
      <c r="I14" s="96"/>
      <c r="J14" s="108"/>
      <c r="K14" s="108"/>
      <c r="L14" s="108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11"/>
      <c r="AM14" s="135"/>
      <c r="AN14" s="149"/>
      <c r="AO14" s="168" t="s">
        <v>123</v>
      </c>
      <c r="AP14" s="169">
        <f ca="1">COS(AP13)</f>
        <v>-0.70710678118654746</v>
      </c>
      <c r="AQ14" s="170">
        <f ca="1">-AP15</f>
        <v>0.70710678118654757</v>
      </c>
      <c r="AR14" s="169">
        <v>0</v>
      </c>
      <c r="AS14" s="169">
        <f ca="1">AP14</f>
        <v>-0.70710678118654746</v>
      </c>
      <c r="AT14" s="171">
        <f ca="1">RANDBETWEEN(4,10)</f>
        <v>7</v>
      </c>
      <c r="AU14" s="169">
        <f ca="1"/>
        <v>0.70710678118654757</v>
      </c>
      <c r="AV14" s="169">
        <f ca="1"/>
        <v>0</v>
      </c>
      <c r="AW14" s="169">
        <f ca="1"/>
        <v>-0.70710678118654746</v>
      </c>
      <c r="AX14" s="171">
        <f ca="1"/>
        <v>7</v>
      </c>
      <c r="AY14" s="172">
        <f ca="1"/>
        <v>7</v>
      </c>
      <c r="AZ14" s="172">
        <f ca="1"/>
        <v>5.5857864376269051</v>
      </c>
      <c r="BA14" s="172">
        <f ca="1"/>
        <v>8.4142135623730958</v>
      </c>
      <c r="BB14" s="136"/>
      <c r="BC14" s="135"/>
      <c r="BD14" s="135"/>
    </row>
    <row r="15" spans="1:56" ht="15" customHeight="1" x14ac:dyDescent="0.2">
      <c r="B15" s="48" t="s">
        <v>145</v>
      </c>
      <c r="C15" s="96"/>
      <c r="D15" s="96"/>
      <c r="E15" s="96"/>
      <c r="F15" s="96"/>
      <c r="G15" s="96"/>
      <c r="H15" s="96"/>
      <c r="I15" s="96"/>
      <c r="J15" s="108"/>
      <c r="K15" s="108"/>
      <c r="L15" s="108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11"/>
      <c r="AM15" s="135"/>
      <c r="AN15" s="149"/>
      <c r="AO15" s="173" t="s">
        <v>124</v>
      </c>
      <c r="AP15" s="174">
        <f ca="1">SIN(AP13)</f>
        <v>-0.70710678118654757</v>
      </c>
      <c r="AQ15" s="175">
        <v>0</v>
      </c>
      <c r="AR15" s="174">
        <v>0</v>
      </c>
      <c r="AS15" s="174">
        <v>0</v>
      </c>
      <c r="AT15" s="176">
        <v>1</v>
      </c>
      <c r="AU15" s="174">
        <f ca="1"/>
        <v>0</v>
      </c>
      <c r="AV15" s="174">
        <f ca="1"/>
        <v>0</v>
      </c>
      <c r="AW15" s="174">
        <f ca="1"/>
        <v>0</v>
      </c>
      <c r="AX15" s="176">
        <f ca="1"/>
        <v>1</v>
      </c>
      <c r="AY15" s="177">
        <f ca="1"/>
        <v>1</v>
      </c>
      <c r="AZ15" s="177">
        <f ca="1"/>
        <v>1</v>
      </c>
      <c r="BA15" s="177">
        <f ca="1"/>
        <v>1</v>
      </c>
      <c r="BB15" s="136"/>
      <c r="BC15" s="135"/>
      <c r="BD15" s="135"/>
    </row>
    <row r="16" spans="1:56" ht="15" customHeight="1" x14ac:dyDescent="0.2">
      <c r="B16" s="8"/>
      <c r="C16" s="96" t="s">
        <v>146</v>
      </c>
      <c r="D16" s="96"/>
      <c r="E16" s="96"/>
      <c r="F16" s="96"/>
      <c r="G16" s="96"/>
      <c r="H16" s="96"/>
      <c r="I16" s="96"/>
      <c r="J16" s="108"/>
      <c r="K16" s="108"/>
      <c r="L16" s="108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11"/>
      <c r="AM16" s="135"/>
      <c r="AN16" s="136"/>
      <c r="AO16" s="136"/>
      <c r="AP16" s="178"/>
      <c r="AQ16" s="178"/>
      <c r="AR16" s="178"/>
      <c r="AS16" s="178"/>
      <c r="AT16" s="178"/>
      <c r="AU16" s="178"/>
      <c r="AV16" s="178"/>
      <c r="AW16" s="178"/>
      <c r="AX16" s="178"/>
      <c r="AY16" s="136"/>
      <c r="AZ16" s="160" t="s">
        <v>125</v>
      </c>
      <c r="BA16" s="178"/>
      <c r="BB16" s="136"/>
      <c r="BC16" s="135"/>
      <c r="BD16" s="135"/>
    </row>
    <row r="17" spans="2:56" x14ac:dyDescent="0.2">
      <c r="B17" s="8"/>
      <c r="C17" s="96"/>
      <c r="D17" s="96"/>
      <c r="E17" s="96"/>
      <c r="F17" s="96"/>
      <c r="G17" s="96"/>
      <c r="H17" s="104">
        <f t="shared" ref="H17:K20" ca="1" si="2">AQ12</f>
        <v>-0.70710678118654746</v>
      </c>
      <c r="I17" s="105">
        <f t="shared" si="2"/>
        <v>0</v>
      </c>
      <c r="J17" s="105">
        <f t="shared" ca="1" si="2"/>
        <v>-0.70710678118654757</v>
      </c>
      <c r="K17" s="106">
        <f t="shared" ca="1" si="2"/>
        <v>7</v>
      </c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11"/>
      <c r="AM17" s="135"/>
      <c r="AN17" s="161"/>
      <c r="AO17" s="137" t="s">
        <v>118</v>
      </c>
      <c r="AP17" s="178"/>
      <c r="AQ17" s="160" t="s">
        <v>119</v>
      </c>
      <c r="AR17" s="178"/>
      <c r="AS17" s="178"/>
      <c r="AT17" s="178"/>
      <c r="AU17" s="160" t="s">
        <v>126</v>
      </c>
      <c r="AV17" s="178"/>
      <c r="AW17" s="178"/>
      <c r="AX17" s="178"/>
      <c r="AY17" s="160" t="s">
        <v>114</v>
      </c>
      <c r="AZ17" s="160" t="s">
        <v>115</v>
      </c>
      <c r="BA17" s="160" t="s">
        <v>116</v>
      </c>
      <c r="BB17" s="136"/>
      <c r="BC17" s="135"/>
      <c r="BD17" s="135"/>
    </row>
    <row r="18" spans="2:56" ht="17" x14ac:dyDescent="0.25">
      <c r="B18" s="8"/>
      <c r="C18" s="96"/>
      <c r="D18" s="16" t="s">
        <v>147</v>
      </c>
      <c r="E18" s="96"/>
      <c r="F18" s="96"/>
      <c r="G18" s="134" t="s">
        <v>1</v>
      </c>
      <c r="H18" s="107">
        <f t="shared" si="2"/>
        <v>0</v>
      </c>
      <c r="I18" s="108">
        <f t="shared" si="2"/>
        <v>1</v>
      </c>
      <c r="J18" s="108">
        <f t="shared" si="2"/>
        <v>0</v>
      </c>
      <c r="K18" s="109">
        <f t="shared" si="2"/>
        <v>0</v>
      </c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11"/>
      <c r="AM18" s="135"/>
      <c r="AN18" s="149"/>
      <c r="AO18" s="163" t="s">
        <v>121</v>
      </c>
      <c r="AP18" s="164">
        <f ca="1">RANDBETWEEN(4,10)</f>
        <v>8</v>
      </c>
      <c r="AQ18" s="165">
        <f ca="1">AP20</f>
        <v>-0.70710678118654746</v>
      </c>
      <c r="AR18" s="164">
        <v>0</v>
      </c>
      <c r="AS18" s="164">
        <f ca="1">AP21</f>
        <v>-0.70710678118654757</v>
      </c>
      <c r="AT18" s="166">
        <v>0</v>
      </c>
      <c r="AU18" s="165">
        <f t="array" aca="1" ref="AU18:AX21" ca="1">MMULT(AU12:AX15,AQ18:AT21)</f>
        <v>-2.2204460492503131E-16</v>
      </c>
      <c r="AV18" s="164">
        <f ca="1"/>
        <v>0</v>
      </c>
      <c r="AW18" s="164">
        <f ca="1"/>
        <v>1</v>
      </c>
      <c r="AX18" s="166">
        <f ca="1"/>
        <v>1.3431457505076194</v>
      </c>
      <c r="AY18" s="167">
        <f t="array" aca="1" ref="AY18:BA21" ca="1">MMULT(AU18:AX21,$AY$6:$BA$9)</f>
        <v>0.34314575050761964</v>
      </c>
      <c r="AZ18" s="167">
        <f ca="1"/>
        <v>3.3431457505076194</v>
      </c>
      <c r="BA18" s="167">
        <f ca="1"/>
        <v>0.3431457505076192</v>
      </c>
      <c r="BB18" s="136"/>
      <c r="BC18" s="135"/>
      <c r="BD18" s="135"/>
    </row>
    <row r="19" spans="2:56" ht="13.5" customHeight="1" x14ac:dyDescent="0.2">
      <c r="B19" s="8"/>
      <c r="C19" s="96"/>
      <c r="D19" s="96"/>
      <c r="E19" s="96"/>
      <c r="F19" s="96"/>
      <c r="G19" s="96"/>
      <c r="H19" s="107">
        <f t="shared" ca="1" si="2"/>
        <v>0.70710678118654757</v>
      </c>
      <c r="I19" s="108">
        <f t="shared" si="2"/>
        <v>0</v>
      </c>
      <c r="J19" s="108">
        <f t="shared" ca="1" si="2"/>
        <v>-0.70710678118654746</v>
      </c>
      <c r="K19" s="109">
        <f t="shared" ca="1" si="2"/>
        <v>7</v>
      </c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11"/>
      <c r="AM19" s="135"/>
      <c r="AN19" s="136">
        <f ca="1">AP19/(PI()/4)</f>
        <v>-3</v>
      </c>
      <c r="AO19" s="168" t="s">
        <v>122</v>
      </c>
      <c r="AP19" s="169">
        <f ca="1">RANDBETWEEN(-3,3)*PI()/4</f>
        <v>-2.3561944901923448</v>
      </c>
      <c r="AQ19" s="170">
        <v>0</v>
      </c>
      <c r="AR19" s="169">
        <v>1</v>
      </c>
      <c r="AS19" s="169">
        <v>0</v>
      </c>
      <c r="AT19" s="171">
        <v>0</v>
      </c>
      <c r="AU19" s="170">
        <f ca="1"/>
        <v>0</v>
      </c>
      <c r="AV19" s="169">
        <f ca="1"/>
        <v>1</v>
      </c>
      <c r="AW19" s="169">
        <f ca="1"/>
        <v>0</v>
      </c>
      <c r="AX19" s="171">
        <f ca="1"/>
        <v>0</v>
      </c>
      <c r="AY19" s="172">
        <f ca="1"/>
        <v>0</v>
      </c>
      <c r="AZ19" s="172">
        <f ca="1"/>
        <v>0</v>
      </c>
      <c r="BA19" s="172">
        <f ca="1"/>
        <v>0</v>
      </c>
      <c r="BB19" s="136" t="str">
        <f ca="1">AN19&amp;"π/4"</f>
        <v>-3π/4</v>
      </c>
      <c r="BC19" s="135"/>
      <c r="BD19" s="135"/>
    </row>
    <row r="20" spans="2:56" x14ac:dyDescent="0.2">
      <c r="B20" s="8"/>
      <c r="C20" s="96"/>
      <c r="D20" s="96"/>
      <c r="E20" s="96"/>
      <c r="F20" s="96"/>
      <c r="G20" s="96"/>
      <c r="H20" s="110">
        <f t="shared" si="2"/>
        <v>0</v>
      </c>
      <c r="I20" s="111">
        <f t="shared" si="2"/>
        <v>0</v>
      </c>
      <c r="J20" s="111">
        <f t="shared" si="2"/>
        <v>0</v>
      </c>
      <c r="K20" s="112">
        <f t="shared" si="2"/>
        <v>1</v>
      </c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11"/>
      <c r="AM20" s="135"/>
      <c r="AN20" s="149"/>
      <c r="AO20" s="168" t="s">
        <v>123</v>
      </c>
      <c r="AP20" s="169">
        <f ca="1">COS(AP19)</f>
        <v>-0.70710678118654746</v>
      </c>
      <c r="AQ20" s="170">
        <f ca="1">-AP21</f>
        <v>0.70710678118654757</v>
      </c>
      <c r="AR20" s="169">
        <v>0</v>
      </c>
      <c r="AS20" s="169">
        <f ca="1">AP20</f>
        <v>-0.70710678118654746</v>
      </c>
      <c r="AT20" s="171">
        <f ca="1">AP18</f>
        <v>8</v>
      </c>
      <c r="AU20" s="170">
        <f ca="1"/>
        <v>-1</v>
      </c>
      <c r="AV20" s="169">
        <f ca="1"/>
        <v>0</v>
      </c>
      <c r="AW20" s="169">
        <f ca="1"/>
        <v>-2.2204460492503131E-16</v>
      </c>
      <c r="AX20" s="171">
        <f ca="1"/>
        <v>1.3431457505076203</v>
      </c>
      <c r="AY20" s="172">
        <f ca="1"/>
        <v>2.3431457505076203</v>
      </c>
      <c r="AZ20" s="172">
        <f ca="1"/>
        <v>1.3431457505076199</v>
      </c>
      <c r="BA20" s="172">
        <f ca="1"/>
        <v>0.34314575050762053</v>
      </c>
      <c r="BB20" s="136"/>
      <c r="BC20" s="135"/>
      <c r="BD20" s="135"/>
    </row>
    <row r="21" spans="2:56" x14ac:dyDescent="0.2">
      <c r="B21" s="8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11"/>
      <c r="AM21" s="135"/>
      <c r="AN21" s="149"/>
      <c r="AO21" s="173" t="s">
        <v>124</v>
      </c>
      <c r="AP21" s="174">
        <f ca="1">SIN(AP19)</f>
        <v>-0.70710678118654757</v>
      </c>
      <c r="AQ21" s="175">
        <v>0</v>
      </c>
      <c r="AR21" s="174">
        <v>0</v>
      </c>
      <c r="AS21" s="174">
        <v>0</v>
      </c>
      <c r="AT21" s="176">
        <v>1</v>
      </c>
      <c r="AU21" s="175">
        <f ca="1"/>
        <v>0</v>
      </c>
      <c r="AV21" s="174">
        <f ca="1"/>
        <v>0</v>
      </c>
      <c r="AW21" s="174">
        <f ca="1"/>
        <v>0</v>
      </c>
      <c r="AX21" s="176">
        <f ca="1"/>
        <v>1</v>
      </c>
      <c r="AY21" s="177">
        <f ca="1"/>
        <v>1</v>
      </c>
      <c r="AZ21" s="177">
        <f ca="1"/>
        <v>1</v>
      </c>
      <c r="BA21" s="177">
        <f ca="1"/>
        <v>1</v>
      </c>
      <c r="BB21" s="136"/>
      <c r="BC21" s="135"/>
      <c r="BD21" s="135"/>
    </row>
    <row r="22" spans="2:56" ht="17" x14ac:dyDescent="0.25">
      <c r="B22" s="8"/>
      <c r="C22" s="96" t="s">
        <v>149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11"/>
      <c r="AM22" s="135"/>
      <c r="AN22" s="135"/>
      <c r="AO22" s="135"/>
      <c r="AP22" s="135"/>
      <c r="AQ22" s="135"/>
      <c r="AR22" s="135"/>
      <c r="AS22" s="135"/>
      <c r="AT22" s="135"/>
      <c r="AU22" s="135"/>
      <c r="AV22" s="135"/>
      <c r="AW22" s="135"/>
      <c r="AX22" s="135"/>
      <c r="AY22" s="135"/>
      <c r="AZ22" s="135"/>
      <c r="BA22" s="135"/>
      <c r="BB22" s="135"/>
      <c r="BC22" s="135"/>
      <c r="BD22" s="135"/>
    </row>
    <row r="23" spans="2:56" ht="17" x14ac:dyDescent="0.25">
      <c r="B23" s="8"/>
      <c r="C23" s="96"/>
      <c r="D23" s="16" t="s">
        <v>150</v>
      </c>
      <c r="E23" s="96"/>
      <c r="F23" s="96"/>
      <c r="G23" s="96"/>
      <c r="H23" s="98" t="s">
        <v>114</v>
      </c>
      <c r="I23" s="98" t="s">
        <v>115</v>
      </c>
      <c r="J23" s="98" t="s">
        <v>116</v>
      </c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11"/>
      <c r="AM23" s="135"/>
      <c r="AN23" s="135"/>
      <c r="AO23" s="179" t="s">
        <v>130</v>
      </c>
      <c r="AP23" s="178"/>
      <c r="AQ23" s="135"/>
      <c r="AR23" s="135" t="s">
        <v>139</v>
      </c>
      <c r="AS23" s="135"/>
      <c r="AT23" s="135"/>
      <c r="AU23" s="135"/>
      <c r="AV23" s="135"/>
      <c r="AW23" s="135"/>
      <c r="AX23" s="135"/>
      <c r="AY23" s="135"/>
      <c r="AZ23" s="135"/>
      <c r="BA23" s="135"/>
      <c r="BB23" s="135"/>
      <c r="BC23" s="135"/>
      <c r="BD23" s="135"/>
    </row>
    <row r="24" spans="2:56" x14ac:dyDescent="0.2">
      <c r="B24" s="8"/>
      <c r="C24" s="96"/>
      <c r="D24" s="104">
        <f t="shared" ref="D24:G27" ca="1" si="3">H17</f>
        <v>-0.70710678118654746</v>
      </c>
      <c r="E24" s="105">
        <f t="shared" si="3"/>
        <v>0</v>
      </c>
      <c r="F24" s="105">
        <f t="shared" ca="1" si="3"/>
        <v>-0.70710678118654757</v>
      </c>
      <c r="G24" s="106">
        <f t="shared" ca="1" si="3"/>
        <v>7</v>
      </c>
      <c r="H24" s="104">
        <f t="shared" ref="H24:J27" si="4">AY6</f>
        <v>-1</v>
      </c>
      <c r="I24" s="113">
        <f t="shared" si="4"/>
        <v>0</v>
      </c>
      <c r="J24" s="106">
        <f t="shared" si="4"/>
        <v>1</v>
      </c>
      <c r="K24" s="96"/>
      <c r="L24" s="114">
        <f t="shared" ref="L24:N27" ca="1" si="5">AY12</f>
        <v>8.4142135623730958</v>
      </c>
      <c r="M24" s="115">
        <f t="shared" ca="1" si="5"/>
        <v>5.5857864376269051</v>
      </c>
      <c r="N24" s="116">
        <f t="shared" ca="1" si="5"/>
        <v>7</v>
      </c>
      <c r="O24" s="96"/>
      <c r="P24" s="96"/>
      <c r="Q24" s="96"/>
      <c r="R24" s="96"/>
      <c r="S24" s="96"/>
      <c r="T24" s="96"/>
      <c r="U24" s="96"/>
      <c r="V24" s="96"/>
      <c r="W24" s="11"/>
      <c r="AM24" s="135"/>
      <c r="AN24" s="135"/>
      <c r="AO24" s="180">
        <f t="shared" ref="AO24:AO26" ca="1" si="6">AX12</f>
        <v>7</v>
      </c>
      <c r="AP24" s="181">
        <f t="shared" ref="AP24:AP26" ca="1" si="7">AX18</f>
        <v>1.3431457505076194</v>
      </c>
      <c r="AQ24" s="135"/>
      <c r="AR24" s="135">
        <f t="array" aca="1" ref="AR24:AT24" ca="1">TRANSPOSE(AX12:AX14)</f>
        <v>7</v>
      </c>
      <c r="AS24" s="135">
        <f ca="1"/>
        <v>0</v>
      </c>
      <c r="AT24" s="135">
        <f ca="1"/>
        <v>7</v>
      </c>
      <c r="AU24" s="141" t="str">
        <f t="shared" ref="AU24" ca="1" si="8">"(" &amp; TEXT(AR24,0) &amp; ", " &amp; TEXT(AS24,0) &amp;", " &amp; TEXT(AT24,0) &amp; ")"</f>
        <v>(7, 0, 7)</v>
      </c>
      <c r="AV24" s="135"/>
      <c r="AW24" s="135"/>
      <c r="AX24" s="135"/>
      <c r="AY24" s="135"/>
      <c r="AZ24" s="135"/>
      <c r="BA24" s="135"/>
      <c r="BB24" s="135"/>
      <c r="BC24" s="135"/>
      <c r="BD24" s="135"/>
    </row>
    <row r="25" spans="2:56" x14ac:dyDescent="0.2">
      <c r="B25" s="8"/>
      <c r="C25" s="96"/>
      <c r="D25" s="107">
        <f t="shared" si="3"/>
        <v>0</v>
      </c>
      <c r="E25" s="108">
        <f t="shared" si="3"/>
        <v>1</v>
      </c>
      <c r="F25" s="108">
        <f t="shared" si="3"/>
        <v>0</v>
      </c>
      <c r="G25" s="109">
        <f t="shared" si="3"/>
        <v>0</v>
      </c>
      <c r="H25" s="107">
        <f t="shared" si="4"/>
        <v>0</v>
      </c>
      <c r="I25" s="117">
        <f t="shared" si="4"/>
        <v>0</v>
      </c>
      <c r="J25" s="109">
        <f t="shared" si="4"/>
        <v>0</v>
      </c>
      <c r="K25" s="134" t="s">
        <v>1</v>
      </c>
      <c r="L25" s="118">
        <f t="shared" ca="1" si="5"/>
        <v>0</v>
      </c>
      <c r="M25" s="119">
        <f t="shared" ca="1" si="5"/>
        <v>0</v>
      </c>
      <c r="N25" s="120">
        <f t="shared" ca="1" si="5"/>
        <v>0</v>
      </c>
      <c r="O25" s="96"/>
      <c r="P25" s="96"/>
      <c r="Q25" s="96"/>
      <c r="R25" s="96"/>
      <c r="S25" s="96"/>
      <c r="T25" s="96"/>
      <c r="U25" s="96"/>
      <c r="V25" s="96"/>
      <c r="W25" s="11"/>
      <c r="AM25" s="135"/>
      <c r="AN25" s="135"/>
      <c r="AO25" s="182">
        <f t="shared" ca="1" si="6"/>
        <v>0</v>
      </c>
      <c r="AP25" s="183">
        <f t="shared" ca="1" si="7"/>
        <v>0</v>
      </c>
      <c r="AQ25" s="135"/>
      <c r="AR25" s="135"/>
      <c r="AS25" s="135"/>
      <c r="AT25" s="135"/>
      <c r="AU25" s="135"/>
      <c r="AV25" s="135"/>
      <c r="AW25" s="135"/>
      <c r="AX25" s="135"/>
      <c r="AY25" s="135"/>
      <c r="AZ25" s="135"/>
      <c r="BA25" s="135"/>
      <c r="BB25" s="135"/>
      <c r="BC25" s="135"/>
      <c r="BD25" s="135"/>
    </row>
    <row r="26" spans="2:56" x14ac:dyDescent="0.2">
      <c r="B26" s="8"/>
      <c r="C26" s="96"/>
      <c r="D26" s="107">
        <f t="shared" ca="1" si="3"/>
        <v>0.70710678118654757</v>
      </c>
      <c r="E26" s="108">
        <f t="shared" si="3"/>
        <v>0</v>
      </c>
      <c r="F26" s="108">
        <f t="shared" ca="1" si="3"/>
        <v>-0.70710678118654746</v>
      </c>
      <c r="G26" s="109">
        <f t="shared" ca="1" si="3"/>
        <v>7</v>
      </c>
      <c r="H26" s="107">
        <f t="shared" si="4"/>
        <v>-1</v>
      </c>
      <c r="I26" s="117">
        <f t="shared" si="4"/>
        <v>2</v>
      </c>
      <c r="J26" s="109">
        <f t="shared" si="4"/>
        <v>-1</v>
      </c>
      <c r="K26" s="96"/>
      <c r="L26" s="118">
        <f t="shared" ca="1" si="5"/>
        <v>7</v>
      </c>
      <c r="M26" s="119">
        <f t="shared" ca="1" si="5"/>
        <v>5.5857864376269051</v>
      </c>
      <c r="N26" s="120">
        <f t="shared" ca="1" si="5"/>
        <v>8.4142135623730958</v>
      </c>
      <c r="O26" s="96"/>
      <c r="P26" s="96"/>
      <c r="Q26" s="96"/>
      <c r="R26" s="96"/>
      <c r="S26" s="96"/>
      <c r="T26" s="96"/>
      <c r="U26" s="96"/>
      <c r="V26" s="96"/>
      <c r="W26" s="11"/>
      <c r="AM26" s="135"/>
      <c r="AN26" s="135"/>
      <c r="AO26" s="184">
        <f t="shared" ca="1" si="6"/>
        <v>7</v>
      </c>
      <c r="AP26" s="185">
        <f t="shared" ca="1" si="7"/>
        <v>1.3431457505076203</v>
      </c>
      <c r="AQ26" s="135"/>
      <c r="AR26" s="135"/>
      <c r="AS26" s="135"/>
      <c r="AT26" s="135"/>
      <c r="AU26" s="135"/>
      <c r="AV26" s="135"/>
      <c r="AW26" s="135"/>
      <c r="AX26" s="135"/>
      <c r="AY26" s="135"/>
      <c r="AZ26" s="135"/>
      <c r="BA26" s="135"/>
      <c r="BB26" s="135"/>
      <c r="BC26" s="135"/>
      <c r="BD26" s="135"/>
    </row>
    <row r="27" spans="2:56" x14ac:dyDescent="0.2">
      <c r="B27" s="8"/>
      <c r="C27" s="96"/>
      <c r="D27" s="110">
        <f t="shared" si="3"/>
        <v>0</v>
      </c>
      <c r="E27" s="111">
        <f t="shared" si="3"/>
        <v>0</v>
      </c>
      <c r="F27" s="111">
        <f t="shared" si="3"/>
        <v>0</v>
      </c>
      <c r="G27" s="112">
        <f t="shared" si="3"/>
        <v>1</v>
      </c>
      <c r="H27" s="110">
        <f t="shared" si="4"/>
        <v>1</v>
      </c>
      <c r="I27" s="121">
        <f t="shared" si="4"/>
        <v>1</v>
      </c>
      <c r="J27" s="112">
        <f t="shared" si="4"/>
        <v>1</v>
      </c>
      <c r="K27" s="96"/>
      <c r="L27" s="122">
        <f t="shared" ca="1" si="5"/>
        <v>1</v>
      </c>
      <c r="M27" s="123">
        <f t="shared" ca="1" si="5"/>
        <v>1</v>
      </c>
      <c r="N27" s="124">
        <f t="shared" ca="1" si="5"/>
        <v>1</v>
      </c>
      <c r="O27" s="96"/>
      <c r="P27" s="96"/>
      <c r="Q27" s="96"/>
      <c r="R27" s="96"/>
      <c r="S27" s="96"/>
      <c r="T27" s="96"/>
      <c r="U27" s="96"/>
      <c r="V27" s="96"/>
      <c r="W27" s="11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135"/>
    </row>
    <row r="28" spans="2:56" x14ac:dyDescent="0.2">
      <c r="B28" s="8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11"/>
      <c r="AM28" s="135"/>
      <c r="AN28" s="135"/>
      <c r="AO28" s="186" t="s">
        <v>131</v>
      </c>
      <c r="AP28" s="135"/>
      <c r="AQ28" s="135"/>
      <c r="AR28" s="135"/>
      <c r="AS28" s="187" t="s">
        <v>132</v>
      </c>
      <c r="AT28" s="135" t="s">
        <v>133</v>
      </c>
      <c r="AU28" s="135"/>
      <c r="AV28" s="135" t="s">
        <v>135</v>
      </c>
      <c r="AW28" s="135"/>
      <c r="AX28" s="135" t="s">
        <v>133</v>
      </c>
      <c r="AY28" s="135">
        <f ca="1">MAX(AV29:AV30)</f>
        <v>10</v>
      </c>
      <c r="AZ28" s="135"/>
      <c r="BA28" s="135">
        <f ca="1">AS29</f>
        <v>-1</v>
      </c>
      <c r="BB28" s="135">
        <f ca="1">BA28+AY28</f>
        <v>9</v>
      </c>
      <c r="BC28" s="135"/>
      <c r="BD28" s="135"/>
    </row>
    <row r="29" spans="2:56" x14ac:dyDescent="0.2">
      <c r="B29" s="8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11"/>
      <c r="AM29" s="135"/>
      <c r="AN29" s="135"/>
      <c r="AO29" s="135"/>
      <c r="AP29" s="135" t="s">
        <v>134</v>
      </c>
      <c r="AQ29" s="135">
        <v>0</v>
      </c>
      <c r="AR29" s="135"/>
      <c r="AS29" s="188">
        <f ca="1">MIN(AY6:BA6,AY12:BA12,AY18:BA18)-AQ29</f>
        <v>-1</v>
      </c>
      <c r="AT29" s="188">
        <f ca="1">MAX(AY6:BA6,AY12:BA12,AY18:BA18)+AQ29</f>
        <v>8.4142135623730958</v>
      </c>
      <c r="AU29" s="135"/>
      <c r="AV29" s="135">
        <f ca="1" xml:space="preserve"> CEILING( AT29-AS29,1)</f>
        <v>10</v>
      </c>
      <c r="AW29" s="135"/>
      <c r="AX29" s="135"/>
      <c r="AY29" s="135"/>
      <c r="AZ29" s="135"/>
      <c r="BA29" s="135">
        <f ca="1">AS30</f>
        <v>-1</v>
      </c>
      <c r="BB29" s="135">
        <f ca="1">BA29+AY28</f>
        <v>9</v>
      </c>
      <c r="BC29" s="135"/>
      <c r="BD29" s="135"/>
    </row>
    <row r="30" spans="2:56" x14ac:dyDescent="0.2">
      <c r="B30" s="48" t="s">
        <v>151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11"/>
      <c r="AM30" s="135"/>
      <c r="AN30" s="135"/>
      <c r="AO30" s="135"/>
      <c r="AP30" s="135"/>
      <c r="AQ30" s="135"/>
      <c r="AR30" s="135"/>
      <c r="AS30" s="188">
        <f ca="1">MIN(AY8:BA8,AY14:BA14,AY20:BA20)-AQ29</f>
        <v>-1</v>
      </c>
      <c r="AT30" s="188">
        <f ca="1">MAX(AY8:BA8,AY14:BA14,AY20:BA20)+AQ29</f>
        <v>8.4142135623730958</v>
      </c>
      <c r="AU30" s="135"/>
      <c r="AV30" s="135">
        <f ca="1">CEILING(AT30-AS30,1)</f>
        <v>10</v>
      </c>
      <c r="AW30" s="135"/>
      <c r="AX30" s="135"/>
      <c r="AY30" s="135"/>
      <c r="AZ30" s="135"/>
      <c r="BA30" s="135"/>
      <c r="BB30" s="135"/>
      <c r="BC30" s="135"/>
      <c r="BD30" s="135"/>
    </row>
    <row r="31" spans="2:56" x14ac:dyDescent="0.2">
      <c r="B31" s="8"/>
      <c r="C31" s="96" t="s">
        <v>152</v>
      </c>
      <c r="D31" s="96"/>
      <c r="E31" s="96" t="str">
        <f ca="1" xml:space="preserve"> " The object moves forward by " &amp; AP18 &amp; " units and then rotates about y axis by " &amp; BB19 &amp; " radian."</f>
        <v xml:space="preserve"> The object moves forward by 8 units and then rotates about y axis by -3π/4 radian.</v>
      </c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11"/>
      <c r="AM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5"/>
      <c r="AX31" s="135"/>
      <c r="AY31" s="135"/>
      <c r="AZ31" s="135"/>
      <c r="BA31" s="135"/>
      <c r="BB31" s="135"/>
      <c r="BC31" s="135"/>
      <c r="BD31" s="135"/>
    </row>
    <row r="32" spans="2:56" x14ac:dyDescent="0.2">
      <c r="B32" s="8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11"/>
    </row>
    <row r="33" spans="2:23" x14ac:dyDescent="0.2">
      <c r="B33" s="8"/>
      <c r="C33" s="16" t="s">
        <v>153</v>
      </c>
      <c r="D33" s="96"/>
      <c r="E33" s="41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11"/>
    </row>
    <row r="34" spans="2:23" x14ac:dyDescent="0.2">
      <c r="B34" s="8"/>
      <c r="C34" s="96"/>
      <c r="D34" s="98" t="s">
        <v>143</v>
      </c>
      <c r="E34" s="96" t="s">
        <v>154</v>
      </c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11"/>
    </row>
    <row r="35" spans="2:23" x14ac:dyDescent="0.2">
      <c r="B35" s="8"/>
      <c r="C35" s="96"/>
      <c r="D35" s="96"/>
      <c r="E35" s="96"/>
      <c r="F35" s="96"/>
      <c r="G35" s="96"/>
      <c r="H35" s="104">
        <f t="shared" ref="H35:J37" ca="1" si="9">G10</f>
        <v>-0.70710678118654746</v>
      </c>
      <c r="I35" s="105">
        <f t="shared" si="9"/>
        <v>0</v>
      </c>
      <c r="J35" s="106">
        <f t="shared" ca="1" si="9"/>
        <v>-0.70710678118654757</v>
      </c>
      <c r="K35" s="105">
        <f t="shared" ref="K35:M37" ca="1" si="10">AQ18</f>
        <v>-0.70710678118654746</v>
      </c>
      <c r="L35" s="105">
        <f t="shared" si="10"/>
        <v>0</v>
      </c>
      <c r="M35" s="106">
        <f t="shared" ca="1" si="10"/>
        <v>-0.70710678118654757</v>
      </c>
      <c r="N35" s="96"/>
      <c r="O35" s="104">
        <f t="shared" ref="O35:Q37" ca="1" si="11">AU18</f>
        <v>-2.2204460492503131E-16</v>
      </c>
      <c r="P35" s="105">
        <f t="shared" ca="1" si="11"/>
        <v>0</v>
      </c>
      <c r="Q35" s="106">
        <f t="shared" ca="1" si="11"/>
        <v>1</v>
      </c>
      <c r="R35" s="96"/>
      <c r="S35" s="96"/>
      <c r="T35" s="96"/>
      <c r="U35" s="96"/>
      <c r="V35" s="96"/>
      <c r="W35" s="11"/>
    </row>
    <row r="36" spans="2:23" ht="17" x14ac:dyDescent="0.25">
      <c r="B36" s="8"/>
      <c r="C36" s="96"/>
      <c r="D36" s="98" t="s">
        <v>141</v>
      </c>
      <c r="E36" s="28" t="s">
        <v>155</v>
      </c>
      <c r="F36" s="96" t="s">
        <v>157</v>
      </c>
      <c r="G36" s="96"/>
      <c r="H36" s="107">
        <f t="shared" si="9"/>
        <v>0</v>
      </c>
      <c r="I36" s="108">
        <f t="shared" si="9"/>
        <v>1</v>
      </c>
      <c r="J36" s="109">
        <f t="shared" si="9"/>
        <v>0</v>
      </c>
      <c r="K36" s="108">
        <f t="shared" si="10"/>
        <v>0</v>
      </c>
      <c r="L36" s="108">
        <f t="shared" si="10"/>
        <v>1</v>
      </c>
      <c r="M36" s="109">
        <f t="shared" si="10"/>
        <v>0</v>
      </c>
      <c r="N36" s="134" t="s">
        <v>1</v>
      </c>
      <c r="O36" s="107">
        <f t="shared" ca="1" si="11"/>
        <v>0</v>
      </c>
      <c r="P36" s="108">
        <f t="shared" ca="1" si="11"/>
        <v>1</v>
      </c>
      <c r="Q36" s="109">
        <f t="shared" ca="1" si="11"/>
        <v>0</v>
      </c>
      <c r="R36" s="96"/>
      <c r="S36" s="96"/>
      <c r="T36" s="96"/>
      <c r="U36" s="96"/>
      <c r="V36" s="96"/>
      <c r="W36" s="11"/>
    </row>
    <row r="37" spans="2:23" x14ac:dyDescent="0.2">
      <c r="B37" s="8"/>
      <c r="C37" s="96"/>
      <c r="D37" s="96"/>
      <c r="E37" s="96"/>
      <c r="F37" s="96"/>
      <c r="G37" s="96"/>
      <c r="H37" s="110">
        <f t="shared" ca="1" si="9"/>
        <v>0.70710678118654757</v>
      </c>
      <c r="I37" s="111">
        <f t="shared" si="9"/>
        <v>0</v>
      </c>
      <c r="J37" s="112">
        <f t="shared" ca="1" si="9"/>
        <v>-0.70710678118654746</v>
      </c>
      <c r="K37" s="111">
        <f t="shared" ca="1" si="10"/>
        <v>0.70710678118654757</v>
      </c>
      <c r="L37" s="111">
        <f t="shared" si="10"/>
        <v>0</v>
      </c>
      <c r="M37" s="112">
        <f t="shared" ca="1" si="10"/>
        <v>-0.70710678118654746</v>
      </c>
      <c r="N37" s="96"/>
      <c r="O37" s="110">
        <f t="shared" ca="1" si="11"/>
        <v>-1</v>
      </c>
      <c r="P37" s="111">
        <f t="shared" ca="1" si="11"/>
        <v>0</v>
      </c>
      <c r="Q37" s="112">
        <f t="shared" ca="1" si="11"/>
        <v>-2.2204460492503131E-16</v>
      </c>
      <c r="R37" s="96"/>
      <c r="S37" s="96"/>
      <c r="T37" s="96"/>
      <c r="U37" s="96"/>
      <c r="V37" s="96"/>
      <c r="W37" s="11"/>
    </row>
    <row r="38" spans="2:23" x14ac:dyDescent="0.2">
      <c r="B38" s="8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11"/>
    </row>
    <row r="39" spans="2:23" x14ac:dyDescent="0.2">
      <c r="B39" s="8"/>
      <c r="C39" s="96"/>
      <c r="D39" s="96"/>
      <c r="E39" s="96"/>
      <c r="F39" s="96"/>
      <c r="G39" s="113">
        <v>0</v>
      </c>
      <c r="H39" s="96"/>
      <c r="I39" s="113">
        <f t="shared" ref="I39:I41" ca="1" si="12">K17</f>
        <v>7</v>
      </c>
      <c r="J39" s="96"/>
      <c r="K39" s="113">
        <f t="array" aca="1" ref="K39:K41" ca="1">MMULT(G10:I12,G39:G41)</f>
        <v>-5.6568542494923806</v>
      </c>
      <c r="L39" s="96"/>
      <c r="M39" s="113">
        <f ca="1">AX18</f>
        <v>1.3431457505076194</v>
      </c>
      <c r="N39" s="96"/>
      <c r="O39" s="96"/>
      <c r="P39" s="96"/>
      <c r="Q39" s="96"/>
      <c r="R39" s="96"/>
      <c r="S39" s="96"/>
      <c r="T39" s="96"/>
      <c r="U39" s="96"/>
      <c r="V39" s="96"/>
      <c r="W39" s="11"/>
    </row>
    <row r="40" spans="2:23" ht="17" x14ac:dyDescent="0.25">
      <c r="B40" s="8"/>
      <c r="C40" s="96"/>
      <c r="D40" s="98" t="s">
        <v>138</v>
      </c>
      <c r="E40" s="28" t="s">
        <v>156</v>
      </c>
      <c r="F40" s="96" t="s">
        <v>158</v>
      </c>
      <c r="G40" s="117">
        <v>0</v>
      </c>
      <c r="H40" s="134" t="s">
        <v>159</v>
      </c>
      <c r="I40" s="117">
        <f t="shared" si="12"/>
        <v>0</v>
      </c>
      <c r="J40" s="17" t="s">
        <v>6</v>
      </c>
      <c r="K40" s="117">
        <f ca="1"/>
        <v>0</v>
      </c>
      <c r="L40" s="134" t="s">
        <v>159</v>
      </c>
      <c r="M40" s="117">
        <f ca="1">AX19</f>
        <v>0</v>
      </c>
      <c r="N40" s="96"/>
      <c r="O40" s="96"/>
      <c r="P40" s="96"/>
      <c r="Q40" s="96"/>
      <c r="R40" s="96"/>
      <c r="S40" s="96"/>
      <c r="T40" s="96"/>
      <c r="U40" s="96"/>
      <c r="V40" s="96"/>
      <c r="W40" s="11"/>
    </row>
    <row r="41" spans="2:23" x14ac:dyDescent="0.2">
      <c r="B41" s="8"/>
      <c r="C41" s="96"/>
      <c r="D41" s="96"/>
      <c r="E41" s="96"/>
      <c r="F41" s="96"/>
      <c r="G41" s="121">
        <f ca="1">AP18</f>
        <v>8</v>
      </c>
      <c r="H41" s="96"/>
      <c r="I41" s="121">
        <f t="shared" ca="1" si="12"/>
        <v>7</v>
      </c>
      <c r="J41" s="96"/>
      <c r="K41" s="121">
        <f ca="1"/>
        <v>-5.6568542494923797</v>
      </c>
      <c r="L41" s="96"/>
      <c r="M41" s="121">
        <f ca="1">AX20</f>
        <v>1.3431457505076203</v>
      </c>
      <c r="N41" s="96"/>
      <c r="O41" s="96"/>
      <c r="P41" s="96"/>
      <c r="Q41" s="96"/>
      <c r="R41" s="96"/>
      <c r="S41" s="96"/>
      <c r="T41" s="96"/>
      <c r="U41" s="96"/>
      <c r="V41" s="96"/>
      <c r="W41" s="11"/>
    </row>
    <row r="42" spans="2:23" x14ac:dyDescent="0.2">
      <c r="B42" s="8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11"/>
    </row>
    <row r="43" spans="2:23" x14ac:dyDescent="0.2">
      <c r="B43" s="8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11"/>
    </row>
    <row r="44" spans="2:23" x14ac:dyDescent="0.2">
      <c r="B44" s="48" t="s">
        <v>145</v>
      </c>
      <c r="C44" s="96"/>
      <c r="D44" s="96"/>
      <c r="E44" s="96"/>
      <c r="F44" s="96"/>
      <c r="G44" s="96"/>
      <c r="H44" s="96"/>
      <c r="I44" s="96"/>
      <c r="J44" s="108"/>
      <c r="K44" s="108"/>
      <c r="L44" s="108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11"/>
    </row>
    <row r="45" spans="2:23" x14ac:dyDescent="0.2">
      <c r="B45" s="8"/>
      <c r="C45" s="96" t="s">
        <v>146</v>
      </c>
      <c r="D45" s="96"/>
      <c r="E45" s="96"/>
      <c r="F45" s="96"/>
      <c r="G45" s="96"/>
      <c r="H45" s="96"/>
      <c r="I45" s="96"/>
      <c r="J45" s="108"/>
      <c r="K45" s="108"/>
      <c r="L45" s="108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11"/>
    </row>
    <row r="46" spans="2:23" x14ac:dyDescent="0.2">
      <c r="B46" s="8"/>
      <c r="C46" s="96"/>
      <c r="D46" s="96"/>
      <c r="E46" s="96"/>
      <c r="F46" s="96"/>
      <c r="G46" s="96"/>
      <c r="H46" s="104">
        <f t="shared" ref="H46:J48" ca="1" si="13">O35</f>
        <v>-2.2204460492503131E-16</v>
      </c>
      <c r="I46" s="105">
        <f t="shared" ca="1" si="13"/>
        <v>0</v>
      </c>
      <c r="J46" s="105">
        <f t="shared" ca="1" si="13"/>
        <v>1</v>
      </c>
      <c r="K46" s="106">
        <f t="shared" ref="K46:K48" ca="1" si="14">M39</f>
        <v>1.3431457505076194</v>
      </c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11"/>
    </row>
    <row r="47" spans="2:23" ht="17" x14ac:dyDescent="0.25">
      <c r="B47" s="8"/>
      <c r="C47" s="96"/>
      <c r="D47" s="16" t="s">
        <v>160</v>
      </c>
      <c r="E47" s="96"/>
      <c r="F47" s="96"/>
      <c r="G47" s="134" t="s">
        <v>1</v>
      </c>
      <c r="H47" s="107">
        <f t="shared" ca="1" si="13"/>
        <v>0</v>
      </c>
      <c r="I47" s="108">
        <f t="shared" ca="1" si="13"/>
        <v>1</v>
      </c>
      <c r="J47" s="108">
        <f t="shared" ca="1" si="13"/>
        <v>0</v>
      </c>
      <c r="K47" s="109">
        <f t="shared" ca="1" si="14"/>
        <v>0</v>
      </c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11"/>
    </row>
    <row r="48" spans="2:23" x14ac:dyDescent="0.2">
      <c r="B48" s="8"/>
      <c r="C48" s="96"/>
      <c r="D48" s="96"/>
      <c r="E48" s="96"/>
      <c r="F48" s="96"/>
      <c r="G48" s="96"/>
      <c r="H48" s="107">
        <f t="shared" ca="1" si="13"/>
        <v>-1</v>
      </c>
      <c r="I48" s="108">
        <f t="shared" ca="1" si="13"/>
        <v>0</v>
      </c>
      <c r="J48" s="108">
        <f t="shared" ca="1" si="13"/>
        <v>-2.2204460492503131E-16</v>
      </c>
      <c r="K48" s="109">
        <f t="shared" ca="1" si="14"/>
        <v>1.3431457505076203</v>
      </c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11"/>
    </row>
    <row r="49" spans="2:23" x14ac:dyDescent="0.2">
      <c r="B49" s="8"/>
      <c r="C49" s="96"/>
      <c r="D49" s="96"/>
      <c r="E49" s="96"/>
      <c r="F49" s="96"/>
      <c r="G49" s="96"/>
      <c r="H49" s="110">
        <f>AQ44</f>
        <v>0</v>
      </c>
      <c r="I49" s="111">
        <f>AR44</f>
        <v>0</v>
      </c>
      <c r="J49" s="111">
        <f>AS44</f>
        <v>0</v>
      </c>
      <c r="K49" s="112">
        <f>AT44</f>
        <v>0</v>
      </c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11"/>
    </row>
    <row r="50" spans="2:23" x14ac:dyDescent="0.2">
      <c r="B50" s="8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11"/>
    </row>
    <row r="51" spans="2:23" ht="17" x14ac:dyDescent="0.25">
      <c r="B51" s="8"/>
      <c r="C51" s="96" t="s">
        <v>161</v>
      </c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11"/>
    </row>
    <row r="52" spans="2:23" ht="17" x14ac:dyDescent="0.25">
      <c r="B52" s="8"/>
      <c r="C52" s="96"/>
      <c r="D52" s="16" t="s">
        <v>150</v>
      </c>
      <c r="E52" s="96"/>
      <c r="F52" s="96"/>
      <c r="G52" s="96"/>
      <c r="H52" s="98" t="s">
        <v>114</v>
      </c>
      <c r="I52" s="98" t="s">
        <v>115</v>
      </c>
      <c r="J52" s="98" t="s">
        <v>116</v>
      </c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11"/>
    </row>
    <row r="53" spans="2:23" x14ac:dyDescent="0.2">
      <c r="B53" s="8"/>
      <c r="C53" s="96"/>
      <c r="D53" s="104">
        <f t="shared" ref="D53:G56" ca="1" si="15">H46</f>
        <v>-2.2204460492503131E-16</v>
      </c>
      <c r="E53" s="105">
        <f t="shared" ca="1" si="15"/>
        <v>0</v>
      </c>
      <c r="F53" s="105">
        <f t="shared" ca="1" si="15"/>
        <v>1</v>
      </c>
      <c r="G53" s="106">
        <f t="shared" ca="1" si="15"/>
        <v>1.3431457505076194</v>
      </c>
      <c r="H53" s="104">
        <f t="shared" ref="H53:J56" si="16">AY6</f>
        <v>-1</v>
      </c>
      <c r="I53" s="113">
        <f t="shared" si="16"/>
        <v>0</v>
      </c>
      <c r="J53" s="106">
        <f t="shared" si="16"/>
        <v>1</v>
      </c>
      <c r="K53" s="96"/>
      <c r="L53" s="125">
        <f t="shared" ref="L53:N56" ca="1" si="17">AY18</f>
        <v>0.34314575050761964</v>
      </c>
      <c r="M53" s="126">
        <f t="shared" ca="1" si="17"/>
        <v>3.3431457505076194</v>
      </c>
      <c r="N53" s="127">
        <f t="shared" ca="1" si="17"/>
        <v>0.3431457505076192</v>
      </c>
      <c r="O53" s="96"/>
      <c r="P53" s="96"/>
      <c r="Q53" s="96"/>
      <c r="R53" s="96"/>
      <c r="S53" s="96"/>
      <c r="T53" s="96"/>
      <c r="U53" s="96"/>
      <c r="V53" s="96"/>
      <c r="W53" s="11"/>
    </row>
    <row r="54" spans="2:23" x14ac:dyDescent="0.2">
      <c r="B54" s="8"/>
      <c r="C54" s="96"/>
      <c r="D54" s="107">
        <f t="shared" ca="1" si="15"/>
        <v>0</v>
      </c>
      <c r="E54" s="108">
        <f t="shared" ca="1" si="15"/>
        <v>1</v>
      </c>
      <c r="F54" s="108">
        <f t="shared" ca="1" si="15"/>
        <v>0</v>
      </c>
      <c r="G54" s="109">
        <f t="shared" ca="1" si="15"/>
        <v>0</v>
      </c>
      <c r="H54" s="107">
        <f t="shared" si="16"/>
        <v>0</v>
      </c>
      <c r="I54" s="117">
        <f t="shared" si="16"/>
        <v>0</v>
      </c>
      <c r="J54" s="109">
        <f t="shared" si="16"/>
        <v>0</v>
      </c>
      <c r="K54" s="134" t="s">
        <v>1</v>
      </c>
      <c r="L54" s="128">
        <f t="shared" ca="1" si="17"/>
        <v>0</v>
      </c>
      <c r="M54" s="129">
        <f t="shared" ca="1" si="17"/>
        <v>0</v>
      </c>
      <c r="N54" s="130">
        <f t="shared" ca="1" si="17"/>
        <v>0</v>
      </c>
      <c r="O54" s="96"/>
      <c r="P54" s="96"/>
      <c r="Q54" s="96"/>
      <c r="R54" s="96"/>
      <c r="S54" s="96"/>
      <c r="T54" s="96"/>
      <c r="U54" s="96"/>
      <c r="V54" s="96"/>
      <c r="W54" s="11"/>
    </row>
    <row r="55" spans="2:23" x14ac:dyDescent="0.2">
      <c r="B55" s="8"/>
      <c r="C55" s="96"/>
      <c r="D55" s="107">
        <f t="shared" ca="1" si="15"/>
        <v>-1</v>
      </c>
      <c r="E55" s="108">
        <f t="shared" ca="1" si="15"/>
        <v>0</v>
      </c>
      <c r="F55" s="108">
        <f t="shared" ca="1" si="15"/>
        <v>-2.2204460492503131E-16</v>
      </c>
      <c r="G55" s="109">
        <f t="shared" ca="1" si="15"/>
        <v>1.3431457505076203</v>
      </c>
      <c r="H55" s="107">
        <f t="shared" si="16"/>
        <v>-1</v>
      </c>
      <c r="I55" s="117">
        <f t="shared" si="16"/>
        <v>2</v>
      </c>
      <c r="J55" s="109">
        <f t="shared" si="16"/>
        <v>-1</v>
      </c>
      <c r="K55" s="96"/>
      <c r="L55" s="128">
        <f t="shared" ca="1" si="17"/>
        <v>2.3431457505076203</v>
      </c>
      <c r="M55" s="129">
        <f t="shared" ca="1" si="17"/>
        <v>1.3431457505076199</v>
      </c>
      <c r="N55" s="130">
        <f t="shared" ca="1" si="17"/>
        <v>0.34314575050762053</v>
      </c>
      <c r="O55" s="96"/>
      <c r="P55" s="96"/>
      <c r="Q55" s="96"/>
      <c r="R55" s="96"/>
      <c r="S55" s="96"/>
      <c r="T55" s="96"/>
      <c r="U55" s="96"/>
      <c r="V55" s="96"/>
      <c r="W55" s="11"/>
    </row>
    <row r="56" spans="2:23" x14ac:dyDescent="0.2">
      <c r="B56" s="8"/>
      <c r="C56" s="96"/>
      <c r="D56" s="110">
        <f t="shared" si="15"/>
        <v>0</v>
      </c>
      <c r="E56" s="111">
        <f t="shared" si="15"/>
        <v>0</v>
      </c>
      <c r="F56" s="111">
        <f t="shared" si="15"/>
        <v>0</v>
      </c>
      <c r="G56" s="112">
        <f t="shared" si="15"/>
        <v>0</v>
      </c>
      <c r="H56" s="110">
        <f t="shared" si="16"/>
        <v>1</v>
      </c>
      <c r="I56" s="121">
        <f t="shared" si="16"/>
        <v>1</v>
      </c>
      <c r="J56" s="112">
        <f t="shared" si="16"/>
        <v>1</v>
      </c>
      <c r="K56" s="96"/>
      <c r="L56" s="131">
        <f t="shared" ca="1" si="17"/>
        <v>1</v>
      </c>
      <c r="M56" s="132">
        <f t="shared" ca="1" si="17"/>
        <v>1</v>
      </c>
      <c r="N56" s="133">
        <f t="shared" ca="1" si="17"/>
        <v>1</v>
      </c>
      <c r="O56" s="96"/>
      <c r="P56" s="96"/>
      <c r="Q56" s="96"/>
      <c r="R56" s="96"/>
      <c r="S56" s="96"/>
      <c r="T56" s="96"/>
      <c r="U56" s="96"/>
      <c r="V56" s="96"/>
      <c r="W56" s="11"/>
    </row>
    <row r="57" spans="2:23" x14ac:dyDescent="0.2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2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Translation</vt:lpstr>
      <vt:lpstr>Rotation about world axes</vt:lpstr>
      <vt:lpstr>Rotation about arbitrary axis</vt:lpstr>
      <vt:lpstr>Scaling</vt:lpstr>
      <vt:lpstr>Reflection</vt:lpstr>
      <vt:lpstr>Extracting TRS</vt:lpstr>
      <vt:lpstr>World Matrix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2020-10-17T03:51:55Z</dcterms:modified>
</cp:coreProperties>
</file>