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belmarin/Code/School/Applied_3D_Geometry/Wk4/"/>
    </mc:Choice>
  </mc:AlternateContent>
  <xr:revisionPtr revIDLastSave="0" documentId="13_ncr:1_{A251C500-714F-444B-9116-DD88F7952213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Matrix Information" sheetId="1" r:id="rId1"/>
    <sheet name="Coordinate change" sheetId="2" r:id="rId2"/>
    <sheet name="Rotate v to w" sheetId="6" r:id="rId3"/>
    <sheet name="Quaternion" sheetId="3" r:id="rId4"/>
    <sheet name="Quaternion rotation" sheetId="4" r:id="rId5"/>
    <sheet name="Atan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6" l="1"/>
  <c r="X8" i="6" s="1"/>
  <c r="G6" i="6"/>
  <c r="X7" i="6" s="1"/>
  <c r="G5" i="6"/>
  <c r="X6" i="6" s="1"/>
  <c r="D7" i="6"/>
  <c r="V8" i="6" s="1"/>
  <c r="D6" i="6"/>
  <c r="V7" i="6" s="1"/>
  <c r="D5" i="6"/>
  <c r="V6" i="6" s="1"/>
  <c r="K15" i="6" l="1"/>
  <c r="K14" i="6"/>
  <c r="K34" i="6" l="1"/>
  <c r="AB6" i="6" l="1" a="1"/>
  <c r="AB6" i="6" s="1"/>
  <c r="V10" i="6"/>
  <c r="W12" i="6"/>
  <c r="X10" i="6"/>
  <c r="AB5" i="6" a="1"/>
  <c r="AB5" i="6" s="1"/>
  <c r="K13" i="6"/>
  <c r="AM16" i="2"/>
  <c r="AM10" i="2"/>
  <c r="AG16" i="2"/>
  <c r="AG10" i="2"/>
  <c r="M17" i="6" l="1"/>
  <c r="AC6" i="6"/>
  <c r="AD6" i="6"/>
  <c r="W14" i="6"/>
  <c r="AD5" i="6"/>
  <c r="AC5" i="6"/>
  <c r="AD16" i="2"/>
  <c r="AD18" i="2"/>
  <c r="AD10" i="2"/>
  <c r="AD12" i="2"/>
  <c r="M15" i="2"/>
  <c r="D15" i="2"/>
  <c r="E15" i="2"/>
  <c r="F15" i="2"/>
  <c r="G15" i="2"/>
  <c r="F6" i="2"/>
  <c r="G6" i="2"/>
  <c r="H6" i="2"/>
  <c r="F7" i="2"/>
  <c r="G7" i="2"/>
  <c r="H7" i="2"/>
  <c r="F8" i="2"/>
  <c r="G8" i="2"/>
  <c r="H8" i="2"/>
  <c r="F9" i="2"/>
  <c r="G9" i="2"/>
  <c r="H9" i="2"/>
  <c r="F22" i="6" l="1"/>
  <c r="F24" i="6"/>
  <c r="AD5" i="5"/>
  <c r="AD6" i="5" s="1"/>
  <c r="AD7" i="5" s="1"/>
  <c r="AD8" i="5" s="1"/>
  <c r="AD9" i="5" s="1"/>
  <c r="AD10" i="5" s="1"/>
  <c r="AD11" i="5" s="1"/>
  <c r="AD12" i="5" s="1"/>
  <c r="AD13" i="5" s="1"/>
  <c r="AD14" i="5" s="1"/>
  <c r="AD15" i="5" s="1"/>
  <c r="AD16" i="5" s="1"/>
  <c r="AD17" i="5" s="1"/>
  <c r="AD18" i="5" s="1"/>
  <c r="AD19" i="5" s="1"/>
  <c r="AD20" i="5" s="1"/>
  <c r="AD21" i="5" s="1"/>
  <c r="AD22" i="5" s="1"/>
  <c r="AD23" i="5" s="1"/>
  <c r="AE4" i="5"/>
  <c r="G7" i="5"/>
  <c r="G9" i="5" s="1"/>
  <c r="D5" i="3"/>
  <c r="F5" i="3" s="1"/>
  <c r="H5" i="4" s="1"/>
  <c r="H41" i="4" s="1"/>
  <c r="E18" i="4"/>
  <c r="D5" i="4"/>
  <c r="D6" i="4"/>
  <c r="D41" i="4" s="1"/>
  <c r="D7" i="4"/>
  <c r="D42" i="4" s="1"/>
  <c r="E28" i="3"/>
  <c r="F28" i="3"/>
  <c r="G28" i="3"/>
  <c r="H28" i="3"/>
  <c r="H4" i="3"/>
  <c r="H5" i="3"/>
  <c r="H6" i="3"/>
  <c r="I24" i="6" l="1"/>
  <c r="I25" i="6"/>
  <c r="I23" i="6"/>
  <c r="F23" i="6"/>
  <c r="I7" i="5"/>
  <c r="AE15" i="5"/>
  <c r="AE12" i="5"/>
  <c r="AF12" i="5" s="1"/>
  <c r="AE13" i="5"/>
  <c r="AF13" i="5" s="1"/>
  <c r="AE14" i="5"/>
  <c r="AF14" i="5" s="1"/>
  <c r="AD24" i="5"/>
  <c r="AE23" i="5"/>
  <c r="AF23" i="5" s="1"/>
  <c r="AE22" i="5"/>
  <c r="AF22" i="5" s="1"/>
  <c r="AE5" i="5"/>
  <c r="AF5" i="5" s="1"/>
  <c r="AE17" i="5"/>
  <c r="AF17" i="5" s="1"/>
  <c r="AE16" i="5"/>
  <c r="AF16" i="5" s="1"/>
  <c r="AE6" i="5"/>
  <c r="AF6" i="5" s="1"/>
  <c r="AE18" i="5"/>
  <c r="AF18" i="5" s="1"/>
  <c r="AE7" i="5"/>
  <c r="AF7" i="5" s="1"/>
  <c r="AE19" i="5"/>
  <c r="AF19" i="5" s="1"/>
  <c r="AE8" i="5"/>
  <c r="AF8" i="5" s="1"/>
  <c r="AE20" i="5"/>
  <c r="AF20" i="5" s="1"/>
  <c r="AE9" i="5"/>
  <c r="AF9" i="5" s="1"/>
  <c r="AE21" i="5"/>
  <c r="AF21" i="5" s="1"/>
  <c r="AE10" i="5"/>
  <c r="AF10" i="5" s="1"/>
  <c r="AE11" i="5"/>
  <c r="AF11" i="5" s="1"/>
  <c r="F13" i="4" a="1"/>
  <c r="G13" i="4" s="1"/>
  <c r="G18" i="4" s="1"/>
  <c r="G19" i="5"/>
  <c r="G8" i="5"/>
  <c r="Z8" i="5" s="1"/>
  <c r="D40" i="4"/>
  <c r="F5" i="4"/>
  <c r="F41" i="4" s="1"/>
  <c r="F11" i="3"/>
  <c r="H11" i="3" s="1"/>
  <c r="E15" i="3"/>
  <c r="AD7" i="6" l="1"/>
  <c r="AB7" i="6"/>
  <c r="AC7" i="6"/>
  <c r="AG15" i="5"/>
  <c r="AF15" i="5"/>
  <c r="G18" i="5"/>
  <c r="N24" i="5" s="1"/>
  <c r="P24" i="5" s="1"/>
  <c r="AA7" i="5"/>
  <c r="AG10" i="5"/>
  <c r="AG14" i="5"/>
  <c r="AG5" i="5"/>
  <c r="AG9" i="5"/>
  <c r="AG20" i="5"/>
  <c r="AG7" i="5"/>
  <c r="AG18" i="5"/>
  <c r="AG13" i="5"/>
  <c r="AG19" i="5"/>
  <c r="AG6" i="5"/>
  <c r="AG12" i="5"/>
  <c r="AG16" i="5"/>
  <c r="AG11" i="5"/>
  <c r="AG21" i="5"/>
  <c r="AG8" i="5"/>
  <c r="AG17" i="5"/>
  <c r="AG22" i="5"/>
  <c r="AG23" i="5"/>
  <c r="AE24" i="5"/>
  <c r="AF24" i="5" s="1"/>
  <c r="AD25" i="5"/>
  <c r="F13" i="4"/>
  <c r="F18" i="4" s="1"/>
  <c r="H13" i="4"/>
  <c r="H18" i="4" s="1"/>
  <c r="Z7" i="5"/>
  <c r="AA8" i="5"/>
  <c r="G10" i="5"/>
  <c r="E13" i="5" s="1"/>
  <c r="G13" i="5" s="1"/>
  <c r="E48" i="4"/>
  <c r="E49" i="4"/>
  <c r="H12" i="3"/>
  <c r="H10" i="3"/>
  <c r="H15" i="3"/>
  <c r="E20" i="3" s="1"/>
  <c r="F7" i="4" s="1"/>
  <c r="E17" i="4" s="1"/>
  <c r="E24" i="4" s="1"/>
  <c r="H16" i="3"/>
  <c r="E13" i="6" l="1" a="1"/>
  <c r="AE7" i="6"/>
  <c r="AC8" i="6" s="1"/>
  <c r="AF5" i="6"/>
  <c r="AF6" i="6"/>
  <c r="AG24" i="5"/>
  <c r="AE25" i="5"/>
  <c r="AF25" i="5" s="1"/>
  <c r="AD26" i="5"/>
  <c r="I13" i="5"/>
  <c r="X14" i="5"/>
  <c r="X13" i="5"/>
  <c r="AC7" i="5" a="1"/>
  <c r="H48" i="4"/>
  <c r="D53" i="4"/>
  <c r="D52" i="4"/>
  <c r="D51" i="4"/>
  <c r="J5" i="4" a="1"/>
  <c r="J5" i="4" s="1"/>
  <c r="Q17" i="4"/>
  <c r="T17" i="4"/>
  <c r="U17" i="4"/>
  <c r="V17" i="4"/>
  <c r="E26" i="3"/>
  <c r="E36" i="3" s="1"/>
  <c r="E50" i="3"/>
  <c r="F20" i="3" a="1"/>
  <c r="F20" i="3" s="1"/>
  <c r="G7" i="4" s="1"/>
  <c r="F17" i="4" s="1"/>
  <c r="F24" i="4" s="1"/>
  <c r="E13" i="6" l="1"/>
  <c r="E14" i="6"/>
  <c r="E15" i="6"/>
  <c r="AD8" i="6"/>
  <c r="AB8" i="6"/>
  <c r="AA13" i="5"/>
  <c r="Z14" i="5"/>
  <c r="AD27" i="5"/>
  <c r="AE26" i="5"/>
  <c r="AF26" i="5" s="1"/>
  <c r="AG25" i="5"/>
  <c r="AA14" i="5"/>
  <c r="Z13" i="5"/>
  <c r="AC7" i="5"/>
  <c r="AC8" i="5"/>
  <c r="L5" i="4"/>
  <c r="K5" i="4"/>
  <c r="T18" i="4"/>
  <c r="E52" i="3"/>
  <c r="F26" i="3"/>
  <c r="H36" i="3" s="1"/>
  <c r="F50" i="3"/>
  <c r="F52" i="3" s="1"/>
  <c r="H60" i="3" s="1"/>
  <c r="G20" i="3"/>
  <c r="H7" i="4" s="1"/>
  <c r="G17" i="4" s="1"/>
  <c r="G24" i="4" s="1"/>
  <c r="H20" i="3"/>
  <c r="I7" i="4" s="1"/>
  <c r="H17" i="4" s="1"/>
  <c r="AE8" i="6" l="1"/>
  <c r="H13" i="6" a="1"/>
  <c r="X20" i="5"/>
  <c r="X21" i="5"/>
  <c r="AG26" i="5"/>
  <c r="AE27" i="5"/>
  <c r="AF27" i="5" s="1"/>
  <c r="AD28" i="5"/>
  <c r="AC13" i="5" a="1"/>
  <c r="AC14" i="5" s="1"/>
  <c r="Z21" i="5" s="1"/>
  <c r="J40" i="4" a="1"/>
  <c r="J40" i="4" s="1"/>
  <c r="V18" i="4"/>
  <c r="H24" i="4"/>
  <c r="T19" i="4"/>
  <c r="F19" i="4" s="1"/>
  <c r="F23" i="4" s="1"/>
  <c r="U18" i="4"/>
  <c r="U19" i="4"/>
  <c r="Q18" i="4"/>
  <c r="E19" i="4" s="1"/>
  <c r="E23" i="4" s="1"/>
  <c r="V19" i="4"/>
  <c r="E60" i="3"/>
  <c r="H62" i="3"/>
  <c r="H38" i="3"/>
  <c r="G26" i="3"/>
  <c r="I38" i="3" s="1"/>
  <c r="G50" i="3"/>
  <c r="G52" i="3" s="1"/>
  <c r="I60" i="3" s="1"/>
  <c r="H26" i="3"/>
  <c r="H50" i="3"/>
  <c r="J62" i="3" s="1"/>
  <c r="J36" i="3"/>
  <c r="I36" i="3"/>
  <c r="G19" i="4" l="1"/>
  <c r="G23" i="4" s="1"/>
  <c r="H13" i="6"/>
  <c r="H15" i="6"/>
  <c r="H14" i="6"/>
  <c r="AG27" i="5"/>
  <c r="AD29" i="5"/>
  <c r="AE28" i="5"/>
  <c r="AF28" i="5" s="1"/>
  <c r="AC13" i="5"/>
  <c r="Z20" i="5" s="1"/>
  <c r="J42" i="4"/>
  <c r="J41" i="4"/>
  <c r="T24" i="4"/>
  <c r="U23" i="4"/>
  <c r="V23" i="4"/>
  <c r="T23" i="4"/>
  <c r="Q23" i="4"/>
  <c r="H19" i="4"/>
  <c r="H23" i="4" s="1"/>
  <c r="V24" i="4" s="1"/>
  <c r="K50" i="3"/>
  <c r="I62" i="3"/>
  <c r="H40" i="3"/>
  <c r="F44" i="3" s="1"/>
  <c r="J38" i="3"/>
  <c r="J64" i="3"/>
  <c r="H52" i="3"/>
  <c r="E38" i="3"/>
  <c r="E44" i="3" s="1"/>
  <c r="I40" i="3"/>
  <c r="G44" i="3" s="1"/>
  <c r="J40" i="3"/>
  <c r="F27" i="6" l="1"/>
  <c r="O23" i="6" s="1"/>
  <c r="F29" i="6"/>
  <c r="O25" i="6" s="1"/>
  <c r="F28" i="6"/>
  <c r="O24" i="6" s="1"/>
  <c r="F25" i="6"/>
  <c r="F26" i="6" s="1"/>
  <c r="AD30" i="5"/>
  <c r="AE29" i="5"/>
  <c r="AF29" i="5" s="1"/>
  <c r="AG28" i="5"/>
  <c r="K47" i="4"/>
  <c r="K51" i="4" s="1"/>
  <c r="K49" i="4"/>
  <c r="K53" i="4" s="1"/>
  <c r="H49" i="4"/>
  <c r="H51" i="4" s="1"/>
  <c r="K48" i="4"/>
  <c r="K52" i="4" s="1"/>
  <c r="T25" i="4"/>
  <c r="F25" i="4" s="1"/>
  <c r="U24" i="4"/>
  <c r="Q24" i="4"/>
  <c r="E25" i="4" s="1"/>
  <c r="U25" i="4"/>
  <c r="V25" i="4"/>
  <c r="H25" i="4" s="1"/>
  <c r="H64" i="3"/>
  <c r="F68" i="3" s="1"/>
  <c r="J60" i="3"/>
  <c r="H68" i="3" s="1"/>
  <c r="H44" i="3"/>
  <c r="E62" i="3"/>
  <c r="E68" i="3" s="1"/>
  <c r="I64" i="3"/>
  <c r="G68" i="3" s="1"/>
  <c r="L25" i="6" l="1"/>
  <c r="Q25" i="6" s="1"/>
  <c r="F35" i="6" s="1"/>
  <c r="I35" i="6" s="1"/>
  <c r="L24" i="6"/>
  <c r="Q24" i="6" s="1"/>
  <c r="F34" i="6" s="1"/>
  <c r="I34" i="6" s="1"/>
  <c r="L23" i="6"/>
  <c r="Q23" i="6" s="1"/>
  <c r="F33" i="6" s="1"/>
  <c r="I33" i="6" s="1"/>
  <c r="AG29" i="5"/>
  <c r="AD31" i="5"/>
  <c r="AE30" i="5"/>
  <c r="AF30" i="5" s="1"/>
  <c r="E57" i="4"/>
  <c r="H53" i="4"/>
  <c r="E59" i="4" s="1"/>
  <c r="H52" i="4"/>
  <c r="E58" i="4" s="1"/>
  <c r="G25" i="4"/>
  <c r="E29" i="4" s="1" a="1"/>
  <c r="N33" i="6" l="1"/>
  <c r="L33" i="6"/>
  <c r="N34" i="6"/>
  <c r="L34" i="6"/>
  <c r="N35" i="6"/>
  <c r="L35" i="6"/>
  <c r="AE31" i="5"/>
  <c r="AF31" i="5" s="1"/>
  <c r="AD32" i="5"/>
  <c r="AG30" i="5"/>
  <c r="E29" i="4"/>
  <c r="E30" i="4"/>
  <c r="E31" i="4"/>
  <c r="AE32" i="5" l="1"/>
  <c r="AF32" i="5" s="1"/>
  <c r="AD33" i="5"/>
  <c r="AG31" i="5"/>
  <c r="AR18" i="2"/>
  <c r="M14" i="2" s="1"/>
  <c r="AR17" i="2"/>
  <c r="M13" i="2" s="1"/>
  <c r="AR16" i="2"/>
  <c r="M12" i="2" s="1"/>
  <c r="AR12" i="2"/>
  <c r="G14" i="2" s="1"/>
  <c r="AR11" i="2"/>
  <c r="G13" i="2" s="1"/>
  <c r="AR10" i="2"/>
  <c r="G12" i="2" s="1"/>
  <c r="AO19" i="2"/>
  <c r="J15" i="2" s="1"/>
  <c r="AP10" i="2"/>
  <c r="E12" i="2" s="1"/>
  <c r="AG17" i="2"/>
  <c r="AG11" i="2"/>
  <c r="AI10" i="2" s="1"/>
  <c r="AF4" i="2"/>
  <c r="AF5" i="2"/>
  <c r="AF6" i="2"/>
  <c r="N61" i="1"/>
  <c r="O61" i="1"/>
  <c r="P61" i="1"/>
  <c r="M62" i="1"/>
  <c r="O62" i="1"/>
  <c r="P62" i="1"/>
  <c r="M63" i="1"/>
  <c r="N63" i="1"/>
  <c r="P63" i="1"/>
  <c r="M64" i="1"/>
  <c r="N64" i="1"/>
  <c r="O64" i="1"/>
  <c r="P64" i="1"/>
  <c r="L61" i="1"/>
  <c r="L62" i="1"/>
  <c r="L63" i="1"/>
  <c r="I64" i="1"/>
  <c r="J64" i="1"/>
  <c r="K64" i="1"/>
  <c r="L64" i="1"/>
  <c r="E61" i="1"/>
  <c r="F61" i="1"/>
  <c r="G61" i="1"/>
  <c r="E62" i="1"/>
  <c r="F62" i="1"/>
  <c r="G62" i="1"/>
  <c r="E63" i="1"/>
  <c r="F63" i="1"/>
  <c r="G63" i="1"/>
  <c r="E64" i="1"/>
  <c r="F64" i="1"/>
  <c r="G64" i="1"/>
  <c r="H64" i="1"/>
  <c r="K35" i="1"/>
  <c r="E74" i="1" s="1"/>
  <c r="L35" i="1"/>
  <c r="F74" i="1" s="1"/>
  <c r="M35" i="1"/>
  <c r="G74" i="1" s="1"/>
  <c r="N35" i="1"/>
  <c r="H74" i="1" s="1"/>
  <c r="AA5" i="1"/>
  <c r="Z5" i="1"/>
  <c r="Y5" i="1"/>
  <c r="N9" i="1"/>
  <c r="N8" i="1"/>
  <c r="N7" i="1"/>
  <c r="E7" i="1"/>
  <c r="P22" i="1" s="1"/>
  <c r="N32" i="1" s="1"/>
  <c r="S53" i="1" s="1"/>
  <c r="H61" i="1" s="1"/>
  <c r="E8" i="1"/>
  <c r="P23" i="1" s="1"/>
  <c r="N33" i="1" s="1"/>
  <c r="S54" i="1" s="1"/>
  <c r="H62" i="1" s="1"/>
  <c r="E9" i="1"/>
  <c r="P24" i="1" s="1"/>
  <c r="N34" i="1" s="1"/>
  <c r="S55" i="1" s="1"/>
  <c r="H63" i="1" s="1"/>
  <c r="AE33" i="5" l="1"/>
  <c r="AF33" i="5" s="1"/>
  <c r="AD34" i="5"/>
  <c r="AG32" i="5"/>
  <c r="AP18" i="2"/>
  <c r="K14" i="2" s="1"/>
  <c r="AQ17" i="2"/>
  <c r="L13" i="2" s="1"/>
  <c r="AP17" i="2"/>
  <c r="K13" i="2" s="1"/>
  <c r="AO17" i="2"/>
  <c r="J13" i="2" s="1"/>
  <c r="AQ19" i="2"/>
  <c r="L15" i="2" s="1"/>
  <c r="AP19" i="2"/>
  <c r="K15" i="2" s="1"/>
  <c r="AP16" i="2"/>
  <c r="K12" i="2" s="1"/>
  <c r="AK18" i="2"/>
  <c r="AQ18" i="2" s="1"/>
  <c r="L14" i="2" s="1"/>
  <c r="AI16" i="2"/>
  <c r="AO16" i="2" s="1"/>
  <c r="J12" i="2" s="1"/>
  <c r="AG18" i="2"/>
  <c r="AO10" i="2"/>
  <c r="D12" i="2" s="1"/>
  <c r="AP12" i="2"/>
  <c r="E14" i="2" s="1"/>
  <c r="AQ11" i="2"/>
  <c r="F13" i="2" s="1"/>
  <c r="AP11" i="2"/>
  <c r="E13" i="2" s="1"/>
  <c r="AO11" i="2"/>
  <c r="D13" i="2" s="1"/>
  <c r="AG12" i="2"/>
  <c r="AK10" i="2" s="1"/>
  <c r="AQ10" i="2" s="1"/>
  <c r="F12" i="2" s="1"/>
  <c r="AK12" i="2"/>
  <c r="AQ12" i="2" s="1"/>
  <c r="F14" i="2" s="1"/>
  <c r="H73" i="1"/>
  <c r="H72" i="1"/>
  <c r="H71" i="1"/>
  <c r="AC5" i="1"/>
  <c r="AG5" i="1" s="1"/>
  <c r="AG7" i="1" s="1"/>
  <c r="AD35" i="5" l="1"/>
  <c r="AE34" i="5"/>
  <c r="AF34" i="5" s="1"/>
  <c r="AG33" i="5"/>
  <c r="AK16" i="2"/>
  <c r="AQ16" i="2" s="1"/>
  <c r="L12" i="2" s="1"/>
  <c r="AI18" i="2"/>
  <c r="AO18" i="2" s="1"/>
  <c r="J14" i="2" s="1"/>
  <c r="AI12" i="2"/>
  <c r="AO12" i="2" s="1"/>
  <c r="AH5" i="1"/>
  <c r="AH7" i="1" s="1"/>
  <c r="AF5" i="1"/>
  <c r="F61" i="2" l="1" a="1"/>
  <c r="F61" i="2" s="1"/>
  <c r="F25" i="2" a="1"/>
  <c r="F25" i="2" s="1"/>
  <c r="AT10" i="2" a="1"/>
  <c r="AU12" i="2" s="1"/>
  <c r="D14" i="2"/>
  <c r="AG34" i="5"/>
  <c r="AD36" i="5"/>
  <c r="AE35" i="5"/>
  <c r="AF35" i="5" s="1"/>
  <c r="AH25" i="2" a="1"/>
  <c r="AK25" i="2" s="1"/>
  <c r="AC25" i="2" a="1"/>
  <c r="AT16" i="2" a="1"/>
  <c r="AW19" i="2" s="1"/>
  <c r="H7" i="1" a="1"/>
  <c r="H8" i="1" s="1"/>
  <c r="O23" i="1" s="1"/>
  <c r="M33" i="1" s="1"/>
  <c r="AF6" i="1"/>
  <c r="AJ5" i="1"/>
  <c r="AF7" i="1"/>
  <c r="AH6" i="1"/>
  <c r="AG6" i="1"/>
  <c r="H62" i="2" l="1"/>
  <c r="I61" i="2"/>
  <c r="H64" i="2"/>
  <c r="I63" i="2"/>
  <c r="H61" i="2"/>
  <c r="G61" i="2"/>
  <c r="I62" i="2"/>
  <c r="G64" i="2"/>
  <c r="F63" i="2"/>
  <c r="G62" i="2"/>
  <c r="F62" i="2"/>
  <c r="I64" i="2"/>
  <c r="H63" i="2"/>
  <c r="F64" i="2"/>
  <c r="G63" i="2"/>
  <c r="F20" i="2" a="1"/>
  <c r="G21" i="2" s="1"/>
  <c r="F39" i="2" a="1"/>
  <c r="H28" i="2"/>
  <c r="G28" i="2"/>
  <c r="G27" i="2"/>
  <c r="H26" i="2"/>
  <c r="G25" i="2"/>
  <c r="F28" i="2"/>
  <c r="H27" i="2"/>
  <c r="F27" i="2"/>
  <c r="G26" i="2"/>
  <c r="F26" i="2"/>
  <c r="H25" i="2"/>
  <c r="AV11" i="2"/>
  <c r="AU13" i="2"/>
  <c r="AU10" i="2"/>
  <c r="AT13" i="2"/>
  <c r="AT10" i="2"/>
  <c r="AV12" i="2"/>
  <c r="AW11" i="2"/>
  <c r="AT12" i="2"/>
  <c r="AW12" i="2"/>
  <c r="AU11" i="2"/>
  <c r="AV13" i="2"/>
  <c r="AV10" i="2"/>
  <c r="AT11" i="2"/>
  <c r="AW13" i="2"/>
  <c r="AW10" i="2"/>
  <c r="AE36" i="5"/>
  <c r="AF36" i="5" s="1"/>
  <c r="AD37" i="5"/>
  <c r="AE37" i="5" s="1"/>
  <c r="AF37" i="5" s="1"/>
  <c r="AG35" i="5"/>
  <c r="AG36" i="5"/>
  <c r="AI26" i="2"/>
  <c r="AK27" i="2"/>
  <c r="AH26" i="2"/>
  <c r="AJ27" i="2"/>
  <c r="AH25" i="2"/>
  <c r="AH28" i="2"/>
  <c r="AI25" i="2"/>
  <c r="AI28" i="2"/>
  <c r="AJ26" i="2"/>
  <c r="AJ25" i="2"/>
  <c r="AK28" i="2"/>
  <c r="AJ28" i="2"/>
  <c r="AH27" i="2"/>
  <c r="AK26" i="2"/>
  <c r="AI27" i="2"/>
  <c r="AF27" i="2"/>
  <c r="AC25" i="2"/>
  <c r="AC28" i="2"/>
  <c r="AD25" i="2"/>
  <c r="AD28" i="2"/>
  <c r="AE25" i="2"/>
  <c r="AE28" i="2"/>
  <c r="AF25" i="2"/>
  <c r="AF28" i="2"/>
  <c r="AE27" i="2"/>
  <c r="AC26" i="2"/>
  <c r="AD26" i="2"/>
  <c r="AF26" i="2"/>
  <c r="AE26" i="2"/>
  <c r="AD27" i="2"/>
  <c r="AC27" i="2"/>
  <c r="AT19" i="2"/>
  <c r="AV17" i="2"/>
  <c r="AT17" i="2"/>
  <c r="AV16" i="2"/>
  <c r="AU16" i="2"/>
  <c r="AU19" i="2"/>
  <c r="AW17" i="2"/>
  <c r="AT18" i="2"/>
  <c r="AV19" i="2"/>
  <c r="AT16" i="2"/>
  <c r="AU18" i="2"/>
  <c r="AW16" i="2"/>
  <c r="AW18" i="2"/>
  <c r="AU17" i="2"/>
  <c r="AV18" i="2"/>
  <c r="M40" i="1"/>
  <c r="G72" i="1"/>
  <c r="H7" i="1"/>
  <c r="O22" i="1" s="1"/>
  <c r="M32" i="1" s="1"/>
  <c r="H9" i="1"/>
  <c r="O24" i="1" s="1"/>
  <c r="M34" i="1" s="1"/>
  <c r="AJ6" i="1"/>
  <c r="AF8" i="1" s="1"/>
  <c r="H73" i="2" l="1" a="1"/>
  <c r="J76" i="2" s="1"/>
  <c r="H23" i="2"/>
  <c r="H22" i="2"/>
  <c r="H21" i="2"/>
  <c r="G23" i="2"/>
  <c r="F23" i="2"/>
  <c r="F21" i="2"/>
  <c r="G20" i="2"/>
  <c r="G22" i="2"/>
  <c r="H20" i="2"/>
  <c r="F20" i="2"/>
  <c r="F22" i="2"/>
  <c r="F39" i="2"/>
  <c r="F42" i="2"/>
  <c r="F40" i="2"/>
  <c r="G40" i="2"/>
  <c r="G39" i="2"/>
  <c r="G42" i="2"/>
  <c r="I39" i="2"/>
  <c r="H40" i="2"/>
  <c r="H39" i="2"/>
  <c r="H42" i="2"/>
  <c r="I42" i="2"/>
  <c r="I40" i="2"/>
  <c r="F41" i="2"/>
  <c r="H41" i="2"/>
  <c r="G41" i="2"/>
  <c r="I41" i="2"/>
  <c r="AH32" i="2" a="1"/>
  <c r="AK34" i="2" s="1"/>
  <c r="AC32" i="2" a="1"/>
  <c r="AD35" i="2" s="1"/>
  <c r="AG37" i="5"/>
  <c r="AH39" i="2" a="1"/>
  <c r="AC39" i="2" a="1"/>
  <c r="M41" i="1"/>
  <c r="G73" i="1"/>
  <c r="M39" i="1"/>
  <c r="G71" i="1"/>
  <c r="F13" i="1"/>
  <c r="AH8" i="1"/>
  <c r="AG8" i="1"/>
  <c r="AH9" i="1" s="1"/>
  <c r="H75" i="2" l="1"/>
  <c r="I75" i="2"/>
  <c r="J74" i="2"/>
  <c r="I74" i="2"/>
  <c r="H68" i="2" a="1"/>
  <c r="H71" i="2" s="1"/>
  <c r="H74" i="2"/>
  <c r="J73" i="2"/>
  <c r="J75" i="2"/>
  <c r="I73" i="2"/>
  <c r="H73" i="2"/>
  <c r="H76" i="2"/>
  <c r="I76" i="2"/>
  <c r="H46" i="2" a="1"/>
  <c r="J49" i="2" s="1"/>
  <c r="H51" i="2" a="1"/>
  <c r="AI32" i="2"/>
  <c r="AJ35" i="2"/>
  <c r="AH35" i="2"/>
  <c r="AJ33" i="2"/>
  <c r="AK32" i="2"/>
  <c r="AI35" i="2"/>
  <c r="AJ32" i="2"/>
  <c r="AK33" i="2"/>
  <c r="AH33" i="2"/>
  <c r="AI33" i="2"/>
  <c r="AH34" i="2"/>
  <c r="AK35" i="2"/>
  <c r="AI34" i="2"/>
  <c r="AJ34" i="2"/>
  <c r="AH32" i="2"/>
  <c r="AD32" i="2"/>
  <c r="AC35" i="2"/>
  <c r="AE34" i="2"/>
  <c r="AF32" i="2"/>
  <c r="AC34" i="2"/>
  <c r="AC32" i="2"/>
  <c r="AD33" i="2"/>
  <c r="AF34" i="2"/>
  <c r="AC33" i="2"/>
  <c r="AF35" i="2"/>
  <c r="AD34" i="2"/>
  <c r="AF33" i="2"/>
  <c r="AE33" i="2"/>
  <c r="AE35" i="2"/>
  <c r="AE32" i="2"/>
  <c r="AK41" i="2"/>
  <c r="AH39" i="2"/>
  <c r="AH42" i="2"/>
  <c r="AI39" i="2"/>
  <c r="AI42" i="2"/>
  <c r="AJ39" i="2"/>
  <c r="AJ42" i="2"/>
  <c r="AJ41" i="2"/>
  <c r="AK39" i="2"/>
  <c r="AK42" i="2"/>
  <c r="AH41" i="2"/>
  <c r="AI41" i="2"/>
  <c r="AH40" i="2"/>
  <c r="AI40" i="2"/>
  <c r="AJ40" i="2"/>
  <c r="AK40" i="2"/>
  <c r="AF41" i="2"/>
  <c r="AC39" i="2"/>
  <c r="AC42" i="2"/>
  <c r="AD39" i="2"/>
  <c r="AD42" i="2"/>
  <c r="AE39" i="2"/>
  <c r="AE42" i="2"/>
  <c r="AF39" i="2"/>
  <c r="AF42" i="2"/>
  <c r="AC40" i="2"/>
  <c r="AD40" i="2"/>
  <c r="AE41" i="2"/>
  <c r="AE40" i="2"/>
  <c r="AC41" i="2"/>
  <c r="AF40" i="2"/>
  <c r="AD41" i="2"/>
  <c r="O40" i="1"/>
  <c r="R41" i="1" s="1"/>
  <c r="O63" i="1" s="1"/>
  <c r="H17" i="1" a="1"/>
  <c r="AF9" i="1"/>
  <c r="AG9" i="1"/>
  <c r="AJ8" i="1"/>
  <c r="J70" i="2" l="1"/>
  <c r="J69" i="2"/>
  <c r="I69" i="2"/>
  <c r="I70" i="2"/>
  <c r="H70" i="2"/>
  <c r="J68" i="2"/>
  <c r="I71" i="2"/>
  <c r="I68" i="2"/>
  <c r="H68" i="2"/>
  <c r="J71" i="2"/>
  <c r="H69" i="2"/>
  <c r="J47" i="2"/>
  <c r="H48" i="2"/>
  <c r="I47" i="2"/>
  <c r="H49" i="2"/>
  <c r="H47" i="2"/>
  <c r="J48" i="2"/>
  <c r="J46" i="2"/>
  <c r="I49" i="2"/>
  <c r="I46" i="2"/>
  <c r="H46" i="2"/>
  <c r="I48" i="2"/>
  <c r="J54" i="2"/>
  <c r="H51" i="2"/>
  <c r="I51" i="2"/>
  <c r="H53" i="2"/>
  <c r="I54" i="2"/>
  <c r="J51" i="2"/>
  <c r="H54" i="2"/>
  <c r="H52" i="2"/>
  <c r="I52" i="2"/>
  <c r="I53" i="2"/>
  <c r="J52" i="2"/>
  <c r="J53" i="2"/>
  <c r="K47" i="1"/>
  <c r="R47" i="1" s="1"/>
  <c r="K62" i="1" s="1"/>
  <c r="K48" i="1"/>
  <c r="R48" i="1" s="1"/>
  <c r="K63" i="1" s="1"/>
  <c r="K46" i="1"/>
  <c r="R46" i="1" s="1"/>
  <c r="K61" i="1" s="1"/>
  <c r="H17" i="1"/>
  <c r="H18" i="1"/>
  <c r="H19" i="1"/>
  <c r="K7" i="1" a="1"/>
  <c r="K7" i="1" s="1"/>
  <c r="AJ9" i="1"/>
  <c r="N22" i="1" l="1"/>
  <c r="L32" i="1" s="1"/>
  <c r="M24" i="1"/>
  <c r="K34" i="1" s="1"/>
  <c r="E73" i="1" s="1"/>
  <c r="M23" i="1"/>
  <c r="K33" i="1" s="1"/>
  <c r="E72" i="1" s="1"/>
  <c r="K9" i="1"/>
  <c r="N24" i="1" s="1"/>
  <c r="L34" i="1" s="1"/>
  <c r="K8" i="1"/>
  <c r="I41" i="1" l="1"/>
  <c r="F73" i="1"/>
  <c r="I39" i="1"/>
  <c r="F71" i="1"/>
  <c r="E40" i="1"/>
  <c r="E41" i="1"/>
  <c r="I13" i="1"/>
  <c r="M22" i="1"/>
  <c r="K32" i="1" s="1"/>
  <c r="E71" i="1" s="1"/>
  <c r="L13" i="1"/>
  <c r="N23" i="1"/>
  <c r="L33" i="1" s="1"/>
  <c r="I40" i="1" l="1"/>
  <c r="K40" i="1" s="1"/>
  <c r="H47" i="1" s="1"/>
  <c r="Q47" i="1" s="1"/>
  <c r="J62" i="1" s="1"/>
  <c r="F72" i="1"/>
  <c r="E39" i="1"/>
  <c r="G40" i="1" s="1"/>
  <c r="E46" i="1" s="1"/>
  <c r="P46" i="1" l="1"/>
  <c r="I61" i="1" s="1"/>
  <c r="Q40" i="1"/>
  <c r="N62" i="1" s="1"/>
  <c r="H48" i="1"/>
  <c r="Q48" i="1" s="1"/>
  <c r="J63" i="1" s="1"/>
  <c r="H46" i="1"/>
  <c r="Q46" i="1" s="1"/>
  <c r="J61" i="1" s="1"/>
  <c r="P39" i="1"/>
  <c r="M61" i="1" s="1"/>
  <c r="E48" i="1"/>
  <c r="E47" i="1"/>
  <c r="P47" i="1" l="1"/>
  <c r="I62" i="1" s="1"/>
  <c r="P48" i="1"/>
  <c r="I63" i="1" s="1"/>
  <c r="E66" i="1" l="1" a="1"/>
  <c r="E66" i="1" s="1"/>
  <c r="G68" i="1" l="1"/>
  <c r="H68" i="1"/>
  <c r="H69" i="1"/>
  <c r="F66" i="1"/>
  <c r="H67" i="1"/>
  <c r="F69" i="1"/>
  <c r="G66" i="1"/>
  <c r="H66" i="1"/>
  <c r="E67" i="1"/>
  <c r="F67" i="1"/>
  <c r="F68" i="1"/>
  <c r="E68" i="1"/>
  <c r="G67" i="1"/>
  <c r="E69" i="1"/>
  <c r="G69" i="1"/>
</calcChain>
</file>

<file path=xl/sharedStrings.xml><?xml version="1.0" encoding="utf-8"?>
<sst xmlns="http://schemas.openxmlformats.org/spreadsheetml/2006/main" count="275" uniqueCount="187">
  <si>
    <t>Randomize with F9 key</t>
  </si>
  <si>
    <t>P =</t>
  </si>
  <si>
    <r>
      <t>fwd</t>
    </r>
    <r>
      <rPr>
        <sz val="11"/>
        <color theme="1"/>
        <rFont val="Calibri"/>
        <family val="2"/>
        <scheme val="minor"/>
      </rPr>
      <t xml:space="preserve"> =</t>
    </r>
  </si>
  <si>
    <r>
      <t>up</t>
    </r>
    <r>
      <rPr>
        <sz val="11"/>
        <color theme="1"/>
        <rFont val="Calibri"/>
        <family val="2"/>
        <scheme val="minor"/>
      </rPr>
      <t xml:space="preserve"> =</t>
    </r>
  </si>
  <si>
    <r>
      <t>Given a position</t>
    </r>
    <r>
      <rPr>
        <sz val="11"/>
        <color theme="1"/>
        <rFont val="Calibri"/>
        <family val="2"/>
        <scheme val="minor"/>
      </rPr>
      <t xml:space="preserve"> P</t>
    </r>
    <r>
      <rPr>
        <b/>
        <sz val="11"/>
        <color theme="1"/>
        <rFont val="Calibri"/>
        <family val="2"/>
        <scheme val="minor"/>
      </rPr>
      <t>, forward and up vectors, and scale information, reconstruct the associated worl matrix W</t>
    </r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</si>
  <si>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</si>
  <si>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</si>
  <si>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 =</t>
    </r>
  </si>
  <si>
    <t>=</t>
  </si>
  <si>
    <r>
      <t>||</t>
    </r>
    <r>
      <rPr>
        <b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>|| =</t>
    </r>
  </si>
  <si>
    <r>
      <t>||</t>
    </r>
    <r>
      <rPr>
        <b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||=</t>
    </r>
  </si>
  <si>
    <t>2- Compute the left vector</t>
  </si>
  <si>
    <t>Backstage</t>
  </si>
  <si>
    <t>fwd</t>
  </si>
  <si>
    <t>len</t>
  </si>
  <si>
    <t>fwd'</t>
  </si>
  <si>
    <t>up</t>
  </si>
  <si>
    <t>lft</t>
  </si>
  <si>
    <t>lft'</t>
  </si>
  <si>
    <t>up'</t>
  </si>
  <si>
    <t>1- Test that fwd and up are normalized and orthogonal</t>
  </si>
  <si>
    <r>
      <t xml:space="preserve">fwd </t>
    </r>
    <r>
      <rPr>
        <b/>
        <sz val="11"/>
        <color theme="1"/>
        <rFont val="Calibri"/>
        <family val="2"/>
      </rPr>
      <t>· up</t>
    </r>
    <r>
      <rPr>
        <sz val="11"/>
        <color theme="1"/>
        <rFont val="Calibri"/>
        <family val="2"/>
        <scheme val="minor"/>
      </rPr>
      <t xml:space="preserve"> =</t>
    </r>
  </si>
  <si>
    <t>3- Rebuilt W</t>
  </si>
  <si>
    <r>
      <t xml:space="preserve">W </t>
    </r>
    <r>
      <rPr>
        <sz val="11"/>
        <color theme="1"/>
        <rFont val="Calibri"/>
        <family val="2"/>
        <scheme val="minor"/>
      </rPr>
      <t>=</t>
    </r>
  </si>
  <si>
    <t>Extract the matrices T, R and S from W, created in TRS form.</t>
  </si>
  <si>
    <t>1- The lengths of the first three columns are scale values</t>
  </si>
  <si>
    <t>||  =</t>
  </si>
  <si>
    <t>S</t>
  </si>
  <si>
    <r>
      <rPr>
        <b/>
        <sz val="11"/>
        <color theme="1"/>
        <rFont val="Calibri"/>
        <family val="2"/>
        <scheme val="minor"/>
      </rPr>
      <t>lft</t>
    </r>
    <r>
      <rPr>
        <sz val="11"/>
        <color theme="1"/>
        <rFont val="Calibri"/>
        <family val="2"/>
        <scheme val="minor"/>
      </rPr>
      <t xml:space="preserve"> =</t>
    </r>
  </si>
  <si>
    <r>
      <t xml:space="preserve">up </t>
    </r>
    <r>
      <rPr>
        <sz val="11"/>
        <color theme="1"/>
        <rFont val="Calibri"/>
        <family val="2"/>
        <scheme val="minor"/>
      </rPr>
      <t>=</t>
    </r>
  </si>
  <si>
    <r>
      <rPr>
        <b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</t>
    </r>
  </si>
  <si>
    <t>R</t>
  </si>
  <si>
    <t>T</t>
  </si>
  <si>
    <t>2- The fwd, up and left vectors are the three columns devided by the associated scale</t>
  </si>
  <si>
    <r>
      <t>s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 ||</t>
    </r>
  </si>
  <si>
    <r>
      <t>s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 ||</t>
    </r>
  </si>
  <si>
    <t>TRS =</t>
  </si>
  <si>
    <r>
      <t>=</t>
    </r>
    <r>
      <rPr>
        <b/>
        <sz val="11"/>
        <color theme="1"/>
        <rFont val="Calibri"/>
        <family val="2"/>
        <scheme val="minor"/>
      </rPr>
      <t xml:space="preserve"> TRS</t>
    </r>
  </si>
  <si>
    <t>The matrices are such that W = TRS.</t>
  </si>
  <si>
    <t>Base points</t>
  </si>
  <si>
    <t>ϴ =</t>
  </si>
  <si>
    <t>Blue</t>
  </si>
  <si>
    <t>cos ϴ</t>
  </si>
  <si>
    <t>sin ϴ</t>
  </si>
  <si>
    <t>Wb</t>
  </si>
  <si>
    <t>Purple</t>
  </si>
  <si>
    <t>Wp</t>
  </si>
  <si>
    <t>World</t>
  </si>
  <si>
    <t>θ =</t>
  </si>
  <si>
    <t>cos</t>
  </si>
  <si>
    <t>sin</t>
  </si>
  <si>
    <t>θ/2 =</t>
  </si>
  <si>
    <r>
      <t>r</t>
    </r>
    <r>
      <rPr>
        <sz val="11"/>
        <color theme="1"/>
        <rFont val="Calibri"/>
        <family val="2"/>
        <scheme val="minor"/>
      </rPr>
      <t xml:space="preserve"> =</t>
    </r>
  </si>
  <si>
    <r>
      <t>||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|| =</t>
    </r>
  </si>
  <si>
    <r>
      <t>r ̂</t>
    </r>
    <r>
      <rPr>
        <sz val="12"/>
        <color rgb="FF000000"/>
        <rFont val="Calibri"/>
        <family val="2"/>
        <scheme val="minor"/>
      </rPr>
      <t xml:space="preserve"> =</t>
    </r>
  </si>
  <si>
    <t>1- Normalize the axis r</t>
  </si>
  <si>
    <t>2- Compute the half angle and sin/cos values</t>
  </si>
  <si>
    <t>cos(θ/2) =</t>
  </si>
  <si>
    <t>sin(θ/2) =</t>
  </si>
  <si>
    <t>Answer: The quarternion for for a rotation is</t>
  </si>
  <si>
    <r>
      <t xml:space="preserve">Q: Give the quaternion that represents a rotation by </t>
    </r>
    <r>
      <rPr>
        <b/>
        <sz val="11"/>
        <color theme="1"/>
        <rFont val="Calibri"/>
        <family val="2"/>
      </rPr>
      <t>θ radian around the axis r.</t>
    </r>
  </si>
  <si>
    <t>3- Build the quaternion according to the formula above</t>
  </si>
  <si>
    <r>
      <t>q</t>
    </r>
    <r>
      <rPr>
        <sz val="11"/>
        <color theme="1"/>
        <rFont val="Calibri"/>
        <family val="2"/>
        <scheme val="minor"/>
      </rPr>
      <t xml:space="preserve"> = </t>
    </r>
  </si>
  <si>
    <t>Answer: The quarternion multiplication formula is</t>
  </si>
  <si>
    <t>1- Compute all the partial elements</t>
  </si>
  <si>
    <r>
      <t>w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w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</si>
  <si>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∙ </t>
    </r>
    <r>
      <rPr>
        <b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</si>
  <si>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w</t>
    </r>
    <r>
      <rPr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</si>
  <si>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w</t>
    </r>
    <r>
      <rPr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</si>
  <si>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</si>
  <si>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>2- Assemble all the pieces according to the formula above</t>
  </si>
  <si>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</si>
  <si>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Q: Multiply the two quaternions q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and 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below</t>
    </r>
  </si>
  <si>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</si>
  <si>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</si>
  <si>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Note that if 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= q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, then the result is the identiy quaternion</t>
    </r>
  </si>
  <si>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theme="1"/>
        <rFont val="Calibri"/>
        <family val="2"/>
        <scheme val="minor"/>
      </rPr>
      <t>q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</t>
    </r>
  </si>
  <si>
    <r>
      <t>||</t>
    </r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|| =</t>
    </r>
  </si>
  <si>
    <r>
      <t>q</t>
    </r>
    <r>
      <rPr>
        <sz val="11"/>
        <color theme="1"/>
        <rFont val="Calibri"/>
        <family val="2"/>
        <scheme val="minor"/>
      </rPr>
      <t xml:space="preserve"> =</t>
    </r>
  </si>
  <si>
    <t>Answer: To rotate v using q, we need to use the formula</t>
  </si>
  <si>
    <r>
      <t>p</t>
    </r>
    <r>
      <rPr>
        <sz val="11"/>
        <color theme="1"/>
        <rFont val="Calibri"/>
        <family val="2"/>
        <scheme val="minor"/>
      </rPr>
      <t xml:space="preserve"> =</t>
    </r>
  </si>
  <si>
    <t>Q: Rotate the vector p below using the rotation quaternion q</t>
  </si>
  <si>
    <t>1- Convert p in quaternion form</t>
  </si>
  <si>
    <t>2- Compute the pruduct qp</t>
  </si>
  <si>
    <r>
      <t xml:space="preserve">p </t>
    </r>
    <r>
      <rPr>
        <sz val="11"/>
        <color theme="1"/>
        <rFont val="Calibri"/>
        <family val="2"/>
        <scheme val="minor"/>
      </rPr>
      <t>=</t>
    </r>
  </si>
  <si>
    <t>Scratchpad</t>
  </si>
  <si>
    <r>
      <t>qp</t>
    </r>
    <r>
      <rPr>
        <sz val="11"/>
        <color theme="1"/>
        <rFont val="Calibri"/>
        <family val="2"/>
        <scheme val="minor"/>
      </rPr>
      <t xml:space="preserve"> =</t>
    </r>
  </si>
  <si>
    <r>
      <t>3- Compute the product (qp)q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.</t>
    </r>
  </si>
  <si>
    <r>
      <t>(qp)q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</t>
    </r>
  </si>
  <si>
    <r>
      <t>q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</t>
    </r>
  </si>
  <si>
    <t>The result is the rotated vector</t>
  </si>
  <si>
    <r>
      <t>p'</t>
    </r>
    <r>
      <rPr>
        <sz val="11"/>
        <color theme="1"/>
        <rFont val="Calibri"/>
        <family val="2"/>
        <scheme val="minor"/>
      </rPr>
      <t xml:space="preserve"> =</t>
    </r>
  </si>
  <si>
    <t>For sanity, let's compare with Rodrigues' formula</t>
  </si>
  <si>
    <t>Not really a test. We just demonstrate that the quaternion approach works too</t>
  </si>
  <si>
    <r>
      <t xml:space="preserve">Q: Rotate the vector p by </t>
    </r>
    <r>
      <rPr>
        <b/>
        <sz val="11"/>
        <color theme="1"/>
        <rFont val="Calibri"/>
        <family val="2"/>
      </rPr>
      <t>θ around the axis r ̂using Rodrigues' formula</t>
    </r>
  </si>
  <si>
    <t>1- Compute the components</t>
  </si>
  <si>
    <t>cos θ =</t>
  </si>
  <si>
    <t>sin θ =</t>
  </si>
  <si>
    <t>1 - cos θ =</t>
  </si>
  <si>
    <r>
      <t xml:space="preserve">p </t>
    </r>
    <r>
      <rPr>
        <sz val="11"/>
        <color theme="1"/>
        <rFont val="Calibri"/>
        <family val="2"/>
      </rPr>
      <t>·</t>
    </r>
    <r>
      <rPr>
        <b/>
        <sz val="11"/>
        <color theme="1"/>
        <rFont val="Calibri"/>
        <family val="2"/>
      </rPr>
      <t xml:space="preserve"> r ̂</t>
    </r>
    <r>
      <rPr>
        <sz val="11"/>
        <color theme="1"/>
        <rFont val="Calibri"/>
        <family val="2"/>
      </rPr>
      <t xml:space="preserve"> =</t>
    </r>
  </si>
  <si>
    <r>
      <rPr>
        <b/>
        <sz val="11"/>
        <color theme="1"/>
        <rFont val="Calibri"/>
        <family val="2"/>
      </rPr>
      <t>r ̂</t>
    </r>
    <r>
      <rPr>
        <sz val="11"/>
        <color theme="1"/>
        <rFont val="Calibri"/>
        <family val="2"/>
      </rPr>
      <t xml:space="preserve"> × </t>
    </r>
    <r>
      <rPr>
        <b/>
        <sz val="11"/>
        <color theme="1"/>
        <rFont val="Calibri"/>
        <family val="2"/>
      </rPr>
      <t xml:space="preserve">p </t>
    </r>
    <r>
      <rPr>
        <sz val="11"/>
        <color theme="1"/>
        <rFont val="Calibri"/>
        <family val="2"/>
      </rPr>
      <t>=</t>
    </r>
  </si>
  <si>
    <r>
      <rPr>
        <b/>
        <sz val="11"/>
        <color theme="1"/>
        <rFont val="Calibri"/>
        <family val="2"/>
      </rPr>
      <t xml:space="preserve">p </t>
    </r>
    <r>
      <rPr>
        <sz val="11"/>
        <color theme="1"/>
        <rFont val="Calibri"/>
        <family val="2"/>
      </rPr>
      <t>cos θ =</t>
    </r>
  </si>
  <si>
    <r>
      <rPr>
        <sz val="11"/>
        <color theme="1"/>
        <rFont val="Calibri"/>
        <family val="2"/>
        <scheme val="minor"/>
      </rPr>
      <t>(1 - cos θ)(</t>
    </r>
    <r>
      <rPr>
        <b/>
        <sz val="11"/>
        <color theme="1"/>
        <rFont val="Calibri"/>
        <family val="2"/>
        <scheme val="minor"/>
      </rPr>
      <t xml:space="preserve">p </t>
    </r>
    <r>
      <rPr>
        <sz val="11"/>
        <color theme="1"/>
        <rFont val="Calibri"/>
        <family val="2"/>
      </rPr>
      <t>·</t>
    </r>
    <r>
      <rPr>
        <b/>
        <sz val="11"/>
        <color theme="1"/>
        <rFont val="Calibri"/>
        <family val="2"/>
      </rPr>
      <t xml:space="preserve"> r ̂</t>
    </r>
    <r>
      <rPr>
        <sz val="11"/>
        <color theme="1"/>
        <rFont val="Calibri"/>
        <family val="2"/>
      </rPr>
      <t>)</t>
    </r>
    <r>
      <rPr>
        <b/>
        <sz val="11"/>
        <color theme="1"/>
        <rFont val="Calibri"/>
        <family val="2"/>
      </rPr>
      <t xml:space="preserve"> r ̂ </t>
    </r>
    <r>
      <rPr>
        <sz val="11"/>
        <color theme="1"/>
        <rFont val="Calibri"/>
        <family val="2"/>
      </rPr>
      <t>=</t>
    </r>
  </si>
  <si>
    <r>
      <t>(r ̂</t>
    </r>
    <r>
      <rPr>
        <sz val="11"/>
        <color theme="1"/>
        <rFont val="Calibri"/>
        <family val="2"/>
      </rPr>
      <t xml:space="preserve"> × </t>
    </r>
    <r>
      <rPr>
        <b/>
        <sz val="11"/>
        <color theme="1"/>
        <rFont val="Calibri"/>
        <family val="2"/>
      </rPr>
      <t>p)</t>
    </r>
    <r>
      <rPr>
        <sz val="11"/>
        <color theme="1"/>
        <rFont val="Calibri"/>
        <family val="2"/>
      </rPr>
      <t xml:space="preserve"> sin θ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=</t>
    </r>
  </si>
  <si>
    <t>2- Compute the final answer (which hopefully matches the quaternion version)</t>
  </si>
  <si>
    <t>`</t>
  </si>
  <si>
    <r>
      <t>Comparing tan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with Atan2</t>
    </r>
  </si>
  <si>
    <t>tan θ = sin θ / cos θ  =</t>
  </si>
  <si>
    <r>
      <t>tan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(</t>
    </r>
  </si>
  <si>
    <t>)   =</t>
  </si>
  <si>
    <t>Visualization</t>
  </si>
  <si>
    <t>v</t>
  </si>
  <si>
    <t>v'</t>
  </si>
  <si>
    <t>Angles and sin, cos data</t>
  </si>
  <si>
    <r>
      <t>Using tan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with Atan2</t>
    </r>
  </si>
  <si>
    <t>Only works if θ was the range [−𝜋⁄2,𝜋⁄2]</t>
  </si>
  <si>
    <t>Using Atan2</t>
  </si>
  <si>
    <t>count</t>
  </si>
  <si>
    <t>Circle data</t>
  </si>
  <si>
    <t>Chart data</t>
  </si>
  <si>
    <t>bad v</t>
  </si>
  <si>
    <t>θ</t>
  </si>
  <si>
    <t>Q1: Reconstructing a world matrix</t>
  </si>
  <si>
    <t>Q2: Extracting information from a world matrix</t>
  </si>
  <si>
    <t>Q: Given two object placed in world, compute their position in their respective local spaces</t>
  </si>
  <si>
    <t>Model's base points:</t>
  </si>
  <si>
    <t>P1</t>
  </si>
  <si>
    <t>P2</t>
  </si>
  <si>
    <t>P3</t>
  </si>
  <si>
    <t>Blue's world matrix:</t>
  </si>
  <si>
    <t>Purple's world matrix</t>
  </si>
  <si>
    <t>World space view</t>
  </si>
  <si>
    <r>
      <rPr>
        <b/>
        <sz val="11"/>
        <color rgb="FF7030A0"/>
        <rFont val="Calibri"/>
        <family val="2"/>
        <scheme val="minor"/>
      </rPr>
      <t>Wp</t>
    </r>
    <r>
      <rPr>
        <b/>
        <sz val="11"/>
        <color theme="1"/>
        <rFont val="Calibri"/>
        <family val="2"/>
        <scheme val="minor"/>
      </rPr>
      <t xml:space="preserve"> [ </t>
    </r>
    <r>
      <rPr>
        <sz val="11"/>
        <color theme="1"/>
        <rFont val="Calibri"/>
        <family val="2"/>
        <scheme val="minor"/>
      </rPr>
      <t xml:space="preserve">P1, P2, P3 </t>
    </r>
    <r>
      <rPr>
        <b/>
        <sz val="11"/>
        <color theme="1"/>
        <rFont val="Calibri"/>
        <family val="2"/>
        <scheme val="minor"/>
      </rPr>
      <t>] =</t>
    </r>
  </si>
  <si>
    <r>
      <rPr>
        <b/>
        <sz val="11"/>
        <color rgb="FF0070C0"/>
        <rFont val="Calibri"/>
        <family val="2"/>
        <scheme val="minor"/>
      </rPr>
      <t>Wb</t>
    </r>
    <r>
      <rPr>
        <b/>
        <sz val="11"/>
        <color theme="1"/>
        <rFont val="Calibri"/>
        <family val="2"/>
        <scheme val="minor"/>
      </rPr>
      <t xml:space="preserve"> [ </t>
    </r>
    <r>
      <rPr>
        <sz val="11"/>
        <color theme="1"/>
        <rFont val="Calibri"/>
        <family val="2"/>
        <scheme val="minor"/>
      </rPr>
      <t xml:space="preserve">P1, P2, P3 </t>
    </r>
    <r>
      <rPr>
        <b/>
        <sz val="11"/>
        <color theme="1"/>
        <rFont val="Calibri"/>
        <family val="2"/>
        <scheme val="minor"/>
      </rPr>
      <t>] =</t>
    </r>
  </si>
  <si>
    <t>Applying it to all points in world space:</t>
  </si>
  <si>
    <t>blue</t>
  </si>
  <si>
    <t>purple</t>
  </si>
  <si>
    <t>Local blue</t>
  </si>
  <si>
    <t>Local purple</t>
  </si>
  <si>
    <t>3- The fourth column has the translation information</t>
  </si>
  <si>
    <t>(See also last week's dynamic exmaples)</t>
  </si>
  <si>
    <t>Transformations to include:</t>
  </si>
  <si>
    <t>Translation (always included)</t>
  </si>
  <si>
    <t>Options</t>
  </si>
  <si>
    <t>Rots:</t>
  </si>
  <si>
    <t>Scale:</t>
  </si>
  <si>
    <r>
      <t>wb</t>
    </r>
    <r>
      <rPr>
        <vertAlign val="superscript"/>
        <sz val="11"/>
        <color theme="0" tint="-4.9989318521683403E-2"/>
        <rFont val="Calibri"/>
        <family val="2"/>
        <scheme val="minor"/>
      </rPr>
      <t>-1</t>
    </r>
  </si>
  <si>
    <r>
      <t>wp</t>
    </r>
    <r>
      <rPr>
        <vertAlign val="superscript"/>
        <sz val="11"/>
        <color theme="0" tint="-4.9989318521683403E-2"/>
        <rFont val="Calibri"/>
        <family val="2"/>
        <scheme val="minor"/>
      </rPr>
      <t>-1</t>
    </r>
  </si>
  <si>
    <t>Setting:</t>
  </si>
  <si>
    <r>
      <rPr>
        <b/>
        <sz val="11"/>
        <color rgb="FF0070C0"/>
        <rFont val="Calibri"/>
        <family val="2"/>
        <scheme val="minor"/>
      </rPr>
      <t>W</t>
    </r>
    <r>
      <rPr>
        <b/>
        <vertAlign val="subscript"/>
        <sz val="11"/>
        <color rgb="FF0070C0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 =</t>
    </r>
  </si>
  <si>
    <r>
      <t>W</t>
    </r>
    <r>
      <rPr>
        <b/>
        <vertAlign val="subscript"/>
        <sz val="11"/>
        <color rgb="FF7030A0"/>
        <rFont val="Calibri"/>
        <family val="2"/>
        <scheme val="minor"/>
      </rPr>
      <t>p</t>
    </r>
    <r>
      <rPr>
        <b/>
        <sz val="11"/>
        <color rgb="FF7030A0"/>
        <rFont val="Calibri"/>
        <family val="2"/>
        <scheme val="minor"/>
      </rPr>
      <t xml:space="preserve"> =</t>
    </r>
  </si>
  <si>
    <r>
      <rPr>
        <b/>
        <sz val="11"/>
        <color rgb="FF0070C0"/>
        <rFont val="Calibri"/>
        <family val="2"/>
        <scheme val="minor"/>
      </rPr>
      <t>W</t>
    </r>
    <r>
      <rPr>
        <b/>
        <vertAlign val="subscript"/>
        <sz val="11"/>
        <color rgb="FF0070C0"/>
        <rFont val="Calibri"/>
        <family val="2"/>
        <scheme val="minor"/>
      </rPr>
      <t>b</t>
    </r>
    <r>
      <rPr>
        <b/>
        <vertAlign val="superscript"/>
        <sz val="11"/>
        <color rgb="FF0070C0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</si>
  <si>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rgb="FF0070C0"/>
        <rFont val="Calibri"/>
        <family val="2"/>
        <scheme val="minor"/>
      </rPr>
      <t>W</t>
    </r>
    <r>
      <rPr>
        <b/>
        <vertAlign val="subscript"/>
        <sz val="11"/>
        <color rgb="FF0070C0"/>
        <rFont val="Calibri"/>
        <family val="2"/>
        <scheme val="minor"/>
      </rPr>
      <t>b</t>
    </r>
    <r>
      <rPr>
        <b/>
        <vertAlign val="superscript"/>
        <sz val="11"/>
        <color rgb="FF0070C0"/>
        <rFont val="Calibri"/>
        <family val="2"/>
        <scheme val="minor"/>
      </rPr>
      <t>-1</t>
    </r>
    <r>
      <rPr>
        <b/>
        <sz val="11"/>
        <color rgb="FF7030A0"/>
        <rFont val="Calibri"/>
        <family val="2"/>
        <scheme val="minor"/>
      </rPr>
      <t>W</t>
    </r>
    <r>
      <rPr>
        <b/>
        <vertAlign val="subscript"/>
        <sz val="11"/>
        <color rgb="FF7030A0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[ </t>
    </r>
    <r>
      <rPr>
        <sz val="11"/>
        <color theme="1"/>
        <rFont val="Calibri"/>
        <family val="2"/>
        <scheme val="minor"/>
      </rPr>
      <t xml:space="preserve">P1, P2, P3 </t>
    </r>
    <r>
      <rPr>
        <b/>
        <sz val="11"/>
        <color theme="1"/>
        <rFont val="Calibri"/>
        <family val="2"/>
        <scheme val="minor"/>
      </rPr>
      <t>] =</t>
    </r>
  </si>
  <si>
    <r>
      <rPr>
        <b/>
        <sz val="11"/>
        <color rgb="FF7030A0"/>
        <rFont val="Calibri"/>
        <family val="2"/>
        <scheme val="minor"/>
      </rPr>
      <t>W</t>
    </r>
    <r>
      <rPr>
        <b/>
        <vertAlign val="subscript"/>
        <sz val="11"/>
        <color rgb="FF7030A0"/>
        <rFont val="Calibri"/>
        <family val="2"/>
        <scheme val="minor"/>
      </rPr>
      <t>p</t>
    </r>
    <r>
      <rPr>
        <b/>
        <vertAlign val="superscript"/>
        <sz val="11"/>
        <color rgb="FF7030A0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=</t>
    </r>
  </si>
  <si>
    <r>
      <rPr>
        <b/>
        <sz val="11"/>
        <color rgb="FF7030A0"/>
        <rFont val="Calibri"/>
        <family val="2"/>
        <scheme val="minor"/>
      </rPr>
      <t>W</t>
    </r>
    <r>
      <rPr>
        <b/>
        <vertAlign val="subscript"/>
        <sz val="11"/>
        <color rgb="FF7030A0"/>
        <rFont val="Calibri"/>
        <family val="2"/>
        <scheme val="minor"/>
      </rPr>
      <t>p</t>
    </r>
    <r>
      <rPr>
        <b/>
        <vertAlign val="superscript"/>
        <sz val="11"/>
        <color rgb="FF7030A0"/>
        <rFont val="Calibri"/>
        <family val="2"/>
        <scheme val="minor"/>
      </rPr>
      <t>-1</t>
    </r>
    <r>
      <rPr>
        <b/>
        <sz val="11"/>
        <color rgb="FF0070C0"/>
        <rFont val="Calibri"/>
        <family val="2"/>
        <scheme val="minor"/>
      </rPr>
      <t>W</t>
    </r>
    <r>
      <rPr>
        <b/>
        <vertAlign val="subscript"/>
        <sz val="11"/>
        <color rgb="FF0070C0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 [ </t>
    </r>
    <r>
      <rPr>
        <sz val="11"/>
        <color theme="1"/>
        <rFont val="Calibri"/>
        <family val="2"/>
        <scheme val="minor"/>
      </rPr>
      <t xml:space="preserve">P1, P2, P3 </t>
    </r>
    <r>
      <rPr>
        <b/>
        <sz val="11"/>
        <color theme="1"/>
        <rFont val="Calibri"/>
        <family val="2"/>
        <scheme val="minor"/>
      </rPr>
      <t>] =</t>
    </r>
  </si>
  <si>
    <r>
      <rPr>
        <b/>
        <sz val="11"/>
        <color rgb="FF0070C0"/>
        <rFont val="Calibri"/>
        <family val="2"/>
        <scheme val="minor"/>
      </rPr>
      <t>W</t>
    </r>
    <r>
      <rPr>
        <b/>
        <vertAlign val="subscript"/>
        <sz val="11"/>
        <color rgb="FF0070C0"/>
        <rFont val="Calibri"/>
        <family val="2"/>
        <scheme val="minor"/>
      </rPr>
      <t>b</t>
    </r>
    <r>
      <rPr>
        <b/>
        <vertAlign val="superscript"/>
        <sz val="11"/>
        <color rgb="FF0070C0"/>
        <rFont val="Calibri"/>
        <family val="2"/>
        <scheme val="minor"/>
      </rPr>
      <t>-1</t>
    </r>
    <r>
      <rPr>
        <b/>
        <sz val="11"/>
        <color rgb="FF0070C0"/>
        <rFont val="Calibri"/>
        <family val="2"/>
        <scheme val="minor"/>
      </rPr>
      <t>W</t>
    </r>
    <r>
      <rPr>
        <b/>
        <vertAlign val="subscript"/>
        <sz val="11"/>
        <color rgb="FF0070C0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 xml:space="preserve"> [ </t>
    </r>
    <r>
      <rPr>
        <sz val="11"/>
        <color theme="1"/>
        <rFont val="Calibri"/>
        <family val="2"/>
        <scheme val="minor"/>
      </rPr>
      <t xml:space="preserve">P1, P2, P3 </t>
    </r>
    <r>
      <rPr>
        <b/>
        <sz val="11"/>
        <color theme="1"/>
        <rFont val="Calibri"/>
        <family val="2"/>
        <scheme val="minor"/>
      </rPr>
      <t>] =</t>
    </r>
  </si>
  <si>
    <r>
      <rPr>
        <b/>
        <sz val="11"/>
        <color rgb="FF7030A0"/>
        <rFont val="Calibri"/>
        <family val="2"/>
        <scheme val="minor"/>
      </rPr>
      <t>W</t>
    </r>
    <r>
      <rPr>
        <b/>
        <vertAlign val="subscript"/>
        <sz val="11"/>
        <color rgb="FF7030A0"/>
        <rFont val="Calibri"/>
        <family val="2"/>
        <scheme val="minor"/>
      </rPr>
      <t>p</t>
    </r>
    <r>
      <rPr>
        <b/>
        <vertAlign val="superscript"/>
        <sz val="11"/>
        <color rgb="FF7030A0"/>
        <rFont val="Calibri"/>
        <family val="2"/>
        <scheme val="minor"/>
      </rPr>
      <t>-1</t>
    </r>
    <r>
      <rPr>
        <b/>
        <sz val="11"/>
        <color rgb="FF7030A0"/>
        <rFont val="Calibri"/>
        <family val="2"/>
        <scheme val="minor"/>
      </rPr>
      <t>W</t>
    </r>
    <r>
      <rPr>
        <b/>
        <vertAlign val="subscript"/>
        <sz val="11"/>
        <color rgb="FF7030A0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[ </t>
    </r>
    <r>
      <rPr>
        <sz val="11"/>
        <color theme="1"/>
        <rFont val="Calibri"/>
        <family val="2"/>
        <scheme val="minor"/>
      </rPr>
      <t xml:space="preserve">P1, P2, P3 </t>
    </r>
    <r>
      <rPr>
        <b/>
        <sz val="11"/>
        <color theme="1"/>
        <rFont val="Calibri"/>
        <family val="2"/>
        <scheme val="minor"/>
      </rPr>
      <t>] =</t>
    </r>
  </si>
  <si>
    <r>
      <t xml:space="preserve">1- To compute Blue's local space view, we need </t>
    </r>
    <r>
      <rPr>
        <b/>
        <sz val="11"/>
        <color rgb="FF0070C0"/>
        <rFont val="Calibri"/>
        <family val="2"/>
        <scheme val="minor"/>
      </rPr>
      <t>W</t>
    </r>
    <r>
      <rPr>
        <b/>
        <vertAlign val="subscript"/>
        <sz val="11"/>
        <color rgb="FF0070C0"/>
        <rFont val="Calibri"/>
        <family val="2"/>
        <scheme val="minor"/>
      </rPr>
      <t>b</t>
    </r>
    <r>
      <rPr>
        <b/>
        <vertAlign val="superscript"/>
        <sz val="11"/>
        <color rgb="FF0070C0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and apply it to all world objects.</t>
    </r>
  </si>
  <si>
    <r>
      <t xml:space="preserve">2- To compute Purple's local space view, we need </t>
    </r>
    <r>
      <rPr>
        <b/>
        <sz val="11"/>
        <color rgb="FF7030A0"/>
        <rFont val="Calibri"/>
        <family val="2"/>
        <scheme val="minor"/>
      </rPr>
      <t>W</t>
    </r>
    <r>
      <rPr>
        <b/>
        <vertAlign val="subscript"/>
        <sz val="11"/>
        <color rgb="FF7030A0"/>
        <rFont val="Calibri"/>
        <family val="2"/>
        <scheme val="minor"/>
      </rPr>
      <t>p</t>
    </r>
    <r>
      <rPr>
        <b/>
        <vertAlign val="superscript"/>
        <sz val="11"/>
        <color rgb="FF7030A0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and apply it to all world objects.</t>
    </r>
  </si>
  <si>
    <t>Q: Given two vector v and w, construct a rotation that would make v point in the same direction as w</t>
  </si>
  <si>
    <r>
      <t>v</t>
    </r>
    <r>
      <rPr>
        <sz val="11"/>
        <color theme="1"/>
        <rFont val="Calibri"/>
        <family val="2"/>
        <scheme val="minor"/>
      </rPr>
      <t xml:space="preserve"> =</t>
    </r>
  </si>
  <si>
    <t>back stage</t>
  </si>
  <si>
    <t>w</t>
  </si>
  <si>
    <t>vxw</t>
  </si>
  <si>
    <t>r'</t>
  </si>
  <si>
    <r>
      <t xml:space="preserve">w </t>
    </r>
    <r>
      <rPr>
        <sz val="11"/>
        <color theme="1"/>
        <rFont val="Calibri"/>
        <family val="2"/>
        <scheme val="minor"/>
      </rPr>
      <t>=</t>
    </r>
  </si>
  <si>
    <t>A: Use the Axis-Angle (Rodriguez's) formula where</t>
  </si>
  <si>
    <r>
      <t xml:space="preserve">r </t>
    </r>
    <r>
      <rPr>
        <sz val="11"/>
        <color theme="1"/>
        <rFont val="Calibri"/>
        <family val="2"/>
        <scheme val="minor"/>
      </rPr>
      <t xml:space="preserve">= 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× </t>
    </r>
    <r>
      <rPr>
        <b/>
        <sz val="11"/>
        <color theme="1"/>
        <rFont val="Calibri"/>
        <family val="2"/>
      </rPr>
      <t>w</t>
    </r>
    <r>
      <rPr>
        <sz val="11"/>
        <color theme="1"/>
        <rFont val="Calibri"/>
        <family val="2"/>
      </rPr>
      <t xml:space="preserve"> =</t>
    </r>
  </si>
  <si>
    <t>v.w</t>
  </si>
  <si>
    <t>theta</t>
  </si>
  <si>
    <r>
      <rPr>
        <b/>
        <sz val="11"/>
        <color theme="1"/>
        <rFont val="Calibri"/>
        <family val="2"/>
        <scheme val="minor"/>
      </rPr>
      <t xml:space="preserve">v </t>
    </r>
    <r>
      <rPr>
        <sz val="11"/>
        <color theme="1"/>
        <rFont val="Calibri"/>
        <family val="2"/>
      </rPr>
      <t xml:space="preserve">· </t>
    </r>
    <r>
      <rPr>
        <b/>
        <sz val="11"/>
        <color theme="1"/>
        <rFont val="Calibri"/>
        <family val="2"/>
      </rPr>
      <t>w</t>
    </r>
    <r>
      <rPr>
        <sz val="11"/>
        <color theme="1"/>
        <rFont val="Calibri"/>
        <family val="2"/>
      </rPr>
      <t xml:space="preserve"> =</t>
    </r>
  </si>
  <si>
    <r>
      <t>||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|| =</t>
    </r>
  </si>
  <si>
    <r>
      <t>||</t>
    </r>
    <r>
      <rPr>
        <b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|| =</t>
    </r>
  </si>
  <si>
    <t>1- Using v and w, recover the axis and angle you will need:</t>
  </si>
  <si>
    <t>2- Apply Rodriguez' formula</t>
  </si>
  <si>
    <r>
      <t>R</t>
    </r>
    <r>
      <rPr>
        <vertAlign val="subscript"/>
        <sz val="11"/>
        <color theme="1"/>
        <rFont val="Calibri"/>
        <family val="2"/>
        <scheme val="minor"/>
      </rPr>
      <t>(r ̂,θ</t>
    </r>
    <r>
      <rPr>
        <sz val="11"/>
        <color theme="1"/>
        <rFont val="Calibri"/>
        <family val="2"/>
        <scheme val="minor"/>
      </rPr>
      <t>) (</t>
    </r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) =</t>
    </r>
  </si>
  <si>
    <t>+</t>
  </si>
  <si>
    <t>v∙r ̂ =</t>
  </si>
  <si>
    <t>(1-cos θ)(v∙r ̂) =</t>
  </si>
  <si>
    <t>r ̂×v =</t>
  </si>
  <si>
    <t>and</t>
  </si>
  <si>
    <r>
      <t xml:space="preserve"> = </t>
    </r>
    <r>
      <rPr>
        <b/>
        <sz val="11"/>
        <color theme="1"/>
        <rFont val="Calibri"/>
        <family val="2"/>
        <scheme val="minor"/>
      </rPr>
      <t>w</t>
    </r>
  </si>
  <si>
    <r>
      <t xml:space="preserve">We compute ATan2⁡( </t>
    </r>
    <r>
      <rPr>
        <b/>
        <i/>
        <sz val="11"/>
        <color theme="1"/>
        <rFont val="Calibri"/>
        <family val="2"/>
        <scheme val="minor"/>
      </rPr>
      <t>y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i/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 as follow</t>
    </r>
  </si>
  <si>
    <r>
      <rPr>
        <i/>
        <sz val="11"/>
        <color theme="1"/>
        <rFont val="Calibri"/>
        <family val="2"/>
      </rPr>
      <t>y</t>
    </r>
    <r>
      <rPr>
        <sz val="11"/>
        <color theme="1"/>
        <rFont val="Calibri"/>
        <family val="2"/>
      </rPr>
      <t xml:space="preserve"> = sin θ = </t>
    </r>
  </si>
  <si>
    <r>
      <rPr>
        <i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 xml:space="preserve"> = cos θ = </t>
    </r>
  </si>
  <si>
    <t>Alternatively, we could do the same with the matrix form of Rodrigues' formula</t>
  </si>
  <si>
    <r>
      <t xml:space="preserve">Note that the final answer has the </t>
    </r>
    <r>
      <rPr>
        <b/>
        <u/>
        <sz val="11"/>
        <color theme="1"/>
        <rFont val="Calibri"/>
        <family val="2"/>
        <scheme val="minor"/>
      </rPr>
      <t>same direction as w</t>
    </r>
    <r>
      <rPr>
        <b/>
        <sz val="11"/>
        <color theme="1"/>
        <rFont val="Calibri"/>
        <family val="2"/>
        <scheme val="minor"/>
      </rPr>
      <t xml:space="preserve"> since it is a multiple oF 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</si>
</sst>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vertAlign val="superscript"/>
      <sz val="11"/>
      <color rgb="FF0070C0"/>
      <name val="Calibri"/>
      <family val="2"/>
      <scheme val="minor"/>
    </font>
    <font>
      <b/>
      <vertAlign val="superscript"/>
      <sz val="11"/>
      <color rgb="FF7030A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vertAlign val="subscript"/>
      <sz val="11"/>
      <color rgb="FF0070C0"/>
      <name val="Calibri"/>
      <family val="2"/>
      <scheme val="minor"/>
    </font>
    <font>
      <b/>
      <vertAlign val="subscript"/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1" fillId="2" borderId="0" xfId="0" applyFont="1" applyFill="1" applyBorder="1"/>
    <xf numFmtId="0" fontId="0" fillId="2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righ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0" fillId="2" borderId="0" xfId="0" quotePrefix="1" applyFill="1" applyBorder="1" applyAlignment="1">
      <alignment horizontal="center"/>
    </xf>
    <xf numFmtId="0" fontId="0" fillId="0" borderId="0" xfId="0" applyBorder="1"/>
    <xf numFmtId="0" fontId="8" fillId="2" borderId="0" xfId="0" applyFont="1" applyFill="1" applyBorder="1" applyAlignment="1">
      <alignment horizontal="right"/>
    </xf>
    <xf numFmtId="0" fontId="8" fillId="2" borderId="0" xfId="0" applyFont="1" applyFill="1" applyBorder="1"/>
    <xf numFmtId="0" fontId="10" fillId="2" borderId="0" xfId="0" applyFont="1" applyFill="1" applyBorder="1" applyAlignment="1">
      <alignment horizontal="right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0" xfId="0" applyFill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2" borderId="8" xfId="0" applyFill="1" applyBorder="1" applyAlignment="1">
      <alignment horizontal="left"/>
    </xf>
    <xf numFmtId="0" fontId="1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3" borderId="0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8" xfId="0" applyFill="1" applyBorder="1"/>
    <xf numFmtId="0" fontId="8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2" borderId="9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5" fillId="0" borderId="0" xfId="0" applyFont="1"/>
    <xf numFmtId="0" fontId="18" fillId="0" borderId="0" xfId="0" applyFont="1"/>
    <xf numFmtId="0" fontId="18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9" fillId="2" borderId="7" xfId="0" applyFont="1" applyFill="1" applyBorder="1"/>
    <xf numFmtId="0" fontId="18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22" fillId="2" borderId="7" xfId="0" applyFont="1" applyFill="1" applyBorder="1"/>
    <xf numFmtId="0" fontId="18" fillId="0" borderId="0" xfId="0" applyFont="1" applyAlignment="1">
      <alignment horizontal="right"/>
    </xf>
    <xf numFmtId="0" fontId="0" fillId="2" borderId="0" xfId="0" quotePrefix="1" applyFill="1" applyBorder="1" applyAlignment="1">
      <alignment horizontal="right"/>
    </xf>
    <xf numFmtId="0" fontId="15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  <xf numFmtId="0" fontId="22" fillId="2" borderId="0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4" borderId="0" xfId="0" applyFont="1" applyFill="1" applyBorder="1"/>
    <xf numFmtId="0" fontId="0" fillId="4" borderId="0" xfId="0" applyFill="1" applyBorder="1"/>
  </cellXfs>
  <cellStyles count="1"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66"/>
      <color rgb="FFFF9B9B"/>
      <color rgb="FFECE5FF"/>
      <color rgb="FFE1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Space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2"/>
          <c:tx>
            <c:v>Blue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'Coordinate change'!$AC$27:$AF$27</c:f>
              <c:numCache>
                <c:formatCode>General</c:formatCode>
                <c:ptCount val="4"/>
                <c:pt idx="0">
                  <c:v>-6</c:v>
                </c:pt>
                <c:pt idx="1">
                  <c:v>-6</c:v>
                </c:pt>
                <c:pt idx="2">
                  <c:v>-3</c:v>
                </c:pt>
                <c:pt idx="3">
                  <c:v>-6</c:v>
                </c:pt>
              </c:numCache>
            </c:numRef>
          </c:xVal>
          <c:yVal>
            <c:numRef>
              <c:f>'Coordinate change'!$AC$25:$AF$25</c:f>
              <c:numCache>
                <c:formatCode>General</c:formatCode>
                <c:ptCount val="4"/>
                <c:pt idx="0">
                  <c:v>-5</c:v>
                </c:pt>
                <c:pt idx="1">
                  <c:v>-7</c:v>
                </c:pt>
                <c:pt idx="2">
                  <c:v>-6</c:v>
                </c:pt>
                <c:pt idx="3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41-4C35-AE88-DA06947624A8}"/>
            </c:ext>
          </c:extLst>
        </c:ser>
        <c:ser>
          <c:idx val="1"/>
          <c:order val="3"/>
          <c:tx>
            <c:v>Purple</c:v>
          </c:tx>
          <c:spPr>
            <a:ln w="381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'Coordinate change'!$AH$27:$AK$27</c:f>
              <c:numCache>
                <c:formatCode>General</c:formatCode>
                <c:ptCount val="4"/>
                <c:pt idx="0">
                  <c:v>-6</c:v>
                </c:pt>
                <c:pt idx="1">
                  <c:v>-6</c:v>
                </c:pt>
                <c:pt idx="2">
                  <c:v>-3</c:v>
                </c:pt>
                <c:pt idx="3">
                  <c:v>-6</c:v>
                </c:pt>
              </c:numCache>
            </c:numRef>
          </c:xVal>
          <c:yVal>
            <c:numRef>
              <c:f>'Coordinate change'!$AH$25:$AK$25</c:f>
              <c:numCache>
                <c:formatCode>General</c:formatCode>
                <c:ptCount val="4"/>
                <c:pt idx="0">
                  <c:v>-4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41-4C35-AE88-DA06947624A8}"/>
            </c:ext>
          </c:extLst>
        </c:ser>
        <c:ser>
          <c:idx val="4"/>
          <c:order val="4"/>
          <c:tx>
            <c:v>Base</c:v>
          </c:tx>
          <c:spPr>
            <a:ln w="254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'Coordinate change'!$AC$6:$AF$6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2</c:v>
                </c:pt>
                <c:pt idx="3">
                  <c:v>-1</c:v>
                </c:pt>
              </c:numCache>
            </c:numRef>
          </c:xVal>
          <c:yVal>
            <c:numRef>
              <c:f>'Coordinate change'!$AC$4:$AF$4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3EE-B350-DDF8D1F6F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96680"/>
        <c:axId val="7069215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Blue</c:v>
                </c:tx>
                <c:spPr>
                  <a:ln w="63500">
                    <a:solidFill>
                      <a:srgbClr val="0070C0"/>
                    </a:solidFill>
                  </a:ln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'Coordinate change'!$AC$27:$AF$27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-6</c:v>
                      </c:pt>
                      <c:pt idx="1">
                        <c:v>-6</c:v>
                      </c:pt>
                      <c:pt idx="2">
                        <c:v>-3</c:v>
                      </c:pt>
                      <c:pt idx="3">
                        <c:v>-6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'Coordinate change'!$AC$25:$AF$25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-5</c:v>
                      </c:pt>
                      <c:pt idx="1">
                        <c:v>-7</c:v>
                      </c:pt>
                      <c:pt idx="2">
                        <c:v>-6</c:v>
                      </c:pt>
                      <c:pt idx="3">
                        <c:v>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4E41-4C35-AE88-DA06947624A8}"/>
                  </c:ext>
                </c:extLst>
              </c15:ser>
            </c15:filteredScatterSeries>
            <c15:filteredScatterSeries>
              <c15:ser>
                <c:idx val="3"/>
                <c:order val="1"/>
                <c:tx>
                  <c:v>Purple</c:v>
                </c:tx>
                <c:spPr>
                  <a:ln w="63500">
                    <a:solidFill>
                      <a:srgbClr val="7030A0"/>
                    </a:solidFill>
                  </a:ln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'Coordinate change'!$AH$27:$AK$27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-6</c:v>
                      </c:pt>
                      <c:pt idx="1">
                        <c:v>-6</c:v>
                      </c:pt>
                      <c:pt idx="2">
                        <c:v>-3</c:v>
                      </c:pt>
                      <c:pt idx="3">
                        <c:v>-6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'Coordinate change'!$AH$25:$AK$25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-4</c:v>
                      </c:pt>
                      <c:pt idx="1">
                        <c:v>-6</c:v>
                      </c:pt>
                      <c:pt idx="2">
                        <c:v>-5</c:v>
                      </c:pt>
                      <c:pt idx="3">
                        <c:v>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E41-4C35-AE88-DA06947624A8}"/>
                  </c:ext>
                </c:extLst>
              </c15:ser>
            </c15:filteredScatterSeries>
          </c:ext>
        </c:extLst>
      </c:scatterChart>
      <c:valAx>
        <c:axId val="445196680"/>
        <c:scaling>
          <c:orientation val="minMax"/>
          <c:max val="16"/>
          <c:min val="-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70C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921512"/>
        <c:crosses val="autoZero"/>
        <c:crossBetween val="midCat"/>
        <c:majorUnit val="2"/>
      </c:valAx>
      <c:valAx>
        <c:axId val="706921512"/>
        <c:scaling>
          <c:orientation val="minMax"/>
          <c:max val="16"/>
          <c:min val="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96680"/>
        <c:crosses val="autoZero"/>
        <c:crossBetween val="midCat"/>
        <c:majorUnit val="2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70C0"/>
                </a:solidFill>
              </a:rPr>
              <a:t>Blue Local Space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'Coordinate change'!$AC$34:$AF$34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2</c:v>
                </c:pt>
                <c:pt idx="3">
                  <c:v>-1</c:v>
                </c:pt>
              </c:numCache>
            </c:numRef>
          </c:xVal>
          <c:yVal>
            <c:numRef>
              <c:f>'Coordinate change'!$AC$32:$AF$32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C2-40FA-B0AE-83995D902CD2}"/>
            </c:ext>
          </c:extLst>
        </c:ser>
        <c:ser>
          <c:idx val="3"/>
          <c:order val="1"/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'Coordinate change'!$AH$34:$AK$34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2</c:v>
                </c:pt>
                <c:pt idx="3">
                  <c:v>-1</c:v>
                </c:pt>
              </c:numCache>
            </c:numRef>
          </c:xVal>
          <c:yVal>
            <c:numRef>
              <c:f>'Coordinate change'!$AH$32:$AK$32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C2-40FA-B0AE-83995D902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96680"/>
        <c:axId val="706921512"/>
      </c:scatterChart>
      <c:valAx>
        <c:axId val="445196680"/>
        <c:scaling>
          <c:orientation val="minMax"/>
          <c:max val="16"/>
          <c:min val="-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70C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921512"/>
        <c:crosses val="autoZero"/>
        <c:crossBetween val="midCat"/>
        <c:majorUnit val="2"/>
      </c:valAx>
      <c:valAx>
        <c:axId val="706921512"/>
        <c:scaling>
          <c:orientation val="minMax"/>
          <c:max val="16"/>
          <c:min val="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96680"/>
        <c:crosses val="autoZero"/>
        <c:crossBetween val="midCat"/>
        <c:majorUnit val="2"/>
      </c:valAx>
      <c:spPr>
        <a:solidFill>
          <a:schemeClr val="accent1">
            <a:lumMod val="20000"/>
            <a:lumOff val="80000"/>
          </a:schemeClr>
        </a:solidFill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030A0"/>
                </a:solidFill>
              </a:rPr>
              <a:t>Purple Local Space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38100"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'Coordinate change'!$AC$41:$AF$41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2</c:v>
                </c:pt>
                <c:pt idx="3">
                  <c:v>-1</c:v>
                </c:pt>
              </c:numCache>
            </c:numRef>
          </c:xVal>
          <c:yVal>
            <c:numRef>
              <c:f>'Coordinate change'!$AC$39:$AF$39</c:f>
              <c:numCache>
                <c:formatCode>General</c:formatCode>
                <c:ptCount val="4"/>
                <c:pt idx="0">
                  <c:v>0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0B-4C19-9417-F35439D013EB}"/>
            </c:ext>
          </c:extLst>
        </c:ser>
        <c:ser>
          <c:idx val="3"/>
          <c:order val="1"/>
          <c:spPr>
            <a:ln w="38100">
              <a:solidFill>
                <a:srgbClr val="7030A0"/>
              </a:solidFill>
            </a:ln>
          </c:spPr>
          <c:marker>
            <c:symbol val="none"/>
          </c:marker>
          <c:xVal>
            <c:numRef>
              <c:f>'Coordinate change'!$AH$41:$AK$41</c:f>
              <c:numCache>
                <c:formatCode>General</c:formatCode>
                <c:ptCount val="4"/>
                <c:pt idx="0">
                  <c:v>-1</c:v>
                </c:pt>
                <c:pt idx="1">
                  <c:v>-1</c:v>
                </c:pt>
                <c:pt idx="2">
                  <c:v>2</c:v>
                </c:pt>
                <c:pt idx="3">
                  <c:v>-1</c:v>
                </c:pt>
              </c:numCache>
            </c:numRef>
          </c:xVal>
          <c:yVal>
            <c:numRef>
              <c:f>'Coordinate change'!$AH$39:$AK$39</c:f>
              <c:numCache>
                <c:formatCode>General</c:formatCode>
                <c:ptCount val="4"/>
                <c:pt idx="0">
                  <c:v>1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0B-4C19-9417-F35439D01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196680"/>
        <c:axId val="706921512"/>
      </c:scatterChart>
      <c:valAx>
        <c:axId val="445196680"/>
        <c:scaling>
          <c:orientation val="minMax"/>
          <c:max val="16"/>
          <c:min val="-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70C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921512"/>
        <c:crosses val="autoZero"/>
        <c:crossBetween val="midCat"/>
        <c:majorUnit val="2"/>
      </c:valAx>
      <c:valAx>
        <c:axId val="706921512"/>
        <c:scaling>
          <c:orientation val="minMax"/>
          <c:max val="16"/>
          <c:min val="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196680"/>
        <c:crosses val="autoZero"/>
        <c:crossBetween val="midCat"/>
        <c:majorUnit val="2"/>
      </c:valAx>
      <c:spPr>
        <a:solidFill>
          <a:srgbClr val="ECE5FF"/>
        </a:solidFill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2799771894808407E-2"/>
          <c:y val="4.0627897318733272E-2"/>
          <c:w val="0.88187921127668811"/>
          <c:h val="0.83425620993193594"/>
        </c:manualLayout>
      </c:layout>
      <c:scatterChart>
        <c:scatterStyle val="lineMarker"/>
        <c:varyColors val="0"/>
        <c:ser>
          <c:idx val="0"/>
          <c:order val="0"/>
          <c:tx>
            <c:v>circle good half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dLbls>
            <c:dLbl>
              <c:idx val="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478-4C18-BE14-7B7FCBAAF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Atan2!$AF$13:$AF$29</c:f>
              <c:numCache>
                <c:formatCode>General</c:formatCode>
                <c:ptCount val="17"/>
                <c:pt idx="0">
                  <c:v>6.1257422745431001E-17</c:v>
                </c:pt>
                <c:pt idx="1">
                  <c:v>0.19509032201612833</c:v>
                </c:pt>
                <c:pt idx="2">
                  <c:v>0.38268343236508984</c:v>
                </c:pt>
                <c:pt idx="3">
                  <c:v>0.55557023301960229</c:v>
                </c:pt>
                <c:pt idx="4">
                  <c:v>0.70710678118654757</c:v>
                </c:pt>
                <c:pt idx="5">
                  <c:v>0.83146961230254524</c:v>
                </c:pt>
                <c:pt idx="6">
                  <c:v>0.92387953251128674</c:v>
                </c:pt>
                <c:pt idx="7">
                  <c:v>0.98078528040323043</c:v>
                </c:pt>
                <c:pt idx="8">
                  <c:v>1</c:v>
                </c:pt>
                <c:pt idx="9">
                  <c:v>0.98078528040323043</c:v>
                </c:pt>
                <c:pt idx="10">
                  <c:v>0.92387953251128674</c:v>
                </c:pt>
                <c:pt idx="11">
                  <c:v>0.83146961230254524</c:v>
                </c:pt>
                <c:pt idx="12">
                  <c:v>0.70710678118654757</c:v>
                </c:pt>
                <c:pt idx="13">
                  <c:v>0.55557023301960229</c:v>
                </c:pt>
                <c:pt idx="14">
                  <c:v>0.38268343236508984</c:v>
                </c:pt>
                <c:pt idx="15">
                  <c:v>0.19509032201612833</c:v>
                </c:pt>
                <c:pt idx="16">
                  <c:v>6.1257422745431001E-17</c:v>
                </c:pt>
              </c:numCache>
            </c:numRef>
          </c:xVal>
          <c:yVal>
            <c:numRef>
              <c:f>Atan2!$AG$13:$AG$29</c:f>
              <c:numCache>
                <c:formatCode>General</c:formatCode>
                <c:ptCount val="17"/>
                <c:pt idx="0">
                  <c:v>-1</c:v>
                </c:pt>
                <c:pt idx="1">
                  <c:v>-0.98078528040323043</c:v>
                </c:pt>
                <c:pt idx="2">
                  <c:v>-0.92387953251128674</c:v>
                </c:pt>
                <c:pt idx="3">
                  <c:v>-0.83146961230254524</c:v>
                </c:pt>
                <c:pt idx="4">
                  <c:v>-0.70710678118654746</c:v>
                </c:pt>
                <c:pt idx="5">
                  <c:v>-0.55557023301960218</c:v>
                </c:pt>
                <c:pt idx="6">
                  <c:v>-0.38268343236508978</c:v>
                </c:pt>
                <c:pt idx="7">
                  <c:v>-0.19509032201612825</c:v>
                </c:pt>
                <c:pt idx="8">
                  <c:v>0</c:v>
                </c:pt>
                <c:pt idx="9">
                  <c:v>0.19509032201612825</c:v>
                </c:pt>
                <c:pt idx="10">
                  <c:v>0.38268343236508978</c:v>
                </c:pt>
                <c:pt idx="11">
                  <c:v>0.55557023301960218</c:v>
                </c:pt>
                <c:pt idx="12">
                  <c:v>0.70710678118654746</c:v>
                </c:pt>
                <c:pt idx="13">
                  <c:v>0.83146961230254524</c:v>
                </c:pt>
                <c:pt idx="14">
                  <c:v>0.92387953251128674</c:v>
                </c:pt>
                <c:pt idx="15">
                  <c:v>0.98078528040323043</c:v>
                </c:pt>
                <c:pt idx="1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78-4C18-BE14-7B7FCBAAFEFC}"/>
            </c:ext>
          </c:extLst>
        </c:ser>
        <c:ser>
          <c:idx val="1"/>
          <c:order val="1"/>
          <c:tx>
            <c:v>𝜃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5400" cap="rnd">
                <a:solidFill>
                  <a:schemeClr val="tx1"/>
                </a:solidFill>
                <a:round/>
                <a:tailEnd type="none"/>
              </a:ln>
              <a:effectLst/>
            </c:spPr>
            <c:extLst>
              <c:ext xmlns:c16="http://schemas.microsoft.com/office/drawing/2014/chart" uri="{C3380CC4-5D6E-409C-BE32-E72D297353CC}">
                <c16:uniqueId val="{00000002-5478-4C18-BE14-7B7FCBAAFEFC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478-4C18-BE14-7B7FCBAAFEFC}"/>
                </c:ext>
              </c:extLst>
            </c:dLbl>
            <c:dLbl>
              <c:idx val="1"/>
              <c:layout>
                <c:manualLayout>
                  <c:x val="2.5159397091415146E-2"/>
                  <c:y val="-3.5300745052645362E-2"/>
                </c:manualLayout>
              </c:layout>
              <c:tx>
                <c:rich>
                  <a:bodyPr/>
                  <a:lstStyle/>
                  <a:p>
                    <a:r>
                      <a:rPr lang="el-GR"/>
                      <a:t>θ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5478-4C18-BE14-7B7FCBAAF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Atan2!$W$20:$X$20</c:f>
              <c:numCache>
                <c:formatCode>General</c:formatCode>
                <c:ptCount val="2"/>
                <c:pt idx="0">
                  <c:v>0</c:v>
                </c:pt>
                <c:pt idx="1">
                  <c:v>6.1257422745431001E-17</c:v>
                </c:pt>
              </c:numCache>
            </c:numRef>
          </c:xVal>
          <c:yVal>
            <c:numRef>
              <c:f>Atan2!$W$21:$X$21</c:f>
              <c:numCache>
                <c:formatCode>General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78-4C18-BE14-7B7FCBAAFEFC}"/>
            </c:ext>
          </c:extLst>
        </c:ser>
        <c:ser>
          <c:idx val="2"/>
          <c:order val="2"/>
          <c:tx>
            <c:v>atan</c:v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Atan2!$Y$20:$Z$20</c:f>
              <c:numCache>
                <c:formatCode>General</c:formatCode>
                <c:ptCount val="2"/>
                <c:pt idx="0">
                  <c:v>0</c:v>
                </c:pt>
                <c:pt idx="1">
                  <c:v>6.1257422745431001E-17</c:v>
                </c:pt>
              </c:numCache>
            </c:numRef>
          </c:xVal>
          <c:yVal>
            <c:numRef>
              <c:f>Atan2!$Y$21:$Z$21</c:f>
              <c:numCache>
                <c:formatCode>General</c:formatCode>
                <c:ptCount val="2"/>
                <c:pt idx="0">
                  <c:v>0</c:v>
                </c:pt>
                <c:pt idx="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78-4C18-BE14-7B7FCBAAFEFC}"/>
            </c:ext>
          </c:extLst>
        </c:ser>
        <c:ser>
          <c:idx val="3"/>
          <c:order val="3"/>
          <c:tx>
            <c:v>quadrant 3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1"/>
              <c:layout>
                <c:manualLayout>
                  <c:x val="-8.9789911403516706E-2"/>
                  <c:y val="-1.759321272940101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-π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5478-4C18-BE14-7B7FCBAAFEFC}"/>
                </c:ext>
              </c:extLst>
            </c:dLbl>
            <c:dLbl>
              <c:idx val="8"/>
              <c:layout>
                <c:manualLayout>
                  <c:x val="-5.0282350385969427E-2"/>
                  <c:y val="4.6993350625899627E-2"/>
                </c:manualLayout>
              </c:layout>
              <c:tx>
                <c:rich>
                  <a:bodyPr/>
                  <a:lstStyle/>
                  <a:p>
                    <a:r>
                      <a:rPr lang="el-GR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-π/2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5478-4C18-BE14-7B7FCBAAF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Atan2!$AF$5:$AF$13</c:f>
              <c:numCache>
                <c:formatCode>General</c:formatCode>
                <c:ptCount val="9"/>
                <c:pt idx="0">
                  <c:v>-1</c:v>
                </c:pt>
                <c:pt idx="1">
                  <c:v>-0.98078528040323043</c:v>
                </c:pt>
                <c:pt idx="2">
                  <c:v>-0.92387953251128674</c:v>
                </c:pt>
                <c:pt idx="3">
                  <c:v>-0.83146961230254535</c:v>
                </c:pt>
                <c:pt idx="4">
                  <c:v>-0.70710678118654746</c:v>
                </c:pt>
                <c:pt idx="5">
                  <c:v>-0.55557023301960196</c:v>
                </c:pt>
                <c:pt idx="6">
                  <c:v>-0.38268343236508973</c:v>
                </c:pt>
                <c:pt idx="7">
                  <c:v>-0.19509032201612819</c:v>
                </c:pt>
                <c:pt idx="8">
                  <c:v>6.1257422745431001E-17</c:v>
                </c:pt>
              </c:numCache>
            </c:numRef>
          </c:xVal>
          <c:yVal>
            <c:numRef>
              <c:f>Atan2!$AG$5:$AG$13</c:f>
              <c:numCache>
                <c:formatCode>General</c:formatCode>
                <c:ptCount val="9"/>
                <c:pt idx="0">
                  <c:v>-1.22514845490862E-16</c:v>
                </c:pt>
                <c:pt idx="1">
                  <c:v>-0.19509032201612861</c:v>
                </c:pt>
                <c:pt idx="2">
                  <c:v>-0.38268343236508989</c:v>
                </c:pt>
                <c:pt idx="3">
                  <c:v>-0.55557023301960218</c:v>
                </c:pt>
                <c:pt idx="4">
                  <c:v>-0.70710678118654757</c:v>
                </c:pt>
                <c:pt idx="5">
                  <c:v>-0.83146961230254546</c:v>
                </c:pt>
                <c:pt idx="6">
                  <c:v>-0.92387953251128674</c:v>
                </c:pt>
                <c:pt idx="7">
                  <c:v>-0.98078528040323043</c:v>
                </c:pt>
                <c:pt idx="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478-4C18-BE14-7B7FCBAAFEFC}"/>
            </c:ext>
          </c:extLst>
        </c:ser>
        <c:ser>
          <c:idx val="4"/>
          <c:order val="4"/>
          <c:tx>
            <c:v>Quadrant 2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6690753929828757E-2"/>
                  <c:y val="-4.6993350625899627E-2"/>
                </c:manualLayout>
              </c:layout>
              <c:tx>
                <c:rich>
                  <a:bodyPr/>
                  <a:lstStyle/>
                  <a:p>
                    <a:r>
                      <a:rPr lang="el-GR"/>
                      <a:t>π/2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5478-4C18-BE14-7B7FCBAAFEFC}"/>
                </c:ext>
              </c:extLst>
            </c:dLbl>
            <c:dLbl>
              <c:idx val="8"/>
              <c:layout>
                <c:manualLayout>
                  <c:x val="-7.5423525578954043E-2"/>
                  <c:y val="-3.132890041726641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9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π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0" i="0" u="none" strike="noStrike" kern="1200" baseline="0">
                      <a:solidFill>
                        <a:sysClr val="windowText" lastClr="000000">
                          <a:lumMod val="75000"/>
                          <a:lumOff val="2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5478-4C18-BE14-7B7FCBAAF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Atan2!$AF$29:$AF$37</c:f>
              <c:numCache>
                <c:formatCode>General</c:formatCode>
                <c:ptCount val="9"/>
                <c:pt idx="0">
                  <c:v>6.1257422745431001E-17</c:v>
                </c:pt>
                <c:pt idx="1">
                  <c:v>-0.19509032201612819</c:v>
                </c:pt>
                <c:pt idx="2">
                  <c:v>-0.38268343236508973</c:v>
                </c:pt>
                <c:pt idx="3">
                  <c:v>-0.55557023301960196</c:v>
                </c:pt>
                <c:pt idx="4">
                  <c:v>-0.70710678118654746</c:v>
                </c:pt>
                <c:pt idx="5">
                  <c:v>-0.83146961230254535</c:v>
                </c:pt>
                <c:pt idx="6">
                  <c:v>-0.92387953251128674</c:v>
                </c:pt>
                <c:pt idx="7">
                  <c:v>-0.98078528040323043</c:v>
                </c:pt>
                <c:pt idx="8">
                  <c:v>-1</c:v>
                </c:pt>
              </c:numCache>
            </c:numRef>
          </c:xVal>
          <c:yVal>
            <c:numRef>
              <c:f>Atan2!$AG$29:$AG$37</c:f>
              <c:numCache>
                <c:formatCode>General</c:formatCode>
                <c:ptCount val="9"/>
                <c:pt idx="0">
                  <c:v>1</c:v>
                </c:pt>
                <c:pt idx="1">
                  <c:v>0.98078528040323043</c:v>
                </c:pt>
                <c:pt idx="2">
                  <c:v>0.92387953251128674</c:v>
                </c:pt>
                <c:pt idx="3">
                  <c:v>0.83146961230254546</c:v>
                </c:pt>
                <c:pt idx="4">
                  <c:v>0.70710678118654757</c:v>
                </c:pt>
                <c:pt idx="5">
                  <c:v>0.55557023301960218</c:v>
                </c:pt>
                <c:pt idx="6">
                  <c:v>0.38268343236508989</c:v>
                </c:pt>
                <c:pt idx="7">
                  <c:v>0.19509032201612861</c:v>
                </c:pt>
                <c:pt idx="8">
                  <c:v>1.22514845490862E-16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78-4C18-BE14-7B7FCBAAF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858232"/>
        <c:axId val="232855608"/>
      </c:scatterChart>
      <c:valAx>
        <c:axId val="232858232"/>
        <c:scaling>
          <c:orientation val="minMax"/>
          <c:max val="2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32855608"/>
        <c:crosses val="autoZero"/>
        <c:crossBetween val="midCat"/>
        <c:majorUnit val="1"/>
        <c:minorUnit val="1"/>
      </c:valAx>
      <c:valAx>
        <c:axId val="232855608"/>
        <c:scaling>
          <c:orientation val="minMax"/>
          <c:max val="2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3285823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$AI$4" lockText="1" noThreeD="1"/>
</file>

<file path=xl/ctrlProps/ctrlProp2.xml><?xml version="1.0" encoding="utf-8"?>
<formControlPr xmlns="http://schemas.microsoft.com/office/spreadsheetml/2009/9/main" objectType="CheckBox" fmlaLink="$AI$5" lockText="1" noThreeD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36634</xdr:colOff>
      <xdr:row>20</xdr:row>
      <xdr:rowOff>180974</xdr:rowOff>
    </xdr:from>
    <xdr:ext cx="2797855" cy="6803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296865" y="4100878"/>
              <a:ext cx="2797855" cy="680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𝐖</m:t>
                    </m:r>
                    <m:r>
                      <a:rPr lang="en-US" sz="12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4"/>
                                  <m:mcJc m:val="center"/>
                                </m:mcPr>
                              </m:mc>
                            </m:mcs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sSub>
                                <m:sSubPr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sub>
                              </m:sSub>
                              <m:d>
                                <m:dPr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1200" i="1">
                                          <a:solidFill>
                                            <a:srgbClr val="FF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US" sz="120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20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n-US" sz="120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00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US" sz="120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20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n-US" sz="120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10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US" sz="120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20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n-US" sz="120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20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</m:m>
                                </m:e>
                              </m:d>
                            </m:e>
                            <m:e>
                              <m:sSub>
                                <m:sSubPr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𝑦</m:t>
                                  </m:r>
                                </m:sub>
                              </m:sSub>
                              <m:d>
                                <m:dPr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1200" i="1">
                                          <a:solidFill>
                                            <a:srgbClr val="00B05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US" sz="1200" i="1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200" i="1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n-US" sz="1200" i="1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01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US" sz="1200" i="1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200" i="1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n-US" sz="1200" i="1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11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US" sz="1200" i="1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200" i="1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n-US" sz="1200" i="1">
                                                <a:solidFill>
                                                  <a:srgbClr val="00B05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21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</m:m>
                                </m:e>
                              </m:d>
                            </m:e>
                            <m:e>
                              <m:sSub>
                                <m:sSubPr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𝑠</m:t>
                                  </m:r>
                                </m:e>
                                <m:sub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𝑧</m:t>
                                  </m:r>
                                </m:sub>
                              </m:sSub>
                              <m:d>
                                <m:dPr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m>
                                    <m:mPr>
                                      <m:mcs>
                                        <m:mc>
                                          <m:mcPr>
                                            <m:count m:val="1"/>
                                            <m:mcJc m:val="center"/>
                                          </m:mcPr>
                                        </m:mc>
                                      </m:mcs>
                                      <m:ctrlPr>
                                        <a:rPr lang="en-US" sz="1200" i="1">
                                          <a:solidFill>
                                            <a:srgbClr val="0070C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mP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US" sz="1200" i="1">
                                                <a:solidFill>
                                                  <a:srgbClr val="0070C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200" i="1">
                                                <a:solidFill>
                                                  <a:srgbClr val="0070C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n-US" sz="1200" i="1">
                                                <a:solidFill>
                                                  <a:srgbClr val="0070C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02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US" sz="1200" i="1">
                                                <a:solidFill>
                                                  <a:srgbClr val="0070C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200" i="1">
                                                <a:solidFill>
                                                  <a:srgbClr val="0070C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n-US" sz="1200" i="1">
                                                <a:solidFill>
                                                  <a:srgbClr val="0070C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12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  <m:mr>
                                      <m:e>
                                        <m:sSub>
                                          <m:sSubPr>
                                            <m:ctrlPr>
                                              <a:rPr lang="en-US" sz="1200" i="1">
                                                <a:solidFill>
                                                  <a:srgbClr val="0070C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200" i="1">
                                                <a:solidFill>
                                                  <a:srgbClr val="0070C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𝑟</m:t>
                                            </m:r>
                                          </m:e>
                                          <m:sub>
                                            <m:r>
                                              <a:rPr lang="en-US" sz="1200" i="1">
                                                <a:solidFill>
                                                  <a:srgbClr val="0070C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22</m:t>
                                            </m:r>
                                          </m:sub>
                                        </m:sSub>
                                      </m:e>
                                    </m:mr>
                                  </m:m>
                                </m:e>
                              </m:d>
                            </m:e>
                            <m:e>
                              <m:m>
                                <m:mPr>
                                  <m:mcs>
                                    <m:mc>
                                      <m:mcPr>
                                        <m:count m:val="1"/>
                                        <m:mcJc m:val="center"/>
                                      </m:mcPr>
                                    </m:mc>
                                  </m:mcs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mP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2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en-US" sz="12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</m:sub>
                                    </m:sSub>
                                  </m:e>
                                </m:m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2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en-US" sz="12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𝑦</m:t>
                                        </m:r>
                                      </m:sub>
                                    </m:sSub>
                                  </m:e>
                                </m:mr>
                                <m:mr>
                                  <m:e>
                                    <m:sSub>
                                      <m:sSubPr>
                                        <m:ctrlPr>
                                          <a:rPr lang="en-US" sz="12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2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en-US" sz="120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𝑧</m:t>
                                        </m:r>
                                      </m:sub>
                                    </m:sSub>
                                  </m:e>
                                </m:mr>
                              </m:m>
                            </m:e>
                          </m:mr>
                          <m:mr>
                            <m:e>
                              <m:r>
                                <a:rPr lang="en-US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0</m:t>
                              </m:r>
                            </m:e>
                            <m:e>
                              <m:r>
                                <a:rPr lang="en-US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1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296865" y="4100878"/>
              <a:ext cx="2797855" cy="6803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𝐖=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[■8(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𝑠_𝑥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en-US" sz="12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■8(</a:t>
              </a:r>
              <a:r>
                <a:rPr lang="en-US" sz="120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𝑟_00@𝑟_10@𝑟_20 )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)&amp;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en-US" sz="1200" b="0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■8(</a:t>
              </a:r>
              <a:r>
                <a:rPr lang="en-US" sz="1200" i="0">
                  <a:solidFill>
                    <a:srgbClr val="00B050"/>
                  </a:solidFill>
                  <a:effectLst/>
                  <a:latin typeface="+mn-lt"/>
                  <a:ea typeface="+mn-ea"/>
                  <a:cs typeface="+mn-cs"/>
                </a:rPr>
                <a:t>𝑟_01@𝑟_11@𝑟_21 )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)&amp;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𝑧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en-US" sz="1200" b="0" i="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■8(</a:t>
              </a:r>
              <a:r>
                <a:rPr lang="en-US" sz="1200" i="0">
                  <a:solidFill>
                    <a:srgbClr val="0070C0"/>
                  </a:solidFill>
                  <a:effectLst/>
                  <a:latin typeface="+mn-lt"/>
                  <a:ea typeface="+mn-ea"/>
                  <a:cs typeface="+mn-cs"/>
                </a:rPr>
                <a:t>𝑟_02@𝑟_12@𝑟_22 )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)&amp;■8(𝑡_𝑥@𝑡_𝑦@𝑡_𝑧 )@0&amp;0&amp;0&amp;1)]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4</xdr:col>
      <xdr:colOff>150202</xdr:colOff>
      <xdr:row>16</xdr:row>
      <xdr:rowOff>175846</xdr:rowOff>
    </xdr:from>
    <xdr:ext cx="1113382" cy="1853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940902" y="3338146"/>
              <a:ext cx="1113382" cy="185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𝐥𝐟𝐭</m:t>
                        </m:r>
                      </m:e>
                    </m:acc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acc>
                      <m:accPr>
                        <m:chr m:val="̂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1" i="0">
                            <a:latin typeface="Cambria Math" panose="02040503050406030204" pitchFamily="18" charset="0"/>
                          </a:rPr>
                          <m:t>𝐮𝐩</m:t>
                        </m:r>
                      </m:e>
                    </m:acc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acc>
                      <m:accPr>
                        <m:chr m:val="̂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𝐟𝐰𝐝</m:t>
                        </m:r>
                      </m:e>
                    </m:acc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940902" y="3338146"/>
              <a:ext cx="1113382" cy="185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𝐥𝐟𝐭) ̂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latin typeface="Cambria Math" panose="02040503050406030204" pitchFamily="18" charset="0"/>
                </a:rPr>
                <a:t>(</a:t>
              </a:r>
              <a:r>
                <a:rPr lang="en-US" sz="1100" b="1" i="0">
                  <a:latin typeface="Cambria Math" panose="02040503050406030204" pitchFamily="18" charset="0"/>
                </a:rPr>
                <a:t>𝐮𝐩) ̂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𝐟𝐰𝐝) ̂</a:t>
              </a:r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 b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180976</xdr:rowOff>
    </xdr:from>
    <xdr:to>
      <xdr:col>18</xdr:col>
      <xdr:colOff>409575</xdr:colOff>
      <xdr:row>34</xdr:row>
      <xdr:rowOff>47626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428625</xdr:colOff>
      <xdr:row>38</xdr:row>
      <xdr:rowOff>9525</xdr:rowOff>
    </xdr:from>
    <xdr:to>
      <xdr:col>18</xdr:col>
      <xdr:colOff>390525</xdr:colOff>
      <xdr:row>56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59</xdr:row>
      <xdr:rowOff>152400</xdr:rowOff>
    </xdr:from>
    <xdr:to>
      <xdr:col>18</xdr:col>
      <xdr:colOff>409575</xdr:colOff>
      <xdr:row>77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238125</xdr:colOff>
      <xdr:row>11</xdr:row>
      <xdr:rowOff>9525</xdr:rowOff>
    </xdr:from>
    <xdr:to>
      <xdr:col>19</xdr:col>
      <xdr:colOff>285750</xdr:colOff>
      <xdr:row>13</xdr:row>
      <xdr:rowOff>66261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052516" y="2129873"/>
          <a:ext cx="2731191" cy="479149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 b="0">
              <a:solidFill>
                <a:sysClr val="windowText" lastClr="000000"/>
              </a:solidFill>
            </a:rPr>
            <a:t>To</a:t>
          </a:r>
          <a:r>
            <a:rPr lang="en-US" sz="1100" b="0" baseline="0">
              <a:solidFill>
                <a:sysClr val="windowText" lastClr="000000"/>
              </a:solidFill>
            </a:rPr>
            <a:t> simplify visualization, we are constraining everything to be in the xz-plane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12700</xdr:colOff>
          <xdr:row>6</xdr:row>
          <xdr:rowOff>50800</xdr:rowOff>
        </xdr:from>
        <xdr:to>
          <xdr:col>14</xdr:col>
          <xdr:colOff>381000</xdr:colOff>
          <xdr:row>7</xdr:row>
          <xdr:rowOff>63500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Rotation transform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12700</xdr:colOff>
          <xdr:row>7</xdr:row>
          <xdr:rowOff>76200</xdr:rowOff>
        </xdr:from>
        <xdr:to>
          <xdr:col>14</xdr:col>
          <xdr:colOff>139700</xdr:colOff>
          <xdr:row>8</xdr:row>
          <xdr:rowOff>101600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</a:rPr>
                <a:t>Scaling Transform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13</xdr:row>
      <xdr:rowOff>19050</xdr:rowOff>
    </xdr:from>
    <xdr:ext cx="2435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2838450" y="2114550"/>
              <a:ext cx="2435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𝐫</m:t>
                        </m:r>
                      </m:e>
                    </m:acc>
                    <m:r>
                      <a:rPr lang="en-US" sz="11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838450" y="2114550"/>
              <a:ext cx="2435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𝐫 ̂=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0</xdr:colOff>
      <xdr:row>21</xdr:row>
      <xdr:rowOff>28575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9639300" y="4219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323850</xdr:colOff>
      <xdr:row>15</xdr:row>
      <xdr:rowOff>142875</xdr:rowOff>
    </xdr:from>
    <xdr:ext cx="1437125" cy="31848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4352925" y="2619375"/>
              <a:ext cx="1437125" cy="3184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l-G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𝜃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unc>
                      <m:func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−1</m:t>
                            </m:r>
                          </m:sup>
                        </m:sSup>
                      </m:fName>
                      <m:e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𝐯</m:t>
                                </m:r>
                                <m:r>
                                  <a:rPr lang="en-US" sz="1100" b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</m:t>
                                </m:r>
                                <m:r>
                                  <a:rPr lang="en-US" sz="1100" b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𝐰</m:t>
                                </m:r>
                              </m:num>
                              <m:den>
                                <m:d>
                                  <m:dPr>
                                    <m:begChr m:val="‖"/>
                                    <m:endChr m:val="‖"/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𝐯</m:t>
                                    </m:r>
                                  </m:e>
                                </m:d>
                                <m:d>
                                  <m:dPr>
                                    <m:begChr m:val="‖"/>
                                    <m:endChr m:val="‖"/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b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𝐰</m:t>
                                    </m:r>
                                  </m:e>
                                </m:d>
                              </m:den>
                            </m:f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</m:e>
                    </m:fun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352925" y="2619375"/>
              <a:ext cx="1437125" cy="31848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=cos^(−1)⁡〖((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𝐯∙𝐰)/‖𝐯‖‖𝐰‖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5</xdr:col>
      <xdr:colOff>438150</xdr:colOff>
      <xdr:row>18</xdr:row>
      <xdr:rowOff>123825</xdr:rowOff>
    </xdr:from>
    <xdr:to>
      <xdr:col>15</xdr:col>
      <xdr:colOff>8205</xdr:colOff>
      <xdr:row>20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6525" y="3552825"/>
          <a:ext cx="4046805" cy="304800"/>
        </a:xfrm>
        <a:prstGeom prst="rect">
          <a:avLst/>
        </a:prstGeom>
      </xdr:spPr>
    </xdr:pic>
    <xdr:clientData/>
  </xdr:twoCellAnchor>
  <xdr:oneCellAnchor>
    <xdr:from>
      <xdr:col>8</xdr:col>
      <xdr:colOff>2627</xdr:colOff>
      <xdr:row>21</xdr:row>
      <xdr:rowOff>38758</xdr:rowOff>
    </xdr:from>
    <xdr:ext cx="4203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4365077" y="3658258"/>
              <a:ext cx="4203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𝐯</m:t>
                    </m:r>
                    <m:r>
                      <m:rPr>
                        <m:sty m:val="p"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cos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l-G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𝜃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4365077" y="3658258"/>
              <a:ext cx="4203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𝐯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cos 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123168</xdr:colOff>
      <xdr:row>21</xdr:row>
      <xdr:rowOff>19708</xdr:rowOff>
    </xdr:from>
    <xdr:ext cx="114351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4599918" y="4210708"/>
              <a:ext cx="11435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func>
                          <m:func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</m:e>
                    </m:d>
                    <m:d>
                      <m:dPr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𝐫</m:t>
                            </m:r>
                          </m:e>
                        </m:acc>
                      </m:e>
                    </m:d>
                    <m:r>
                      <m:rPr>
                        <m:nor/>
                      </m:rPr>
                      <a:rPr lang="en-US" sz="11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acc>
                      <m:accPr>
                        <m:chr m:val="̂"/>
                        <m:ctrlP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𝐫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4599918" y="4210708"/>
              <a:ext cx="114351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[1−cos⁡𝜃 ]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(𝐯∙𝐫 ̂ )" " 𝐫 ̂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333046</xdr:colOff>
      <xdr:row>21</xdr:row>
      <xdr:rowOff>29233</xdr:rowOff>
    </xdr:from>
    <xdr:ext cx="7305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6152821" y="4220233"/>
              <a:ext cx="7305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US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𝐫</m:t>
                            </m:r>
                          </m:e>
                        </m:acc>
                        <m:r>
                          <a:rPr lang="en-US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en-US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</m:d>
                    <m:r>
                      <m:rPr>
                        <m:sty m:val="p"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sin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l-GR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𝜃</m:t>
                    </m:r>
                  </m:oMath>
                </m:oMathPara>
              </a14:m>
              <a:endParaRPr lang="en-US" sz="1100">
                <a:effectLst/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152821" y="4220233"/>
              <a:ext cx="7305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𝐫 ̂×𝐯]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sin </a:t>
              </a:r>
              <a:r>
                <a:rPr lang="el-GR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</a:t>
              </a:r>
              <a:endParaRPr lang="en-US" sz="1100">
                <a:effectLst/>
              </a:endParaRPr>
            </a:p>
          </xdr:txBody>
        </xdr:sp>
      </mc:Fallback>
    </mc:AlternateContent>
    <xdr:clientData/>
  </xdr:oneCellAnchor>
  <xdr:oneCellAnchor>
    <xdr:from>
      <xdr:col>7</xdr:col>
      <xdr:colOff>172316</xdr:colOff>
      <xdr:row>32</xdr:row>
      <xdr:rowOff>166255</xdr:rowOff>
    </xdr:from>
    <xdr:ext cx="223972" cy="267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3739861" y="6491721"/>
              <a:ext cx="223972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begChr m:val="‖"/>
                          <m:endChr m:val="‖"/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1" i="0">
                              <a:latin typeface="Cambria Math" panose="02040503050406030204" pitchFamily="18" charset="0"/>
                            </a:rPr>
                            <m:t>𝐰</m:t>
                          </m:r>
                        </m:e>
                      </m:d>
                    </m:num>
                    <m:den>
                      <m:d>
                        <m:dPr>
                          <m:begChr m:val="‖"/>
                          <m:endChr m:val="‖"/>
                          <m:ctrlPr>
                            <a:rPr lang="en-US" sz="11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100" b="1" i="0">
                              <a:latin typeface="Cambria Math" panose="02040503050406030204" pitchFamily="18" charset="0"/>
                            </a:rPr>
                            <m:t>𝐯</m:t>
                          </m:r>
                        </m:e>
                      </m:d>
                    </m:den>
                  </m:f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3739861" y="6491721"/>
              <a:ext cx="223972" cy="267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‖</a:t>
              </a:r>
              <a:r>
                <a:rPr lang="en-US" sz="1100" b="1" i="0">
                  <a:latin typeface="Cambria Math" panose="02040503050406030204" pitchFamily="18" charset="0"/>
                </a:rPr>
                <a:t>𝐰‖/‖𝐯‖ 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30</xdr:row>
      <xdr:rowOff>77752</xdr:rowOff>
    </xdr:from>
    <xdr:ext cx="3800475" cy="4746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571500" y="5992777"/>
              <a:ext cx="3800475" cy="474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𝐪</m:t>
                        </m:r>
                      </m:e>
                      <m:sub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</m:sSub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𝐪</m:t>
                        </m:r>
                      </m:e>
                      <m:sub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m:rPr>
                        <m:aln/>
                      </m:rP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2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d>
                      <m:d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m:rPr>
                        <m:aln/>
                      </m:rP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 </m:t>
                    </m:r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  </m:t>
                        </m:r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)</m:t>
                    </m:r>
                  </m:oMath>
                </m:oMathPara>
              </a14:m>
              <a:endParaRPr lang="en-US" sz="1200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71500" y="5992777"/>
              <a:ext cx="3800475" cy="474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𝐪_𝟏 𝐪_𝟐&amp;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𝑤_1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,𝐯_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1 )(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,𝐯_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2 )</a:t>
              </a:r>
              <a:r>
                <a:rPr lang="en-US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&amp;=( 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𝑤_1 𝑤_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2−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𝐯_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∙𝐯_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2, 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𝑤〗_1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𝐯_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𝑤_2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𝐯_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𝐯_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×𝐯_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2   )</a:t>
              </a:r>
              <a:endParaRPr lang="en-US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7</xdr:col>
      <xdr:colOff>19050</xdr:colOff>
      <xdr:row>6</xdr:row>
      <xdr:rowOff>152400</xdr:rowOff>
    </xdr:from>
    <xdr:ext cx="1572546" cy="2428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SpPr txBox="1"/>
          </xdr:nvSpPr>
          <xdr:spPr>
            <a:xfrm>
              <a:off x="3152775" y="1295400"/>
              <a:ext cx="1572546" cy="2428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𝐪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=(</m:t>
                    </m:r>
                    <m:func>
                      <m:func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cos</m:t>
                        </m:r>
                      </m:fName>
                      <m:e>
                        <m:f>
                          <m:fPr>
                            <m:type m:val="skw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num>
                          <m:den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</m:e>
                    </m:func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</m:t>
                    </m:r>
                    <m:acc>
                      <m:accPr>
                        <m:chr m:val="̂"/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𝐫</m:t>
                        </m:r>
                      </m:e>
                    </m:acc>
                    <m:func>
                      <m:func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sin</m:t>
                        </m:r>
                      </m:fName>
                      <m:e>
                        <m:f>
                          <m:fPr>
                            <m:type m:val="skw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num>
                          <m:den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den>
                        </m:f>
                      </m:e>
                    </m:func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200">
                <a:effectLst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152775" y="1295400"/>
              <a:ext cx="1572546" cy="2428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𝐪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=(cos⁡〖𝜃⁄2〗,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𝐫 ̂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sin⁡〖𝜃⁄2〗)</a:t>
              </a:r>
              <a:endParaRPr lang="en-US" sz="1200">
                <a:effectLst/>
              </a:endParaRPr>
            </a:p>
          </xdr:txBody>
        </xdr:sp>
      </mc:Fallback>
    </mc:AlternateContent>
    <xdr:clientData/>
  </xdr:oneCellAnchor>
  <xdr:oneCellAnchor>
    <xdr:from>
      <xdr:col>1</xdr:col>
      <xdr:colOff>123825</xdr:colOff>
      <xdr:row>54</xdr:row>
      <xdr:rowOff>77752</xdr:rowOff>
    </xdr:from>
    <xdr:ext cx="3800475" cy="4746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571500" y="5802277"/>
              <a:ext cx="3800475" cy="474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𝐪</m:t>
                        </m:r>
                      </m:e>
                      <m:sub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b>
                    </m:sSub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𝐪</m:t>
                        </m:r>
                      </m:e>
                      <m:sub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𝟐</m:t>
                        </m:r>
                      </m:sub>
                    </m:sSub>
                    <m:r>
                      <m:rPr>
                        <m:aln/>
                      </m:rP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lang="en-US" sz="12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</m:e>
                    </m:d>
                    <m:d>
                      <m:dPr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𝑤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sSub>
                          <m:sSubPr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2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𝐯</m:t>
                            </m:r>
                          </m:e>
                          <m:sub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</m:e>
                    </m:d>
                  </m:oMath>
                  <m:oMath xmlns:m="http://schemas.openxmlformats.org/officeDocument/2006/math">
                    <m:r>
                      <m:rPr>
                        <m:aln/>
                      </m:rP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 </m:t>
                    </m:r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∙</m:t>
                    </m:r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   </m:t>
                        </m:r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×</m:t>
                    </m:r>
                    <m:sSub>
                      <m:sSub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𝐯</m:t>
                        </m:r>
                      </m:e>
                      <m:sub>
                        <m: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)</m:t>
                    </m:r>
                  </m:oMath>
                </m:oMathPara>
              </a14:m>
              <a:endParaRPr lang="en-US" sz="1200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71500" y="5802277"/>
              <a:ext cx="3800475" cy="4746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lvl="0" indent="0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𝐪_𝟏 𝐪_𝟐&amp;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𝑤_1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,𝐯_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1 )(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,𝐯_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2 )</a:t>
              </a:r>
              <a:r>
                <a:rPr lang="en-US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/>
              </a:r>
              <a:br>
                <a:rPr lang="en-US" sz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</a:b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&amp;=( 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𝑤_1 𝑤_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2−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𝐯_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∙𝐯_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2, 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𝑤〗_1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𝐯_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𝑤_2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𝐯_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𝐯_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×𝐯_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2   )</a:t>
              </a:r>
              <a:endParaRPr lang="en-US" sz="1200">
                <a:effectLst/>
              </a:endParaRPr>
            </a:p>
          </xdr:txBody>
        </xdr:sp>
      </mc:Fallback>
    </mc:AlternateContent>
    <xdr:clientData/>
  </xdr:oneCellAnchor>
  <xdr:twoCellAnchor>
    <xdr:from>
      <xdr:col>11</xdr:col>
      <xdr:colOff>285749</xdr:colOff>
      <xdr:row>62</xdr:row>
      <xdr:rowOff>142875</xdr:rowOff>
    </xdr:from>
    <xdr:to>
      <xdr:col>15</xdr:col>
      <xdr:colOff>142874</xdr:colOff>
      <xdr:row>64</xdr:row>
      <xdr:rowOff>180975</xdr:rowOff>
    </xdr:to>
    <xdr:sp macro="" textlink="">
      <xdr:nvSpPr>
        <xdr:cNvPr id="5" name="Line Callout 1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5210174" y="12439650"/>
          <a:ext cx="1647825" cy="457200"/>
        </a:xfrm>
        <a:prstGeom prst="borderCallout1">
          <a:avLst>
            <a:gd name="adj1" fmla="val 18750"/>
            <a:gd name="adj2" fmla="val -8333"/>
            <a:gd name="adj3" fmla="val 29167"/>
            <a:gd name="adj4" fmla="val -43535"/>
          </a:avLst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Why is the cross-product always </a:t>
          </a:r>
          <a:r>
            <a:rPr lang="en-US" sz="1100" b="1">
              <a:solidFill>
                <a:sysClr val="windowText" lastClr="000000"/>
              </a:solidFill>
            </a:rPr>
            <a:t>0</a:t>
          </a:r>
          <a:r>
            <a:rPr lang="en-US" sz="1100" b="0">
              <a:solidFill>
                <a:sysClr val="windowText" lastClr="000000"/>
              </a:solidFill>
            </a:rPr>
            <a:t> here?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257174</xdr:colOff>
      <xdr:row>57</xdr:row>
      <xdr:rowOff>104775</xdr:rowOff>
    </xdr:from>
    <xdr:to>
      <xdr:col>15</xdr:col>
      <xdr:colOff>114299</xdr:colOff>
      <xdr:row>61</xdr:row>
      <xdr:rowOff>104775</xdr:rowOff>
    </xdr:to>
    <xdr:sp macro="" textlink="">
      <xdr:nvSpPr>
        <xdr:cNvPr id="6" name="Line Callout 1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5181599" y="11372850"/>
          <a:ext cx="1657350" cy="800100"/>
        </a:xfrm>
        <a:prstGeom prst="borderCallout1">
          <a:avLst>
            <a:gd name="adj1" fmla="val 18750"/>
            <a:gd name="adj2" fmla="val -8333"/>
            <a:gd name="adj3" fmla="val 75000"/>
            <a:gd name="adj4" fmla="val -37177"/>
          </a:avLst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Since the w's are the</a:t>
          </a:r>
          <a:r>
            <a:rPr lang="en-US" sz="1100" baseline="0">
              <a:solidFill>
                <a:sysClr val="windowText" lastClr="000000"/>
              </a:solidFill>
            </a:rPr>
            <a:t> same and the v's are negative of one another, no surprise here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347662</xdr:colOff>
      <xdr:row>8</xdr:row>
      <xdr:rowOff>0</xdr:rowOff>
    </xdr:from>
    <xdr:ext cx="1053686" cy="2096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 txBox="1"/>
          </xdr:nvSpPr>
          <xdr:spPr>
            <a:xfrm>
              <a:off x="3929062" y="1524000"/>
              <a:ext cx="1053686" cy="209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𝐪</m:t>
                        </m:r>
                      </m:sub>
                    </m:sSub>
                    <m:d>
                      <m:d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2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</m:t>
                        </m:r>
                      </m:e>
                    </m:d>
                    <m:r>
                      <a:rPr lang="en-US" sz="12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𝐪</m:t>
                    </m:r>
                    <m:r>
                      <m:rPr>
                        <m:nor/>
                      </m:rPr>
                      <a:rPr lang="en-US" sz="1200" b="1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p</m:t>
                    </m:r>
                    <m:sSup>
                      <m:sSup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2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𝐪</m:t>
                        </m:r>
                      </m:e>
                      <m:sup>
                        <m:r>
                          <a:rPr lang="en-US" sz="12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en-US" sz="12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𝟏</m:t>
                        </m:r>
                      </m:sup>
                    </m:sSup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929062" y="1524000"/>
              <a:ext cx="1053686" cy="2096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𝑅_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𝐪 (𝐩)=𝐪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"p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𝐪^(−𝟏)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7</xdr:col>
      <xdr:colOff>85725</xdr:colOff>
      <xdr:row>27</xdr:row>
      <xdr:rowOff>76200</xdr:rowOff>
    </xdr:from>
    <xdr:to>
      <xdr:col>15</xdr:col>
      <xdr:colOff>95250</xdr:colOff>
      <xdr:row>31</xdr:row>
      <xdr:rowOff>104775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219450" y="5495925"/>
          <a:ext cx="3600450" cy="790575"/>
        </a:xfrm>
        <a:prstGeom prst="rect">
          <a:avLst/>
        </a:prstGeom>
        <a:solidFill>
          <a:srgbClr val="FFFF66"/>
        </a:solidFill>
        <a:ln w="254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Note: </a:t>
          </a:r>
          <a:r>
            <a:rPr lang="en-US" sz="1100">
              <a:solidFill>
                <a:sysClr val="windowText" lastClr="000000"/>
              </a:solidFill>
            </a:rPr>
            <a:t>When applying</a:t>
          </a:r>
          <a:r>
            <a:rPr lang="en-US" sz="1100" baseline="0">
              <a:solidFill>
                <a:sysClr val="windowText" lastClr="000000"/>
              </a:solidFill>
            </a:rPr>
            <a:t> multiple consecutive multiplication (very common when animating complex models) using quaternion multiplication can be more efficient than matrix multiplication.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223837</xdr:colOff>
      <xdr:row>42</xdr:row>
      <xdr:rowOff>171450</xdr:rowOff>
    </xdr:from>
    <xdr:ext cx="3168560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SpPr txBox="1"/>
          </xdr:nvSpPr>
          <xdr:spPr>
            <a:xfrm>
              <a:off x="1119187" y="8467725"/>
              <a:ext cx="316856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2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</m:t>
                        </m:r>
                      </m:e>
                      <m:sup>
                        <m:r>
                          <a:rPr lang="en-US" sz="12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′</m:t>
                        </m:r>
                      </m:sup>
                    </m:sSup>
                    <m:r>
                      <a:rPr lang="en-US" sz="12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200" b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𝐩</m:t>
                    </m:r>
                    <m:r>
                      <m:rPr>
                        <m:sty m:val="p"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cos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l-GR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𝜃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func>
                          <m:func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2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cos</m:t>
                            </m:r>
                          </m:fName>
                          <m:e>
                            <m: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𝜃</m:t>
                            </m:r>
                          </m:e>
                        </m:func>
                      </m:e>
                    </m:d>
                    <m:d>
                      <m:dPr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</m:t>
                        </m:r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acc>
                          <m:accPr>
                            <m:chr m:val="̂"/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2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𝐫</m:t>
                            </m:r>
                          </m:e>
                        </m:acc>
                      </m:e>
                    </m:d>
                    <m:r>
                      <m:rPr>
                        <m:nor/>
                      </m:rPr>
                      <a:rPr lang="en-US" sz="1200" b="1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acc>
                      <m:accPr>
                        <m:chr m:val="̂"/>
                        <m:ctrlP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𝐫</m:t>
                        </m:r>
                      </m:e>
                    </m:acc>
                    <m:r>
                      <a:rPr lang="en-US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begChr m:val="["/>
                        <m:endChr m:val="]"/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acc>
                          <m:accPr>
                            <m:chr m:val="̂"/>
                            <m:ctrlPr>
                              <a:rPr lang="en-US" sz="12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2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𝐫</m:t>
                            </m:r>
                          </m:e>
                        </m:acc>
                        <m:r>
                          <a:rPr lang="en-US" sz="12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×</m:t>
                        </m:r>
                        <m:r>
                          <a:rPr lang="en-US" sz="12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𝐩</m:t>
                        </m:r>
                      </m:e>
                    </m:d>
                    <m:r>
                      <m:rPr>
                        <m:sty m:val="p"/>
                      </m:rPr>
                      <a:rPr lang="en-US" sz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sin</m:t>
                    </m:r>
                    <m:r>
                      <a:rPr lang="en-US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l-GR" sz="12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𝜃</m:t>
                    </m:r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119187" y="8467725"/>
              <a:ext cx="3168560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𝐩^′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𝐩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 </a:t>
              </a:r>
              <a:r>
                <a:rPr lang="el-GR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+[1−cos⁡𝜃 ]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(𝐩∙𝐫 ̂ )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𝐫 ̂+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</a:t>
              </a:r>
              <a:r>
                <a:rPr lang="en-US" sz="12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𝐫 ̂×𝐩]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 </a:t>
              </a:r>
              <a:r>
                <a:rPr lang="el-GR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𝜃</a:t>
              </a:r>
              <a:endParaRPr lang="en-US" sz="12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271462</xdr:colOff>
      <xdr:row>20</xdr:row>
      <xdr:rowOff>142875</xdr:rowOff>
    </xdr:from>
    <xdr:ext cx="3143809" cy="14423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1166812" y="3848100"/>
              <a:ext cx="3143809" cy="14423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2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AT</m:t>
                        </m:r>
                        <m:r>
                          <m:rPr>
                            <m:sty m:val="p"/>
                          </m:rPr>
                          <a:rPr lang="en-US" sz="120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an</m:t>
                        </m:r>
                        <m:r>
                          <a:rPr lang="en-US" sz="12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fName>
                      <m:e>
                        <m:d>
                          <m:dPr>
                            <m:ctrlPr>
                              <a:rPr lang="en-US" sz="12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d>
                      </m:e>
                    </m:func>
                    <m:r>
                      <a:rPr lang="en-US" sz="12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begChr m:val="{"/>
                        <m:endChr m:val=""/>
                        <m:ctrlPr>
                          <a:rPr lang="en-US" sz="12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2"/>
                                  <m:mcJc m:val="center"/>
                                </m:mcPr>
                              </m:mc>
                            </m:mcs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mPr>
                          <m:mr>
                            <m:e>
                              <m:func>
                                <m:funcPr>
                                  <m:ctrl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sSup>
                                    <m:sSupPr>
                                      <m:ctrlPr>
                                        <a:rPr lang="en-US" sz="12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en-US" sz="12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t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en-US" sz="1200" b="0" i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an</m:t>
                                      </m:r>
                                    </m:e>
                                    <m:sup>
                                      <m:r>
                                        <m:rPr>
                                          <m:brk m:alnAt="7"/>
                                        </m:rPr>
                                        <a:rPr lang="en-US" sz="12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a:rPr lang="en-US" sz="12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p>
                                  </m:sSup>
                                </m:fName>
                                <m:e>
                                  <m:d>
                                    <m:dPr>
                                      <m:ctrlPr>
                                        <a:rPr lang="en-US" sz="12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f>
                                        <m:fPr>
                                          <m:type m:val="skw"/>
                                          <m:ctrlPr>
                                            <a:rPr lang="en-US" sz="12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en-US" sz="12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num>
                                        <m:den>
                                          <m:r>
                                            <a:rPr lang="en-US" sz="12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den>
                                      </m:f>
                                    </m:e>
                                  </m:d>
                                </m:e>
                              </m:func>
                            </m:e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&gt;0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sSup>
                                    <m:sSupPr>
                                      <m:ctrlPr>
                                        <a:rPr lang="en-US" sz="12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en-US" sz="120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t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en-US" sz="120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an</m:t>
                                      </m:r>
                                    </m:e>
                                    <m:sup>
                                      <m:r>
                                        <m:rPr>
                                          <m:brk m:alnAt="7"/>
                                        </m:rPr>
                                        <a:rPr lang="en-US" sz="12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a:rPr lang="en-US" sz="12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p>
                                  </m:sSup>
                                </m:fName>
                                <m:e>
                                  <m:d>
                                    <m:dPr>
                                      <m:ctrlPr>
                                        <a:rPr lang="en-US" sz="12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f>
                                        <m:fPr>
                                          <m:type m:val="skw"/>
                                          <m:ctrlPr>
                                            <a:rPr lang="en-US" sz="12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en-US" sz="12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num>
                                        <m:den>
                                          <m:r>
                                            <a:rPr lang="en-US" sz="12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den>
                                      </m:f>
                                    </m:e>
                                  </m:d>
                                </m:e>
                              </m:func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 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𝜋</m:t>
                              </m:r>
                            </m:e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&lt;0, 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𝑦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≥0</m:t>
                              </m:r>
                            </m:e>
                          </m:mr>
                          <m:mr>
                            <m:e>
                              <m:func>
                                <m:funcPr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uncPr>
                                <m:fName>
                                  <m:sSup>
                                    <m:sSupPr>
                                      <m:ctrlPr>
                                        <a:rPr lang="en-US" sz="12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r>
                                        <m:rPr>
                                          <m:sty m:val="p"/>
                                          <m:brk m:alnAt="7"/>
                                        </m:rPr>
                                        <a:rPr lang="en-US" sz="120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t</m:t>
                                      </m:r>
                                      <m:r>
                                        <m:rPr>
                                          <m:sty m:val="p"/>
                                        </m:rPr>
                                        <a:rPr lang="en-US" sz="120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an</m:t>
                                      </m:r>
                                    </m:e>
                                    <m:sup>
                                      <m:r>
                                        <m:rPr>
                                          <m:brk m:alnAt="7"/>
                                        </m:rPr>
                                        <a:rPr lang="en-US" sz="12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r>
                                        <a:rPr lang="en-US" sz="12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1</m:t>
                                      </m:r>
                                    </m:sup>
                                  </m:sSup>
                                </m:fName>
                                <m:e>
                                  <m:d>
                                    <m:dPr>
                                      <m:ctrlPr>
                                        <a:rPr lang="en-US" sz="120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f>
                                        <m:fPr>
                                          <m:type m:val="skw"/>
                                          <m:ctrlPr>
                                            <a:rPr lang="en-US" sz="12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fPr>
                                        <m:num>
                                          <m:r>
                                            <a:rPr lang="en-US" sz="12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𝑦</m:t>
                                          </m:r>
                                        </m:num>
                                        <m:den>
                                          <m:r>
                                            <a:rPr lang="en-US" sz="120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𝑥</m:t>
                                          </m:r>
                                        </m:den>
                                      </m:f>
                                    </m:e>
                                  </m:d>
                                </m:e>
                              </m:func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r>
                                <a:rPr lang="en-US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 </m:t>
                              </m:r>
                              <m:r>
                                <a:rPr lang="en-US" sz="12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𝜋</m:t>
                              </m:r>
                            </m:e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&lt;0, 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𝑦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&lt;0</m:t>
                              </m:r>
                            </m:e>
                          </m:mr>
                          <m:mr>
                            <m:e>
                              <m:f>
                                <m:fPr>
                                  <m:type m:val="skw"/>
                                  <m:ctrlP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𝜋</m:t>
                                  </m:r>
                                </m:num>
                                <m:den>
                                  <m:r>
                                    <a:rPr lang="en-US" sz="12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=0, 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𝑦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&gt;0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</m:t>
                              </m:r>
                              <m:f>
                                <m:fPr>
                                  <m:type m:val="skw"/>
                                  <m:ctrlP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fPr>
                                <m:num>
                                  <m: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𝜋</m:t>
                                  </m:r>
                                </m:num>
                                <m:den>
                                  <m:r>
                                    <a:rPr lang="en-US" sz="120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den>
                              </m:f>
                            </m:e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=0,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𝑦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&lt;0</m:t>
                              </m:r>
                            </m:e>
                          </m:mr>
                          <m:mr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𝑢𝑛𝑑𝑒𝑓𝑖𝑛𝑒𝑑</m:t>
                              </m:r>
                            </m:e>
                            <m:e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𝑦</m:t>
                              </m:r>
                              <m:r>
                                <a:rPr lang="en-US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=0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en-US" sz="12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66812" y="3848100"/>
              <a:ext cx="3143809" cy="14423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AT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an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2⁡(𝑦,𝑥)={■8(tan^(−1)⁡(𝑦⁄𝑥)&amp;𝑥&gt;0@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tan^(−1)⁡(𝑦⁄𝑥)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𝜋&amp;𝑥&lt;0, 𝑦≥0@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tan^(−1)⁡(𝑦⁄𝑥)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𝜋&amp;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𝑥&lt;0, 𝑦&lt;0@𝜋⁄2&amp;𝑥=0, 𝑦&gt;0@−</a:t>
              </a:r>
              <a:r>
                <a:rPr lang="en-US" sz="12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𝜋⁄2&amp;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𝑥=0,𝑦&lt;0@𝑢𝑛𝑑𝑒𝑓𝑖𝑛𝑒𝑑&amp;𝑥=𝑦=0)┤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11</xdr:col>
      <xdr:colOff>50132</xdr:colOff>
      <xdr:row>21</xdr:row>
      <xdr:rowOff>2507</xdr:rowOff>
    </xdr:from>
    <xdr:to>
      <xdr:col>11</xdr:col>
      <xdr:colOff>180474</xdr:colOff>
      <xdr:row>26</xdr:row>
      <xdr:rowOff>215566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4526882" y="3898232"/>
          <a:ext cx="130342" cy="1356059"/>
        </a:xfrm>
        <a:prstGeom prst="rightBrace">
          <a:avLst>
            <a:gd name="adj1" fmla="val 94333"/>
            <a:gd name="adj2" fmla="val 50000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409575</xdr:colOff>
      <xdr:row>2</xdr:row>
      <xdr:rowOff>133351</xdr:rowOff>
    </xdr:from>
    <xdr:to>
      <xdr:col>17</xdr:col>
      <xdr:colOff>247650</xdr:colOff>
      <xdr:row>20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5"/>
  <sheetViews>
    <sheetView tabSelected="1" topLeftCell="A31" zoomScale="200" zoomScaleNormal="100" workbookViewId="0">
      <selection activeCell="X20" sqref="X20"/>
    </sheetView>
  </sheetViews>
  <sheetFormatPr baseColWidth="10" defaultColWidth="6.6640625" defaultRowHeight="15"/>
  <sheetData>
    <row r="1" spans="1:37">
      <c r="A1" s="1" t="s">
        <v>0</v>
      </c>
    </row>
    <row r="3" spans="1:37">
      <c r="B3" s="2" t="s">
        <v>122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7"/>
      <c r="S3" s="47"/>
      <c r="T3" s="47"/>
      <c r="U3" s="47"/>
      <c r="X3" s="86" t="s">
        <v>12</v>
      </c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</row>
    <row r="4" spans="1:37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47"/>
      <c r="S4" s="47"/>
      <c r="T4" s="47"/>
      <c r="U4" s="47"/>
      <c r="X4" s="86"/>
      <c r="Y4" s="86"/>
      <c r="Z4" s="86"/>
      <c r="AA4" s="86"/>
      <c r="AB4" s="86"/>
      <c r="AC4" s="86"/>
      <c r="AD4" s="86"/>
      <c r="AE4" s="86" t="s">
        <v>16</v>
      </c>
      <c r="AF4" s="86">
        <v>0</v>
      </c>
      <c r="AG4" s="86">
        <v>1</v>
      </c>
      <c r="AH4" s="86">
        <v>0</v>
      </c>
      <c r="AI4" s="86"/>
      <c r="AJ4" s="86"/>
      <c r="AK4" s="86"/>
    </row>
    <row r="5" spans="1:37">
      <c r="B5" s="5"/>
      <c r="C5" s="8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47"/>
      <c r="S5" s="47"/>
      <c r="T5" s="47"/>
      <c r="U5" s="47"/>
      <c r="X5" s="86" t="s">
        <v>13</v>
      </c>
      <c r="Y5" s="87">
        <f t="shared" ref="Y5:AA5" ca="1" si="0">RANDBETWEEN(-5,5)</f>
        <v>-5</v>
      </c>
      <c r="Z5" s="87">
        <f t="shared" ca="1" si="0"/>
        <v>-4</v>
      </c>
      <c r="AA5" s="87">
        <f t="shared" ca="1" si="0"/>
        <v>-1</v>
      </c>
      <c r="AB5" s="86" t="s">
        <v>14</v>
      </c>
      <c r="AC5" s="86">
        <f ca="1">SQRT(SUMPRODUCT(Y5:AA5,Y5:AA5))</f>
        <v>6.4807406984078604</v>
      </c>
      <c r="AD5" s="86"/>
      <c r="AE5" s="86" t="s">
        <v>15</v>
      </c>
      <c r="AF5" s="86">
        <f ca="1">Y5/$AC5</f>
        <v>-0.77151674981045948</v>
      </c>
      <c r="AG5" s="86">
        <f ca="1">Z5/$AC5</f>
        <v>-0.61721339984836765</v>
      </c>
      <c r="AH5" s="86">
        <f ca="1">AA5/$AC5</f>
        <v>-0.15430334996209191</v>
      </c>
      <c r="AI5" s="86" t="s">
        <v>14</v>
      </c>
      <c r="AJ5" s="86">
        <f ca="1">SQRT(SUMPRODUCT(AF5:AH5,AF5:AH5))</f>
        <v>1</v>
      </c>
      <c r="AK5" s="86"/>
    </row>
    <row r="6" spans="1:37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R6" s="47"/>
      <c r="S6" s="47"/>
      <c r="T6" s="47"/>
      <c r="U6" s="47"/>
      <c r="X6" s="86"/>
      <c r="Y6" s="86"/>
      <c r="Z6" s="86"/>
      <c r="AA6" s="86"/>
      <c r="AB6" s="86"/>
      <c r="AC6" s="86"/>
      <c r="AD6" s="86"/>
      <c r="AE6" s="86" t="s">
        <v>17</v>
      </c>
      <c r="AF6" s="86">
        <f ca="1">AG4*AH5-AH4*AG5</f>
        <v>-0.15430334996209191</v>
      </c>
      <c r="AG6" s="86">
        <f ca="1">-(AF4*AH5-AH4*AF5)</f>
        <v>0</v>
      </c>
      <c r="AH6" s="86">
        <f ca="1">AF4*AG5-AG4*AF5</f>
        <v>0.77151674981045948</v>
      </c>
      <c r="AI6" s="86" t="s">
        <v>14</v>
      </c>
      <c r="AJ6" s="86">
        <f ca="1">SQRT(SUMPRODUCT(AF6:AH6,AF6:AH6))</f>
        <v>0.78679579246944309</v>
      </c>
      <c r="AK6" s="86"/>
    </row>
    <row r="7" spans="1:37" ht="17">
      <c r="B7" s="5"/>
      <c r="C7" s="6"/>
      <c r="D7" s="6"/>
      <c r="E7" s="9">
        <f t="shared" ref="E7:E9" ca="1" si="1">RANDBETWEEN(-5,5)</f>
        <v>-2</v>
      </c>
      <c r="F7" s="6"/>
      <c r="G7" s="6"/>
      <c r="H7" s="10">
        <f t="array" aca="1" ref="H7:H9" ca="1">TRANSPOSE(AF5:AH5)</f>
        <v>-0.77151674981045948</v>
      </c>
      <c r="I7" s="6"/>
      <c r="J7" s="6"/>
      <c r="K7" s="11">
        <f t="array" aca="1" ref="K7:K9" ca="1">TRANSPOSE(AF9:AH9)</f>
        <v>-0.60522753266880236</v>
      </c>
      <c r="L7" s="6"/>
      <c r="M7" s="12" t="s">
        <v>5</v>
      </c>
      <c r="N7" s="13">
        <f ca="1">RANDBETWEEN(1,8)/4</f>
        <v>2</v>
      </c>
      <c r="O7" s="6"/>
      <c r="P7" s="6"/>
      <c r="Q7" s="7"/>
      <c r="R7" s="47"/>
      <c r="S7" s="47"/>
      <c r="T7" s="47"/>
      <c r="U7" s="47"/>
      <c r="X7" s="86"/>
      <c r="Y7" s="86"/>
      <c r="Z7" s="86"/>
      <c r="AA7" s="86"/>
      <c r="AB7" s="86"/>
      <c r="AC7" s="86"/>
      <c r="AD7" s="86"/>
      <c r="AE7" s="86" t="s">
        <v>15</v>
      </c>
      <c r="AF7" s="86">
        <f t="shared" ref="AF7:AH7" ca="1" si="2">AF5</f>
        <v>-0.77151674981045948</v>
      </c>
      <c r="AG7" s="86">
        <f t="shared" ca="1" si="2"/>
        <v>-0.61721339984836765</v>
      </c>
      <c r="AH7" s="86">
        <f t="shared" ca="1" si="2"/>
        <v>-0.15430334996209191</v>
      </c>
      <c r="AI7" s="86"/>
      <c r="AJ7" s="86"/>
      <c r="AK7" s="86"/>
    </row>
    <row r="8" spans="1:37" ht="17">
      <c r="B8" s="5"/>
      <c r="C8" s="6"/>
      <c r="D8" s="14" t="s">
        <v>1</v>
      </c>
      <c r="E8" s="15">
        <f t="shared" ca="1" si="1"/>
        <v>2</v>
      </c>
      <c r="F8" s="6"/>
      <c r="G8" s="16" t="s">
        <v>2</v>
      </c>
      <c r="H8" s="17">
        <f ca="1"/>
        <v>-0.61721339984836765</v>
      </c>
      <c r="I8" s="6"/>
      <c r="J8" s="16" t="s">
        <v>3</v>
      </c>
      <c r="K8" s="18">
        <f ca="1"/>
        <v>0.78679579246944298</v>
      </c>
      <c r="L8" s="6"/>
      <c r="M8" s="12" t="s">
        <v>6</v>
      </c>
      <c r="N8" s="13">
        <f t="shared" ref="N8:N9" ca="1" si="3">RANDBETWEEN(1,8)/4</f>
        <v>0.5</v>
      </c>
      <c r="O8" s="6"/>
      <c r="P8" s="6"/>
      <c r="Q8" s="7"/>
      <c r="R8" s="47"/>
      <c r="S8" s="47"/>
      <c r="T8" s="47"/>
      <c r="U8" s="47"/>
      <c r="X8" s="86"/>
      <c r="Y8" s="86"/>
      <c r="Z8" s="86"/>
      <c r="AA8" s="86"/>
      <c r="AB8" s="86"/>
      <c r="AC8" s="86"/>
      <c r="AD8" s="86"/>
      <c r="AE8" s="86" t="s">
        <v>18</v>
      </c>
      <c r="AF8" s="86">
        <f ca="1">AF6/$AJ6</f>
        <v>-0.19611613513818404</v>
      </c>
      <c r="AG8" s="86">
        <f ca="1">AG6/$AJ6</f>
        <v>0</v>
      </c>
      <c r="AH8" s="86">
        <f ca="1">AH6/$AJ6</f>
        <v>0.98058067569092011</v>
      </c>
      <c r="AI8" s="86" t="s">
        <v>14</v>
      </c>
      <c r="AJ8" s="86">
        <f ca="1">SQRT(SUMPRODUCT(AF8:AH8,AF8:AH8))</f>
        <v>1</v>
      </c>
      <c r="AK8" s="86"/>
    </row>
    <row r="9" spans="1:37" ht="17">
      <c r="B9" s="5"/>
      <c r="C9" s="6"/>
      <c r="D9" s="6"/>
      <c r="E9" s="19">
        <f t="shared" ca="1" si="1"/>
        <v>0</v>
      </c>
      <c r="F9" s="6"/>
      <c r="G9" s="6"/>
      <c r="H9" s="20">
        <f ca="1"/>
        <v>-0.15430334996209191</v>
      </c>
      <c r="I9" s="6"/>
      <c r="J9" s="6"/>
      <c r="K9" s="21">
        <f ca="1"/>
        <v>-0.12104550653376049</v>
      </c>
      <c r="L9" s="6"/>
      <c r="M9" s="12" t="s">
        <v>7</v>
      </c>
      <c r="N9" s="13">
        <f t="shared" ca="1" si="3"/>
        <v>1</v>
      </c>
      <c r="O9" s="6"/>
      <c r="P9" s="6"/>
      <c r="Q9" s="7"/>
      <c r="R9" s="47"/>
      <c r="S9" s="47"/>
      <c r="T9" s="47"/>
      <c r="U9" s="47"/>
      <c r="X9" s="86"/>
      <c r="Y9" s="86"/>
      <c r="Z9" s="86"/>
      <c r="AA9" s="86"/>
      <c r="AB9" s="86"/>
      <c r="AC9" s="86"/>
      <c r="AD9" s="86"/>
      <c r="AE9" s="86" t="s">
        <v>19</v>
      </c>
      <c r="AF9" s="86">
        <f ca="1">AG7*AH8-AH7*AG8</f>
        <v>-0.60522753266880236</v>
      </c>
      <c r="AG9" s="86">
        <f ca="1">-(AF7*AH8-AH7*AF8)</f>
        <v>0.78679579246944298</v>
      </c>
      <c r="AH9" s="86">
        <f ca="1">AF7*AG8-AG7*AF8</f>
        <v>-0.12104550653376049</v>
      </c>
      <c r="AI9" s="86" t="s">
        <v>14</v>
      </c>
      <c r="AJ9" s="86">
        <f ca="1">SQRT(SUMPRODUCT(AF9:AH9,AF9:AH9))</f>
        <v>0.99999999999999978</v>
      </c>
      <c r="AK9" s="86"/>
    </row>
    <row r="10" spans="1:37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47"/>
      <c r="S10" s="47"/>
      <c r="T10" s="47"/>
      <c r="U10" s="47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</row>
    <row r="11" spans="1:37">
      <c r="B11" s="5"/>
      <c r="C11" s="6"/>
      <c r="D11" s="8" t="s">
        <v>20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47"/>
      <c r="S11" s="47"/>
      <c r="T11" s="47"/>
      <c r="U11" s="47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</row>
    <row r="12" spans="1:37">
      <c r="B12" s="5"/>
      <c r="C12" s="6"/>
      <c r="D12" s="6"/>
      <c r="E12" s="6"/>
      <c r="F12" s="6"/>
      <c r="G12" s="6"/>
      <c r="H12" s="6"/>
      <c r="I12" s="6"/>
      <c r="J12" s="22"/>
      <c r="K12" s="6"/>
      <c r="L12" s="6"/>
      <c r="M12" s="6"/>
      <c r="N12" s="6"/>
      <c r="O12" s="6"/>
      <c r="P12" s="6"/>
      <c r="Q12" s="27"/>
      <c r="R12" s="47"/>
      <c r="S12" s="47"/>
      <c r="T12" s="47"/>
      <c r="U12" s="47"/>
    </row>
    <row r="13" spans="1:37">
      <c r="B13" s="5"/>
      <c r="C13" s="6"/>
      <c r="D13" s="6"/>
      <c r="E13" s="12" t="s">
        <v>9</v>
      </c>
      <c r="F13" s="13">
        <f ca="1">SQRT(SUMPRODUCT(H7:H9,H7:H9))</f>
        <v>1</v>
      </c>
      <c r="H13" s="97" t="s">
        <v>10</v>
      </c>
      <c r="I13" s="13">
        <f ca="1">SQRT(SUMPRODUCT(K7:K9,K7:K9))</f>
        <v>0.99999999999999978</v>
      </c>
      <c r="J13" s="6"/>
      <c r="K13" s="16" t="s">
        <v>21</v>
      </c>
      <c r="L13" s="13">
        <f ca="1">SUMPRODUCT(H7:H9,K7:K9)</f>
        <v>1.7347234759768071E-17</v>
      </c>
      <c r="M13" s="6"/>
      <c r="N13" s="6"/>
      <c r="O13" s="6"/>
      <c r="P13" s="6"/>
      <c r="Q13" s="27"/>
      <c r="R13" s="91"/>
      <c r="S13" s="47"/>
      <c r="T13" s="47"/>
      <c r="U13" s="47"/>
    </row>
    <row r="14" spans="1:37">
      <c r="B14" s="5"/>
      <c r="C14" s="6"/>
      <c r="D14" s="6"/>
      <c r="E14" s="6"/>
      <c r="F14" s="6"/>
      <c r="G14" s="6"/>
      <c r="H14" s="6"/>
      <c r="I14" s="6"/>
      <c r="J14" s="22"/>
      <c r="K14" s="6"/>
      <c r="L14" s="6"/>
      <c r="M14" s="6"/>
      <c r="N14" s="6"/>
      <c r="O14" s="6"/>
      <c r="P14" s="6"/>
      <c r="Q14" s="27"/>
      <c r="R14" s="47"/>
      <c r="S14" s="47"/>
      <c r="T14" s="47"/>
      <c r="U14" s="47"/>
    </row>
    <row r="15" spans="1:37">
      <c r="B15" s="5"/>
      <c r="C15" s="6"/>
      <c r="D15" s="8" t="s">
        <v>11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  <c r="R15" s="47"/>
      <c r="S15" s="47"/>
      <c r="T15" s="47"/>
      <c r="U15" s="47"/>
    </row>
    <row r="16" spans="1:37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  <c r="R16" s="47"/>
      <c r="S16" s="47"/>
      <c r="T16" s="47"/>
      <c r="U16" s="47"/>
    </row>
    <row r="17" spans="2:27">
      <c r="B17" s="5"/>
      <c r="C17" s="6"/>
      <c r="D17" s="6"/>
      <c r="E17" s="6"/>
      <c r="F17" s="6"/>
      <c r="G17" s="6"/>
      <c r="H17" s="88">
        <f t="array" aca="1" ref="H17:H19" ca="1">TRANSPOSE(AF8:AH8)</f>
        <v>-0.19611613513818404</v>
      </c>
      <c r="I17" s="6"/>
      <c r="J17" s="6"/>
      <c r="K17" s="6"/>
      <c r="L17" s="6"/>
      <c r="M17" s="6"/>
      <c r="N17" s="6"/>
      <c r="O17" s="6"/>
      <c r="P17" s="6"/>
      <c r="Q17" s="7"/>
      <c r="R17" s="47"/>
      <c r="S17" s="47"/>
      <c r="T17" s="47"/>
      <c r="U17" s="47"/>
    </row>
    <row r="18" spans="2:27">
      <c r="B18" s="5"/>
      <c r="C18" s="6"/>
      <c r="D18" s="6"/>
      <c r="E18" s="6"/>
      <c r="F18" s="6"/>
      <c r="G18" s="6"/>
      <c r="H18" s="89">
        <f ca="1"/>
        <v>0</v>
      </c>
      <c r="I18" s="6"/>
      <c r="J18" s="6"/>
      <c r="K18" s="6"/>
      <c r="L18" s="6"/>
      <c r="M18" s="6"/>
      <c r="N18" s="6"/>
      <c r="O18" s="6"/>
      <c r="P18" s="6"/>
      <c r="Q18" s="7"/>
      <c r="R18" s="47"/>
      <c r="S18" s="47"/>
      <c r="T18" s="47"/>
      <c r="U18" s="47"/>
    </row>
    <row r="19" spans="2:27">
      <c r="B19" s="5"/>
      <c r="C19" s="6"/>
      <c r="D19" s="6"/>
      <c r="E19" s="6"/>
      <c r="F19" s="6"/>
      <c r="G19" s="6"/>
      <c r="H19" s="90">
        <f ca="1"/>
        <v>0.98058067569092011</v>
      </c>
      <c r="I19" s="6"/>
      <c r="J19" s="6"/>
      <c r="K19" s="6"/>
      <c r="L19" s="6"/>
      <c r="M19" s="6"/>
      <c r="N19" s="6"/>
      <c r="O19" s="6"/>
      <c r="P19" s="6"/>
      <c r="Q19" s="7"/>
      <c r="R19" s="47"/>
      <c r="S19" s="47"/>
      <c r="T19" s="47"/>
      <c r="U19" s="47"/>
    </row>
    <row r="20" spans="2:27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  <c r="R20" s="47"/>
      <c r="S20" s="47"/>
      <c r="T20" s="47"/>
      <c r="U20" s="47"/>
    </row>
    <row r="21" spans="2:27">
      <c r="B21" s="5"/>
      <c r="C21" s="6"/>
      <c r="D21" s="8" t="s">
        <v>22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7"/>
      <c r="R21" s="47"/>
      <c r="S21" s="47"/>
      <c r="T21" s="47"/>
      <c r="U21" s="47"/>
    </row>
    <row r="22" spans="2:27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23">
        <f ca="1">N$7*H17</f>
        <v>-0.39223227027636809</v>
      </c>
      <c r="N22" s="24">
        <f ca="1">N$8*K7</f>
        <v>-0.30261376633440118</v>
      </c>
      <c r="O22" s="24">
        <f ca="1">N$9*H7</f>
        <v>-0.77151674981045948</v>
      </c>
      <c r="P22" s="25">
        <f ca="1">E7</f>
        <v>-2</v>
      </c>
      <c r="Q22" s="7"/>
      <c r="R22" s="47"/>
      <c r="S22" s="47"/>
      <c r="T22" s="47"/>
      <c r="U22" s="47"/>
    </row>
    <row r="23" spans="2:27">
      <c r="B23" s="5"/>
      <c r="C23" s="6"/>
      <c r="D23" s="6"/>
      <c r="E23" s="6"/>
      <c r="F23" s="6"/>
      <c r="G23" s="6"/>
      <c r="H23" s="6"/>
      <c r="I23" s="6"/>
      <c r="J23" s="6"/>
      <c r="K23" s="6"/>
      <c r="L23" s="6" t="s">
        <v>8</v>
      </c>
      <c r="M23" s="26">
        <f ca="1">N$7*H18</f>
        <v>0</v>
      </c>
      <c r="N23" s="22">
        <f ca="1">N$8*K8</f>
        <v>0.39339789623472149</v>
      </c>
      <c r="O23" s="22">
        <f ca="1">N$9*H8</f>
        <v>-0.61721339984836765</v>
      </c>
      <c r="P23" s="27">
        <f ca="1">E8</f>
        <v>2</v>
      </c>
      <c r="Q23" s="7"/>
      <c r="R23" s="47"/>
      <c r="S23" s="47"/>
      <c r="T23" s="47"/>
      <c r="U23" s="47"/>
    </row>
    <row r="24" spans="2:27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26">
        <f ca="1">N$7*H19</f>
        <v>1.9611613513818402</v>
      </c>
      <c r="N24" s="22">
        <f ca="1">N$8*K9</f>
        <v>-6.0522753266880246E-2</v>
      </c>
      <c r="O24" s="22">
        <f ca="1">N$9*H9</f>
        <v>-0.15430334996209191</v>
      </c>
      <c r="P24" s="27">
        <f ca="1">E9</f>
        <v>0</v>
      </c>
      <c r="Q24" s="7"/>
      <c r="R24" s="47"/>
      <c r="S24" s="47"/>
      <c r="T24" s="47"/>
      <c r="U24" s="47"/>
    </row>
    <row r="25" spans="2:27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28">
        <v>0</v>
      </c>
      <c r="N25" s="29">
        <v>0</v>
      </c>
      <c r="O25" s="29">
        <v>0</v>
      </c>
      <c r="P25" s="30">
        <v>1</v>
      </c>
      <c r="Q25" s="7"/>
      <c r="R25" s="47"/>
      <c r="S25" s="47"/>
      <c r="T25" s="47"/>
      <c r="U25" s="47"/>
    </row>
    <row r="26" spans="2:27"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3"/>
      <c r="R26" s="47"/>
      <c r="S26" s="47"/>
      <c r="T26" s="47"/>
      <c r="U26" s="47"/>
    </row>
    <row r="27" spans="2:27"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 spans="2:27"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2:27"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1" spans="2:27">
      <c r="B31" s="2" t="s">
        <v>123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47"/>
      <c r="V31" s="47"/>
      <c r="W31" s="47"/>
      <c r="X31" s="47"/>
      <c r="Y31" s="47"/>
      <c r="Z31" s="47"/>
      <c r="AA31" s="47"/>
    </row>
    <row r="32" spans="2:27">
      <c r="B32" s="5"/>
      <c r="C32" s="6"/>
      <c r="D32" s="6"/>
      <c r="E32" s="6"/>
      <c r="F32" s="6"/>
      <c r="G32" s="6"/>
      <c r="H32" s="6"/>
      <c r="I32" s="6"/>
      <c r="J32" s="6"/>
      <c r="K32" s="23">
        <f t="shared" ref="K32:N35" ca="1" si="4">M22</f>
        <v>-0.39223227027636809</v>
      </c>
      <c r="L32" s="24">
        <f t="shared" ca="1" si="4"/>
        <v>-0.30261376633440118</v>
      </c>
      <c r="M32" s="24">
        <f t="shared" ca="1" si="4"/>
        <v>-0.77151674981045948</v>
      </c>
      <c r="N32" s="25">
        <f t="shared" ca="1" si="4"/>
        <v>-2</v>
      </c>
      <c r="O32" s="6"/>
      <c r="P32" s="6"/>
      <c r="Q32" s="6"/>
      <c r="R32" s="6"/>
      <c r="S32" s="6"/>
      <c r="T32" s="7"/>
      <c r="U32" s="47"/>
      <c r="V32" s="47"/>
      <c r="W32" s="47"/>
      <c r="X32" s="47"/>
      <c r="Y32" s="47"/>
      <c r="Z32" s="47"/>
      <c r="AA32" s="47"/>
    </row>
    <row r="33" spans="2:27">
      <c r="B33" s="34" t="s">
        <v>24</v>
      </c>
      <c r="C33" s="6"/>
      <c r="D33" s="6"/>
      <c r="E33" s="6"/>
      <c r="F33" s="6"/>
      <c r="G33" s="6"/>
      <c r="H33" s="6"/>
      <c r="I33" s="6"/>
      <c r="J33" s="16" t="s">
        <v>23</v>
      </c>
      <c r="K33" s="26">
        <f t="shared" ca="1" si="4"/>
        <v>0</v>
      </c>
      <c r="L33" s="22">
        <f t="shared" ca="1" si="4"/>
        <v>0.39339789623472149</v>
      </c>
      <c r="M33" s="22">
        <f t="shared" ca="1" si="4"/>
        <v>-0.61721339984836765</v>
      </c>
      <c r="N33" s="27">
        <f t="shared" ca="1" si="4"/>
        <v>2</v>
      </c>
      <c r="O33" s="6"/>
      <c r="P33" s="6"/>
      <c r="Q33" s="6"/>
      <c r="R33" s="6"/>
      <c r="S33" s="6"/>
      <c r="T33" s="7"/>
      <c r="U33" s="47"/>
      <c r="V33" s="47"/>
      <c r="W33" s="47"/>
      <c r="X33" s="47"/>
      <c r="Y33" s="47"/>
      <c r="Z33" s="47"/>
      <c r="AA33" s="47"/>
    </row>
    <row r="34" spans="2:27">
      <c r="B34" s="92" t="s">
        <v>140</v>
      </c>
      <c r="C34" s="6"/>
      <c r="D34" s="6"/>
      <c r="E34" s="6"/>
      <c r="F34" s="6"/>
      <c r="G34" s="6"/>
      <c r="H34" s="6"/>
      <c r="I34" s="6"/>
      <c r="J34" s="6"/>
      <c r="K34" s="26">
        <f t="shared" ca="1" si="4"/>
        <v>1.9611613513818402</v>
      </c>
      <c r="L34" s="22">
        <f t="shared" ca="1" si="4"/>
        <v>-6.0522753266880246E-2</v>
      </c>
      <c r="M34" s="22">
        <f t="shared" ca="1" si="4"/>
        <v>-0.15430334996209191</v>
      </c>
      <c r="N34" s="27">
        <f t="shared" ca="1" si="4"/>
        <v>0</v>
      </c>
      <c r="O34" s="6"/>
      <c r="P34" s="6"/>
      <c r="Q34" s="6"/>
      <c r="R34" s="6"/>
      <c r="S34" s="6"/>
      <c r="T34" s="7"/>
      <c r="U34" s="47"/>
      <c r="V34" s="47"/>
      <c r="W34" s="47"/>
      <c r="X34" s="47"/>
      <c r="Y34" s="47"/>
      <c r="Z34" s="47"/>
      <c r="AA34" s="47"/>
    </row>
    <row r="35" spans="2:27">
      <c r="B35" s="5"/>
      <c r="C35" s="6"/>
      <c r="D35" s="6"/>
      <c r="E35" s="6"/>
      <c r="F35" s="6"/>
      <c r="G35" s="6"/>
      <c r="H35" s="6"/>
      <c r="I35" s="6"/>
      <c r="J35" s="6"/>
      <c r="K35" s="28">
        <f t="shared" si="4"/>
        <v>0</v>
      </c>
      <c r="L35" s="29">
        <f t="shared" si="4"/>
        <v>0</v>
      </c>
      <c r="M35" s="29">
        <f t="shared" si="4"/>
        <v>0</v>
      </c>
      <c r="N35" s="30">
        <f t="shared" si="4"/>
        <v>1</v>
      </c>
      <c r="O35" s="6"/>
      <c r="P35" s="6"/>
      <c r="Q35" s="6"/>
      <c r="R35" s="6"/>
      <c r="S35" s="6"/>
      <c r="T35" s="7"/>
      <c r="U35" s="47"/>
      <c r="V35" s="47"/>
      <c r="W35" s="47"/>
      <c r="X35" s="47"/>
      <c r="Y35" s="47"/>
      <c r="Z35" s="47"/>
      <c r="AA35" s="47"/>
    </row>
    <row r="36" spans="2:27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  <c r="U36" s="47"/>
      <c r="V36" s="47"/>
      <c r="W36" s="47"/>
      <c r="X36" s="47"/>
      <c r="Y36" s="47"/>
      <c r="Z36" s="47"/>
      <c r="AA36" s="47"/>
    </row>
    <row r="37" spans="2:27">
      <c r="B37" s="5"/>
      <c r="C37" s="8" t="s">
        <v>25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  <c r="U37" s="47"/>
      <c r="V37" s="47"/>
      <c r="W37" s="47"/>
      <c r="X37" s="47"/>
      <c r="Y37" s="47"/>
      <c r="Z37" s="47"/>
      <c r="AA37" s="47"/>
    </row>
    <row r="38" spans="2:27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8" t="s">
        <v>27</v>
      </c>
      <c r="Q38" s="6"/>
      <c r="R38" s="6"/>
      <c r="S38" s="6"/>
      <c r="T38" s="7"/>
      <c r="U38" s="47"/>
      <c r="V38" s="47"/>
      <c r="W38" s="47"/>
      <c r="X38" s="47"/>
      <c r="Y38" s="47"/>
      <c r="Z38" s="47"/>
      <c r="AA38" s="47"/>
    </row>
    <row r="39" spans="2:27">
      <c r="B39" s="5"/>
      <c r="C39" s="6"/>
      <c r="D39" s="6"/>
      <c r="E39" s="9">
        <f ca="1">K32</f>
        <v>-0.39223227027636809</v>
      </c>
      <c r="F39" s="6"/>
      <c r="G39" s="6"/>
      <c r="H39" s="6"/>
      <c r="I39" s="9">
        <f ca="1">L32</f>
        <v>-0.30261376633440118</v>
      </c>
      <c r="J39" s="6"/>
      <c r="K39" s="6"/>
      <c r="L39" s="6"/>
      <c r="M39" s="9">
        <f ca="1">M32</f>
        <v>-0.77151674981045948</v>
      </c>
      <c r="N39" s="6"/>
      <c r="O39" s="6"/>
      <c r="P39" s="23">
        <f ca="1">G40</f>
        <v>2</v>
      </c>
      <c r="Q39" s="24">
        <v>0</v>
      </c>
      <c r="R39" s="24">
        <v>0</v>
      </c>
      <c r="S39" s="25">
        <v>0</v>
      </c>
      <c r="T39" s="7"/>
      <c r="U39" s="47"/>
      <c r="V39" s="47"/>
      <c r="W39" s="47"/>
      <c r="X39" s="47"/>
      <c r="Y39" s="47"/>
      <c r="Z39" s="47"/>
      <c r="AA39" s="47"/>
    </row>
    <row r="40" spans="2:27" ht="17">
      <c r="B40" s="5"/>
      <c r="C40" s="6"/>
      <c r="D40" s="12" t="s">
        <v>34</v>
      </c>
      <c r="E40" s="15">
        <f ca="1">K33</f>
        <v>0</v>
      </c>
      <c r="F40" s="6" t="s">
        <v>26</v>
      </c>
      <c r="G40" s="13">
        <f ca="1">SQRT(SUMPRODUCT(E39:E41,E39:E41))</f>
        <v>2</v>
      </c>
      <c r="H40" s="12" t="s">
        <v>35</v>
      </c>
      <c r="I40" s="15">
        <f ca="1">L33</f>
        <v>0.39339789623472149</v>
      </c>
      <c r="J40" s="6" t="s">
        <v>26</v>
      </c>
      <c r="K40" s="13">
        <f ca="1">SQRT(SUMPRODUCT(I39:I41,I39:I41))</f>
        <v>0.49999999999999989</v>
      </c>
      <c r="L40" s="12" t="s">
        <v>35</v>
      </c>
      <c r="M40" s="15">
        <f ca="1">M33</f>
        <v>-0.61721339984836765</v>
      </c>
      <c r="N40" s="6" t="s">
        <v>26</v>
      </c>
      <c r="O40" s="13">
        <f ca="1">SQRT(SUMPRODUCT(M39:M41,M39:M41))</f>
        <v>1</v>
      </c>
      <c r="P40" s="26">
        <v>0</v>
      </c>
      <c r="Q40" s="22">
        <f ca="1">K40</f>
        <v>0.49999999999999989</v>
      </c>
      <c r="R40" s="22">
        <v>0</v>
      </c>
      <c r="S40" s="27">
        <v>0</v>
      </c>
      <c r="T40" s="7"/>
      <c r="U40" s="47"/>
      <c r="V40" s="47"/>
      <c r="W40" s="47"/>
      <c r="X40" s="47"/>
      <c r="Y40" s="47"/>
      <c r="Z40" s="47"/>
      <c r="AA40" s="47"/>
    </row>
    <row r="41" spans="2:27">
      <c r="B41" s="5"/>
      <c r="C41" s="6"/>
      <c r="D41" s="6"/>
      <c r="E41" s="19">
        <f ca="1">K34</f>
        <v>1.9611613513818402</v>
      </c>
      <c r="F41" s="6"/>
      <c r="G41" s="6"/>
      <c r="H41" s="6"/>
      <c r="I41" s="19">
        <f ca="1">L34</f>
        <v>-6.0522753266880246E-2</v>
      </c>
      <c r="J41" s="6"/>
      <c r="K41" s="6"/>
      <c r="L41" s="6"/>
      <c r="M41" s="19">
        <f ca="1">M34</f>
        <v>-0.15430334996209191</v>
      </c>
      <c r="N41" s="6"/>
      <c r="O41" s="6"/>
      <c r="P41" s="26">
        <v>0</v>
      </c>
      <c r="Q41" s="22">
        <v>0</v>
      </c>
      <c r="R41" s="66">
        <f ca="1">O40</f>
        <v>1</v>
      </c>
      <c r="S41" s="27">
        <v>0</v>
      </c>
      <c r="T41" s="7"/>
      <c r="U41" s="47"/>
      <c r="V41" s="47"/>
      <c r="W41" s="47"/>
      <c r="X41" s="47"/>
      <c r="Y41" s="47"/>
      <c r="Z41" s="47"/>
      <c r="AA41" s="47"/>
    </row>
    <row r="42" spans="2:27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28">
        <v>0</v>
      </c>
      <c r="Q42" s="29">
        <v>0</v>
      </c>
      <c r="R42" s="29">
        <v>0</v>
      </c>
      <c r="S42" s="30">
        <v>1</v>
      </c>
      <c r="T42" s="7"/>
      <c r="U42" s="47"/>
      <c r="V42" s="47"/>
      <c r="W42" s="47"/>
      <c r="X42" s="47"/>
      <c r="Y42" s="47"/>
      <c r="Z42" s="47"/>
      <c r="AA42" s="47"/>
    </row>
    <row r="43" spans="2:27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7"/>
      <c r="U43" s="47"/>
      <c r="V43" s="47"/>
      <c r="W43" s="47"/>
      <c r="X43" s="47"/>
      <c r="Y43" s="47"/>
      <c r="Z43" s="47"/>
      <c r="AA43" s="47"/>
    </row>
    <row r="44" spans="2:27">
      <c r="B44" s="5"/>
      <c r="C44" s="8" t="s">
        <v>33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  <c r="U44" s="47"/>
      <c r="V44" s="47"/>
      <c r="W44" s="47"/>
      <c r="X44" s="47"/>
      <c r="Y44" s="47"/>
      <c r="Z44" s="47"/>
      <c r="AA44" s="47"/>
    </row>
    <row r="45" spans="2:27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8" t="s">
        <v>31</v>
      </c>
      <c r="Q45" s="6"/>
      <c r="R45" s="6"/>
      <c r="S45" s="6"/>
      <c r="T45" s="7"/>
      <c r="U45" s="47"/>
      <c r="V45" s="47"/>
      <c r="W45" s="47"/>
      <c r="X45" s="47"/>
      <c r="Y45" s="47"/>
      <c r="Z45" s="47"/>
      <c r="AA45" s="47"/>
    </row>
    <row r="46" spans="2:27">
      <c r="B46" s="5"/>
      <c r="C46" s="6"/>
      <c r="D46" s="6"/>
      <c r="E46" s="9">
        <f ca="1">K32/G$40</f>
        <v>-0.19611613513818404</v>
      </c>
      <c r="F46" s="6"/>
      <c r="G46" s="6"/>
      <c r="H46" s="9">
        <f ca="1">I39/K$40</f>
        <v>-0.60522753266880247</v>
      </c>
      <c r="I46" s="6"/>
      <c r="J46" s="6"/>
      <c r="K46" s="9">
        <f ca="1">M39/O$40</f>
        <v>-0.77151674981045948</v>
      </c>
      <c r="L46" s="6"/>
      <c r="M46" s="6"/>
      <c r="N46" s="6"/>
      <c r="O46" s="6"/>
      <c r="P46" s="23">
        <f ca="1">E46</f>
        <v>-0.19611613513818404</v>
      </c>
      <c r="Q46" s="24">
        <f ca="1">H46</f>
        <v>-0.60522753266880247</v>
      </c>
      <c r="R46" s="24">
        <f ca="1">K46</f>
        <v>-0.77151674981045948</v>
      </c>
      <c r="S46" s="25">
        <v>0</v>
      </c>
      <c r="T46" s="7"/>
      <c r="U46" s="47"/>
      <c r="V46" s="47"/>
      <c r="W46" s="47"/>
      <c r="X46" s="47"/>
      <c r="Y46" s="47"/>
      <c r="Z46" s="47"/>
      <c r="AA46" s="47"/>
    </row>
    <row r="47" spans="2:27">
      <c r="B47" s="5"/>
      <c r="C47" s="6"/>
      <c r="D47" s="6" t="s">
        <v>28</v>
      </c>
      <c r="E47" s="15">
        <f ca="1">K33/G$40</f>
        <v>0</v>
      </c>
      <c r="F47" s="6"/>
      <c r="G47" s="8" t="s">
        <v>29</v>
      </c>
      <c r="H47" s="15">
        <f ca="1">I40/K$40</f>
        <v>0.7867957924694432</v>
      </c>
      <c r="I47" s="6"/>
      <c r="J47" s="14" t="s">
        <v>30</v>
      </c>
      <c r="K47" s="15">
        <f ca="1">M40/O$40</f>
        <v>-0.61721339984836765</v>
      </c>
      <c r="L47" s="6"/>
      <c r="M47" s="6"/>
      <c r="N47" s="6"/>
      <c r="O47" s="6"/>
      <c r="P47" s="26">
        <f ca="1">E47</f>
        <v>0</v>
      </c>
      <c r="Q47" s="22">
        <f ca="1">H47</f>
        <v>0.7867957924694432</v>
      </c>
      <c r="R47" s="22">
        <f ca="1">K47</f>
        <v>-0.61721339984836765</v>
      </c>
      <c r="S47" s="27">
        <v>0</v>
      </c>
      <c r="T47" s="7"/>
      <c r="U47" s="47"/>
      <c r="V47" s="47"/>
      <c r="W47" s="47"/>
      <c r="X47" s="47"/>
      <c r="Y47" s="47"/>
      <c r="Z47" s="47"/>
      <c r="AA47" s="47"/>
    </row>
    <row r="48" spans="2:27">
      <c r="B48" s="5"/>
      <c r="C48" s="6"/>
      <c r="D48" s="6"/>
      <c r="E48" s="19">
        <f ca="1">K34/G$40</f>
        <v>0.98058067569092011</v>
      </c>
      <c r="F48" s="6"/>
      <c r="G48" s="6"/>
      <c r="H48" s="19">
        <f ca="1">I41/K$40</f>
        <v>-0.12104550653376052</v>
      </c>
      <c r="I48" s="6"/>
      <c r="J48" s="6"/>
      <c r="K48" s="19">
        <f ca="1">M41/O$40</f>
        <v>-0.15430334996209191</v>
      </c>
      <c r="L48" s="6"/>
      <c r="M48" s="6"/>
      <c r="N48" s="6"/>
      <c r="O48" s="6"/>
      <c r="P48" s="26">
        <f ca="1">E48</f>
        <v>0.98058067569092011</v>
      </c>
      <c r="Q48" s="22">
        <f ca="1">H48</f>
        <v>-0.12104550653376052</v>
      </c>
      <c r="R48" s="22">
        <f ca="1">K48</f>
        <v>-0.15430334996209191</v>
      </c>
      <c r="S48" s="27">
        <v>0</v>
      </c>
      <c r="T48" s="7"/>
      <c r="U48" s="47"/>
      <c r="V48" s="47"/>
      <c r="W48" s="47"/>
      <c r="X48" s="47"/>
      <c r="Y48" s="47"/>
      <c r="Z48" s="47"/>
      <c r="AA48" s="47"/>
    </row>
    <row r="49" spans="2:27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28">
        <v>0</v>
      </c>
      <c r="Q49" s="29">
        <v>0</v>
      </c>
      <c r="R49" s="29">
        <v>0</v>
      </c>
      <c r="S49" s="30">
        <v>1</v>
      </c>
      <c r="T49" s="7"/>
      <c r="U49" s="47"/>
      <c r="V49" s="47"/>
      <c r="W49" s="47"/>
      <c r="X49" s="47"/>
      <c r="Y49" s="47"/>
      <c r="Z49" s="47"/>
      <c r="AA49" s="47"/>
    </row>
    <row r="50" spans="2:27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  <c r="U50" s="47"/>
      <c r="V50" s="47"/>
      <c r="W50" s="47"/>
      <c r="X50" s="47"/>
      <c r="Y50" s="47"/>
      <c r="Z50" s="47"/>
      <c r="AA50" s="47"/>
    </row>
    <row r="51" spans="2:27">
      <c r="B51" s="5"/>
      <c r="C51" s="8" t="s">
        <v>139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7"/>
      <c r="U51" s="47"/>
      <c r="V51" s="47"/>
      <c r="W51" s="47"/>
      <c r="X51" s="47"/>
      <c r="Y51" s="47"/>
      <c r="Z51" s="47"/>
      <c r="AA51" s="47"/>
    </row>
    <row r="52" spans="2:27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8" t="s">
        <v>32</v>
      </c>
      <c r="Q52" s="6"/>
      <c r="R52" s="6"/>
      <c r="S52" s="6"/>
      <c r="T52" s="7"/>
      <c r="U52" s="47"/>
      <c r="V52" s="47"/>
      <c r="W52" s="47"/>
      <c r="X52" s="47"/>
      <c r="Y52" s="47"/>
      <c r="Z52" s="47"/>
      <c r="AA52" s="47"/>
    </row>
    <row r="53" spans="2:27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23">
        <v>1</v>
      </c>
      <c r="Q53" s="24">
        <v>0</v>
      </c>
      <c r="R53" s="24">
        <v>0</v>
      </c>
      <c r="S53" s="25">
        <f ca="1">N32</f>
        <v>-2</v>
      </c>
      <c r="T53" s="7"/>
      <c r="U53" s="47"/>
      <c r="V53" s="47"/>
      <c r="W53" s="47"/>
      <c r="X53" s="47"/>
      <c r="Y53" s="47"/>
      <c r="Z53" s="47"/>
      <c r="AA53" s="47"/>
    </row>
    <row r="54" spans="2:27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26">
        <v>0</v>
      </c>
      <c r="Q54" s="22">
        <v>1</v>
      </c>
      <c r="R54" s="22">
        <v>0</v>
      </c>
      <c r="S54" s="27">
        <f ca="1">N33</f>
        <v>2</v>
      </c>
      <c r="T54" s="7"/>
      <c r="U54" s="47"/>
      <c r="V54" s="47"/>
      <c r="W54" s="47"/>
      <c r="X54" s="47"/>
      <c r="Y54" s="47"/>
      <c r="Z54" s="47"/>
      <c r="AA54" s="47"/>
    </row>
    <row r="55" spans="2:27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26">
        <v>0</v>
      </c>
      <c r="Q55" s="22">
        <v>0</v>
      </c>
      <c r="R55" s="22">
        <v>1</v>
      </c>
      <c r="S55" s="27">
        <f ca="1">N34</f>
        <v>0</v>
      </c>
      <c r="T55" s="7"/>
      <c r="U55" s="47"/>
      <c r="V55" s="47"/>
      <c r="W55" s="47"/>
      <c r="X55" s="47"/>
      <c r="Y55" s="47"/>
      <c r="Z55" s="47"/>
      <c r="AA55" s="47"/>
    </row>
    <row r="56" spans="2:27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28">
        <v>0</v>
      </c>
      <c r="Q56" s="29">
        <v>0</v>
      </c>
      <c r="R56" s="29">
        <v>0</v>
      </c>
      <c r="S56" s="30">
        <v>1</v>
      </c>
      <c r="T56" s="7"/>
      <c r="U56" s="47"/>
      <c r="V56" s="47"/>
      <c r="W56" s="47"/>
      <c r="X56" s="47"/>
      <c r="Y56" s="47"/>
      <c r="Z56" s="47"/>
      <c r="AA56" s="47"/>
    </row>
    <row r="57" spans="2:27">
      <c r="B57" s="5"/>
      <c r="C57" s="6"/>
      <c r="D57" s="8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  <c r="U57" s="47"/>
      <c r="V57" s="47"/>
      <c r="W57" s="47"/>
      <c r="X57" s="47"/>
      <c r="Y57" s="47"/>
      <c r="Z57" s="47"/>
      <c r="AA57" s="47"/>
    </row>
    <row r="58" spans="2:27">
      <c r="B58" s="5"/>
      <c r="C58" s="8" t="s">
        <v>38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</row>
    <row r="59" spans="2:27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</row>
    <row r="60" spans="2:27">
      <c r="B60" s="5"/>
      <c r="C60" s="6"/>
      <c r="D60" s="6"/>
      <c r="E60" s="8" t="s">
        <v>32</v>
      </c>
      <c r="F60" s="8"/>
      <c r="G60" s="8"/>
      <c r="H60" s="8"/>
      <c r="I60" s="8" t="s">
        <v>31</v>
      </c>
      <c r="J60" s="8"/>
      <c r="K60" s="8"/>
      <c r="L60" s="8"/>
      <c r="M60" s="8" t="s">
        <v>27</v>
      </c>
      <c r="N60" s="8"/>
      <c r="O60" s="8"/>
      <c r="P60" s="6"/>
      <c r="Q60" s="6"/>
      <c r="R60" s="6"/>
      <c r="S60" s="6"/>
      <c r="T60" s="7"/>
    </row>
    <row r="61" spans="2:27">
      <c r="B61" s="5"/>
      <c r="C61" s="6"/>
      <c r="D61" s="6"/>
      <c r="E61" s="23">
        <f t="shared" ref="E61:H64" si="5">P53</f>
        <v>1</v>
      </c>
      <c r="F61" s="24">
        <f t="shared" si="5"/>
        <v>0</v>
      </c>
      <c r="G61" s="24">
        <f t="shared" si="5"/>
        <v>0</v>
      </c>
      <c r="H61" s="24">
        <f t="shared" ca="1" si="5"/>
        <v>-2</v>
      </c>
      <c r="I61" s="23">
        <f t="shared" ref="I61:L64" ca="1" si="6">P46</f>
        <v>-0.19611613513818404</v>
      </c>
      <c r="J61" s="24">
        <f t="shared" ca="1" si="6"/>
        <v>-0.60522753266880247</v>
      </c>
      <c r="K61" s="24">
        <f t="shared" ca="1" si="6"/>
        <v>-0.77151674981045948</v>
      </c>
      <c r="L61" s="25">
        <f t="shared" si="6"/>
        <v>0</v>
      </c>
      <c r="M61" s="24">
        <f t="shared" ref="M61:P64" ca="1" si="7">P39</f>
        <v>2</v>
      </c>
      <c r="N61" s="24">
        <f t="shared" si="7"/>
        <v>0</v>
      </c>
      <c r="O61" s="24">
        <f t="shared" si="7"/>
        <v>0</v>
      </c>
      <c r="P61" s="25">
        <f t="shared" si="7"/>
        <v>0</v>
      </c>
      <c r="Q61" s="6"/>
      <c r="R61" s="6"/>
      <c r="S61" s="6"/>
      <c r="T61" s="7"/>
    </row>
    <row r="62" spans="2:27">
      <c r="B62" s="5"/>
      <c r="C62" s="6"/>
      <c r="D62" s="16" t="s">
        <v>36</v>
      </c>
      <c r="E62" s="26">
        <f t="shared" si="5"/>
        <v>0</v>
      </c>
      <c r="F62" s="22">
        <f t="shared" si="5"/>
        <v>1</v>
      </c>
      <c r="G62" s="22">
        <f t="shared" si="5"/>
        <v>0</v>
      </c>
      <c r="H62" s="22">
        <f t="shared" ca="1" si="5"/>
        <v>2</v>
      </c>
      <c r="I62" s="26">
        <f t="shared" ca="1" si="6"/>
        <v>0</v>
      </c>
      <c r="J62" s="22">
        <f t="shared" ca="1" si="6"/>
        <v>0.7867957924694432</v>
      </c>
      <c r="K62" s="22">
        <f t="shared" ca="1" si="6"/>
        <v>-0.61721339984836765</v>
      </c>
      <c r="L62" s="27">
        <f t="shared" si="6"/>
        <v>0</v>
      </c>
      <c r="M62" s="22">
        <f t="shared" si="7"/>
        <v>0</v>
      </c>
      <c r="N62" s="22">
        <f t="shared" ca="1" si="7"/>
        <v>0.49999999999999989</v>
      </c>
      <c r="O62" s="22">
        <f t="shared" si="7"/>
        <v>0</v>
      </c>
      <c r="P62" s="27">
        <f t="shared" si="7"/>
        <v>0</v>
      </c>
      <c r="Q62" s="6"/>
      <c r="R62" s="6"/>
      <c r="S62" s="6"/>
      <c r="T62" s="7"/>
    </row>
    <row r="63" spans="2:27">
      <c r="B63" s="5"/>
      <c r="C63" s="6"/>
      <c r="D63" s="6"/>
      <c r="E63" s="26">
        <f t="shared" si="5"/>
        <v>0</v>
      </c>
      <c r="F63" s="22">
        <f t="shared" si="5"/>
        <v>0</v>
      </c>
      <c r="G63" s="22">
        <f t="shared" si="5"/>
        <v>1</v>
      </c>
      <c r="H63" s="22">
        <f t="shared" ca="1" si="5"/>
        <v>0</v>
      </c>
      <c r="I63" s="26">
        <f t="shared" ca="1" si="6"/>
        <v>0.98058067569092011</v>
      </c>
      <c r="J63" s="22">
        <f t="shared" ca="1" si="6"/>
        <v>-0.12104550653376052</v>
      </c>
      <c r="K63" s="22">
        <f t="shared" ca="1" si="6"/>
        <v>-0.15430334996209191</v>
      </c>
      <c r="L63" s="27">
        <f t="shared" si="6"/>
        <v>0</v>
      </c>
      <c r="M63" s="22">
        <f t="shared" si="7"/>
        <v>0</v>
      </c>
      <c r="N63" s="22">
        <f t="shared" si="7"/>
        <v>0</v>
      </c>
      <c r="O63" s="22">
        <f t="shared" ca="1" si="7"/>
        <v>1</v>
      </c>
      <c r="P63" s="27">
        <f t="shared" si="7"/>
        <v>0</v>
      </c>
      <c r="Q63" s="6"/>
      <c r="R63" s="6"/>
      <c r="S63" s="6"/>
      <c r="T63" s="7"/>
    </row>
    <row r="64" spans="2:27">
      <c r="B64" s="5"/>
      <c r="C64" s="6"/>
      <c r="D64" s="6"/>
      <c r="E64" s="28">
        <f t="shared" si="5"/>
        <v>0</v>
      </c>
      <c r="F64" s="29">
        <f t="shared" si="5"/>
        <v>0</v>
      </c>
      <c r="G64" s="29">
        <f t="shared" si="5"/>
        <v>0</v>
      </c>
      <c r="H64" s="29">
        <f t="shared" si="5"/>
        <v>1</v>
      </c>
      <c r="I64" s="28">
        <f t="shared" si="6"/>
        <v>0</v>
      </c>
      <c r="J64" s="29">
        <f t="shared" si="6"/>
        <v>0</v>
      </c>
      <c r="K64" s="29">
        <f t="shared" si="6"/>
        <v>0</v>
      </c>
      <c r="L64" s="30">
        <f t="shared" si="6"/>
        <v>1</v>
      </c>
      <c r="M64" s="29">
        <f t="shared" si="7"/>
        <v>0</v>
      </c>
      <c r="N64" s="29">
        <f t="shared" si="7"/>
        <v>0</v>
      </c>
      <c r="O64" s="29">
        <f t="shared" si="7"/>
        <v>0</v>
      </c>
      <c r="P64" s="30">
        <f t="shared" si="7"/>
        <v>1</v>
      </c>
      <c r="Q64" s="6"/>
      <c r="R64" s="6"/>
      <c r="S64" s="6"/>
      <c r="T64" s="7"/>
    </row>
    <row r="65" spans="2:20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</row>
    <row r="66" spans="2:20">
      <c r="B66" s="5"/>
      <c r="C66" s="6"/>
      <c r="D66" s="6"/>
      <c r="E66" s="23">
        <f t="array" aca="1" ref="E66:H69" ca="1">MMULT(MMULT(E61:H64,I61:L64),M61:P64)</f>
        <v>-0.39223227027636809</v>
      </c>
      <c r="F66" s="24">
        <f ca="1"/>
        <v>-0.30261376633440118</v>
      </c>
      <c r="G66" s="24">
        <f ca="1"/>
        <v>-0.77151674981045948</v>
      </c>
      <c r="H66" s="25">
        <f ca="1"/>
        <v>-2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</row>
    <row r="67" spans="2:20">
      <c r="B67" s="5"/>
      <c r="C67" s="6"/>
      <c r="D67" s="14" t="s">
        <v>8</v>
      </c>
      <c r="E67" s="26">
        <f ca="1"/>
        <v>0</v>
      </c>
      <c r="F67" s="22">
        <f ca="1"/>
        <v>0.39339789623472149</v>
      </c>
      <c r="G67" s="22">
        <f ca="1"/>
        <v>-0.61721339984836765</v>
      </c>
      <c r="H67" s="27">
        <f ca="1"/>
        <v>2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</row>
    <row r="68" spans="2:20">
      <c r="B68" s="5"/>
      <c r="C68" s="6"/>
      <c r="D68" s="6"/>
      <c r="E68" s="26">
        <f ca="1"/>
        <v>1.9611613513818402</v>
      </c>
      <c r="F68" s="22">
        <f ca="1"/>
        <v>-6.0522753266880246E-2</v>
      </c>
      <c r="G68" s="22">
        <f ca="1"/>
        <v>-0.15430334996209191</v>
      </c>
      <c r="H68" s="27">
        <f ca="1"/>
        <v>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7"/>
    </row>
    <row r="69" spans="2:20">
      <c r="B69" s="5"/>
      <c r="C69" s="6"/>
      <c r="D69" s="6"/>
      <c r="E69" s="28">
        <f ca="1"/>
        <v>0</v>
      </c>
      <c r="F69" s="29">
        <f ca="1"/>
        <v>0</v>
      </c>
      <c r="G69" s="29">
        <f ca="1"/>
        <v>0</v>
      </c>
      <c r="H69" s="30">
        <f ca="1"/>
        <v>1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7"/>
    </row>
    <row r="70" spans="2:20"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7"/>
    </row>
    <row r="71" spans="2:20">
      <c r="B71" s="5"/>
      <c r="C71" s="6"/>
      <c r="D71" s="6"/>
      <c r="E71" s="23">
        <f t="shared" ref="E71:H74" ca="1" si="8">K32</f>
        <v>-0.39223227027636809</v>
      </c>
      <c r="F71" s="24">
        <f t="shared" ca="1" si="8"/>
        <v>-0.30261376633440118</v>
      </c>
      <c r="G71" s="24">
        <f t="shared" ca="1" si="8"/>
        <v>-0.77151674981045948</v>
      </c>
      <c r="H71" s="25">
        <f t="shared" ca="1" si="8"/>
        <v>-2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7"/>
    </row>
    <row r="72" spans="2:20">
      <c r="B72" s="5"/>
      <c r="C72" s="6"/>
      <c r="D72" s="16" t="s">
        <v>23</v>
      </c>
      <c r="E72" s="26">
        <f t="shared" ca="1" si="8"/>
        <v>0</v>
      </c>
      <c r="F72" s="22">
        <f t="shared" ca="1" si="8"/>
        <v>0.39339789623472149</v>
      </c>
      <c r="G72" s="22">
        <f t="shared" ca="1" si="8"/>
        <v>-0.61721339984836765</v>
      </c>
      <c r="H72" s="27">
        <f t="shared" ca="1" si="8"/>
        <v>2</v>
      </c>
      <c r="I72" s="35" t="s">
        <v>37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7"/>
    </row>
    <row r="73" spans="2:20">
      <c r="B73" s="5"/>
      <c r="C73" s="6"/>
      <c r="D73" s="6"/>
      <c r="E73" s="26">
        <f t="shared" ca="1" si="8"/>
        <v>1.9611613513818402</v>
      </c>
      <c r="F73" s="22">
        <f t="shared" ca="1" si="8"/>
        <v>-6.0522753266880246E-2</v>
      </c>
      <c r="G73" s="22">
        <f t="shared" ca="1" si="8"/>
        <v>-0.15430334996209191</v>
      </c>
      <c r="H73" s="27">
        <f t="shared" ca="1" si="8"/>
        <v>0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7"/>
    </row>
    <row r="74" spans="2:20">
      <c r="B74" s="5"/>
      <c r="C74" s="6"/>
      <c r="D74" s="6"/>
      <c r="E74" s="28">
        <f t="shared" si="8"/>
        <v>0</v>
      </c>
      <c r="F74" s="29">
        <f t="shared" si="8"/>
        <v>0</v>
      </c>
      <c r="G74" s="29">
        <f t="shared" si="8"/>
        <v>0</v>
      </c>
      <c r="H74" s="30">
        <f t="shared" si="8"/>
        <v>1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7"/>
    </row>
    <row r="75" spans="2:20">
      <c r="B75" s="31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BP79"/>
  <sheetViews>
    <sheetView zoomScaleNormal="100" workbookViewId="0">
      <selection activeCell="V10" sqref="V10"/>
    </sheetView>
  </sheetViews>
  <sheetFormatPr baseColWidth="10" defaultColWidth="6.6640625" defaultRowHeight="15"/>
  <cols>
    <col min="6" max="10" width="6.6640625" customWidth="1"/>
    <col min="22" max="27" width="6.6640625" style="85"/>
    <col min="28" max="50" width="6.6640625" style="86"/>
    <col min="51" max="51" width="6.6640625" style="85" customWidth="1"/>
    <col min="52" max="57" width="6.6640625" style="85"/>
    <col min="58" max="64" width="6.6640625" style="85" customWidth="1"/>
    <col min="65" max="68" width="6.6640625" style="85"/>
  </cols>
  <sheetData>
    <row r="1" spans="1:49">
      <c r="A1" s="1" t="s">
        <v>0</v>
      </c>
    </row>
    <row r="3" spans="1:49">
      <c r="B3" s="2" t="s">
        <v>124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  <c r="AC3" s="86" t="s">
        <v>39</v>
      </c>
      <c r="AH3" s="86" t="s">
        <v>143</v>
      </c>
    </row>
    <row r="4" spans="1:49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AC4" s="86">
        <v>1</v>
      </c>
      <c r="AD4" s="86">
        <v>-1</v>
      </c>
      <c r="AE4" s="86">
        <v>0</v>
      </c>
      <c r="AF4" s="86">
        <f t="shared" ref="AF4:AF6" si="0">AC4</f>
        <v>1</v>
      </c>
      <c r="AH4" s="86" t="s">
        <v>144</v>
      </c>
      <c r="AI4" s="86" t="b">
        <v>0</v>
      </c>
    </row>
    <row r="5" spans="1:49">
      <c r="B5" s="5"/>
      <c r="C5" s="8" t="s">
        <v>125</v>
      </c>
      <c r="D5" s="6"/>
      <c r="E5" s="6"/>
      <c r="F5" s="22" t="s">
        <v>126</v>
      </c>
      <c r="G5" s="22" t="s">
        <v>127</v>
      </c>
      <c r="H5" s="22" t="s">
        <v>128</v>
      </c>
      <c r="I5" s="6"/>
      <c r="J5" s="6"/>
      <c r="K5" s="105" t="s">
        <v>141</v>
      </c>
      <c r="L5" s="106"/>
      <c r="M5" s="106"/>
      <c r="N5" s="106"/>
      <c r="O5" s="106"/>
      <c r="P5" s="106"/>
      <c r="Q5" s="6"/>
      <c r="R5" s="6"/>
      <c r="S5" s="6"/>
      <c r="T5" s="7"/>
      <c r="AC5" s="86">
        <v>0</v>
      </c>
      <c r="AD5" s="86">
        <v>0</v>
      </c>
      <c r="AE5" s="86">
        <v>0</v>
      </c>
      <c r="AF5" s="86">
        <f t="shared" si="0"/>
        <v>0</v>
      </c>
      <c r="AH5" s="86" t="s">
        <v>145</v>
      </c>
      <c r="AI5" s="86" t="b">
        <v>0</v>
      </c>
    </row>
    <row r="6" spans="1:49">
      <c r="B6" s="5"/>
      <c r="C6" s="6"/>
      <c r="D6" s="6"/>
      <c r="E6" s="6"/>
      <c r="F6" s="9">
        <f t="shared" ref="F6:H9" si="1">AC4</f>
        <v>1</v>
      </c>
      <c r="G6" s="9">
        <f t="shared" si="1"/>
        <v>-1</v>
      </c>
      <c r="H6" s="9">
        <f t="shared" si="1"/>
        <v>0</v>
      </c>
      <c r="I6" s="6"/>
      <c r="J6" s="6"/>
      <c r="K6" s="106"/>
      <c r="L6" s="106"/>
      <c r="M6" s="106" t="s">
        <v>142</v>
      </c>
      <c r="N6" s="106"/>
      <c r="O6" s="106"/>
      <c r="P6" s="106"/>
      <c r="Q6" s="6"/>
      <c r="R6" s="6"/>
      <c r="S6" s="6"/>
      <c r="T6" s="7"/>
      <c r="AC6" s="86">
        <v>-1</v>
      </c>
      <c r="AD6" s="86">
        <v>-1</v>
      </c>
      <c r="AE6" s="86">
        <v>2</v>
      </c>
      <c r="AF6" s="86">
        <f t="shared" si="0"/>
        <v>-1</v>
      </c>
    </row>
    <row r="7" spans="1:49">
      <c r="B7" s="5"/>
      <c r="C7" s="6"/>
      <c r="D7" s="6"/>
      <c r="E7" s="6"/>
      <c r="F7" s="15">
        <f t="shared" si="1"/>
        <v>0</v>
      </c>
      <c r="G7" s="15">
        <f t="shared" si="1"/>
        <v>0</v>
      </c>
      <c r="H7" s="15">
        <f t="shared" si="1"/>
        <v>0</v>
      </c>
      <c r="I7" s="6"/>
      <c r="J7" s="6"/>
      <c r="K7" s="106"/>
      <c r="L7" s="106"/>
      <c r="M7" s="106"/>
      <c r="N7" s="106"/>
      <c r="O7" s="106"/>
      <c r="P7" s="106"/>
      <c r="Q7" s="6"/>
      <c r="R7" s="6"/>
      <c r="S7" s="6"/>
      <c r="T7" s="7"/>
      <c r="AC7" s="86">
        <v>1</v>
      </c>
      <c r="AD7" s="86">
        <v>1</v>
      </c>
      <c r="AE7" s="86">
        <v>1</v>
      </c>
      <c r="AF7" s="86">
        <v>1</v>
      </c>
    </row>
    <row r="8" spans="1:49">
      <c r="B8" s="5"/>
      <c r="C8" s="6"/>
      <c r="D8" s="6"/>
      <c r="E8" s="6"/>
      <c r="F8" s="15">
        <f t="shared" si="1"/>
        <v>-1</v>
      </c>
      <c r="G8" s="15">
        <f t="shared" si="1"/>
        <v>-1</v>
      </c>
      <c r="H8" s="15">
        <f t="shared" si="1"/>
        <v>2</v>
      </c>
      <c r="I8" s="6"/>
      <c r="J8" s="6"/>
      <c r="K8" s="106"/>
      <c r="L8" s="106"/>
      <c r="M8" s="106"/>
      <c r="N8" s="106"/>
      <c r="O8" s="106"/>
      <c r="P8" s="106"/>
      <c r="Q8" s="6"/>
      <c r="R8" s="6"/>
      <c r="S8" s="6"/>
      <c r="T8" s="7"/>
    </row>
    <row r="9" spans="1:49" ht="17">
      <c r="B9" s="5"/>
      <c r="C9" s="6"/>
      <c r="D9" s="6"/>
      <c r="E9" s="6"/>
      <c r="F9" s="19">
        <f t="shared" si="1"/>
        <v>1</v>
      </c>
      <c r="G9" s="19">
        <f t="shared" si="1"/>
        <v>1</v>
      </c>
      <c r="H9" s="19">
        <f t="shared" si="1"/>
        <v>1</v>
      </c>
      <c r="I9" s="6"/>
      <c r="J9" s="6"/>
      <c r="K9" s="106"/>
      <c r="L9" s="106"/>
      <c r="M9" s="106"/>
      <c r="N9" s="106"/>
      <c r="O9" s="106"/>
      <c r="P9" s="106"/>
      <c r="Q9" s="6"/>
      <c r="R9" s="6"/>
      <c r="S9" s="6"/>
      <c r="T9" s="7"/>
      <c r="AC9" s="86" t="s">
        <v>41</v>
      </c>
      <c r="AD9" s="86" t="s">
        <v>32</v>
      </c>
      <c r="AI9" s="86" t="s">
        <v>31</v>
      </c>
      <c r="AM9" s="86" t="s">
        <v>27</v>
      </c>
      <c r="AO9" s="86" t="s">
        <v>44</v>
      </c>
      <c r="AT9" s="86" t="s">
        <v>146</v>
      </c>
    </row>
    <row r="10" spans="1:49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AD10" s="93">
        <f t="shared" ref="AD10:AD12" ca="1" si="2">RANDBETWEEN(-6,6)</f>
        <v>-6</v>
      </c>
      <c r="AF10" s="94" t="s">
        <v>40</v>
      </c>
      <c r="AG10" s="86">
        <f ca="1">IF(AI4,RANDBETWEEN(-7,7)*PI()/8,0)</f>
        <v>0</v>
      </c>
      <c r="AI10" s="86">
        <f ca="1">AG11</f>
        <v>1</v>
      </c>
      <c r="AJ10" s="86">
        <v>0</v>
      </c>
      <c r="AK10" s="86">
        <f ca="1">AG12</f>
        <v>0</v>
      </c>
      <c r="AM10" s="86">
        <f ca="1">IF(AI5,RANDBETWEEN(1,4)/2,1)</f>
        <v>1</v>
      </c>
      <c r="AO10" s="93">
        <f t="shared" ref="AO10:AQ12" ca="1" si="3">AI10*$AM$10</f>
        <v>1</v>
      </c>
      <c r="AP10" s="93">
        <f t="shared" ca="1" si="3"/>
        <v>0</v>
      </c>
      <c r="AQ10" s="93">
        <f t="shared" ca="1" si="3"/>
        <v>0</v>
      </c>
      <c r="AR10" s="93">
        <f t="shared" ref="AR10:AR12" ca="1" si="4">AD10</f>
        <v>-6</v>
      </c>
      <c r="AT10" s="86">
        <f t="array" aca="1" ref="AT10:AW13" ca="1">MINVERSE(AO10:AR13)</f>
        <v>1</v>
      </c>
      <c r="AU10" s="86">
        <f ca="1"/>
        <v>0</v>
      </c>
      <c r="AV10" s="86">
        <f ca="1"/>
        <v>0</v>
      </c>
      <c r="AW10" s="86">
        <f ca="1"/>
        <v>6</v>
      </c>
    </row>
    <row r="11" spans="1:49">
      <c r="B11" s="5"/>
      <c r="C11" s="8" t="s">
        <v>129</v>
      </c>
      <c r="D11" s="6"/>
      <c r="E11" s="6"/>
      <c r="F11" s="6"/>
      <c r="G11" s="6"/>
      <c r="H11" s="6"/>
      <c r="I11" s="8" t="s">
        <v>130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7"/>
      <c r="AD11" s="93">
        <v>0</v>
      </c>
      <c r="AF11" s="86" t="s">
        <v>42</v>
      </c>
      <c r="AG11" s="86">
        <f ca="1">COS(AG10)</f>
        <v>1</v>
      </c>
      <c r="AI11" s="86">
        <v>0</v>
      </c>
      <c r="AJ11" s="86">
        <v>1</v>
      </c>
      <c r="AK11" s="86">
        <v>0</v>
      </c>
      <c r="AO11" s="93">
        <f t="shared" ca="1" si="3"/>
        <v>0</v>
      </c>
      <c r="AP11" s="93">
        <f t="shared" ca="1" si="3"/>
        <v>1</v>
      </c>
      <c r="AQ11" s="93">
        <f t="shared" ca="1" si="3"/>
        <v>0</v>
      </c>
      <c r="AR11" s="93">
        <f t="shared" si="4"/>
        <v>0</v>
      </c>
      <c r="AT11" s="86">
        <f ca="1"/>
        <v>0</v>
      </c>
      <c r="AU11" s="86">
        <f ca="1"/>
        <v>1</v>
      </c>
      <c r="AV11" s="86">
        <f ca="1"/>
        <v>0</v>
      </c>
      <c r="AW11" s="86">
        <f ca="1"/>
        <v>0</v>
      </c>
    </row>
    <row r="12" spans="1:49" ht="17">
      <c r="B12" s="5"/>
      <c r="C12" s="16" t="s">
        <v>149</v>
      </c>
      <c r="D12" s="23">
        <f t="shared" ref="D12:G15" ca="1" si="5">AO10</f>
        <v>1</v>
      </c>
      <c r="E12" s="24">
        <f t="shared" ca="1" si="5"/>
        <v>0</v>
      </c>
      <c r="F12" s="24">
        <f t="shared" ca="1" si="5"/>
        <v>0</v>
      </c>
      <c r="G12" s="25">
        <f ca="1">AR10</f>
        <v>-6</v>
      </c>
      <c r="H12" s="6"/>
      <c r="I12" s="98" t="s">
        <v>150</v>
      </c>
      <c r="J12" s="23">
        <f t="shared" ref="J12:M15" ca="1" si="6">AO16</f>
        <v>1</v>
      </c>
      <c r="K12" s="24">
        <f t="shared" ca="1" si="6"/>
        <v>0</v>
      </c>
      <c r="L12" s="24">
        <f t="shared" ca="1" si="6"/>
        <v>0</v>
      </c>
      <c r="M12" s="25">
        <f t="shared" ca="1" si="6"/>
        <v>-5</v>
      </c>
      <c r="N12" s="6"/>
      <c r="O12" s="6"/>
      <c r="P12" s="6"/>
      <c r="Q12" s="6"/>
      <c r="R12" s="6"/>
      <c r="S12" s="6"/>
      <c r="T12" s="7"/>
      <c r="AD12" s="93">
        <f t="shared" ca="1" si="2"/>
        <v>-5</v>
      </c>
      <c r="AF12" s="86" t="s">
        <v>43</v>
      </c>
      <c r="AG12" s="86">
        <f ca="1">SIN(AG10)</f>
        <v>0</v>
      </c>
      <c r="AI12" s="86">
        <f ca="1">-AG12</f>
        <v>0</v>
      </c>
      <c r="AJ12" s="86">
        <v>0</v>
      </c>
      <c r="AK12" s="86">
        <f ca="1">AG11</f>
        <v>1</v>
      </c>
      <c r="AO12" s="93">
        <f t="shared" ca="1" si="3"/>
        <v>0</v>
      </c>
      <c r="AP12" s="93">
        <f t="shared" ca="1" si="3"/>
        <v>0</v>
      </c>
      <c r="AQ12" s="93">
        <f t="shared" ca="1" si="3"/>
        <v>1</v>
      </c>
      <c r="AR12" s="93">
        <f t="shared" ca="1" si="4"/>
        <v>-5</v>
      </c>
      <c r="AT12" s="86">
        <f ca="1"/>
        <v>0</v>
      </c>
      <c r="AU12" s="86">
        <f ca="1"/>
        <v>0</v>
      </c>
      <c r="AV12" s="86">
        <f ca="1"/>
        <v>1</v>
      </c>
      <c r="AW12" s="86">
        <f ca="1"/>
        <v>5</v>
      </c>
    </row>
    <row r="13" spans="1:49">
      <c r="B13" s="5"/>
      <c r="C13" s="6"/>
      <c r="D13" s="26">
        <f t="shared" ca="1" si="5"/>
        <v>0</v>
      </c>
      <c r="E13" s="22">
        <f t="shared" ca="1" si="5"/>
        <v>1</v>
      </c>
      <c r="F13" s="22">
        <f t="shared" ca="1" si="5"/>
        <v>0</v>
      </c>
      <c r="G13" s="27">
        <f t="shared" si="5"/>
        <v>0</v>
      </c>
      <c r="H13" s="6"/>
      <c r="I13" s="6"/>
      <c r="J13" s="26">
        <f t="shared" ca="1" si="6"/>
        <v>0</v>
      </c>
      <c r="K13" s="22">
        <f t="shared" ca="1" si="6"/>
        <v>1</v>
      </c>
      <c r="L13" s="22">
        <f t="shared" ca="1" si="6"/>
        <v>0</v>
      </c>
      <c r="M13" s="27">
        <f t="shared" si="6"/>
        <v>0</v>
      </c>
      <c r="N13" s="6"/>
      <c r="O13" s="6"/>
      <c r="P13" s="6"/>
      <c r="Q13" s="6"/>
      <c r="R13" s="6"/>
      <c r="S13" s="6"/>
      <c r="T13" s="7"/>
      <c r="AO13" s="93">
        <v>0</v>
      </c>
      <c r="AP13" s="93">
        <v>0</v>
      </c>
      <c r="AQ13" s="93">
        <v>0</v>
      </c>
      <c r="AR13" s="93">
        <v>1</v>
      </c>
      <c r="AT13" s="86">
        <f ca="1"/>
        <v>0</v>
      </c>
      <c r="AU13" s="86">
        <f ca="1"/>
        <v>0</v>
      </c>
      <c r="AV13" s="86">
        <f ca="1"/>
        <v>0</v>
      </c>
      <c r="AW13" s="86">
        <f ca="1"/>
        <v>1</v>
      </c>
    </row>
    <row r="14" spans="1:49">
      <c r="B14" s="5"/>
      <c r="C14" s="6"/>
      <c r="D14" s="26">
        <f t="shared" ca="1" si="5"/>
        <v>0</v>
      </c>
      <c r="E14" s="22">
        <f t="shared" ca="1" si="5"/>
        <v>0</v>
      </c>
      <c r="F14" s="22">
        <f t="shared" ca="1" si="5"/>
        <v>1</v>
      </c>
      <c r="G14" s="27">
        <f t="shared" ca="1" si="5"/>
        <v>-5</v>
      </c>
      <c r="H14" s="6"/>
      <c r="I14" s="6"/>
      <c r="J14" s="26">
        <f t="shared" ca="1" si="6"/>
        <v>0</v>
      </c>
      <c r="K14" s="22">
        <f t="shared" ca="1" si="6"/>
        <v>0</v>
      </c>
      <c r="L14" s="22">
        <f t="shared" ca="1" si="6"/>
        <v>1</v>
      </c>
      <c r="M14" s="27">
        <f t="shared" ca="1" si="6"/>
        <v>-5</v>
      </c>
      <c r="N14" s="6"/>
      <c r="O14" s="6"/>
      <c r="P14" s="6"/>
      <c r="Q14" s="6"/>
      <c r="R14" s="6"/>
      <c r="S14" s="6"/>
      <c r="T14" s="7"/>
    </row>
    <row r="15" spans="1:49" ht="17">
      <c r="B15" s="5"/>
      <c r="C15" s="6"/>
      <c r="D15" s="28">
        <f t="shared" si="5"/>
        <v>0</v>
      </c>
      <c r="E15" s="29">
        <f t="shared" si="5"/>
        <v>0</v>
      </c>
      <c r="F15" s="29">
        <f t="shared" si="5"/>
        <v>0</v>
      </c>
      <c r="G15" s="30">
        <f t="shared" si="5"/>
        <v>1</v>
      </c>
      <c r="H15" s="6"/>
      <c r="I15" s="6"/>
      <c r="J15" s="28">
        <f t="shared" ca="1" si="6"/>
        <v>0</v>
      </c>
      <c r="K15" s="29">
        <f t="shared" ca="1" si="6"/>
        <v>0</v>
      </c>
      <c r="L15" s="29">
        <f t="shared" ca="1" si="6"/>
        <v>0</v>
      </c>
      <c r="M15" s="30">
        <f t="shared" si="6"/>
        <v>1</v>
      </c>
      <c r="N15" s="6"/>
      <c r="O15" s="6"/>
      <c r="P15" s="6"/>
      <c r="Q15" s="6"/>
      <c r="R15" s="6"/>
      <c r="S15" s="6"/>
      <c r="T15" s="7"/>
      <c r="AC15" s="86" t="s">
        <v>45</v>
      </c>
      <c r="AD15" s="86" t="s">
        <v>32</v>
      </c>
      <c r="AI15" s="86" t="s">
        <v>31</v>
      </c>
      <c r="AM15" s="86" t="s">
        <v>27</v>
      </c>
      <c r="AO15" s="86" t="s">
        <v>46</v>
      </c>
      <c r="AT15" s="86" t="s">
        <v>147</v>
      </c>
    </row>
    <row r="16" spans="1:49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  <c r="AD16" s="93">
        <f t="shared" ref="AD16:AD18" ca="1" si="7">RANDBETWEEN(-6,6)</f>
        <v>-5</v>
      </c>
      <c r="AF16" s="94" t="s">
        <v>40</v>
      </c>
      <c r="AG16" s="86">
        <f ca="1">IF(AI4,RANDBETWEEN(-7,7)*PI()/8,0)</f>
        <v>0</v>
      </c>
      <c r="AI16" s="86">
        <f ca="1">AG17</f>
        <v>1</v>
      </c>
      <c r="AJ16" s="86">
        <v>0</v>
      </c>
      <c r="AK16" s="86">
        <f ca="1">AG18</f>
        <v>0</v>
      </c>
      <c r="AM16" s="86">
        <f ca="1">IF(AI5,RANDBETWEEN(1,4)/2,1)</f>
        <v>1</v>
      </c>
      <c r="AO16" s="93">
        <f t="shared" ref="AO16:AQ19" ca="1" si="8">AI16*$AM$16</f>
        <v>1</v>
      </c>
      <c r="AP16" s="93">
        <f t="shared" ca="1" si="8"/>
        <v>0</v>
      </c>
      <c r="AQ16" s="93">
        <f t="shared" ca="1" si="8"/>
        <v>0</v>
      </c>
      <c r="AR16" s="93">
        <f t="shared" ref="AR16:AR18" ca="1" si="9">AD16</f>
        <v>-5</v>
      </c>
      <c r="AT16" s="86">
        <f t="array" aca="1" ref="AT16:AW19" ca="1">MINVERSE(AO16:AR19)</f>
        <v>1</v>
      </c>
      <c r="AU16" s="86">
        <f ca="1"/>
        <v>0</v>
      </c>
      <c r="AV16" s="86">
        <f ca="1"/>
        <v>0</v>
      </c>
      <c r="AW16" s="86">
        <f ca="1"/>
        <v>5</v>
      </c>
    </row>
    <row r="17" spans="2:49">
      <c r="B17" s="5"/>
      <c r="C17" s="8" t="s">
        <v>131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  <c r="AD17" s="93">
        <v>0</v>
      </c>
      <c r="AF17" s="86" t="s">
        <v>42</v>
      </c>
      <c r="AG17" s="86">
        <f ca="1">COS(AG16)</f>
        <v>1</v>
      </c>
      <c r="AI17" s="86">
        <v>0</v>
      </c>
      <c r="AJ17" s="86">
        <v>1</v>
      </c>
      <c r="AK17" s="86">
        <v>0</v>
      </c>
      <c r="AO17" s="93">
        <f t="shared" ca="1" si="8"/>
        <v>0</v>
      </c>
      <c r="AP17" s="93">
        <f t="shared" ca="1" si="8"/>
        <v>1</v>
      </c>
      <c r="AQ17" s="93">
        <f t="shared" ca="1" si="8"/>
        <v>0</v>
      </c>
      <c r="AR17" s="93">
        <f t="shared" si="9"/>
        <v>0</v>
      </c>
      <c r="AT17" s="86">
        <f ca="1"/>
        <v>0</v>
      </c>
      <c r="AU17" s="86">
        <f ca="1"/>
        <v>1</v>
      </c>
      <c r="AV17" s="86">
        <f ca="1"/>
        <v>0</v>
      </c>
      <c r="AW17" s="86">
        <f ca="1"/>
        <v>0</v>
      </c>
    </row>
    <row r="18" spans="2:49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  <c r="AD18" s="93">
        <f t="shared" ca="1" si="7"/>
        <v>-5</v>
      </c>
      <c r="AF18" s="86" t="s">
        <v>43</v>
      </c>
      <c r="AG18" s="86">
        <f ca="1">SIN(AG16)</f>
        <v>0</v>
      </c>
      <c r="AI18" s="86">
        <f ca="1">-AG18</f>
        <v>0</v>
      </c>
      <c r="AJ18" s="86">
        <v>0</v>
      </c>
      <c r="AK18" s="86">
        <f ca="1">AG17</f>
        <v>1</v>
      </c>
      <c r="AO18" s="93">
        <f t="shared" ca="1" si="8"/>
        <v>0</v>
      </c>
      <c r="AP18" s="93">
        <f t="shared" ca="1" si="8"/>
        <v>0</v>
      </c>
      <c r="AQ18" s="93">
        <f t="shared" ca="1" si="8"/>
        <v>1</v>
      </c>
      <c r="AR18" s="93">
        <f t="shared" ca="1" si="9"/>
        <v>-5</v>
      </c>
      <c r="AT18" s="86">
        <f ca="1"/>
        <v>0</v>
      </c>
      <c r="AU18" s="86">
        <f ca="1"/>
        <v>0</v>
      </c>
      <c r="AV18" s="86">
        <f ca="1"/>
        <v>1</v>
      </c>
      <c r="AW18" s="86">
        <f ca="1"/>
        <v>5</v>
      </c>
    </row>
    <row r="19" spans="2:49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  <c r="AO19" s="93">
        <f t="shared" ca="1" si="8"/>
        <v>0</v>
      </c>
      <c r="AP19" s="93">
        <f t="shared" ca="1" si="8"/>
        <v>0</v>
      </c>
      <c r="AQ19" s="93">
        <f t="shared" ca="1" si="8"/>
        <v>0</v>
      </c>
      <c r="AR19" s="93">
        <v>1</v>
      </c>
      <c r="AT19" s="86">
        <f ca="1"/>
        <v>0</v>
      </c>
      <c r="AU19" s="86">
        <f ca="1"/>
        <v>0</v>
      </c>
      <c r="AV19" s="86">
        <f ca="1"/>
        <v>0</v>
      </c>
      <c r="AW19" s="86">
        <f ca="1"/>
        <v>1</v>
      </c>
    </row>
    <row r="20" spans="2:49">
      <c r="B20" s="5"/>
      <c r="C20" s="6"/>
      <c r="D20" s="6"/>
      <c r="E20" s="16" t="s">
        <v>133</v>
      </c>
      <c r="F20" s="67">
        <f t="array" aca="1" ref="F20:H23" ca="1">MMULT(D12:G15,F6:H9)</f>
        <v>-5</v>
      </c>
      <c r="G20" s="68">
        <f ca="1"/>
        <v>-7</v>
      </c>
      <c r="H20" s="69">
        <f ca="1"/>
        <v>-6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7"/>
    </row>
    <row r="21" spans="2:49">
      <c r="B21" s="5"/>
      <c r="C21" s="6"/>
      <c r="D21" s="6"/>
      <c r="E21" s="6"/>
      <c r="F21" s="70">
        <f ca="1"/>
        <v>0</v>
      </c>
      <c r="G21" s="71">
        <f ca="1"/>
        <v>0</v>
      </c>
      <c r="H21" s="72">
        <f ca="1"/>
        <v>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  <c r="AC21" s="86" t="s">
        <v>119</v>
      </c>
    </row>
    <row r="22" spans="2:49">
      <c r="B22" s="5"/>
      <c r="C22" s="6"/>
      <c r="D22" s="6"/>
      <c r="E22" s="6"/>
      <c r="F22" s="70">
        <f ca="1"/>
        <v>-6</v>
      </c>
      <c r="G22" s="71">
        <f ca="1"/>
        <v>-6</v>
      </c>
      <c r="H22" s="72">
        <f ca="1"/>
        <v>-3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7"/>
    </row>
    <row r="23" spans="2:49">
      <c r="B23" s="5"/>
      <c r="C23" s="6"/>
      <c r="D23" s="6"/>
      <c r="E23" s="6"/>
      <c r="F23" s="73">
        <f ca="1"/>
        <v>1</v>
      </c>
      <c r="G23" s="74">
        <f ca="1"/>
        <v>1</v>
      </c>
      <c r="H23" s="75">
        <f ca="1"/>
        <v>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  <c r="AC23" s="86" t="s">
        <v>47</v>
      </c>
    </row>
    <row r="24" spans="2:49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7"/>
      <c r="AC24" s="86" t="s">
        <v>135</v>
      </c>
      <c r="AH24" s="86" t="s">
        <v>136</v>
      </c>
    </row>
    <row r="25" spans="2:49">
      <c r="B25" s="5"/>
      <c r="C25" s="6"/>
      <c r="D25" s="6"/>
      <c r="E25" s="16" t="s">
        <v>132</v>
      </c>
      <c r="F25" s="76">
        <f t="array" aca="1" ref="F25:H28" ca="1">MMULT(J12:M15,F6:H9)</f>
        <v>-4</v>
      </c>
      <c r="G25" s="77">
        <f ca="1"/>
        <v>-6</v>
      </c>
      <c r="H25" s="78">
        <f ca="1"/>
        <v>-5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  <c r="AC25" s="86">
        <f t="array" aca="1" ref="AC25:AF28" ca="1">MMULT(AO10:AR13,$AC$4:$AF$7)</f>
        <v>-5</v>
      </c>
      <c r="AD25" s="86">
        <f ca="1"/>
        <v>-7</v>
      </c>
      <c r="AE25" s="86">
        <f ca="1"/>
        <v>-6</v>
      </c>
      <c r="AF25" s="86">
        <f ca="1"/>
        <v>-5</v>
      </c>
      <c r="AH25" s="86">
        <f t="array" aca="1" ref="AH25:AK28" ca="1">MMULT(AO16:AR19,$AC$4:$AF$7)</f>
        <v>-4</v>
      </c>
      <c r="AI25" s="86">
        <f ca="1"/>
        <v>-6</v>
      </c>
      <c r="AJ25" s="86">
        <f ca="1"/>
        <v>-5</v>
      </c>
      <c r="AK25" s="86">
        <f ca="1"/>
        <v>-4</v>
      </c>
    </row>
    <row r="26" spans="2:49">
      <c r="B26" s="5"/>
      <c r="C26" s="6"/>
      <c r="D26" s="6"/>
      <c r="E26" s="6"/>
      <c r="F26" s="79">
        <f ca="1"/>
        <v>0</v>
      </c>
      <c r="G26" s="80">
        <f ca="1"/>
        <v>0</v>
      </c>
      <c r="H26" s="81">
        <f ca="1"/>
        <v>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7"/>
      <c r="AC26" s="86">
        <f ca="1"/>
        <v>0</v>
      </c>
      <c r="AD26" s="86">
        <f ca="1"/>
        <v>0</v>
      </c>
      <c r="AE26" s="86">
        <f ca="1"/>
        <v>0</v>
      </c>
      <c r="AF26" s="86">
        <f ca="1"/>
        <v>0</v>
      </c>
      <c r="AH26" s="86">
        <f ca="1"/>
        <v>0</v>
      </c>
      <c r="AI26" s="86">
        <f ca="1"/>
        <v>0</v>
      </c>
      <c r="AJ26" s="86">
        <f ca="1"/>
        <v>0</v>
      </c>
      <c r="AK26" s="86">
        <f ca="1"/>
        <v>0</v>
      </c>
    </row>
    <row r="27" spans="2:49">
      <c r="B27" s="5"/>
      <c r="C27" s="6"/>
      <c r="D27" s="6"/>
      <c r="E27" s="6"/>
      <c r="F27" s="79">
        <f ca="1"/>
        <v>-6</v>
      </c>
      <c r="G27" s="80">
        <f ca="1"/>
        <v>-6</v>
      </c>
      <c r="H27" s="81">
        <f ca="1"/>
        <v>-3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  <c r="AC27" s="86">
        <f ca="1"/>
        <v>-6</v>
      </c>
      <c r="AD27" s="86">
        <f ca="1"/>
        <v>-6</v>
      </c>
      <c r="AE27" s="86">
        <f ca="1"/>
        <v>-3</v>
      </c>
      <c r="AF27" s="86">
        <f ca="1"/>
        <v>-6</v>
      </c>
      <c r="AH27" s="86">
        <f ca="1"/>
        <v>-6</v>
      </c>
      <c r="AI27" s="86">
        <f ca="1"/>
        <v>-6</v>
      </c>
      <c r="AJ27" s="86">
        <f ca="1"/>
        <v>-3</v>
      </c>
      <c r="AK27" s="86">
        <f ca="1"/>
        <v>-6</v>
      </c>
    </row>
    <row r="28" spans="2:49">
      <c r="B28" s="5"/>
      <c r="C28" s="6"/>
      <c r="D28" s="6"/>
      <c r="E28" s="6"/>
      <c r="F28" s="82">
        <f ca="1"/>
        <v>1</v>
      </c>
      <c r="G28" s="83">
        <f ca="1"/>
        <v>1</v>
      </c>
      <c r="H28" s="84">
        <f ca="1"/>
        <v>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AC28" s="86">
        <f ca="1"/>
        <v>1</v>
      </c>
      <c r="AD28" s="86">
        <f ca="1"/>
        <v>1</v>
      </c>
      <c r="AE28" s="86">
        <f ca="1"/>
        <v>1</v>
      </c>
      <c r="AF28" s="86">
        <f ca="1"/>
        <v>1</v>
      </c>
      <c r="AH28" s="86">
        <f ca="1"/>
        <v>1</v>
      </c>
      <c r="AI28" s="86">
        <f ca="1"/>
        <v>1</v>
      </c>
      <c r="AJ28" s="86">
        <f ca="1"/>
        <v>1</v>
      </c>
      <c r="AK28" s="86">
        <f ca="1"/>
        <v>1</v>
      </c>
    </row>
    <row r="29" spans="2:49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2:49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7"/>
      <c r="AC30" s="86" t="s">
        <v>137</v>
      </c>
    </row>
    <row r="31" spans="2:49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  <c r="AC31" s="86" t="s">
        <v>135</v>
      </c>
      <c r="AH31" s="86" t="s">
        <v>136</v>
      </c>
    </row>
    <row r="32" spans="2:49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7"/>
      <c r="AC32" s="86">
        <f t="array" aca="1" ref="AC32:AF35" ca="1">MMULT(MMULT(AT10:AW13,AO10:AR13),$AC$4:$AF$7)</f>
        <v>1</v>
      </c>
      <c r="AD32" s="86">
        <f ca="1"/>
        <v>-1</v>
      </c>
      <c r="AE32" s="86">
        <f ca="1"/>
        <v>0</v>
      </c>
      <c r="AF32" s="86">
        <f ca="1"/>
        <v>1</v>
      </c>
      <c r="AH32" s="86">
        <f t="array" aca="1" ref="AH32:AK35" ca="1">MMULT(MMULT(AT10:AW13,AO16:AR19),$AC$4:$AF$7)</f>
        <v>2</v>
      </c>
      <c r="AI32" s="86">
        <f ca="1"/>
        <v>0</v>
      </c>
      <c r="AJ32" s="86">
        <f ca="1"/>
        <v>1</v>
      </c>
      <c r="AK32" s="86">
        <f ca="1"/>
        <v>2</v>
      </c>
    </row>
    <row r="33" spans="2:37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  <c r="AC33" s="86">
        <f ca="1"/>
        <v>0</v>
      </c>
      <c r="AD33" s="86">
        <f ca="1"/>
        <v>0</v>
      </c>
      <c r="AE33" s="86">
        <f ca="1"/>
        <v>0</v>
      </c>
      <c r="AF33" s="86">
        <f ca="1"/>
        <v>0</v>
      </c>
      <c r="AH33" s="86">
        <f ca="1"/>
        <v>0</v>
      </c>
      <c r="AI33" s="86">
        <f ca="1"/>
        <v>0</v>
      </c>
      <c r="AJ33" s="86">
        <f ca="1"/>
        <v>0</v>
      </c>
      <c r="AK33" s="86">
        <f ca="1"/>
        <v>0</v>
      </c>
    </row>
    <row r="34" spans="2:37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  <c r="AC34" s="86">
        <f ca="1"/>
        <v>-1</v>
      </c>
      <c r="AD34" s="86">
        <f ca="1"/>
        <v>-1</v>
      </c>
      <c r="AE34" s="86">
        <f ca="1"/>
        <v>2</v>
      </c>
      <c r="AF34" s="86">
        <f ca="1"/>
        <v>-1</v>
      </c>
      <c r="AH34" s="86">
        <f ca="1"/>
        <v>-1</v>
      </c>
      <c r="AI34" s="86">
        <f ca="1"/>
        <v>-1</v>
      </c>
      <c r="AJ34" s="86">
        <f ca="1"/>
        <v>2</v>
      </c>
      <c r="AK34" s="86">
        <f ca="1"/>
        <v>-1</v>
      </c>
    </row>
    <row r="35" spans="2:37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  <c r="AC35" s="86">
        <f ca="1"/>
        <v>1</v>
      </c>
      <c r="AD35" s="86">
        <f ca="1"/>
        <v>1</v>
      </c>
      <c r="AE35" s="86">
        <f ca="1"/>
        <v>1</v>
      </c>
      <c r="AF35" s="86">
        <f ca="1"/>
        <v>1</v>
      </c>
      <c r="AH35" s="86">
        <f ca="1"/>
        <v>1</v>
      </c>
      <c r="AI35" s="86">
        <f ca="1"/>
        <v>1</v>
      </c>
      <c r="AJ35" s="86">
        <f ca="1"/>
        <v>1</v>
      </c>
      <c r="AK35" s="86">
        <f ca="1"/>
        <v>1</v>
      </c>
    </row>
    <row r="36" spans="2:37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/>
    </row>
    <row r="37" spans="2:37" ht="18">
      <c r="B37" s="5"/>
      <c r="C37" s="8" t="s">
        <v>157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/>
      <c r="AC37" s="86" t="s">
        <v>138</v>
      </c>
    </row>
    <row r="38" spans="2:37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/>
      <c r="AC38" s="86" t="s">
        <v>135</v>
      </c>
      <c r="AH38" s="86" t="s">
        <v>136</v>
      </c>
    </row>
    <row r="39" spans="2:37">
      <c r="B39" s="5"/>
      <c r="C39" s="6"/>
      <c r="D39" s="6"/>
      <c r="E39" s="6"/>
      <c r="F39" s="23">
        <f t="array" aca="1" ref="F39:I42" ca="1">MINVERSE(D12:G15)</f>
        <v>1</v>
      </c>
      <c r="G39" s="24">
        <f ca="1"/>
        <v>0</v>
      </c>
      <c r="H39" s="24">
        <f ca="1"/>
        <v>0</v>
      </c>
      <c r="I39" s="25">
        <f ca="1"/>
        <v>6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7"/>
      <c r="AC39" s="86">
        <f t="array" aca="1" ref="AC39:AF42" ca="1">MMULT(MMULT(AT16:AW19,AO10:AR13),$AC$4:$AF$7)</f>
        <v>0</v>
      </c>
      <c r="AD39" s="86">
        <f ca="1"/>
        <v>-2</v>
      </c>
      <c r="AE39" s="86">
        <f ca="1"/>
        <v>-1</v>
      </c>
      <c r="AF39" s="86">
        <f ca="1"/>
        <v>0</v>
      </c>
      <c r="AH39" s="86">
        <f t="array" aca="1" ref="AH39:AK42" ca="1">MMULT(MMULT(AT16:AW19,AO16:AR19),$AC$4:$AF$7)</f>
        <v>1</v>
      </c>
      <c r="AI39" s="86">
        <f ca="1"/>
        <v>-1</v>
      </c>
      <c r="AJ39" s="86">
        <f ca="1"/>
        <v>0</v>
      </c>
      <c r="AK39" s="86">
        <f ca="1"/>
        <v>1</v>
      </c>
    </row>
    <row r="40" spans="2:37" ht="18">
      <c r="B40" s="5"/>
      <c r="C40" s="6"/>
      <c r="D40" s="6"/>
      <c r="E40" s="8" t="s">
        <v>151</v>
      </c>
      <c r="F40" s="26">
        <f ca="1"/>
        <v>0</v>
      </c>
      <c r="G40" s="22">
        <f ca="1"/>
        <v>1</v>
      </c>
      <c r="H40" s="22">
        <f ca="1"/>
        <v>0</v>
      </c>
      <c r="I40" s="27">
        <f ca="1"/>
        <v>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7"/>
      <c r="AC40" s="86">
        <f ca="1"/>
        <v>0</v>
      </c>
      <c r="AD40" s="86">
        <f ca="1"/>
        <v>0</v>
      </c>
      <c r="AE40" s="86">
        <f ca="1"/>
        <v>0</v>
      </c>
      <c r="AF40" s="86">
        <f ca="1"/>
        <v>0</v>
      </c>
      <c r="AH40" s="86">
        <f ca="1"/>
        <v>0</v>
      </c>
      <c r="AI40" s="86">
        <f ca="1"/>
        <v>0</v>
      </c>
      <c r="AJ40" s="86">
        <f ca="1"/>
        <v>0</v>
      </c>
      <c r="AK40" s="86">
        <f ca="1"/>
        <v>0</v>
      </c>
    </row>
    <row r="41" spans="2:37">
      <c r="B41" s="5"/>
      <c r="C41" s="6"/>
      <c r="D41" s="6"/>
      <c r="E41" s="6"/>
      <c r="F41" s="26">
        <f ca="1"/>
        <v>0</v>
      </c>
      <c r="G41" s="22">
        <f ca="1"/>
        <v>0</v>
      </c>
      <c r="H41" s="22">
        <f ca="1"/>
        <v>1</v>
      </c>
      <c r="I41" s="27">
        <f ca="1"/>
        <v>5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7"/>
      <c r="AC41" s="86">
        <f ca="1"/>
        <v>-1</v>
      </c>
      <c r="AD41" s="86">
        <f ca="1"/>
        <v>-1</v>
      </c>
      <c r="AE41" s="86">
        <f ca="1"/>
        <v>2</v>
      </c>
      <c r="AF41" s="86">
        <f ca="1"/>
        <v>-1</v>
      </c>
      <c r="AH41" s="86">
        <f ca="1"/>
        <v>-1</v>
      </c>
      <c r="AI41" s="86">
        <f ca="1"/>
        <v>-1</v>
      </c>
      <c r="AJ41" s="86">
        <f ca="1"/>
        <v>2</v>
      </c>
      <c r="AK41" s="86">
        <f ca="1"/>
        <v>-1</v>
      </c>
    </row>
    <row r="42" spans="2:37">
      <c r="B42" s="5"/>
      <c r="C42" s="6"/>
      <c r="D42" s="6"/>
      <c r="E42" s="6"/>
      <c r="F42" s="28">
        <f ca="1"/>
        <v>0</v>
      </c>
      <c r="G42" s="29">
        <f ca="1"/>
        <v>0</v>
      </c>
      <c r="H42" s="29">
        <f ca="1"/>
        <v>0</v>
      </c>
      <c r="I42" s="30">
        <f ca="1"/>
        <v>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7"/>
      <c r="AC42" s="86">
        <f ca="1"/>
        <v>1</v>
      </c>
      <c r="AD42" s="86">
        <f ca="1"/>
        <v>1</v>
      </c>
      <c r="AE42" s="86">
        <f ca="1"/>
        <v>1</v>
      </c>
      <c r="AF42" s="86">
        <f ca="1"/>
        <v>1</v>
      </c>
      <c r="AH42" s="86">
        <f ca="1"/>
        <v>1</v>
      </c>
      <c r="AI42" s="86">
        <f ca="1"/>
        <v>1</v>
      </c>
      <c r="AJ42" s="86">
        <f ca="1"/>
        <v>1</v>
      </c>
      <c r="AK42" s="86">
        <f ca="1"/>
        <v>1</v>
      </c>
    </row>
    <row r="43" spans="2:37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7"/>
    </row>
    <row r="44" spans="2:37">
      <c r="B44" s="5"/>
      <c r="C44" s="6"/>
      <c r="D44" s="8" t="s">
        <v>134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/>
    </row>
    <row r="45" spans="2:37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7"/>
    </row>
    <row r="46" spans="2:37">
      <c r="B46" s="5"/>
      <c r="C46" s="6"/>
      <c r="D46" s="6"/>
      <c r="E46" s="6"/>
      <c r="F46" s="6"/>
      <c r="G46" s="6"/>
      <c r="H46" s="67">
        <f t="array" aca="1" ref="H46:J49" ca="1">MMULT(F39:I42,F20:H23)</f>
        <v>1</v>
      </c>
      <c r="I46" s="68">
        <f ca="1"/>
        <v>-1</v>
      </c>
      <c r="J46" s="69">
        <f ca="1"/>
        <v>0</v>
      </c>
      <c r="K46" s="6"/>
      <c r="L46" s="6"/>
      <c r="M46" s="6"/>
      <c r="N46" s="6"/>
      <c r="O46" s="6"/>
      <c r="P46" s="6"/>
      <c r="Q46" s="6"/>
      <c r="R46" s="6"/>
      <c r="S46" s="6"/>
      <c r="T46" s="7"/>
    </row>
    <row r="47" spans="2:37" ht="18">
      <c r="B47" s="5"/>
      <c r="C47" s="6"/>
      <c r="D47" s="6"/>
      <c r="E47" s="6"/>
      <c r="F47" s="6"/>
      <c r="G47" s="16" t="s">
        <v>155</v>
      </c>
      <c r="H47" s="70">
        <f ca="1"/>
        <v>0</v>
      </c>
      <c r="I47" s="71">
        <f ca="1"/>
        <v>0</v>
      </c>
      <c r="J47" s="72">
        <f ca="1"/>
        <v>0</v>
      </c>
      <c r="K47" s="6"/>
      <c r="L47" s="6"/>
      <c r="M47" s="6"/>
      <c r="N47" s="6"/>
      <c r="O47" s="6"/>
      <c r="P47" s="6"/>
      <c r="Q47" s="6"/>
      <c r="R47" s="6"/>
      <c r="S47" s="6"/>
      <c r="T47" s="7"/>
    </row>
    <row r="48" spans="2:37">
      <c r="B48" s="5"/>
      <c r="C48" s="6"/>
      <c r="D48" s="6"/>
      <c r="E48" s="6"/>
      <c r="F48" s="6"/>
      <c r="G48" s="6"/>
      <c r="H48" s="70">
        <f ca="1"/>
        <v>-1</v>
      </c>
      <c r="I48" s="71">
        <f ca="1"/>
        <v>-1</v>
      </c>
      <c r="J48" s="72">
        <f ca="1"/>
        <v>2</v>
      </c>
      <c r="K48" s="6"/>
      <c r="L48" s="6"/>
      <c r="M48" s="6"/>
      <c r="N48" s="6"/>
      <c r="O48" s="6"/>
      <c r="P48" s="6"/>
      <c r="Q48" s="6"/>
      <c r="R48" s="6"/>
      <c r="S48" s="6"/>
      <c r="T48" s="7"/>
    </row>
    <row r="49" spans="2:20">
      <c r="B49" s="5"/>
      <c r="C49" s="6"/>
      <c r="D49" s="6"/>
      <c r="E49" s="6"/>
      <c r="F49" s="6"/>
      <c r="G49" s="6"/>
      <c r="H49" s="73">
        <f ca="1"/>
        <v>1</v>
      </c>
      <c r="I49" s="74">
        <f ca="1"/>
        <v>1</v>
      </c>
      <c r="J49" s="75">
        <f ca="1"/>
        <v>1</v>
      </c>
      <c r="K49" s="6"/>
      <c r="L49" s="6"/>
      <c r="M49" s="6"/>
      <c r="N49" s="6"/>
      <c r="O49" s="6"/>
      <c r="P49" s="6"/>
      <c r="Q49" s="6"/>
      <c r="R49" s="6"/>
      <c r="S49" s="6"/>
      <c r="T49" s="7"/>
    </row>
    <row r="50" spans="2:20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7"/>
    </row>
    <row r="51" spans="2:20">
      <c r="B51" s="5"/>
      <c r="C51" s="6"/>
      <c r="D51" s="6"/>
      <c r="E51" s="6"/>
      <c r="F51" s="6"/>
      <c r="G51" s="6"/>
      <c r="H51" s="76">
        <f t="array" aca="1" ref="H51:J54" ca="1">MMULT(F39:I42,F25:H28)</f>
        <v>2</v>
      </c>
      <c r="I51" s="77">
        <f ca="1"/>
        <v>0</v>
      </c>
      <c r="J51" s="78">
        <f ca="1"/>
        <v>1</v>
      </c>
      <c r="K51" s="6"/>
      <c r="L51" s="6"/>
      <c r="M51" s="6"/>
      <c r="N51" s="6"/>
      <c r="O51" s="6"/>
      <c r="P51" s="6"/>
      <c r="Q51" s="6"/>
      <c r="R51" s="6"/>
      <c r="S51" s="6"/>
      <c r="T51" s="7"/>
    </row>
    <row r="52" spans="2:20" ht="18">
      <c r="B52" s="5"/>
      <c r="C52" s="6"/>
      <c r="D52" s="6"/>
      <c r="E52" s="6"/>
      <c r="F52" s="6"/>
      <c r="G52" s="16" t="s">
        <v>152</v>
      </c>
      <c r="H52" s="79">
        <f ca="1"/>
        <v>0</v>
      </c>
      <c r="I52" s="80">
        <f ca="1"/>
        <v>0</v>
      </c>
      <c r="J52" s="81">
        <f ca="1"/>
        <v>0</v>
      </c>
      <c r="K52" s="6"/>
      <c r="L52" s="6"/>
      <c r="M52" s="6"/>
      <c r="N52" s="6"/>
      <c r="O52" s="6"/>
      <c r="P52" s="6"/>
      <c r="Q52" s="6"/>
      <c r="R52" s="6"/>
      <c r="S52" s="6"/>
      <c r="T52" s="7"/>
    </row>
    <row r="53" spans="2:20">
      <c r="B53" s="5"/>
      <c r="C53" s="6"/>
      <c r="D53" s="6"/>
      <c r="E53" s="6"/>
      <c r="F53" s="6"/>
      <c r="G53" s="6"/>
      <c r="H53" s="79">
        <f ca="1"/>
        <v>-1</v>
      </c>
      <c r="I53" s="80">
        <f ca="1"/>
        <v>-1</v>
      </c>
      <c r="J53" s="81">
        <f ca="1"/>
        <v>2</v>
      </c>
      <c r="K53" s="6"/>
      <c r="L53" s="6"/>
      <c r="M53" s="6"/>
      <c r="N53" s="6"/>
      <c r="O53" s="6"/>
      <c r="P53" s="6"/>
      <c r="Q53" s="6"/>
      <c r="R53" s="6"/>
      <c r="S53" s="6"/>
      <c r="T53" s="7"/>
    </row>
    <row r="54" spans="2:20">
      <c r="B54" s="5"/>
      <c r="C54" s="6"/>
      <c r="D54" s="6"/>
      <c r="E54" s="6"/>
      <c r="F54" s="6"/>
      <c r="G54" s="6"/>
      <c r="H54" s="82">
        <f ca="1"/>
        <v>1</v>
      </c>
      <c r="I54" s="83">
        <f ca="1"/>
        <v>1</v>
      </c>
      <c r="J54" s="84">
        <f ca="1"/>
        <v>1</v>
      </c>
      <c r="K54" s="6"/>
      <c r="L54" s="6"/>
      <c r="M54" s="6"/>
      <c r="N54" s="6"/>
      <c r="O54" s="6"/>
      <c r="P54" s="6"/>
      <c r="Q54" s="6"/>
      <c r="R54" s="6"/>
      <c r="S54" s="6"/>
      <c r="T54" s="7"/>
    </row>
    <row r="55" spans="2:20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</row>
    <row r="56" spans="2:20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7"/>
    </row>
    <row r="57" spans="2:20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7"/>
    </row>
    <row r="58" spans="2:20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7"/>
    </row>
    <row r="59" spans="2:20" ht="18">
      <c r="B59" s="5"/>
      <c r="C59" s="8" t="s">
        <v>158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7"/>
    </row>
    <row r="60" spans="2:20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7"/>
    </row>
    <row r="61" spans="2:20">
      <c r="B61" s="5"/>
      <c r="C61" s="6"/>
      <c r="D61" s="6"/>
      <c r="E61" s="6"/>
      <c r="F61" s="23">
        <f t="array" aca="1" ref="F61:I64" ca="1">MINVERSE(J12:M15)</f>
        <v>1</v>
      </c>
      <c r="G61" s="24">
        <f ca="1"/>
        <v>0</v>
      </c>
      <c r="H61" s="24">
        <f ca="1"/>
        <v>0</v>
      </c>
      <c r="I61" s="25">
        <f ca="1"/>
        <v>5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7"/>
    </row>
    <row r="62" spans="2:20" ht="18">
      <c r="B62" s="5"/>
      <c r="C62" s="6"/>
      <c r="D62" s="6"/>
      <c r="E62" s="8" t="s">
        <v>153</v>
      </c>
      <c r="F62" s="26">
        <f ca="1"/>
        <v>0</v>
      </c>
      <c r="G62" s="22">
        <f ca="1"/>
        <v>1</v>
      </c>
      <c r="H62" s="22">
        <f ca="1"/>
        <v>0</v>
      </c>
      <c r="I62" s="27">
        <f ca="1"/>
        <v>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7"/>
    </row>
    <row r="63" spans="2:20">
      <c r="B63" s="5"/>
      <c r="C63" s="6"/>
      <c r="D63" s="6"/>
      <c r="E63" s="6"/>
      <c r="F63" s="26">
        <f ca="1"/>
        <v>0</v>
      </c>
      <c r="G63" s="22">
        <f ca="1"/>
        <v>0</v>
      </c>
      <c r="H63" s="22">
        <f ca="1"/>
        <v>1</v>
      </c>
      <c r="I63" s="27">
        <f ca="1"/>
        <v>5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7"/>
    </row>
    <row r="64" spans="2:20">
      <c r="B64" s="5"/>
      <c r="C64" s="6"/>
      <c r="D64" s="6"/>
      <c r="E64" s="6"/>
      <c r="F64" s="28">
        <f ca="1"/>
        <v>0</v>
      </c>
      <c r="G64" s="29">
        <f ca="1"/>
        <v>0</v>
      </c>
      <c r="H64" s="29">
        <f ca="1"/>
        <v>0</v>
      </c>
      <c r="I64" s="30">
        <f ca="1"/>
        <v>1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7"/>
    </row>
    <row r="65" spans="2:20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7"/>
    </row>
    <row r="66" spans="2:20">
      <c r="B66" s="5"/>
      <c r="C66" s="6"/>
      <c r="D66" s="8" t="s">
        <v>134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7"/>
    </row>
    <row r="67" spans="2:20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7"/>
    </row>
    <row r="68" spans="2:20">
      <c r="B68" s="5"/>
      <c r="C68" s="6"/>
      <c r="D68" s="6"/>
      <c r="E68" s="6"/>
      <c r="F68" s="6"/>
      <c r="G68" s="6"/>
      <c r="H68" s="67">
        <f t="array" aca="1" ref="H68:J71" ca="1">MMULT(F61:I64,F20:H23)</f>
        <v>0</v>
      </c>
      <c r="I68" s="68">
        <f ca="1"/>
        <v>-2</v>
      </c>
      <c r="J68" s="69">
        <f ca="1"/>
        <v>-1</v>
      </c>
      <c r="K68" s="6"/>
      <c r="L68" s="6"/>
      <c r="M68" s="6"/>
      <c r="N68" s="6"/>
      <c r="O68" s="6"/>
      <c r="P68" s="6"/>
      <c r="Q68" s="6"/>
      <c r="R68" s="6"/>
      <c r="S68" s="6"/>
      <c r="T68" s="7"/>
    </row>
    <row r="69" spans="2:20" ht="18">
      <c r="B69" s="5"/>
      <c r="C69" s="6"/>
      <c r="D69" s="6"/>
      <c r="E69" s="6"/>
      <c r="F69" s="6"/>
      <c r="G69" s="16" t="s">
        <v>154</v>
      </c>
      <c r="H69" s="70">
        <f ca="1"/>
        <v>0</v>
      </c>
      <c r="I69" s="71">
        <f ca="1"/>
        <v>0</v>
      </c>
      <c r="J69" s="72">
        <f ca="1"/>
        <v>0</v>
      </c>
      <c r="K69" s="6"/>
      <c r="L69" s="6"/>
      <c r="M69" s="6"/>
      <c r="N69" s="6"/>
      <c r="O69" s="6"/>
      <c r="P69" s="6"/>
      <c r="Q69" s="6"/>
      <c r="R69" s="6"/>
      <c r="S69" s="6"/>
      <c r="T69" s="7"/>
    </row>
    <row r="70" spans="2:20">
      <c r="B70" s="5"/>
      <c r="C70" s="6"/>
      <c r="D70" s="6"/>
      <c r="E70" s="6"/>
      <c r="F70" s="6"/>
      <c r="G70" s="6"/>
      <c r="H70" s="70">
        <f ca="1"/>
        <v>-1</v>
      </c>
      <c r="I70" s="71">
        <f ca="1"/>
        <v>-1</v>
      </c>
      <c r="J70" s="72">
        <f ca="1"/>
        <v>2</v>
      </c>
      <c r="K70" s="6"/>
      <c r="L70" s="6"/>
      <c r="M70" s="6"/>
      <c r="N70" s="6"/>
      <c r="O70" s="6"/>
      <c r="P70" s="6"/>
      <c r="Q70" s="6"/>
      <c r="R70" s="6"/>
      <c r="S70" s="6"/>
      <c r="T70" s="7"/>
    </row>
    <row r="71" spans="2:20">
      <c r="B71" s="5"/>
      <c r="C71" s="6"/>
      <c r="D71" s="6"/>
      <c r="E71" s="6"/>
      <c r="F71" s="6"/>
      <c r="G71" s="6"/>
      <c r="H71" s="73">
        <f ca="1"/>
        <v>1</v>
      </c>
      <c r="I71" s="74">
        <f ca="1"/>
        <v>1</v>
      </c>
      <c r="J71" s="75">
        <f ca="1"/>
        <v>1</v>
      </c>
      <c r="K71" s="6"/>
      <c r="L71" s="6"/>
      <c r="M71" s="6"/>
      <c r="N71" s="6"/>
      <c r="O71" s="6"/>
      <c r="P71" s="6"/>
      <c r="Q71" s="6"/>
      <c r="R71" s="6"/>
      <c r="S71" s="6"/>
      <c r="T71" s="7"/>
    </row>
    <row r="72" spans="2:20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7"/>
    </row>
    <row r="73" spans="2:20">
      <c r="B73" s="5"/>
      <c r="C73" s="6"/>
      <c r="D73" s="6"/>
      <c r="E73" s="6"/>
      <c r="F73" s="6"/>
      <c r="G73" s="6"/>
      <c r="H73" s="76">
        <f t="array" aca="1" ref="H73:J76" ca="1">MMULT(F61:I64,F25:H28)</f>
        <v>1</v>
      </c>
      <c r="I73" s="77">
        <f ca="1"/>
        <v>-1</v>
      </c>
      <c r="J73" s="78">
        <f ca="1"/>
        <v>0</v>
      </c>
      <c r="K73" s="6"/>
      <c r="L73" s="6"/>
      <c r="M73" s="6"/>
      <c r="N73" s="6"/>
      <c r="O73" s="6"/>
      <c r="P73" s="6"/>
      <c r="Q73" s="6"/>
      <c r="R73" s="6"/>
      <c r="S73" s="6"/>
      <c r="T73" s="7"/>
    </row>
    <row r="74" spans="2:20" ht="18">
      <c r="B74" s="5"/>
      <c r="C74" s="6"/>
      <c r="D74" s="6"/>
      <c r="E74" s="6"/>
      <c r="F74" s="6"/>
      <c r="G74" s="16" t="s">
        <v>156</v>
      </c>
      <c r="H74" s="79">
        <f ca="1"/>
        <v>0</v>
      </c>
      <c r="I74" s="80">
        <f ca="1"/>
        <v>0</v>
      </c>
      <c r="J74" s="81">
        <f ca="1"/>
        <v>0</v>
      </c>
      <c r="K74" s="6"/>
      <c r="L74" s="6"/>
      <c r="M74" s="6"/>
      <c r="N74" s="6"/>
      <c r="O74" s="6"/>
      <c r="P74" s="6"/>
      <c r="Q74" s="6"/>
      <c r="R74" s="6"/>
      <c r="S74" s="6"/>
      <c r="T74" s="7"/>
    </row>
    <row r="75" spans="2:20">
      <c r="B75" s="5"/>
      <c r="C75" s="6"/>
      <c r="D75" s="6"/>
      <c r="E75" s="6"/>
      <c r="F75" s="6"/>
      <c r="G75" s="6"/>
      <c r="H75" s="79">
        <f ca="1"/>
        <v>-1</v>
      </c>
      <c r="I75" s="80">
        <f ca="1"/>
        <v>-1</v>
      </c>
      <c r="J75" s="81">
        <f ca="1"/>
        <v>2</v>
      </c>
      <c r="K75" s="6"/>
      <c r="L75" s="6"/>
      <c r="M75" s="6"/>
      <c r="N75" s="6"/>
      <c r="O75" s="6"/>
      <c r="P75" s="6"/>
      <c r="Q75" s="6"/>
      <c r="R75" s="6"/>
      <c r="S75" s="6"/>
      <c r="T75" s="7"/>
    </row>
    <row r="76" spans="2:20">
      <c r="B76" s="5"/>
      <c r="C76" s="6"/>
      <c r="D76" s="6"/>
      <c r="E76" s="6"/>
      <c r="F76" s="6"/>
      <c r="G76" s="6"/>
      <c r="H76" s="82">
        <f ca="1"/>
        <v>1</v>
      </c>
      <c r="I76" s="83">
        <f ca="1"/>
        <v>1</v>
      </c>
      <c r="J76" s="84">
        <f ca="1"/>
        <v>1</v>
      </c>
      <c r="K76" s="6"/>
      <c r="L76" s="6"/>
      <c r="M76" s="6"/>
      <c r="N76" s="6"/>
      <c r="O76" s="6"/>
      <c r="P76" s="6"/>
      <c r="Q76" s="6"/>
      <c r="R76" s="6"/>
      <c r="S76" s="6"/>
      <c r="T76" s="7"/>
    </row>
    <row r="77" spans="2:20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7"/>
    </row>
    <row r="78" spans="2:20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7"/>
    </row>
    <row r="79" spans="2:20">
      <c r="B79" s="31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3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12</xdr:col>
                    <xdr:colOff>12700</xdr:colOff>
                    <xdr:row>6</xdr:row>
                    <xdr:rowOff>50800</xdr:rowOff>
                  </from>
                  <to>
                    <xdr:col>14</xdr:col>
                    <xdr:colOff>381000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5" name="Check Box 5">
              <controlPr defaultSize="0" autoFill="0" autoLine="0" autoPict="0">
                <anchor moveWithCells="1">
                  <from>
                    <xdr:col>12</xdr:col>
                    <xdr:colOff>12700</xdr:colOff>
                    <xdr:row>7</xdr:row>
                    <xdr:rowOff>76200</xdr:rowOff>
                  </from>
                  <to>
                    <xdr:col>14</xdr:col>
                    <xdr:colOff>139700</xdr:colOff>
                    <xdr:row>8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8"/>
  <sheetViews>
    <sheetView zoomScale="115" zoomScaleNormal="115" workbookViewId="0">
      <selection activeCell="Q23" sqref="Q23:Q25"/>
    </sheetView>
  </sheetViews>
  <sheetFormatPr baseColWidth="10" defaultColWidth="6.6640625" defaultRowHeight="15"/>
  <cols>
    <col min="6" max="6" width="6.6640625" customWidth="1"/>
    <col min="9" max="9" width="6.6640625" customWidth="1"/>
    <col min="21" max="22" width="6.6640625" style="86"/>
    <col min="23" max="23" width="8.5" style="86" bestFit="1" customWidth="1"/>
    <col min="24" max="26" width="6.6640625" style="86"/>
    <col min="27" max="27" width="7.6640625" style="86" bestFit="1" customWidth="1"/>
    <col min="28" max="30" width="6.6640625" style="86"/>
    <col min="31" max="31" width="6.6640625" style="86" customWidth="1"/>
    <col min="32" max="32" width="6.6640625" style="86"/>
  </cols>
  <sheetData>
    <row r="1" spans="1:32">
      <c r="A1" s="1" t="s">
        <v>0</v>
      </c>
    </row>
    <row r="3" spans="1:32">
      <c r="B3" s="2" t="s">
        <v>159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V3" s="86" t="s">
        <v>161</v>
      </c>
    </row>
    <row r="4" spans="1:3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32">
      <c r="B5" s="5"/>
      <c r="C5" s="6"/>
      <c r="D5" s="9">
        <f ca="1">RANDBETWEEN(-5,5)</f>
        <v>5</v>
      </c>
      <c r="E5" s="6"/>
      <c r="F5" s="6"/>
      <c r="G5" s="9">
        <f t="shared" ref="G5:G7" ca="1" si="0">RANDBETWEEN(-5,5)</f>
        <v>1</v>
      </c>
      <c r="H5" s="6"/>
      <c r="I5" s="6"/>
      <c r="J5" s="6"/>
      <c r="K5" s="6"/>
      <c r="L5" s="6"/>
      <c r="M5" s="6"/>
      <c r="N5" s="6"/>
      <c r="O5" s="6"/>
      <c r="P5" s="6"/>
      <c r="Q5" s="6"/>
      <c r="R5" s="7"/>
      <c r="V5" s="86" t="s">
        <v>111</v>
      </c>
      <c r="X5" s="86" t="s">
        <v>162</v>
      </c>
      <c r="AA5" s="86" t="s">
        <v>111</v>
      </c>
      <c r="AB5" s="86">
        <f t="array" aca="1" ref="AB5:AD5" ca="1">TRANSPOSE(V6:V8)</f>
        <v>5</v>
      </c>
      <c r="AC5" s="86">
        <f ca="1"/>
        <v>-5</v>
      </c>
      <c r="AD5" s="86">
        <f ca="1"/>
        <v>-5</v>
      </c>
      <c r="AF5" s="86">
        <f ca="1">SUMPRODUCT(AB5:AD5,AB7:AD7)</f>
        <v>0</v>
      </c>
    </row>
    <row r="6" spans="1:32">
      <c r="B6" s="5"/>
      <c r="C6" s="16" t="s">
        <v>160</v>
      </c>
      <c r="D6" s="15">
        <f t="shared" ref="D6:D7" ca="1" si="1">RANDBETWEEN(-5,5)</f>
        <v>-5</v>
      </c>
      <c r="E6" s="6"/>
      <c r="F6" s="99" t="s">
        <v>165</v>
      </c>
      <c r="G6" s="15">
        <f t="shared" ca="1" si="0"/>
        <v>1</v>
      </c>
      <c r="H6" s="6"/>
      <c r="I6" s="6"/>
      <c r="J6" s="6"/>
      <c r="K6" s="6"/>
      <c r="L6" s="6"/>
      <c r="M6" s="6"/>
      <c r="N6" s="6"/>
      <c r="O6" s="6"/>
      <c r="P6" s="6"/>
      <c r="Q6" s="6"/>
      <c r="R6" s="7"/>
      <c r="V6" s="86">
        <f t="shared" ref="V6:V8" ca="1" si="2">D5</f>
        <v>5</v>
      </c>
      <c r="X6" s="86">
        <f t="shared" ref="X6:X8" ca="1" si="3">G5</f>
        <v>1</v>
      </c>
      <c r="AA6" s="86" t="s">
        <v>162</v>
      </c>
      <c r="AB6" s="86">
        <f t="array" aca="1" ref="AB6:AD6" ca="1">TRANSPOSE(X6:X8)</f>
        <v>1</v>
      </c>
      <c r="AC6" s="86">
        <f ca="1"/>
        <v>1</v>
      </c>
      <c r="AD6" s="86">
        <f ca="1"/>
        <v>3</v>
      </c>
      <c r="AF6" s="86">
        <f ca="1">SUMPRODUCT(AB6:AD6,AB7:AD7)</f>
        <v>0</v>
      </c>
    </row>
    <row r="7" spans="1:32">
      <c r="B7" s="5"/>
      <c r="C7" s="6"/>
      <c r="D7" s="19">
        <f t="shared" ca="1" si="1"/>
        <v>-5</v>
      </c>
      <c r="E7" s="6"/>
      <c r="F7" s="6"/>
      <c r="G7" s="19">
        <f t="shared" ca="1" si="0"/>
        <v>3</v>
      </c>
      <c r="H7" s="6"/>
      <c r="I7" s="6"/>
      <c r="J7" s="6"/>
      <c r="K7" s="6"/>
      <c r="L7" s="6"/>
      <c r="M7" s="6"/>
      <c r="N7" s="6"/>
      <c r="O7" s="6"/>
      <c r="P7" s="6"/>
      <c r="Q7" s="6"/>
      <c r="R7" s="7"/>
      <c r="V7" s="86">
        <f t="shared" ca="1" si="2"/>
        <v>-5</v>
      </c>
      <c r="X7" s="86">
        <f t="shared" ca="1" si="3"/>
        <v>1</v>
      </c>
      <c r="AA7" s="86" t="s">
        <v>163</v>
      </c>
      <c r="AB7" s="86">
        <f ca="1">AC5*AD6-AD5*AC6</f>
        <v>-10</v>
      </c>
      <c r="AC7" s="86">
        <f ca="1">-(AB5*AD6-AD5*AB6)</f>
        <v>-20</v>
      </c>
      <c r="AD7" s="86">
        <f ca="1">AB5*AC6-AC5*AB6</f>
        <v>10</v>
      </c>
      <c r="AE7" s="86">
        <f ca="1">SQRT(SUMPRODUCT(AB7:AD7,AB7:AD7))</f>
        <v>24.494897427831781</v>
      </c>
    </row>
    <row r="8" spans="1:32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V8" s="86">
        <f t="shared" ca="1" si="2"/>
        <v>-5</v>
      </c>
      <c r="X8" s="86">
        <f t="shared" ca="1" si="3"/>
        <v>3</v>
      </c>
      <c r="AA8" s="86" t="s">
        <v>164</v>
      </c>
      <c r="AB8" s="86">
        <f ca="1">AB7/$AE7</f>
        <v>-0.40824829046386302</v>
      </c>
      <c r="AC8" s="86">
        <f ca="1">AC7/$AE7</f>
        <v>-0.81649658092772603</v>
      </c>
      <c r="AD8" s="86">
        <f ca="1">AD7/$AE7</f>
        <v>0.40824829046386302</v>
      </c>
      <c r="AE8" s="86">
        <f ca="1">SQRT(SUMPRODUCT(AB8:AD8,AB8:AD8))</f>
        <v>1</v>
      </c>
    </row>
    <row r="9" spans="1:32">
      <c r="B9" s="34" t="s">
        <v>166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32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V10" s="86">
        <f ca="1">SQRT(SUMPRODUCT(V6:V8,V6:V8))</f>
        <v>8.6602540378443873</v>
      </c>
      <c r="X10" s="86">
        <f ca="1">SQRT(SUMPRODUCT(X6:X8,X6:X8))</f>
        <v>3.3166247903553998</v>
      </c>
    </row>
    <row r="11" spans="1:32">
      <c r="B11" s="5"/>
      <c r="C11" s="8" t="s">
        <v>173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3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V12" s="86" t="s">
        <v>168</v>
      </c>
      <c r="W12" s="86">
        <f ca="1">SUMPRODUCT(V6:V8,X6:X8)</f>
        <v>-15</v>
      </c>
    </row>
    <row r="13" spans="1:32">
      <c r="B13" s="5"/>
      <c r="C13" s="6"/>
      <c r="D13" s="6"/>
      <c r="E13" s="9">
        <f t="array" aca="1" ref="E13:E15" ca="1">TRANSPOSE(AB7:AD7)</f>
        <v>-10</v>
      </c>
      <c r="F13" s="6"/>
      <c r="G13" s="6"/>
      <c r="H13" s="9">
        <f t="array" aca="1" ref="H13:H15" ca="1">TRANSPOSE(AB8:AD8)</f>
        <v>-0.40824829046386302</v>
      </c>
      <c r="I13" s="6"/>
      <c r="J13" s="14" t="s">
        <v>170</v>
      </c>
      <c r="K13" s="13">
        <f ca="1">SUMPRODUCT(D5:D7,G5:G7)</f>
        <v>-15</v>
      </c>
      <c r="L13" s="6"/>
      <c r="M13" s="6"/>
      <c r="N13" s="6"/>
      <c r="O13" s="6"/>
      <c r="P13" s="6"/>
      <c r="Q13" s="6"/>
      <c r="R13" s="7"/>
    </row>
    <row r="14" spans="1:32">
      <c r="B14" s="5"/>
      <c r="C14" s="6"/>
      <c r="D14" s="16" t="s">
        <v>167</v>
      </c>
      <c r="E14" s="15">
        <f ca="1"/>
        <v>-20</v>
      </c>
      <c r="F14" s="6"/>
      <c r="G14" s="6"/>
      <c r="H14" s="15">
        <f ca="1"/>
        <v>-0.81649658092772603</v>
      </c>
      <c r="I14" s="6"/>
      <c r="J14" s="14" t="s">
        <v>171</v>
      </c>
      <c r="K14" s="13">
        <f ca="1">SQRT(SUMPRODUCT(D5:D7,D5:D7))</f>
        <v>8.6602540378443873</v>
      </c>
      <c r="L14" s="6"/>
      <c r="M14" s="6"/>
      <c r="N14" s="6"/>
      <c r="O14" s="6"/>
      <c r="P14" s="6"/>
      <c r="Q14" s="6"/>
      <c r="R14" s="7"/>
      <c r="V14" s="86" t="s">
        <v>169</v>
      </c>
      <c r="W14" s="86">
        <f ca="1">ACOS(W12/(V10*X10))</f>
        <v>2.120263571552524</v>
      </c>
    </row>
    <row r="15" spans="1:32">
      <c r="B15" s="5"/>
      <c r="C15" s="6"/>
      <c r="D15" s="6"/>
      <c r="E15" s="19">
        <f ca="1"/>
        <v>10</v>
      </c>
      <c r="F15" s="6"/>
      <c r="G15" s="6"/>
      <c r="H15" s="19">
        <f ca="1"/>
        <v>0.40824829046386302</v>
      </c>
      <c r="I15" s="6"/>
      <c r="J15" s="14" t="s">
        <v>172</v>
      </c>
      <c r="K15" s="13">
        <f ca="1">SQRT(SUMPRODUCT(G5:G7,G5:G7))</f>
        <v>3.3166247903553998</v>
      </c>
      <c r="L15" s="6"/>
      <c r="M15" s="6"/>
      <c r="N15" s="6"/>
      <c r="O15" s="6"/>
      <c r="P15" s="6"/>
      <c r="Q15" s="6"/>
      <c r="R15" s="7"/>
    </row>
    <row r="16" spans="1:32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2:19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13">
        <f ca="1">ACOS(K13/(K14*K15))</f>
        <v>2.120263571552524</v>
      </c>
      <c r="N17" s="6"/>
      <c r="O17" s="6"/>
      <c r="P17" s="6"/>
      <c r="Q17" s="6"/>
      <c r="R17" s="7"/>
    </row>
    <row r="18" spans="2:19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2:19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2:19">
      <c r="B20" s="5"/>
      <c r="C20" s="8" t="s">
        <v>174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  <row r="21" spans="2:19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</row>
    <row r="22" spans="2:19">
      <c r="B22" s="5"/>
      <c r="C22" s="6"/>
      <c r="D22" s="6"/>
      <c r="E22" s="14" t="s">
        <v>96</v>
      </c>
      <c r="F22" s="22">
        <f ca="1">COS(M17)</f>
        <v>-0.5222329678670935</v>
      </c>
      <c r="G22" s="6"/>
      <c r="H22" s="6"/>
      <c r="I22" s="14"/>
      <c r="J22" s="6"/>
      <c r="K22" s="6"/>
      <c r="L22" s="22"/>
      <c r="M22" s="6"/>
      <c r="N22" s="6"/>
      <c r="O22" s="22"/>
      <c r="P22" s="6"/>
      <c r="Q22" s="6"/>
      <c r="R22" s="7"/>
      <c r="S22" s="36"/>
    </row>
    <row r="23" spans="2:19">
      <c r="B23" s="5"/>
      <c r="C23" s="6"/>
      <c r="D23" s="6"/>
      <c r="E23" s="14" t="s">
        <v>98</v>
      </c>
      <c r="F23" s="22">
        <f ca="1">1-F22</f>
        <v>1.5222329678670934</v>
      </c>
      <c r="G23" s="6"/>
      <c r="H23" s="6"/>
      <c r="I23" s="9">
        <f ca="1">D5*F$22</f>
        <v>-2.6111648393354674</v>
      </c>
      <c r="J23" s="6"/>
      <c r="K23" s="6"/>
      <c r="L23" s="9">
        <f ca="1">F$26*H13</f>
        <v>0</v>
      </c>
      <c r="M23" s="6"/>
      <c r="N23" s="6"/>
      <c r="O23" s="9">
        <f t="shared" ref="O23:O25" ca="1" si="4">F$24*F27</f>
        <v>5.2223296786709357</v>
      </c>
      <c r="P23" s="6"/>
      <c r="Q23" s="9">
        <f ca="1">SUM(I23:O23)</f>
        <v>2.6111648393354683</v>
      </c>
      <c r="R23" s="7"/>
      <c r="S23" s="36"/>
    </row>
    <row r="24" spans="2:19" ht="17">
      <c r="B24" s="5"/>
      <c r="C24" s="6"/>
      <c r="D24" s="6"/>
      <c r="E24" s="14" t="s">
        <v>97</v>
      </c>
      <c r="F24" s="22">
        <f ca="1">SIN(M17)</f>
        <v>0.85280286542244177</v>
      </c>
      <c r="G24" s="6"/>
      <c r="H24" s="14" t="s">
        <v>175</v>
      </c>
      <c r="I24" s="15">
        <f ca="1">D6*F$22</f>
        <v>2.6111648393354674</v>
      </c>
      <c r="J24" s="6"/>
      <c r="K24" s="6" t="s">
        <v>176</v>
      </c>
      <c r="L24" s="15">
        <f ca="1">F$26*H14</f>
        <v>0</v>
      </c>
      <c r="M24" s="6"/>
      <c r="N24" s="6" t="s">
        <v>176</v>
      </c>
      <c r="O24" s="15">
        <f t="shared" ca="1" si="4"/>
        <v>0</v>
      </c>
      <c r="P24" s="22" t="s">
        <v>8</v>
      </c>
      <c r="Q24" s="15">
        <f ca="1">SUM(I24:O24)</f>
        <v>2.6111648393354674</v>
      </c>
      <c r="R24" s="7"/>
      <c r="S24" s="36"/>
    </row>
    <row r="25" spans="2:19">
      <c r="B25" s="5"/>
      <c r="C25" s="6"/>
      <c r="D25" s="6"/>
      <c r="E25" s="14" t="s">
        <v>177</v>
      </c>
      <c r="F25" s="22">
        <f ca="1">SUMPRODUCT(D5:D7,H13:H15)</f>
        <v>0</v>
      </c>
      <c r="G25" s="6"/>
      <c r="H25" s="6"/>
      <c r="I25" s="19">
        <f ca="1">D7*F$22</f>
        <v>2.6111648393354674</v>
      </c>
      <c r="J25" s="6"/>
      <c r="K25" s="6"/>
      <c r="L25" s="19">
        <f ca="1">F$26*H15</f>
        <v>0</v>
      </c>
      <c r="M25" s="6"/>
      <c r="N25" s="6"/>
      <c r="O25" s="19">
        <f t="shared" ca="1" si="4"/>
        <v>5.2223296786709357</v>
      </c>
      <c r="P25" s="6"/>
      <c r="Q25" s="19">
        <f ca="1">SUM(I25:O25)</f>
        <v>7.8334945180064031</v>
      </c>
      <c r="R25" s="7"/>
      <c r="S25" s="36"/>
    </row>
    <row r="26" spans="2:19">
      <c r="B26" s="5"/>
      <c r="C26" s="6"/>
      <c r="D26" s="6"/>
      <c r="E26" s="14" t="s">
        <v>178</v>
      </c>
      <c r="F26" s="22">
        <f ca="1">F23*F25</f>
        <v>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36"/>
    </row>
    <row r="27" spans="2:19">
      <c r="B27" s="5"/>
      <c r="C27" s="6"/>
      <c r="D27" s="6"/>
      <c r="E27" s="6"/>
      <c r="F27" s="9">
        <f ca="1">H14*D7-H15*D6</f>
        <v>6.1237243569579451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S27" s="36"/>
    </row>
    <row r="28" spans="2:19">
      <c r="B28" s="5"/>
      <c r="C28" s="6"/>
      <c r="D28" s="6"/>
      <c r="E28" s="14" t="s">
        <v>179</v>
      </c>
      <c r="F28" s="15">
        <f ca="1">-(H13*D7-H15*D5)</f>
        <v>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/>
      <c r="S28" s="36"/>
    </row>
    <row r="29" spans="2:19">
      <c r="B29" s="5"/>
      <c r="C29" s="6"/>
      <c r="D29" s="6"/>
      <c r="E29" s="6"/>
      <c r="F29" s="19">
        <f ca="1">H13*D6-H14*D5</f>
        <v>6.1237243569579451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/>
      <c r="S29" s="36"/>
    </row>
    <row r="30" spans="2:19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/>
    </row>
    <row r="31" spans="2:19">
      <c r="B31" s="5"/>
      <c r="C31" s="6"/>
      <c r="D31" s="8" t="s">
        <v>186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2:19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</row>
    <row r="33" spans="2:18">
      <c r="B33" s="5"/>
      <c r="C33" s="6"/>
      <c r="D33" s="6"/>
      <c r="E33" s="6"/>
      <c r="F33" s="9">
        <f t="shared" ref="F33:F35" ca="1" si="5">Q23</f>
        <v>2.6111648393354683</v>
      </c>
      <c r="G33" s="6"/>
      <c r="H33" s="6"/>
      <c r="I33" s="9">
        <f ca="1">F33</f>
        <v>2.6111648393354683</v>
      </c>
      <c r="J33" s="6"/>
      <c r="K33" s="43"/>
      <c r="L33" s="101">
        <f t="shared" ref="L33:L35" ca="1" si="6">I33</f>
        <v>2.6111648393354683</v>
      </c>
      <c r="M33" s="43"/>
      <c r="N33" s="9">
        <f ca="1">K$34*I33</f>
        <v>1.0000000000000002</v>
      </c>
      <c r="O33" s="6"/>
      <c r="P33" s="6"/>
      <c r="Q33" s="6"/>
      <c r="R33" s="7"/>
    </row>
    <row r="34" spans="2:18" ht="17">
      <c r="B34" s="5"/>
      <c r="C34" s="6"/>
      <c r="D34" s="6"/>
      <c r="E34" s="14" t="s">
        <v>175</v>
      </c>
      <c r="F34" s="15">
        <f t="shared" ca="1" si="5"/>
        <v>2.6111648393354674</v>
      </c>
      <c r="G34" s="22" t="s">
        <v>180</v>
      </c>
      <c r="H34" s="6"/>
      <c r="I34" s="15">
        <f ca="1">F34</f>
        <v>2.6111648393354674</v>
      </c>
      <c r="J34" s="22" t="s">
        <v>8</v>
      </c>
      <c r="K34" s="102">
        <f ca="1">K15/K14</f>
        <v>0.38297084310253521</v>
      </c>
      <c r="L34" s="103">
        <f t="shared" ca="1" si="6"/>
        <v>2.6111648393354674</v>
      </c>
      <c r="M34" s="102" t="s">
        <v>8</v>
      </c>
      <c r="N34" s="15">
        <f ca="1">K$34*I34</f>
        <v>0.99999999999999989</v>
      </c>
      <c r="O34" s="6" t="s">
        <v>181</v>
      </c>
      <c r="P34" s="6"/>
      <c r="Q34" s="6"/>
      <c r="R34" s="7"/>
    </row>
    <row r="35" spans="2:18">
      <c r="B35" s="5"/>
      <c r="C35" s="6"/>
      <c r="D35" s="6"/>
      <c r="E35" s="6"/>
      <c r="F35" s="19">
        <f t="shared" ca="1" si="5"/>
        <v>7.8334945180064031</v>
      </c>
      <c r="G35" s="6"/>
      <c r="H35" s="6"/>
      <c r="I35" s="19">
        <f ca="1">F35</f>
        <v>7.8334945180064031</v>
      </c>
      <c r="J35" s="6"/>
      <c r="K35" s="43"/>
      <c r="L35" s="104">
        <f t="shared" ca="1" si="6"/>
        <v>7.8334945180064031</v>
      </c>
      <c r="M35" s="43"/>
      <c r="N35" s="19">
        <f ca="1">K$34*I35</f>
        <v>3</v>
      </c>
      <c r="O35" s="6"/>
      <c r="P35" s="6"/>
      <c r="Q35" s="6"/>
      <c r="R35" s="7"/>
    </row>
    <row r="36" spans="2:18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7"/>
    </row>
    <row r="37" spans="2:18">
      <c r="B37" s="5"/>
      <c r="C37" s="6"/>
      <c r="D37" s="100" t="s">
        <v>185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7"/>
    </row>
    <row r="38" spans="2:18">
      <c r="B38" s="31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9"/>
  <sheetViews>
    <sheetView topLeftCell="A37" workbookViewId="0">
      <selection activeCell="N50" sqref="N50"/>
    </sheetView>
  </sheetViews>
  <sheetFormatPr baseColWidth="10" defaultColWidth="6.6640625" defaultRowHeight="15"/>
  <cols>
    <col min="5" max="8" width="6.6640625" customWidth="1"/>
    <col min="10" max="10" width="6.6640625" customWidth="1"/>
    <col min="15" max="15" width="6.83203125" bestFit="1" customWidth="1"/>
    <col min="16" max="16" width="6.6640625" customWidth="1"/>
    <col min="17" max="17" width="7.6640625" bestFit="1" customWidth="1"/>
    <col min="23" max="23" width="6.6640625" customWidth="1"/>
    <col min="45" max="45" width="6.6640625" customWidth="1"/>
  </cols>
  <sheetData>
    <row r="1" spans="1:12">
      <c r="A1" s="1" t="s">
        <v>0</v>
      </c>
    </row>
    <row r="3" spans="1:12">
      <c r="B3" s="2" t="s">
        <v>60</v>
      </c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>
      <c r="B4" s="5"/>
      <c r="C4" s="6"/>
      <c r="D4" s="6"/>
      <c r="E4" s="6"/>
      <c r="F4" s="6"/>
      <c r="G4" s="6"/>
      <c r="H4" s="9">
        <f t="shared" ref="H4:H6" ca="1" si="0">RANDBETWEEN(-5,5)</f>
        <v>-5</v>
      </c>
      <c r="I4" s="43"/>
      <c r="J4" s="6"/>
      <c r="K4" s="6"/>
      <c r="L4" s="7"/>
    </row>
    <row r="5" spans="1:12">
      <c r="B5" s="5"/>
      <c r="C5" s="37" t="s">
        <v>48</v>
      </c>
      <c r="D5" s="22">
        <f ca="1">RANDBETWEEN(-7,7)*PI()/8</f>
        <v>0</v>
      </c>
      <c r="E5" s="22" t="s">
        <v>8</v>
      </c>
      <c r="F5" s="13" t="str">
        <f ca="1" xml:space="preserve"> D5*8/PI() &amp;"π/8"</f>
        <v>0π/8</v>
      </c>
      <c r="G5" s="16" t="s">
        <v>52</v>
      </c>
      <c r="H5" s="15">
        <f t="shared" ca="1" si="0"/>
        <v>1</v>
      </c>
      <c r="I5" s="43"/>
      <c r="J5" s="6"/>
      <c r="K5" s="6"/>
      <c r="L5" s="7"/>
    </row>
    <row r="6" spans="1:12">
      <c r="B6" s="5"/>
      <c r="C6" s="6"/>
      <c r="D6" s="6"/>
      <c r="E6" s="6"/>
      <c r="F6" s="6"/>
      <c r="G6" s="6"/>
      <c r="H6" s="19">
        <f t="shared" ca="1" si="0"/>
        <v>-3</v>
      </c>
      <c r="I6" s="43"/>
      <c r="J6" s="6"/>
      <c r="K6" s="6"/>
      <c r="L6" s="7"/>
    </row>
    <row r="7" spans="1:12">
      <c r="B7" s="5"/>
      <c r="C7" s="6"/>
      <c r="D7" s="6"/>
      <c r="E7" s="6"/>
      <c r="F7" s="6"/>
      <c r="G7" s="6"/>
      <c r="H7" s="38"/>
      <c r="I7" s="6"/>
      <c r="J7" s="6"/>
      <c r="K7" s="6"/>
      <c r="L7" s="7"/>
    </row>
    <row r="8" spans="1:12">
      <c r="B8" s="34" t="s">
        <v>59</v>
      </c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>
      <c r="B9" s="5"/>
      <c r="C9" s="6"/>
      <c r="D9" s="6"/>
      <c r="E9" s="6"/>
      <c r="F9" s="6"/>
      <c r="G9" s="6"/>
      <c r="H9" s="6"/>
      <c r="I9" s="6"/>
      <c r="J9" s="6"/>
      <c r="K9" s="6"/>
      <c r="L9" s="7"/>
    </row>
    <row r="10" spans="1:12">
      <c r="B10" s="5"/>
      <c r="C10" s="8" t="s">
        <v>55</v>
      </c>
      <c r="D10" s="6"/>
      <c r="E10" s="6"/>
      <c r="F10" s="6"/>
      <c r="G10" s="6"/>
      <c r="H10" s="9">
        <f ca="1">H4/F$11</f>
        <v>-0.84515425472851657</v>
      </c>
      <c r="I10" s="43"/>
      <c r="J10" s="6"/>
      <c r="K10" s="6"/>
      <c r="L10" s="7"/>
    </row>
    <row r="11" spans="1:12" ht="16">
      <c r="B11" s="5"/>
      <c r="C11" s="6"/>
      <c r="D11" s="6"/>
      <c r="E11" s="14" t="s">
        <v>53</v>
      </c>
      <c r="F11" s="13">
        <f ca="1">SQRT(SUMPRODUCT(H4:H6,H4:H6))</f>
        <v>5.9160797830996161</v>
      </c>
      <c r="G11" s="39" t="s">
        <v>54</v>
      </c>
      <c r="H11" s="15">
        <f ca="1">H5/F$11</f>
        <v>0.1690308509457033</v>
      </c>
      <c r="I11" s="43"/>
      <c r="J11" s="6"/>
      <c r="K11" s="6"/>
      <c r="L11" s="7"/>
    </row>
    <row r="12" spans="1:12">
      <c r="B12" s="5"/>
      <c r="C12" s="6"/>
      <c r="D12" s="6"/>
      <c r="E12" s="6"/>
      <c r="F12" s="6"/>
      <c r="G12" s="6"/>
      <c r="H12" s="19">
        <f ca="1">H6/F$11</f>
        <v>-0.50709255283710997</v>
      </c>
      <c r="I12" s="43"/>
      <c r="J12" s="6"/>
      <c r="K12" s="6"/>
      <c r="L12" s="7"/>
    </row>
    <row r="13" spans="1:12">
      <c r="B13" s="5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2">
      <c r="B14" s="5"/>
      <c r="C14" s="8" t="s">
        <v>56</v>
      </c>
      <c r="D14" s="6"/>
      <c r="E14" s="6"/>
      <c r="F14" s="6"/>
      <c r="G14" s="6"/>
      <c r="H14" s="6"/>
      <c r="I14" s="6"/>
      <c r="J14" s="6"/>
      <c r="K14" s="6"/>
      <c r="L14" s="7"/>
    </row>
    <row r="15" spans="1:12">
      <c r="B15" s="5"/>
      <c r="C15" s="6"/>
      <c r="D15" s="37" t="s">
        <v>51</v>
      </c>
      <c r="E15" s="6">
        <f ca="1">D5/2</f>
        <v>0</v>
      </c>
      <c r="F15" s="6"/>
      <c r="G15" s="37" t="s">
        <v>57</v>
      </c>
      <c r="H15" s="6">
        <f ca="1">COS(E15)</f>
        <v>1</v>
      </c>
      <c r="I15" s="6"/>
      <c r="J15" s="6"/>
      <c r="K15" s="6"/>
      <c r="L15" s="7"/>
    </row>
    <row r="16" spans="1:12">
      <c r="B16" s="5"/>
      <c r="C16" s="6"/>
      <c r="D16" s="6"/>
      <c r="E16" s="6"/>
      <c r="F16" s="6"/>
      <c r="G16" s="37" t="s">
        <v>58</v>
      </c>
      <c r="H16" s="6">
        <f ca="1">SIN(E15)</f>
        <v>0</v>
      </c>
      <c r="I16" s="6"/>
      <c r="J16" s="6"/>
      <c r="K16" s="6"/>
      <c r="L16" s="7"/>
    </row>
    <row r="17" spans="2:12">
      <c r="B17" s="5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2">
      <c r="B18" s="5"/>
      <c r="C18" s="8" t="s">
        <v>61</v>
      </c>
      <c r="D18" s="6"/>
      <c r="E18" s="6"/>
      <c r="F18" s="6"/>
      <c r="G18" s="6"/>
      <c r="H18" s="6"/>
      <c r="I18" s="6"/>
      <c r="J18" s="6"/>
      <c r="K18" s="6"/>
      <c r="L18" s="7"/>
    </row>
    <row r="19" spans="2:12">
      <c r="B19" s="5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2:12">
      <c r="B20" s="5"/>
      <c r="C20" s="6"/>
      <c r="D20" s="16" t="s">
        <v>62</v>
      </c>
      <c r="E20" s="44">
        <f ca="1">H15</f>
        <v>1</v>
      </c>
      <c r="F20" s="45">
        <f t="array" aca="1" ref="F20:H20" ca="1">TRANSPOSE(H$16*H10:H12)</f>
        <v>0</v>
      </c>
      <c r="G20" s="45">
        <f ca="1"/>
        <v>0</v>
      </c>
      <c r="H20" s="46">
        <f ca="1"/>
        <v>0</v>
      </c>
      <c r="I20" s="6"/>
      <c r="J20" s="6"/>
      <c r="K20" s="6"/>
      <c r="L20" s="7"/>
    </row>
    <row r="21" spans="2:12"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3"/>
    </row>
    <row r="24" spans="2:12" ht="17">
      <c r="B24" s="2" t="s">
        <v>72</v>
      </c>
      <c r="C24" s="3"/>
      <c r="D24" s="3"/>
      <c r="E24" s="3"/>
      <c r="F24" s="3"/>
      <c r="G24" s="3"/>
      <c r="H24" s="3"/>
      <c r="I24" s="3"/>
      <c r="J24" s="3"/>
      <c r="K24" s="4"/>
    </row>
    <row r="25" spans="2:12">
      <c r="B25" s="5"/>
      <c r="C25" s="6"/>
      <c r="D25" s="6"/>
      <c r="E25" s="6"/>
      <c r="F25" s="6"/>
      <c r="G25" s="6"/>
      <c r="H25" s="6"/>
      <c r="I25" s="6"/>
      <c r="J25" s="6"/>
      <c r="K25" s="7"/>
    </row>
    <row r="26" spans="2:12" ht="17">
      <c r="B26" s="5"/>
      <c r="C26" s="6"/>
      <c r="D26" s="14" t="s">
        <v>73</v>
      </c>
      <c r="E26" s="44">
        <f t="shared" ref="E26:H26" ca="1" si="1">E20</f>
        <v>1</v>
      </c>
      <c r="F26" s="45">
        <f t="shared" ca="1" si="1"/>
        <v>0</v>
      </c>
      <c r="G26" s="45">
        <f t="shared" ca="1" si="1"/>
        <v>0</v>
      </c>
      <c r="H26" s="46">
        <f t="shared" ca="1" si="1"/>
        <v>0</v>
      </c>
      <c r="I26" s="6"/>
      <c r="J26" s="6"/>
      <c r="K26" s="7"/>
    </row>
    <row r="27" spans="2:12">
      <c r="B27" s="5"/>
      <c r="C27" s="6"/>
      <c r="D27" s="6"/>
      <c r="E27" s="6"/>
      <c r="F27" s="6"/>
      <c r="G27" s="6"/>
      <c r="H27" s="6"/>
      <c r="I27" s="6"/>
      <c r="J27" s="6"/>
      <c r="K27" s="7"/>
    </row>
    <row r="28" spans="2:12" ht="17">
      <c r="B28" s="5"/>
      <c r="C28" s="6"/>
      <c r="D28" s="14" t="s">
        <v>74</v>
      </c>
      <c r="E28" s="44">
        <f t="shared" ref="E28:H28" ca="1" si="2">RANDBETWEEN(-5,5)</f>
        <v>-2</v>
      </c>
      <c r="F28" s="45">
        <f t="shared" ca="1" si="2"/>
        <v>1</v>
      </c>
      <c r="G28" s="45">
        <f t="shared" ca="1" si="2"/>
        <v>1</v>
      </c>
      <c r="H28" s="46">
        <f t="shared" ca="1" si="2"/>
        <v>-4</v>
      </c>
      <c r="I28" s="6"/>
      <c r="J28" s="6"/>
      <c r="K28" s="7"/>
    </row>
    <row r="29" spans="2:12">
      <c r="B29" s="5"/>
      <c r="C29" s="6"/>
      <c r="D29" s="6"/>
      <c r="E29" s="6"/>
      <c r="F29" s="6"/>
      <c r="G29" s="6"/>
      <c r="H29" s="6"/>
      <c r="I29" s="6"/>
      <c r="J29" s="6"/>
      <c r="K29" s="7"/>
    </row>
    <row r="30" spans="2:12">
      <c r="B30" s="34" t="s">
        <v>63</v>
      </c>
      <c r="C30" s="6"/>
      <c r="D30" s="6"/>
      <c r="E30" s="6"/>
      <c r="F30" s="6"/>
      <c r="G30" s="6"/>
      <c r="H30" s="6"/>
      <c r="I30" s="6"/>
      <c r="J30" s="6"/>
      <c r="K30" s="7"/>
    </row>
    <row r="31" spans="2:12">
      <c r="B31" s="5"/>
      <c r="C31" s="6"/>
      <c r="D31" s="6"/>
      <c r="E31" s="6"/>
      <c r="F31" s="6"/>
      <c r="G31" s="6"/>
      <c r="H31" s="6"/>
      <c r="I31" s="6"/>
      <c r="J31" s="6"/>
      <c r="K31" s="7"/>
    </row>
    <row r="32" spans="2:12">
      <c r="B32" s="5"/>
      <c r="C32" s="6"/>
      <c r="D32" s="6"/>
      <c r="E32" s="6"/>
      <c r="F32" s="6"/>
      <c r="G32" s="6"/>
      <c r="H32" s="6"/>
      <c r="I32" s="6"/>
      <c r="J32" s="6"/>
      <c r="K32" s="7"/>
    </row>
    <row r="33" spans="2:12">
      <c r="B33" s="5"/>
      <c r="C33" s="6"/>
      <c r="D33" s="6"/>
      <c r="E33" s="6"/>
      <c r="F33" s="6"/>
      <c r="G33" s="6"/>
      <c r="H33" s="6"/>
      <c r="I33" s="6"/>
      <c r="J33" s="6"/>
      <c r="K33" s="7"/>
    </row>
    <row r="34" spans="2:12">
      <c r="B34" s="5"/>
      <c r="C34" s="8" t="s">
        <v>64</v>
      </c>
      <c r="D34" s="6"/>
      <c r="E34" s="6"/>
      <c r="F34" s="6"/>
      <c r="G34" s="6"/>
      <c r="H34" s="6"/>
      <c r="I34" s="6"/>
      <c r="J34" s="6"/>
      <c r="K34" s="7"/>
    </row>
    <row r="35" spans="2:12">
      <c r="B35" s="5"/>
      <c r="C35" s="6"/>
      <c r="D35" s="6"/>
      <c r="E35" s="6"/>
      <c r="F35" s="6"/>
      <c r="G35" s="6"/>
      <c r="H35" s="6"/>
      <c r="I35" s="6"/>
      <c r="J35" s="6"/>
      <c r="K35" s="7"/>
    </row>
    <row r="36" spans="2:12" ht="17">
      <c r="B36" s="5"/>
      <c r="C36" s="6"/>
      <c r="D36" s="14" t="s">
        <v>65</v>
      </c>
      <c r="E36" s="13">
        <f ca="1">E26*E28</f>
        <v>-2</v>
      </c>
      <c r="F36" s="6"/>
      <c r="G36" s="14" t="s">
        <v>67</v>
      </c>
      <c r="H36" s="44">
        <f ca="1">$E26*F28</f>
        <v>1</v>
      </c>
      <c r="I36" s="45">
        <f ca="1">$E26*G28</f>
        <v>1</v>
      </c>
      <c r="J36" s="46">
        <f ca="1">$E26*H28</f>
        <v>-4</v>
      </c>
      <c r="K36" s="7"/>
    </row>
    <row r="37" spans="2:12">
      <c r="B37" s="5"/>
      <c r="C37" s="6"/>
      <c r="D37" s="6"/>
      <c r="E37" s="6"/>
      <c r="F37" s="6"/>
      <c r="G37" s="6"/>
      <c r="H37" s="6"/>
      <c r="I37" s="6"/>
      <c r="J37" s="6"/>
      <c r="K37" s="7"/>
    </row>
    <row r="38" spans="2:12" ht="17">
      <c r="B38" s="5"/>
      <c r="C38" s="6"/>
      <c r="D38" s="14" t="s">
        <v>66</v>
      </c>
      <c r="E38" s="13">
        <f ca="1">SUMPRODUCT(F26:H26,F28:H28)</f>
        <v>0</v>
      </c>
      <c r="F38" s="6"/>
      <c r="G38" s="14" t="s">
        <v>68</v>
      </c>
      <c r="H38" s="44">
        <f ca="1">$E28*F26</f>
        <v>0</v>
      </c>
      <c r="I38" s="45">
        <f ca="1">$E28*G26</f>
        <v>0</v>
      </c>
      <c r="J38" s="46">
        <f ca="1">$E28*H26</f>
        <v>0</v>
      </c>
      <c r="K38" s="7"/>
    </row>
    <row r="39" spans="2:12">
      <c r="B39" s="5"/>
      <c r="C39" s="6"/>
      <c r="D39" s="6"/>
      <c r="E39" s="6"/>
      <c r="F39" s="6"/>
      <c r="G39" s="6"/>
      <c r="H39" s="6"/>
      <c r="I39" s="6"/>
      <c r="J39" s="6"/>
      <c r="K39" s="7"/>
    </row>
    <row r="40" spans="2:12" ht="17">
      <c r="B40" s="5"/>
      <c r="C40" s="6"/>
      <c r="D40" s="6"/>
      <c r="E40" s="6"/>
      <c r="F40" s="6"/>
      <c r="G40" s="14" t="s">
        <v>69</v>
      </c>
      <c r="H40" s="44">
        <f ca="1">G26*H28-H26*G28</f>
        <v>0</v>
      </c>
      <c r="I40" s="45">
        <f ca="1">-(F26*H28-H26*F28)</f>
        <v>0</v>
      </c>
      <c r="J40" s="46">
        <f ca="1">F26*G28-G26*F28</f>
        <v>0</v>
      </c>
      <c r="K40" s="7"/>
    </row>
    <row r="41" spans="2:12">
      <c r="B41" s="5"/>
      <c r="C41" s="6"/>
      <c r="D41" s="6"/>
      <c r="E41" s="6"/>
      <c r="F41" s="6"/>
      <c r="G41" s="6"/>
      <c r="H41" s="6"/>
      <c r="I41" s="6"/>
      <c r="J41" s="6"/>
      <c r="K41" s="7"/>
    </row>
    <row r="42" spans="2:12">
      <c r="B42" s="5"/>
      <c r="C42" s="8" t="s">
        <v>70</v>
      </c>
      <c r="D42" s="6"/>
      <c r="E42" s="6"/>
      <c r="F42" s="6"/>
      <c r="G42" s="6"/>
      <c r="H42" s="6"/>
      <c r="I42" s="6"/>
      <c r="J42" s="6"/>
      <c r="K42" s="7"/>
    </row>
    <row r="43" spans="2:12">
      <c r="B43" s="5"/>
      <c r="C43" s="6"/>
      <c r="D43" s="6"/>
      <c r="E43" s="6"/>
      <c r="F43" s="6"/>
      <c r="G43" s="6"/>
      <c r="H43" s="6"/>
      <c r="I43" s="6"/>
      <c r="J43" s="6"/>
      <c r="K43" s="7"/>
    </row>
    <row r="44" spans="2:12" ht="17">
      <c r="B44" s="5"/>
      <c r="C44" s="6"/>
      <c r="D44" s="14" t="s">
        <v>71</v>
      </c>
      <c r="E44" s="44">
        <f ca="1">E36-E38</f>
        <v>-2</v>
      </c>
      <c r="F44" s="45">
        <f t="shared" ref="F44:H44" ca="1" si="3">H36+H38+H40</f>
        <v>1</v>
      </c>
      <c r="G44" s="45">
        <f t="shared" ca="1" si="3"/>
        <v>1</v>
      </c>
      <c r="H44" s="46">
        <f t="shared" ca="1" si="3"/>
        <v>-4</v>
      </c>
      <c r="I44" s="6"/>
      <c r="J44" s="6"/>
      <c r="K44" s="7"/>
    </row>
    <row r="45" spans="2:12">
      <c r="B45" s="31"/>
      <c r="C45" s="32"/>
      <c r="D45" s="32"/>
      <c r="E45" s="32"/>
      <c r="F45" s="32"/>
      <c r="G45" s="32"/>
      <c r="H45" s="32"/>
      <c r="I45" s="32"/>
      <c r="J45" s="32"/>
      <c r="K45" s="33"/>
    </row>
    <row r="46" spans="2:12"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8"/>
    </row>
    <row r="48" spans="2:12" ht="18">
      <c r="B48" s="2" t="s">
        <v>75</v>
      </c>
      <c r="C48" s="3"/>
      <c r="D48" s="3"/>
      <c r="E48" s="3"/>
      <c r="F48" s="3"/>
      <c r="G48" s="3"/>
      <c r="H48" s="3"/>
      <c r="I48" s="3"/>
      <c r="J48" s="3"/>
      <c r="K48" s="4"/>
    </row>
    <row r="49" spans="2:11">
      <c r="B49" s="5"/>
      <c r="C49" s="6"/>
      <c r="D49" s="6"/>
      <c r="E49" s="6"/>
      <c r="F49" s="6"/>
      <c r="G49" s="6"/>
      <c r="H49" s="6"/>
      <c r="I49" s="6"/>
      <c r="J49" s="6"/>
      <c r="K49" s="7"/>
    </row>
    <row r="50" spans="2:11" ht="17">
      <c r="B50" s="5"/>
      <c r="C50" s="6"/>
      <c r="D50" s="14" t="s">
        <v>73</v>
      </c>
      <c r="E50" s="44">
        <f ca="1">E20</f>
        <v>1</v>
      </c>
      <c r="F50" s="45">
        <f ca="1">F20</f>
        <v>0</v>
      </c>
      <c r="G50" s="45">
        <f ca="1">G20</f>
        <v>0</v>
      </c>
      <c r="H50" s="46">
        <f ca="1">H20</f>
        <v>0</v>
      </c>
      <c r="J50" s="14" t="s">
        <v>77</v>
      </c>
      <c r="K50" s="49">
        <f ca="1">SQRT(SUMPRODUCT(E50:H50,E50:H50))</f>
        <v>1</v>
      </c>
    </row>
    <row r="51" spans="2:11">
      <c r="B51" s="5"/>
      <c r="C51" s="6"/>
      <c r="D51" s="6"/>
      <c r="E51" s="6"/>
      <c r="F51" s="6"/>
      <c r="G51" s="6"/>
      <c r="H51" s="6"/>
      <c r="I51" s="6"/>
      <c r="J51" s="6"/>
      <c r="K51" s="7"/>
    </row>
    <row r="52" spans="2:11" ht="18">
      <c r="B52" s="5"/>
      <c r="C52" s="6"/>
      <c r="D52" s="14" t="s">
        <v>76</v>
      </c>
      <c r="E52" s="44">
        <f ca="1">E50</f>
        <v>1</v>
      </c>
      <c r="F52" s="45">
        <f t="shared" ref="F52:H52" ca="1" si="4">-F50</f>
        <v>0</v>
      </c>
      <c r="G52" s="45">
        <f t="shared" ca="1" si="4"/>
        <v>0</v>
      </c>
      <c r="H52" s="46">
        <f t="shared" ca="1" si="4"/>
        <v>0</v>
      </c>
      <c r="I52" s="6"/>
      <c r="J52" s="6"/>
      <c r="K52" s="7"/>
    </row>
    <row r="53" spans="2:11">
      <c r="B53" s="5"/>
      <c r="C53" s="6"/>
      <c r="D53" s="6"/>
      <c r="E53" s="6"/>
      <c r="F53" s="6"/>
      <c r="G53" s="6"/>
      <c r="H53" s="6"/>
      <c r="I53" s="6"/>
      <c r="J53" s="6"/>
      <c r="K53" s="7"/>
    </row>
    <row r="54" spans="2:11">
      <c r="B54" s="34" t="s">
        <v>63</v>
      </c>
      <c r="C54" s="6"/>
      <c r="D54" s="6"/>
      <c r="E54" s="6"/>
      <c r="F54" s="6"/>
      <c r="G54" s="6"/>
      <c r="H54" s="6"/>
      <c r="I54" s="6"/>
      <c r="J54" s="6"/>
      <c r="K54" s="7"/>
    </row>
    <row r="55" spans="2:11">
      <c r="B55" s="5"/>
      <c r="C55" s="6"/>
      <c r="D55" s="6"/>
      <c r="E55" s="6"/>
      <c r="F55" s="6"/>
      <c r="G55" s="6"/>
      <c r="H55" s="6"/>
      <c r="I55" s="6"/>
      <c r="J55" s="6"/>
      <c r="K55" s="7"/>
    </row>
    <row r="56" spans="2:11">
      <c r="B56" s="5"/>
      <c r="C56" s="6"/>
      <c r="D56" s="6"/>
      <c r="E56" s="6"/>
      <c r="F56" s="6"/>
      <c r="G56" s="6"/>
      <c r="H56" s="6"/>
      <c r="I56" s="6"/>
      <c r="J56" s="6"/>
      <c r="K56" s="7"/>
    </row>
    <row r="57" spans="2:11">
      <c r="B57" s="5"/>
      <c r="C57" s="6"/>
      <c r="D57" s="6"/>
      <c r="E57" s="6"/>
      <c r="F57" s="6"/>
      <c r="G57" s="6"/>
      <c r="H57" s="6"/>
      <c r="I57" s="6"/>
      <c r="J57" s="6"/>
      <c r="K57" s="7"/>
    </row>
    <row r="58" spans="2:11">
      <c r="B58" s="5"/>
      <c r="C58" s="8" t="s">
        <v>64</v>
      </c>
      <c r="D58" s="6"/>
      <c r="E58" s="6"/>
      <c r="F58" s="6"/>
      <c r="G58" s="6"/>
      <c r="H58" s="6"/>
      <c r="I58" s="6"/>
      <c r="J58" s="6"/>
      <c r="K58" s="7"/>
    </row>
    <row r="59" spans="2:11">
      <c r="B59" s="5"/>
      <c r="C59" s="6"/>
      <c r="D59" s="6"/>
      <c r="E59" s="6"/>
      <c r="F59" s="6"/>
      <c r="G59" s="6"/>
      <c r="H59" s="6"/>
      <c r="I59" s="6"/>
      <c r="J59" s="6"/>
      <c r="K59" s="7"/>
    </row>
    <row r="60" spans="2:11" ht="17">
      <c r="B60" s="5"/>
      <c r="C60" s="6"/>
      <c r="D60" s="14" t="s">
        <v>65</v>
      </c>
      <c r="E60" s="13">
        <f ca="1">E50*E52</f>
        <v>1</v>
      </c>
      <c r="F60" s="6"/>
      <c r="G60" s="14" t="s">
        <v>67</v>
      </c>
      <c r="H60" s="44">
        <f ca="1">$E50*F52</f>
        <v>0</v>
      </c>
      <c r="I60" s="45">
        <f ca="1">$E50*G52</f>
        <v>0</v>
      </c>
      <c r="J60" s="46">
        <f ca="1">$E50*H52</f>
        <v>0</v>
      </c>
      <c r="K60" s="7"/>
    </row>
    <row r="61" spans="2:11">
      <c r="B61" s="5"/>
      <c r="C61" s="6"/>
      <c r="D61" s="6"/>
      <c r="E61" s="6"/>
      <c r="F61" s="6"/>
      <c r="G61" s="6"/>
      <c r="H61" s="6"/>
      <c r="I61" s="6"/>
      <c r="J61" s="6"/>
      <c r="K61" s="7"/>
    </row>
    <row r="62" spans="2:11" ht="17">
      <c r="B62" s="5"/>
      <c r="C62" s="6"/>
      <c r="D62" s="14" t="s">
        <v>66</v>
      </c>
      <c r="E62" s="13">
        <f ca="1">SUMPRODUCT(F50:H50,F52:H52)</f>
        <v>0</v>
      </c>
      <c r="F62" s="6"/>
      <c r="G62" s="14" t="s">
        <v>68</v>
      </c>
      <c r="H62" s="44">
        <f ca="1">$E52*F50</f>
        <v>0</v>
      </c>
      <c r="I62" s="45">
        <f ca="1">$E52*G50</f>
        <v>0</v>
      </c>
      <c r="J62" s="46">
        <f ca="1">$E52*H50</f>
        <v>0</v>
      </c>
      <c r="K62" s="7"/>
    </row>
    <row r="63" spans="2:11">
      <c r="B63" s="5"/>
      <c r="C63" s="6"/>
      <c r="D63" s="6"/>
      <c r="E63" s="6"/>
      <c r="F63" s="6"/>
      <c r="G63" s="6"/>
      <c r="H63" s="6"/>
      <c r="I63" s="6"/>
      <c r="J63" s="6"/>
      <c r="K63" s="7"/>
    </row>
    <row r="64" spans="2:11" ht="17">
      <c r="B64" s="5"/>
      <c r="C64" s="6"/>
      <c r="D64" s="6"/>
      <c r="E64" s="6"/>
      <c r="F64" s="6"/>
      <c r="G64" s="14" t="s">
        <v>69</v>
      </c>
      <c r="H64" s="44">
        <f ca="1">G50*H52-H50*G52</f>
        <v>0</v>
      </c>
      <c r="I64" s="45">
        <f ca="1">-(F50*H52-H50*F52)</f>
        <v>0</v>
      </c>
      <c r="J64" s="46">
        <f ca="1">F50*G52-G50*F52</f>
        <v>0</v>
      </c>
      <c r="K64" s="7"/>
    </row>
    <row r="65" spans="2:11">
      <c r="B65" s="5"/>
      <c r="C65" s="6"/>
      <c r="D65" s="6"/>
      <c r="E65" s="6"/>
      <c r="F65" s="6"/>
      <c r="G65" s="6"/>
      <c r="H65" s="6"/>
      <c r="I65" s="6"/>
      <c r="J65" s="6"/>
      <c r="K65" s="7"/>
    </row>
    <row r="66" spans="2:11">
      <c r="B66" s="5"/>
      <c r="C66" s="8" t="s">
        <v>70</v>
      </c>
      <c r="D66" s="6"/>
      <c r="E66" s="6"/>
      <c r="F66" s="6"/>
      <c r="G66" s="6"/>
      <c r="H66" s="6"/>
      <c r="I66" s="6"/>
      <c r="J66" s="6"/>
      <c r="K66" s="7"/>
    </row>
    <row r="67" spans="2:11">
      <c r="B67" s="5"/>
      <c r="C67" s="6"/>
      <c r="D67" s="6"/>
      <c r="E67" s="6"/>
      <c r="F67" s="6"/>
      <c r="G67" s="6"/>
      <c r="H67" s="6"/>
      <c r="I67" s="6"/>
      <c r="J67" s="6"/>
      <c r="K67" s="7"/>
    </row>
    <row r="68" spans="2:11" ht="17">
      <c r="B68" s="5"/>
      <c r="C68" s="6"/>
      <c r="D68" s="14" t="s">
        <v>71</v>
      </c>
      <c r="E68" s="44">
        <f ca="1">E60-E62</f>
        <v>1</v>
      </c>
      <c r="F68" s="45">
        <f t="shared" ref="F68" ca="1" si="5">H60+H62+H64</f>
        <v>0</v>
      </c>
      <c r="G68" s="45">
        <f t="shared" ref="G68" ca="1" si="6">I60+I62+I64</f>
        <v>0</v>
      </c>
      <c r="H68" s="46">
        <f t="shared" ref="H68" ca="1" si="7">J60+J62+J64</f>
        <v>0</v>
      </c>
      <c r="I68" s="6"/>
      <c r="J68" s="6"/>
      <c r="K68" s="7"/>
    </row>
    <row r="69" spans="2:11">
      <c r="B69" s="31"/>
      <c r="C69" s="32"/>
      <c r="D69" s="32"/>
      <c r="E69" s="32"/>
      <c r="F69" s="32"/>
      <c r="G69" s="32"/>
      <c r="H69" s="32"/>
      <c r="I69" s="32"/>
      <c r="J69" s="32"/>
      <c r="K69" s="3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0"/>
  <sheetViews>
    <sheetView workbookViewId="0">
      <selection activeCell="N11" sqref="N11"/>
    </sheetView>
  </sheetViews>
  <sheetFormatPr baseColWidth="10" defaultColWidth="6.6640625" defaultRowHeight="15"/>
  <cols>
    <col min="15" max="15" width="6.83203125" customWidth="1"/>
  </cols>
  <sheetData>
    <row r="1" spans="1:23">
      <c r="A1" s="1" t="s">
        <v>0</v>
      </c>
    </row>
    <row r="3" spans="1:23">
      <c r="B3" s="2" t="s">
        <v>81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2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23" ht="16">
      <c r="B5" s="5"/>
      <c r="C5" s="6"/>
      <c r="D5" s="9">
        <f t="shared" ref="D5:D7" ca="1" si="0">RANDBETWEEN(-10,10)</f>
        <v>-6</v>
      </c>
      <c r="E5" s="37" t="s">
        <v>48</v>
      </c>
      <c r="F5" s="22">
        <f ca="1">Quaternion!D5</f>
        <v>0</v>
      </c>
      <c r="G5" s="22" t="s">
        <v>8</v>
      </c>
      <c r="H5" s="13" t="str">
        <f ca="1">Quaternion!F5</f>
        <v>0π/8</v>
      </c>
      <c r="I5" s="39" t="s">
        <v>54</v>
      </c>
      <c r="J5" s="40">
        <f t="array" aca="1" ref="J5:L5" ca="1">TRANSPOSE(Quaternion!H10:H12)</f>
        <v>-0.84515425472851657</v>
      </c>
      <c r="K5" s="41">
        <f ca="1"/>
        <v>0.1690308509457033</v>
      </c>
      <c r="L5" s="42">
        <f ca="1"/>
        <v>-0.50709255283710997</v>
      </c>
      <c r="M5" s="7"/>
    </row>
    <row r="6" spans="1:23">
      <c r="B6" s="5"/>
      <c r="C6" s="16" t="s">
        <v>80</v>
      </c>
      <c r="D6" s="15">
        <f t="shared" ca="1" si="0"/>
        <v>5</v>
      </c>
      <c r="E6" s="6"/>
      <c r="F6" s="6"/>
      <c r="G6" s="6"/>
      <c r="H6" s="6"/>
      <c r="I6" s="6"/>
      <c r="J6" s="6"/>
      <c r="K6" s="6"/>
      <c r="L6" s="6"/>
      <c r="M6" s="7"/>
    </row>
    <row r="7" spans="1:23">
      <c r="B7" s="5"/>
      <c r="C7" s="6"/>
      <c r="D7" s="19">
        <f t="shared" ca="1" si="0"/>
        <v>1</v>
      </c>
      <c r="E7" s="16" t="s">
        <v>78</v>
      </c>
      <c r="F7" s="44">
        <f ca="1">Quaternion!E20</f>
        <v>1</v>
      </c>
      <c r="G7" s="45">
        <f ca="1">Quaternion!F20</f>
        <v>0</v>
      </c>
      <c r="H7" s="45">
        <f ca="1">Quaternion!G20</f>
        <v>0</v>
      </c>
      <c r="I7" s="46">
        <f ca="1">Quaternion!H20</f>
        <v>0</v>
      </c>
      <c r="J7" s="6"/>
      <c r="K7" s="6"/>
      <c r="L7" s="6"/>
      <c r="M7" s="7"/>
    </row>
    <row r="8" spans="1:2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23">
      <c r="B9" s="34" t="s">
        <v>79</v>
      </c>
      <c r="C9" s="6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2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23">
      <c r="B11" s="5"/>
      <c r="C11" s="8" t="s">
        <v>82</v>
      </c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2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23">
      <c r="B13" s="5"/>
      <c r="C13" s="6"/>
      <c r="D13" s="16" t="s">
        <v>84</v>
      </c>
      <c r="E13" s="40">
        <v>0</v>
      </c>
      <c r="F13" s="41">
        <f t="array" aca="1" ref="F13:H13" ca="1">TRANSPOSE(D5:D7)</f>
        <v>-6</v>
      </c>
      <c r="G13" s="41">
        <f ca="1"/>
        <v>5</v>
      </c>
      <c r="H13" s="42">
        <f ca="1"/>
        <v>1</v>
      </c>
      <c r="I13" s="6"/>
      <c r="J13" s="6"/>
      <c r="K13" s="6"/>
      <c r="L13" s="6"/>
      <c r="M13" s="7"/>
    </row>
    <row r="14" spans="1:2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23">
      <c r="B15" s="5"/>
      <c r="C15" s="8" t="s">
        <v>83</v>
      </c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2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O16" s="50" t="s">
        <v>85</v>
      </c>
      <c r="P16" s="51"/>
      <c r="Q16" s="51"/>
      <c r="R16" s="51"/>
      <c r="S16" s="51"/>
      <c r="T16" s="51"/>
      <c r="U16" s="51"/>
      <c r="V16" s="51"/>
      <c r="W16" s="52"/>
    </row>
    <row r="17" spans="1:23" ht="17">
      <c r="B17" s="5"/>
      <c r="C17" s="6"/>
      <c r="D17" s="16" t="s">
        <v>78</v>
      </c>
      <c r="E17" s="44">
        <f ca="1">F7</f>
        <v>1</v>
      </c>
      <c r="F17" s="45">
        <f ca="1">G7</f>
        <v>0</v>
      </c>
      <c r="G17" s="45">
        <f ca="1">H7</f>
        <v>0</v>
      </c>
      <c r="H17" s="46">
        <f ca="1">I7</f>
        <v>0</v>
      </c>
      <c r="I17" s="6"/>
      <c r="J17" s="6"/>
      <c r="K17" s="6"/>
      <c r="L17" s="6"/>
      <c r="M17" s="7"/>
      <c r="O17" s="53"/>
      <c r="P17" s="54" t="s">
        <v>65</v>
      </c>
      <c r="Q17" s="55">
        <f ca="1">E17*E18</f>
        <v>0</v>
      </c>
      <c r="R17" s="56"/>
      <c r="S17" s="54" t="s">
        <v>67</v>
      </c>
      <c r="T17" s="57">
        <f ca="1">$E17*F18</f>
        <v>-6</v>
      </c>
      <c r="U17" s="58">
        <f ca="1">$E17*G18</f>
        <v>5</v>
      </c>
      <c r="V17" s="59">
        <f ca="1">$E17*H18</f>
        <v>1</v>
      </c>
      <c r="W17" s="63"/>
    </row>
    <row r="18" spans="1:23" ht="17">
      <c r="B18" s="5"/>
      <c r="C18" s="6"/>
      <c r="D18" s="16" t="s">
        <v>84</v>
      </c>
      <c r="E18" s="44">
        <f>E13</f>
        <v>0</v>
      </c>
      <c r="F18" s="45">
        <f ca="1">F13</f>
        <v>-6</v>
      </c>
      <c r="G18" s="45">
        <f ca="1">G13</f>
        <v>5</v>
      </c>
      <c r="H18" s="46">
        <f ca="1">H13</f>
        <v>1</v>
      </c>
      <c r="I18" s="6"/>
      <c r="J18" s="6"/>
      <c r="K18" s="6"/>
      <c r="L18" s="6"/>
      <c r="M18" s="7"/>
      <c r="O18" s="53"/>
      <c r="P18" s="54" t="s">
        <v>66</v>
      </c>
      <c r="Q18" s="55">
        <f ca="1">SUMPRODUCT(F17:H17,F18:H18)</f>
        <v>0</v>
      </c>
      <c r="R18" s="56"/>
      <c r="S18" s="54" t="s">
        <v>68</v>
      </c>
      <c r="T18" s="57">
        <f ca="1">$E18*F17</f>
        <v>0</v>
      </c>
      <c r="U18" s="58">
        <f ca="1">$E18*G17</f>
        <v>0</v>
      </c>
      <c r="V18" s="59">
        <f ca="1">$E18*H17</f>
        <v>0</v>
      </c>
      <c r="W18" s="63"/>
    </row>
    <row r="19" spans="1:23" ht="17">
      <c r="B19" s="5"/>
      <c r="C19" s="6"/>
      <c r="D19" s="16" t="s">
        <v>86</v>
      </c>
      <c r="E19" s="44">
        <f ca="1">Q17-Q18</f>
        <v>0</v>
      </c>
      <c r="F19" s="45">
        <f ca="1">T17+T18+T19</f>
        <v>-6</v>
      </c>
      <c r="G19" s="45">
        <f ca="1">U17+U18+U19</f>
        <v>5</v>
      </c>
      <c r="H19" s="46">
        <f ca="1">V17+V18+V19</f>
        <v>1</v>
      </c>
      <c r="I19" s="6"/>
      <c r="J19" s="6"/>
      <c r="K19" s="6"/>
      <c r="L19" s="6"/>
      <c r="M19" s="7"/>
      <c r="O19" s="53"/>
      <c r="P19" s="56"/>
      <c r="Q19" s="56"/>
      <c r="R19" s="56"/>
      <c r="S19" s="54" t="s">
        <v>69</v>
      </c>
      <c r="T19" s="57">
        <f ca="1">G17*H18-H17*G18</f>
        <v>0</v>
      </c>
      <c r="U19" s="58">
        <f ca="1">-(F17*H18-H17*F18)</f>
        <v>0</v>
      </c>
      <c r="V19" s="59">
        <f ca="1">F17*G18-G17*F18</f>
        <v>0</v>
      </c>
      <c r="W19" s="63"/>
    </row>
    <row r="20" spans="1:23">
      <c r="A20" s="36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O20" s="60"/>
      <c r="P20" s="61"/>
      <c r="Q20" s="61"/>
      <c r="R20" s="61"/>
      <c r="S20" s="61"/>
      <c r="T20" s="61"/>
      <c r="U20" s="61"/>
      <c r="V20" s="61"/>
      <c r="W20" s="62"/>
    </row>
    <row r="21" spans="1:23" ht="17">
      <c r="A21" s="36"/>
      <c r="B21" s="5"/>
      <c r="C21" s="8" t="s">
        <v>87</v>
      </c>
      <c r="D21" s="6"/>
      <c r="E21" s="6"/>
      <c r="F21" s="6"/>
      <c r="G21" s="6"/>
      <c r="H21" s="6"/>
      <c r="I21" s="6"/>
      <c r="J21" s="6"/>
      <c r="K21" s="6"/>
      <c r="L21" s="6"/>
      <c r="M21" s="7"/>
    </row>
    <row r="22" spans="1:23">
      <c r="A22" s="3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O22" s="50" t="s">
        <v>85</v>
      </c>
      <c r="P22" s="51"/>
      <c r="Q22" s="51"/>
      <c r="R22" s="51"/>
      <c r="S22" s="51"/>
      <c r="T22" s="51"/>
      <c r="U22" s="51"/>
      <c r="V22" s="51"/>
      <c r="W22" s="52"/>
    </row>
    <row r="23" spans="1:23" ht="17">
      <c r="A23" s="36"/>
      <c r="B23" s="5"/>
      <c r="C23" s="6"/>
      <c r="D23" s="16" t="s">
        <v>86</v>
      </c>
      <c r="E23" s="44">
        <f ca="1">E19</f>
        <v>0</v>
      </c>
      <c r="F23" s="45">
        <f ca="1">F19</f>
        <v>-6</v>
      </c>
      <c r="G23" s="45">
        <f ca="1">G19</f>
        <v>5</v>
      </c>
      <c r="H23" s="46">
        <f ca="1">H19</f>
        <v>1</v>
      </c>
      <c r="I23" s="6"/>
      <c r="J23" s="6"/>
      <c r="K23" s="6"/>
      <c r="L23" s="6"/>
      <c r="M23" s="7"/>
      <c r="O23" s="53"/>
      <c r="P23" s="54" t="s">
        <v>65</v>
      </c>
      <c r="Q23" s="55">
        <f ca="1">E23*E24</f>
        <v>0</v>
      </c>
      <c r="R23" s="56"/>
      <c r="S23" s="54" t="s">
        <v>67</v>
      </c>
      <c r="T23" s="57">
        <f ca="1">$E23*F24</f>
        <v>0</v>
      </c>
      <c r="U23" s="58">
        <f ca="1">$E23*G24</f>
        <v>0</v>
      </c>
      <c r="V23" s="59">
        <f ca="1">$E23*H24</f>
        <v>0</v>
      </c>
      <c r="W23" s="63"/>
    </row>
    <row r="24" spans="1:23" ht="18">
      <c r="A24" s="36"/>
      <c r="B24" s="5"/>
      <c r="C24" s="6"/>
      <c r="D24" s="16" t="s">
        <v>89</v>
      </c>
      <c r="E24" s="44">
        <f ca="1">E17</f>
        <v>1</v>
      </c>
      <c r="F24" s="45">
        <f ca="1">-F17</f>
        <v>0</v>
      </c>
      <c r="G24" s="45">
        <f ca="1">-G17</f>
        <v>0</v>
      </c>
      <c r="H24" s="46">
        <f ca="1">-H17</f>
        <v>0</v>
      </c>
      <c r="I24" s="6"/>
      <c r="J24" s="6"/>
      <c r="K24" s="6"/>
      <c r="L24" s="6"/>
      <c r="M24" s="7"/>
      <c r="O24" s="53"/>
      <c r="P24" s="54" t="s">
        <v>66</v>
      </c>
      <c r="Q24" s="55">
        <f ca="1">SUMPRODUCT(F23:H23,F24:H24)</f>
        <v>0</v>
      </c>
      <c r="R24" s="56"/>
      <c r="S24" s="54" t="s">
        <v>68</v>
      </c>
      <c r="T24" s="57">
        <f ca="1">$E24*F23</f>
        <v>-6</v>
      </c>
      <c r="U24" s="58">
        <f ca="1">$E24*G23</f>
        <v>5</v>
      </c>
      <c r="V24" s="59">
        <f ca="1">$E24*H23</f>
        <v>1</v>
      </c>
      <c r="W24" s="63"/>
    </row>
    <row r="25" spans="1:23" ht="18">
      <c r="A25" s="36"/>
      <c r="B25" s="5"/>
      <c r="C25" s="6"/>
      <c r="D25" s="16" t="s">
        <v>88</v>
      </c>
      <c r="E25" s="44">
        <f ca="1">Q23-Q24</f>
        <v>0</v>
      </c>
      <c r="F25" s="45">
        <f ca="1">T23+T24+T25</f>
        <v>-6</v>
      </c>
      <c r="G25" s="45">
        <f ca="1">U23+U24+U25</f>
        <v>5</v>
      </c>
      <c r="H25" s="46">
        <f ca="1">V23+V24+V25</f>
        <v>1</v>
      </c>
      <c r="I25" s="6"/>
      <c r="J25" s="6"/>
      <c r="K25" s="6"/>
      <c r="L25" s="6"/>
      <c r="M25" s="7"/>
      <c r="O25" s="53"/>
      <c r="P25" s="56"/>
      <c r="Q25" s="56"/>
      <c r="R25" s="56"/>
      <c r="S25" s="54" t="s">
        <v>69</v>
      </c>
      <c r="T25" s="57">
        <f ca="1">G23*H24-H23*G24</f>
        <v>0</v>
      </c>
      <c r="U25" s="58">
        <f ca="1">-(F23*H24-H23*F24)</f>
        <v>0</v>
      </c>
      <c r="V25" s="59">
        <f ca="1">F23*G24-G23*F24</f>
        <v>0</v>
      </c>
      <c r="W25" s="63"/>
    </row>
    <row r="26" spans="1:23">
      <c r="A26" s="3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O26" s="60"/>
      <c r="P26" s="61"/>
      <c r="Q26" s="61"/>
      <c r="R26" s="61"/>
      <c r="S26" s="61"/>
      <c r="T26" s="61"/>
      <c r="U26" s="61"/>
      <c r="V26" s="61"/>
      <c r="W26" s="62"/>
    </row>
    <row r="27" spans="1:23">
      <c r="B27" s="5"/>
      <c r="C27" s="8" t="s">
        <v>90</v>
      </c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23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23">
      <c r="B29" s="5"/>
      <c r="C29" s="6"/>
      <c r="D29" s="6"/>
      <c r="E29" s="9">
        <f t="array" aca="1" ref="E29:E31" ca="1">TRANSPOSE(F25:H25)</f>
        <v>-6</v>
      </c>
      <c r="F29" s="6"/>
      <c r="G29" s="6"/>
      <c r="H29" s="6"/>
      <c r="I29" s="6"/>
      <c r="J29" s="6"/>
      <c r="K29" s="6"/>
      <c r="L29" s="6"/>
      <c r="M29" s="7"/>
    </row>
    <row r="30" spans="1:23">
      <c r="B30" s="5"/>
      <c r="C30" s="6"/>
      <c r="D30" s="16" t="s">
        <v>91</v>
      </c>
      <c r="E30" s="15">
        <f ca="1"/>
        <v>5</v>
      </c>
      <c r="F30" s="6"/>
      <c r="G30" s="6"/>
      <c r="H30" s="6"/>
      <c r="I30" s="6"/>
      <c r="J30" s="6"/>
      <c r="K30" s="6"/>
      <c r="L30" s="6"/>
      <c r="M30" s="7"/>
    </row>
    <row r="31" spans="1:23">
      <c r="B31" s="5"/>
      <c r="C31" s="6"/>
      <c r="D31" s="6"/>
      <c r="E31" s="19">
        <f ca="1"/>
        <v>1</v>
      </c>
      <c r="F31" s="6"/>
      <c r="G31" s="6"/>
      <c r="H31" s="6"/>
      <c r="I31" s="6"/>
      <c r="J31" s="6"/>
      <c r="K31" s="6"/>
      <c r="L31" s="6"/>
      <c r="M31" s="7"/>
    </row>
    <row r="32" spans="1:23"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3"/>
    </row>
    <row r="35" spans="2:13">
      <c r="B35" s="2" t="s">
        <v>92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4"/>
    </row>
    <row r="36" spans="2:13">
      <c r="B36" s="95" t="s">
        <v>93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</row>
    <row r="37" spans="2:13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</row>
    <row r="38" spans="2:13">
      <c r="B38" s="5"/>
      <c r="C38" s="8" t="s">
        <v>94</v>
      </c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2:13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2:13">
      <c r="B40" s="5"/>
      <c r="C40" s="6"/>
      <c r="D40" s="9">
        <f t="shared" ref="D40:D42" ca="1" si="1">D5</f>
        <v>-6</v>
      </c>
      <c r="E40" s="6"/>
      <c r="F40" s="6"/>
      <c r="G40" s="6"/>
      <c r="H40" s="6"/>
      <c r="I40" s="6"/>
      <c r="J40" s="9">
        <f t="array" aca="1" ref="J40:J42" ca="1">TRANSPOSE(J5:L5)</f>
        <v>-0.84515425472851657</v>
      </c>
      <c r="K40" s="22"/>
      <c r="L40" s="22"/>
      <c r="M40" s="7"/>
    </row>
    <row r="41" spans="2:13" ht="16">
      <c r="B41" s="5"/>
      <c r="C41" s="16" t="s">
        <v>80</v>
      </c>
      <c r="D41" s="15">
        <f t="shared" ca="1" si="1"/>
        <v>5</v>
      </c>
      <c r="E41" s="37" t="s">
        <v>48</v>
      </c>
      <c r="F41" s="6">
        <f ca="1">F5</f>
        <v>0</v>
      </c>
      <c r="G41" s="22" t="s">
        <v>8</v>
      </c>
      <c r="H41" s="6" t="str">
        <f ca="1">H5</f>
        <v>0π/8</v>
      </c>
      <c r="I41" s="39" t="s">
        <v>54</v>
      </c>
      <c r="J41" s="15">
        <f ca="1"/>
        <v>0.1690308509457033</v>
      </c>
      <c r="K41" s="6"/>
      <c r="L41" s="6"/>
      <c r="M41" s="7"/>
    </row>
    <row r="42" spans="2:13">
      <c r="B42" s="5"/>
      <c r="C42" s="6"/>
      <c r="D42" s="19">
        <f t="shared" ca="1" si="1"/>
        <v>1</v>
      </c>
      <c r="E42" s="6"/>
      <c r="F42" s="6"/>
      <c r="G42" s="6"/>
      <c r="H42" s="6"/>
      <c r="I42" s="6"/>
      <c r="J42" s="19">
        <f ca="1"/>
        <v>-0.50709255283710997</v>
      </c>
      <c r="K42" s="6"/>
      <c r="L42" s="6"/>
      <c r="M42" s="7"/>
    </row>
    <row r="43" spans="2:13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</row>
    <row r="44" spans="2:13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</row>
    <row r="45" spans="2:13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</row>
    <row r="46" spans="2:13">
      <c r="B46" s="5"/>
      <c r="C46" s="8" t="s">
        <v>95</v>
      </c>
      <c r="D46" s="6"/>
      <c r="E46" s="6"/>
      <c r="F46" s="6"/>
      <c r="G46" s="6"/>
      <c r="H46" s="6"/>
      <c r="I46" s="6"/>
      <c r="J46" s="6"/>
      <c r="K46" s="6"/>
      <c r="L46" s="6"/>
      <c r="M46" s="7"/>
    </row>
    <row r="47" spans="2:13">
      <c r="B47" s="5"/>
      <c r="C47" s="6"/>
      <c r="D47" s="6"/>
      <c r="E47" s="6"/>
      <c r="F47" s="6"/>
      <c r="G47" s="6"/>
      <c r="H47" s="6"/>
      <c r="I47" s="6"/>
      <c r="J47" s="6"/>
      <c r="K47" s="9">
        <f ca="1">J41*D42-J42*D41</f>
        <v>2.7044936151312533</v>
      </c>
      <c r="L47" s="6"/>
      <c r="M47" s="7"/>
    </row>
    <row r="48" spans="2:13">
      <c r="B48" s="5"/>
      <c r="C48" s="6"/>
      <c r="D48" s="64" t="s">
        <v>96</v>
      </c>
      <c r="E48" s="6">
        <f ca="1">COS(F41)</f>
        <v>1</v>
      </c>
      <c r="F48" s="6"/>
      <c r="G48" s="37" t="s">
        <v>98</v>
      </c>
      <c r="H48" s="6">
        <f ca="1">1-E48</f>
        <v>0</v>
      </c>
      <c r="I48" s="6"/>
      <c r="J48" s="65" t="s">
        <v>100</v>
      </c>
      <c r="K48" s="15">
        <f ca="1">-(J40*D42-J42*D40)</f>
        <v>3.8877095717511763</v>
      </c>
      <c r="L48" s="6"/>
      <c r="M48" s="7"/>
    </row>
    <row r="49" spans="2:13">
      <c r="B49" s="5"/>
      <c r="C49" s="6"/>
      <c r="D49" s="64" t="s">
        <v>97</v>
      </c>
      <c r="E49" s="6">
        <f ca="1">SIN(F41)</f>
        <v>0</v>
      </c>
      <c r="F49" s="6"/>
      <c r="G49" s="8" t="s">
        <v>99</v>
      </c>
      <c r="H49" s="6">
        <f ca="1">SUMPRODUCT(D40:D42,J40:J42)</f>
        <v>5.4089872302625057</v>
      </c>
      <c r="I49" s="6"/>
      <c r="J49" s="6"/>
      <c r="K49" s="19">
        <f ca="1">J40*D41-J41*D40</f>
        <v>-3.2115861679683633</v>
      </c>
      <c r="L49" s="6"/>
      <c r="M49" s="7"/>
    </row>
    <row r="50" spans="2:13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7"/>
    </row>
    <row r="51" spans="2:13">
      <c r="B51" s="5"/>
      <c r="C51" s="6"/>
      <c r="D51" s="9">
        <f ca="1">D40*E$48</f>
        <v>-6</v>
      </c>
      <c r="E51" s="6"/>
      <c r="F51" s="6"/>
      <c r="G51" s="6"/>
      <c r="H51" s="9">
        <f ca="1">J40*H$48*H$49</f>
        <v>0</v>
      </c>
      <c r="I51" s="6"/>
      <c r="J51" s="6"/>
      <c r="K51" s="9">
        <f ca="1">K47*E$49</f>
        <v>0</v>
      </c>
      <c r="L51" s="6"/>
      <c r="M51" s="7"/>
    </row>
    <row r="52" spans="2:13">
      <c r="B52" s="5"/>
      <c r="C52" s="37" t="s">
        <v>101</v>
      </c>
      <c r="D52" s="15">
        <f ca="1">D41*E$48</f>
        <v>5</v>
      </c>
      <c r="E52" s="6"/>
      <c r="F52" s="6"/>
      <c r="G52" s="16" t="s">
        <v>102</v>
      </c>
      <c r="H52" s="15">
        <f ca="1">J41*H$48*H$49</f>
        <v>0</v>
      </c>
      <c r="I52" s="6"/>
      <c r="J52" s="65" t="s">
        <v>103</v>
      </c>
      <c r="K52" s="15">
        <f ca="1">K48*E$49</f>
        <v>0</v>
      </c>
      <c r="L52" s="6"/>
      <c r="M52" s="7"/>
    </row>
    <row r="53" spans="2:13">
      <c r="B53" s="5"/>
      <c r="C53" s="6"/>
      <c r="D53" s="19">
        <f ca="1">D42*E$48</f>
        <v>1</v>
      </c>
      <c r="E53" s="6"/>
      <c r="F53" s="6"/>
      <c r="G53" s="6"/>
      <c r="H53" s="19">
        <f ca="1">J42*H$48*H$49</f>
        <v>0</v>
      </c>
      <c r="I53" s="6"/>
      <c r="J53" s="6"/>
      <c r="K53" s="19">
        <f ca="1">K49*E$49</f>
        <v>0</v>
      </c>
      <c r="L53" s="6"/>
      <c r="M53" s="7"/>
    </row>
    <row r="54" spans="2:13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7"/>
    </row>
    <row r="55" spans="2:13">
      <c r="B55" s="5"/>
      <c r="C55" s="8" t="s">
        <v>104</v>
      </c>
      <c r="D55" s="6"/>
      <c r="E55" s="6"/>
      <c r="F55" s="6"/>
      <c r="G55" s="6"/>
      <c r="H55" s="6"/>
      <c r="I55" s="6"/>
      <c r="J55" s="6"/>
      <c r="K55" s="6"/>
      <c r="L55" s="6"/>
      <c r="M55" s="7"/>
    </row>
    <row r="56" spans="2:13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7"/>
    </row>
    <row r="57" spans="2:13">
      <c r="B57" s="5"/>
      <c r="C57" s="6"/>
      <c r="D57" s="6"/>
      <c r="E57" s="9">
        <f t="shared" ref="E57:E59" ca="1" si="2">D51+H51+K51</f>
        <v>-6</v>
      </c>
      <c r="F57" s="6"/>
      <c r="G57" s="6"/>
      <c r="H57" s="6"/>
      <c r="I57" s="6"/>
      <c r="J57" s="6"/>
      <c r="K57" s="6"/>
      <c r="L57" s="6"/>
      <c r="M57" s="7"/>
    </row>
    <row r="58" spans="2:13">
      <c r="B58" s="5"/>
      <c r="C58" s="6"/>
      <c r="D58" s="16" t="s">
        <v>91</v>
      </c>
      <c r="E58" s="15">
        <f t="shared" ca="1" si="2"/>
        <v>5</v>
      </c>
      <c r="F58" s="6"/>
      <c r="G58" s="8"/>
      <c r="H58" s="6"/>
      <c r="I58" s="6"/>
      <c r="J58" s="6"/>
      <c r="K58" s="6"/>
      <c r="L58" s="6"/>
      <c r="M58" s="7"/>
    </row>
    <row r="59" spans="2:13">
      <c r="B59" s="5"/>
      <c r="C59" s="6"/>
      <c r="D59" s="6"/>
      <c r="E59" s="19">
        <f t="shared" ca="1" si="2"/>
        <v>1</v>
      </c>
      <c r="F59" s="6"/>
      <c r="G59" s="6"/>
      <c r="H59" s="6"/>
      <c r="I59" s="6"/>
      <c r="J59" s="6"/>
      <c r="K59" s="6"/>
      <c r="L59" s="6"/>
      <c r="M59" s="7"/>
    </row>
    <row r="60" spans="2:13">
      <c r="B60" s="31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37"/>
  <sheetViews>
    <sheetView zoomScaleNormal="100" workbookViewId="0">
      <selection activeCell="T12" sqref="T12"/>
    </sheetView>
  </sheetViews>
  <sheetFormatPr baseColWidth="10" defaultColWidth="6.6640625" defaultRowHeight="15"/>
  <cols>
    <col min="7" max="7" width="6.6640625" customWidth="1"/>
    <col min="12" max="13" width="6.6640625" customWidth="1"/>
    <col min="22" max="22" width="6.6640625" style="85"/>
    <col min="23" max="23" width="6.83203125" style="86" bestFit="1" customWidth="1"/>
    <col min="24" max="24" width="12" style="86" bestFit="1" customWidth="1"/>
    <col min="25" max="25" width="6.6640625" style="86" customWidth="1"/>
    <col min="26" max="26" width="12" style="86" bestFit="1" customWidth="1"/>
    <col min="27" max="28" width="6.83203125" style="86" bestFit="1" customWidth="1"/>
    <col min="29" max="29" width="12" style="86" bestFit="1" customWidth="1"/>
    <col min="30" max="33" width="6.83203125" style="86" bestFit="1" customWidth="1"/>
    <col min="34" max="35" width="6.6640625" style="85"/>
  </cols>
  <sheetData>
    <row r="1" spans="1:33">
      <c r="A1" s="1" t="s">
        <v>0</v>
      </c>
    </row>
    <row r="2" spans="1:33">
      <c r="AD2" s="86" t="s">
        <v>118</v>
      </c>
    </row>
    <row r="3" spans="1:33" ht="17">
      <c r="B3" s="2" t="s">
        <v>106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AD3" s="86" t="s">
        <v>117</v>
      </c>
      <c r="AE3" s="86">
        <v>32</v>
      </c>
    </row>
    <row r="4" spans="1:3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AE4" s="86">
        <f>2*PI()/AE3</f>
        <v>0.19634954084936207</v>
      </c>
      <c r="AF4" s="86" t="s">
        <v>49</v>
      </c>
      <c r="AG4" s="86" t="s">
        <v>50</v>
      </c>
    </row>
    <row r="5" spans="1:33">
      <c r="B5" s="5"/>
      <c r="C5" s="8" t="s">
        <v>113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Y5" s="86" t="s">
        <v>110</v>
      </c>
      <c r="AD5" s="86">
        <f>-AE3/2</f>
        <v>-16</v>
      </c>
      <c r="AE5" s="86">
        <f t="shared" ref="AE5:AE37" si="0">AD5*AE$4</f>
        <v>-3.1415926535897931</v>
      </c>
      <c r="AF5" s="86">
        <f t="shared" ref="AF5:AF37" si="1">COS(AE5)</f>
        <v>-1</v>
      </c>
      <c r="AG5" s="86">
        <f t="shared" ref="AG5:AG21" si="2">SIN(AE5)</f>
        <v>-1.22514845490862E-16</v>
      </c>
    </row>
    <row r="6" spans="1:3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Z6" s="86" t="s">
        <v>31</v>
      </c>
      <c r="AB6" s="86" t="s">
        <v>111</v>
      </c>
      <c r="AC6" s="86" t="s">
        <v>112</v>
      </c>
      <c r="AD6" s="86">
        <f>AD5+1</f>
        <v>-15</v>
      </c>
      <c r="AE6" s="86">
        <f t="shared" si="0"/>
        <v>-2.9452431127404308</v>
      </c>
      <c r="AF6" s="86">
        <f t="shared" si="1"/>
        <v>-0.98078528040323043</v>
      </c>
      <c r="AG6" s="86">
        <f t="shared" si="2"/>
        <v>-0.19509032201612861</v>
      </c>
    </row>
    <row r="7" spans="1:33">
      <c r="B7" s="5"/>
      <c r="C7" s="6"/>
      <c r="D7" s="6"/>
      <c r="E7" s="6"/>
      <c r="F7" s="37" t="s">
        <v>48</v>
      </c>
      <c r="G7" s="22">
        <f ca="1">RANDBETWEEN(-7,7)*PI()/8</f>
        <v>-1.5707963267948966</v>
      </c>
      <c r="H7" s="22" t="s">
        <v>8</v>
      </c>
      <c r="I7" s="13" t="str">
        <f ca="1" xml:space="preserve"> G7*8/PI() &amp;"π/8"</f>
        <v>-4π/8</v>
      </c>
      <c r="J7" s="6"/>
      <c r="K7" s="6"/>
      <c r="L7" s="6"/>
      <c r="M7" s="6"/>
      <c r="N7" s="6"/>
      <c r="O7" s="6"/>
      <c r="P7" s="6"/>
      <c r="Q7" s="6"/>
      <c r="R7" s="7"/>
      <c r="Z7" s="86">
        <f ca="1">G9</f>
        <v>6.1257422745431001E-17</v>
      </c>
      <c r="AA7" s="86">
        <f ca="1">-G8</f>
        <v>1</v>
      </c>
      <c r="AB7" s="86">
        <v>1</v>
      </c>
      <c r="AC7" s="86">
        <f t="array" aca="1" ref="AC7:AC8" ca="1">MMULT(Z7:AA8,AB7:AB8)</f>
        <v>6.1257422745431001E-17</v>
      </c>
      <c r="AD7" s="86">
        <f t="shared" ref="AD7:AD20" si="3">AD6+1</f>
        <v>-14</v>
      </c>
      <c r="AE7" s="86">
        <f t="shared" si="0"/>
        <v>-2.748893571891069</v>
      </c>
      <c r="AF7" s="86">
        <f t="shared" si="1"/>
        <v>-0.92387953251128674</v>
      </c>
      <c r="AG7" s="86">
        <f t="shared" si="2"/>
        <v>-0.38268343236508989</v>
      </c>
    </row>
    <row r="8" spans="1:33">
      <c r="B8" s="5"/>
      <c r="C8" s="6"/>
      <c r="D8" s="6"/>
      <c r="E8" s="6"/>
      <c r="F8" s="37" t="s">
        <v>97</v>
      </c>
      <c r="G8" s="6">
        <f ca="1">SIN(G7)</f>
        <v>-1</v>
      </c>
      <c r="H8" s="6"/>
      <c r="I8" s="6"/>
      <c r="J8" s="6"/>
      <c r="K8" s="6"/>
      <c r="L8" s="6"/>
      <c r="M8" s="6"/>
      <c r="N8" s="6"/>
      <c r="O8" s="6"/>
      <c r="P8" s="6"/>
      <c r="Q8" s="6"/>
      <c r="R8" s="7"/>
      <c r="Z8" s="86">
        <f ca="1">G8</f>
        <v>-1</v>
      </c>
      <c r="AA8" s="86">
        <f ca="1">G9</f>
        <v>6.1257422745431001E-17</v>
      </c>
      <c r="AB8" s="86">
        <v>0</v>
      </c>
      <c r="AC8" s="86">
        <f ca="1"/>
        <v>-1</v>
      </c>
      <c r="AD8" s="86">
        <f t="shared" si="3"/>
        <v>-13</v>
      </c>
      <c r="AE8" s="86">
        <f t="shared" si="0"/>
        <v>-2.5525440310417071</v>
      </c>
      <c r="AF8" s="86">
        <f t="shared" si="1"/>
        <v>-0.83146961230254535</v>
      </c>
      <c r="AG8" s="86">
        <f t="shared" si="2"/>
        <v>-0.55557023301960218</v>
      </c>
    </row>
    <row r="9" spans="1:33">
      <c r="B9" s="5"/>
      <c r="C9" s="6"/>
      <c r="D9" s="6"/>
      <c r="E9" s="6"/>
      <c r="F9" s="37" t="s">
        <v>96</v>
      </c>
      <c r="G9" s="6">
        <f ca="1">COS(G7)</f>
        <v>6.1257422745431001E-17</v>
      </c>
      <c r="H9" s="6"/>
      <c r="I9" s="6"/>
      <c r="J9" s="6"/>
      <c r="K9" s="6"/>
      <c r="L9" s="6"/>
      <c r="M9" s="6"/>
      <c r="N9" s="6"/>
      <c r="O9" s="6"/>
      <c r="P9" s="6"/>
      <c r="Q9" s="6"/>
      <c r="R9" s="7"/>
      <c r="AD9" s="86">
        <f t="shared" si="3"/>
        <v>-12</v>
      </c>
      <c r="AE9" s="86">
        <f t="shared" si="0"/>
        <v>-2.3561944901923448</v>
      </c>
      <c r="AF9" s="86">
        <f t="shared" si="1"/>
        <v>-0.70710678118654746</v>
      </c>
      <c r="AG9" s="86">
        <f t="shared" si="2"/>
        <v>-0.70710678118654757</v>
      </c>
    </row>
    <row r="10" spans="1:33">
      <c r="B10" s="5"/>
      <c r="C10" s="6"/>
      <c r="D10" s="6"/>
      <c r="E10" s="6"/>
      <c r="F10" s="14" t="s">
        <v>107</v>
      </c>
      <c r="G10" s="6">
        <f ca="1">G8/G9</f>
        <v>-1.6324552277619072E+16</v>
      </c>
      <c r="H10" s="6"/>
      <c r="I10" s="6"/>
      <c r="J10" s="6"/>
      <c r="K10" s="14"/>
      <c r="L10" s="6"/>
      <c r="M10" s="6"/>
      <c r="N10" s="6"/>
      <c r="O10" s="6"/>
      <c r="P10" s="6"/>
      <c r="Q10" s="6"/>
      <c r="R10" s="7"/>
      <c r="AD10" s="86">
        <f t="shared" si="3"/>
        <v>-11</v>
      </c>
      <c r="AE10" s="86">
        <f t="shared" si="0"/>
        <v>-2.1598449493429825</v>
      </c>
      <c r="AF10" s="86">
        <f t="shared" si="1"/>
        <v>-0.55557023301960196</v>
      </c>
      <c r="AG10" s="86">
        <f t="shared" si="2"/>
        <v>-0.83146961230254546</v>
      </c>
    </row>
    <row r="11" spans="1:3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AD11" s="86">
        <f t="shared" si="3"/>
        <v>-10</v>
      </c>
      <c r="AE11" s="86">
        <f t="shared" si="0"/>
        <v>-1.9634954084936207</v>
      </c>
      <c r="AF11" s="86">
        <f t="shared" si="1"/>
        <v>-0.38268343236508973</v>
      </c>
      <c r="AG11" s="86">
        <f t="shared" si="2"/>
        <v>-0.92387953251128674</v>
      </c>
    </row>
    <row r="12" spans="1:33" ht="17">
      <c r="B12" s="5"/>
      <c r="C12" s="8" t="s">
        <v>114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AC12" s="86" t="s">
        <v>120</v>
      </c>
      <c r="AD12" s="86">
        <f t="shared" si="3"/>
        <v>-9</v>
      </c>
      <c r="AE12" s="86">
        <f t="shared" si="0"/>
        <v>-1.7671458676442586</v>
      </c>
      <c r="AF12" s="86">
        <f t="shared" si="1"/>
        <v>-0.19509032201612819</v>
      </c>
      <c r="AG12" s="86">
        <f t="shared" si="2"/>
        <v>-0.98078528040323043</v>
      </c>
    </row>
    <row r="13" spans="1:33" ht="17">
      <c r="B13" s="5"/>
      <c r="C13" s="6"/>
      <c r="D13" s="12" t="s">
        <v>108</v>
      </c>
      <c r="E13" s="22">
        <f ca="1">G10</f>
        <v>-1.6324552277619072E+16</v>
      </c>
      <c r="F13" s="6" t="s">
        <v>109</v>
      </c>
      <c r="G13" s="22">
        <f ca="1">ATAN(E13)</f>
        <v>-1.5707963267948966</v>
      </c>
      <c r="H13" s="22" t="s">
        <v>8</v>
      </c>
      <c r="I13" s="13" t="str">
        <f ca="1" xml:space="preserve"> G13*8/PI() &amp;"π/8"</f>
        <v>-4π/8</v>
      </c>
      <c r="J13" s="6"/>
      <c r="K13" s="6"/>
      <c r="L13" s="6"/>
      <c r="M13" s="6"/>
      <c r="N13" s="6"/>
      <c r="O13" s="6"/>
      <c r="P13" s="6"/>
      <c r="Q13" s="6"/>
      <c r="R13" s="7"/>
      <c r="W13" s="94" t="s">
        <v>97</v>
      </c>
      <c r="X13" s="86">
        <f ca="1">SIN(G13)</f>
        <v>-1</v>
      </c>
      <c r="Z13" s="86">
        <f ca="1">X14</f>
        <v>6.1257422745431001E-17</v>
      </c>
      <c r="AA13" s="86">
        <f ca="1">-X13</f>
        <v>1</v>
      </c>
      <c r="AB13" s="86">
        <v>1</v>
      </c>
      <c r="AC13" s="86">
        <f t="array" aca="1" ref="AC13:AC14" ca="1">MMULT(Z13:AA14,AB13:AB14)</f>
        <v>6.1257422745431001E-17</v>
      </c>
      <c r="AD13" s="86">
        <f t="shared" si="3"/>
        <v>-8</v>
      </c>
      <c r="AE13" s="86">
        <f t="shared" si="0"/>
        <v>-1.5707963267948966</v>
      </c>
      <c r="AF13" s="86">
        <f t="shared" si="1"/>
        <v>6.1257422745431001E-17</v>
      </c>
      <c r="AG13" s="86">
        <f t="shared" si="2"/>
        <v>-1</v>
      </c>
    </row>
    <row r="14" spans="1:3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W14" s="94" t="s">
        <v>96</v>
      </c>
      <c r="X14" s="86">
        <f ca="1">COS(G13)</f>
        <v>6.1257422745431001E-17</v>
      </c>
      <c r="Z14" s="86">
        <f ca="1">X13</f>
        <v>-1</v>
      </c>
      <c r="AA14" s="86">
        <f ca="1">X14</f>
        <v>6.1257422745431001E-17</v>
      </c>
      <c r="AB14" s="86">
        <v>0</v>
      </c>
      <c r="AC14" s="86">
        <f ca="1"/>
        <v>-1</v>
      </c>
      <c r="AD14" s="86">
        <f t="shared" si="3"/>
        <v>-7</v>
      </c>
      <c r="AE14" s="86">
        <f t="shared" si="0"/>
        <v>-1.3744467859455345</v>
      </c>
      <c r="AF14" s="86">
        <f t="shared" si="1"/>
        <v>0.19509032201612833</v>
      </c>
      <c r="AG14" s="86">
        <f t="shared" si="2"/>
        <v>-0.98078528040323043</v>
      </c>
    </row>
    <row r="15" spans="1:33">
      <c r="B15" s="5"/>
      <c r="C15" s="6"/>
      <c r="D15" s="8" t="s">
        <v>115</v>
      </c>
      <c r="E15" s="6"/>
      <c r="F15" s="6"/>
      <c r="G15" s="6"/>
      <c r="H15" s="6"/>
      <c r="I15" s="6"/>
      <c r="J15" s="14"/>
      <c r="K15" s="6"/>
      <c r="L15" s="6"/>
      <c r="M15" s="6"/>
      <c r="N15" s="6"/>
      <c r="O15" s="6"/>
      <c r="P15" s="6"/>
      <c r="Q15" s="6"/>
      <c r="R15" s="7"/>
      <c r="AD15" s="86">
        <f t="shared" si="3"/>
        <v>-6</v>
      </c>
      <c r="AE15" s="86">
        <f t="shared" si="0"/>
        <v>-1.1780972450961724</v>
      </c>
      <c r="AF15" s="86">
        <f t="shared" si="1"/>
        <v>0.38268343236508984</v>
      </c>
      <c r="AG15" s="86">
        <f t="shared" si="2"/>
        <v>-0.92387953251128674</v>
      </c>
    </row>
    <row r="16" spans="1:3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AD16" s="86">
        <f t="shared" si="3"/>
        <v>-5</v>
      </c>
      <c r="AE16" s="86">
        <f t="shared" si="0"/>
        <v>-0.98174770424681035</v>
      </c>
      <c r="AF16" s="86">
        <f t="shared" si="1"/>
        <v>0.55557023301960229</v>
      </c>
      <c r="AG16" s="86">
        <f t="shared" si="2"/>
        <v>-0.83146961230254524</v>
      </c>
    </row>
    <row r="17" spans="2:33">
      <c r="B17" s="5"/>
      <c r="C17" s="8" t="s">
        <v>116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AD17" s="86">
        <f t="shared" si="3"/>
        <v>-4</v>
      </c>
      <c r="AE17" s="86">
        <f t="shared" si="0"/>
        <v>-0.78539816339744828</v>
      </c>
      <c r="AF17" s="86">
        <f t="shared" si="1"/>
        <v>0.70710678118654757</v>
      </c>
      <c r="AG17" s="86">
        <f t="shared" si="2"/>
        <v>-0.70710678118654746</v>
      </c>
    </row>
    <row r="18" spans="2:33">
      <c r="B18" s="5"/>
      <c r="C18" s="6"/>
      <c r="D18" s="8" t="s">
        <v>148</v>
      </c>
      <c r="E18" s="6"/>
      <c r="F18" s="37" t="s">
        <v>183</v>
      </c>
      <c r="G18" s="6">
        <f ca="1">G8</f>
        <v>-1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W18" s="86" t="s">
        <v>119</v>
      </c>
      <c r="AD18" s="86">
        <f t="shared" si="3"/>
        <v>-3</v>
      </c>
      <c r="AE18" s="86">
        <f t="shared" si="0"/>
        <v>-0.58904862254808621</v>
      </c>
      <c r="AF18" s="86">
        <f t="shared" si="1"/>
        <v>0.83146961230254524</v>
      </c>
      <c r="AG18" s="86">
        <f t="shared" si="2"/>
        <v>-0.55557023301960218</v>
      </c>
    </row>
    <row r="19" spans="2:33">
      <c r="B19" s="5"/>
      <c r="C19" s="6"/>
      <c r="D19" s="6"/>
      <c r="E19" s="6"/>
      <c r="F19" s="37" t="s">
        <v>184</v>
      </c>
      <c r="G19" s="6">
        <f ca="1">G9</f>
        <v>6.1257422745431001E-17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X19" s="96" t="s">
        <v>121</v>
      </c>
      <c r="Y19" s="96"/>
      <c r="Z19" s="96" t="s">
        <v>120</v>
      </c>
      <c r="AD19" s="86">
        <f t="shared" si="3"/>
        <v>-2</v>
      </c>
      <c r="AE19" s="86">
        <f t="shared" si="0"/>
        <v>-0.39269908169872414</v>
      </c>
      <c r="AF19" s="86">
        <f t="shared" si="1"/>
        <v>0.92387953251128674</v>
      </c>
      <c r="AG19" s="86">
        <f t="shared" si="2"/>
        <v>-0.38268343236508978</v>
      </c>
    </row>
    <row r="20" spans="2:33">
      <c r="B20" s="5"/>
      <c r="C20" s="6"/>
      <c r="D20" s="8" t="s">
        <v>182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W20" s="86">
        <v>0</v>
      </c>
      <c r="X20" s="86">
        <f ca="1">AC7</f>
        <v>6.1257422745431001E-17</v>
      </c>
      <c r="Y20" s="86">
        <v>0</v>
      </c>
      <c r="Z20" s="86">
        <f ca="1">AC13</f>
        <v>6.1257422745431001E-17</v>
      </c>
      <c r="AD20" s="86">
        <f t="shared" si="3"/>
        <v>-1</v>
      </c>
      <c r="AE20" s="86">
        <f t="shared" si="0"/>
        <v>-0.19634954084936207</v>
      </c>
      <c r="AF20" s="86">
        <f t="shared" si="1"/>
        <v>0.98078528040323043</v>
      </c>
      <c r="AG20" s="86">
        <f t="shared" si="2"/>
        <v>-0.19509032201612825</v>
      </c>
    </row>
    <row r="21" spans="2:33">
      <c r="B21" s="5"/>
      <c r="C21" s="36"/>
      <c r="D21" s="43"/>
      <c r="E21" s="3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W21" s="86">
        <v>0</v>
      </c>
      <c r="X21" s="86">
        <f ca="1">AC8</f>
        <v>-1</v>
      </c>
      <c r="Y21" s="86">
        <v>0</v>
      </c>
      <c r="Z21" s="86">
        <f ca="1">AC14</f>
        <v>-1</v>
      </c>
      <c r="AD21" s="86">
        <f>AD20+1</f>
        <v>0</v>
      </c>
      <c r="AE21" s="86">
        <f t="shared" si="0"/>
        <v>0</v>
      </c>
      <c r="AF21" s="86">
        <f t="shared" si="1"/>
        <v>1</v>
      </c>
      <c r="AG21" s="86">
        <f t="shared" si="2"/>
        <v>0</v>
      </c>
    </row>
    <row r="22" spans="2:33" ht="18" customHeight="1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AD22" s="86">
        <f t="shared" ref="AD22:AD36" si="4">AD21+1</f>
        <v>1</v>
      </c>
      <c r="AE22" s="86">
        <f t="shared" si="0"/>
        <v>0.19634954084936207</v>
      </c>
      <c r="AF22" s="86">
        <f t="shared" si="1"/>
        <v>0.98078528040323043</v>
      </c>
      <c r="AG22" s="86">
        <f t="shared" ref="AG22:AG36" si="5">SIN(AE22)</f>
        <v>0.19509032201612825</v>
      </c>
    </row>
    <row r="23" spans="2:33" ht="18" customHeight="1">
      <c r="B23" s="5"/>
      <c r="C23" s="6"/>
      <c r="D23" s="6"/>
      <c r="E23" s="6"/>
      <c r="F23" s="6"/>
      <c r="G23" s="6"/>
      <c r="H23" s="6" t="s">
        <v>105</v>
      </c>
      <c r="I23" s="6"/>
      <c r="J23" s="6"/>
      <c r="K23" s="6"/>
      <c r="L23" s="6"/>
      <c r="M23" s="6"/>
      <c r="N23" s="6"/>
      <c r="O23" s="6"/>
      <c r="P23" s="6"/>
      <c r="Q23" s="6"/>
      <c r="R23" s="7"/>
      <c r="AD23" s="86">
        <f t="shared" si="4"/>
        <v>2</v>
      </c>
      <c r="AE23" s="86">
        <f t="shared" si="0"/>
        <v>0.39269908169872414</v>
      </c>
      <c r="AF23" s="86">
        <f t="shared" si="1"/>
        <v>0.92387953251128674</v>
      </c>
      <c r="AG23" s="86">
        <f t="shared" si="5"/>
        <v>0.38268343236508978</v>
      </c>
    </row>
    <row r="24" spans="2:33" ht="18" customHeight="1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22" t="s">
        <v>8</v>
      </c>
      <c r="N24" s="22">
        <f ca="1">ATAN2(G19,G18)</f>
        <v>-1.5707963267948966</v>
      </c>
      <c r="O24" s="22" t="s">
        <v>8</v>
      </c>
      <c r="P24" s="13" t="str">
        <f ca="1" xml:space="preserve"> N24*8/PI() &amp;"π/8"</f>
        <v>-4π/8</v>
      </c>
      <c r="Q24" s="6"/>
      <c r="R24" s="7"/>
      <c r="AD24" s="86">
        <f t="shared" si="4"/>
        <v>3</v>
      </c>
      <c r="AE24" s="86">
        <f t="shared" si="0"/>
        <v>0.58904862254808621</v>
      </c>
      <c r="AF24" s="86">
        <f t="shared" si="1"/>
        <v>0.83146961230254524</v>
      </c>
      <c r="AG24" s="86">
        <f t="shared" si="5"/>
        <v>0.55557023301960218</v>
      </c>
    </row>
    <row r="25" spans="2:33" ht="18" customHeight="1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  <c r="AD25" s="86">
        <f t="shared" si="4"/>
        <v>4</v>
      </c>
      <c r="AE25" s="86">
        <f t="shared" si="0"/>
        <v>0.78539816339744828</v>
      </c>
      <c r="AF25" s="86">
        <f t="shared" si="1"/>
        <v>0.70710678118654757</v>
      </c>
      <c r="AG25" s="86">
        <f t="shared" si="5"/>
        <v>0.70710678118654746</v>
      </c>
    </row>
    <row r="26" spans="2:33" ht="18" customHeight="1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AD26" s="86">
        <f t="shared" si="4"/>
        <v>5</v>
      </c>
      <c r="AE26" s="86">
        <f t="shared" si="0"/>
        <v>0.98174770424681035</v>
      </c>
      <c r="AF26" s="86">
        <f t="shared" si="1"/>
        <v>0.55557023301960229</v>
      </c>
      <c r="AG26" s="86">
        <f t="shared" si="5"/>
        <v>0.83146961230254524</v>
      </c>
    </row>
    <row r="27" spans="2:33" ht="18" customHeight="1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  <c r="AD27" s="86">
        <f t="shared" si="4"/>
        <v>6</v>
      </c>
      <c r="AE27" s="86">
        <f t="shared" si="0"/>
        <v>1.1780972450961724</v>
      </c>
      <c r="AF27" s="86">
        <f t="shared" si="1"/>
        <v>0.38268343236508984</v>
      </c>
      <c r="AG27" s="86">
        <f t="shared" si="5"/>
        <v>0.92387953251128674</v>
      </c>
    </row>
    <row r="28" spans="2:33"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AD28" s="86">
        <f t="shared" si="4"/>
        <v>7</v>
      </c>
      <c r="AE28" s="86">
        <f t="shared" si="0"/>
        <v>1.3744467859455345</v>
      </c>
      <c r="AF28" s="86">
        <f t="shared" si="1"/>
        <v>0.19509032201612833</v>
      </c>
      <c r="AG28" s="86">
        <f t="shared" si="5"/>
        <v>0.98078528040323043</v>
      </c>
    </row>
    <row r="29" spans="2:33">
      <c r="AD29" s="86">
        <f t="shared" si="4"/>
        <v>8</v>
      </c>
      <c r="AE29" s="86">
        <f t="shared" si="0"/>
        <v>1.5707963267948966</v>
      </c>
      <c r="AF29" s="86">
        <f t="shared" si="1"/>
        <v>6.1257422745431001E-17</v>
      </c>
      <c r="AG29" s="86">
        <f t="shared" si="5"/>
        <v>1</v>
      </c>
    </row>
    <row r="30" spans="2:33">
      <c r="AD30" s="86">
        <f t="shared" si="4"/>
        <v>9</v>
      </c>
      <c r="AE30" s="86">
        <f t="shared" si="0"/>
        <v>1.7671458676442586</v>
      </c>
      <c r="AF30" s="86">
        <f t="shared" si="1"/>
        <v>-0.19509032201612819</v>
      </c>
      <c r="AG30" s="86">
        <f t="shared" si="5"/>
        <v>0.98078528040323043</v>
      </c>
    </row>
    <row r="31" spans="2:33">
      <c r="AD31" s="86">
        <f t="shared" si="4"/>
        <v>10</v>
      </c>
      <c r="AE31" s="86">
        <f t="shared" si="0"/>
        <v>1.9634954084936207</v>
      </c>
      <c r="AF31" s="86">
        <f t="shared" si="1"/>
        <v>-0.38268343236508973</v>
      </c>
      <c r="AG31" s="86">
        <f t="shared" si="5"/>
        <v>0.92387953251128674</v>
      </c>
    </row>
    <row r="32" spans="2:33">
      <c r="AD32" s="86">
        <f t="shared" si="4"/>
        <v>11</v>
      </c>
      <c r="AE32" s="86">
        <f t="shared" si="0"/>
        <v>2.1598449493429825</v>
      </c>
      <c r="AF32" s="86">
        <f t="shared" si="1"/>
        <v>-0.55557023301960196</v>
      </c>
      <c r="AG32" s="86">
        <f t="shared" si="5"/>
        <v>0.83146961230254546</v>
      </c>
    </row>
    <row r="33" spans="30:33">
      <c r="AD33" s="86">
        <f t="shared" si="4"/>
        <v>12</v>
      </c>
      <c r="AE33" s="86">
        <f t="shared" si="0"/>
        <v>2.3561944901923448</v>
      </c>
      <c r="AF33" s="86">
        <f t="shared" si="1"/>
        <v>-0.70710678118654746</v>
      </c>
      <c r="AG33" s="86">
        <f t="shared" si="5"/>
        <v>0.70710678118654757</v>
      </c>
    </row>
    <row r="34" spans="30:33">
      <c r="AD34" s="86">
        <f t="shared" si="4"/>
        <v>13</v>
      </c>
      <c r="AE34" s="86">
        <f t="shared" si="0"/>
        <v>2.5525440310417071</v>
      </c>
      <c r="AF34" s="86">
        <f t="shared" si="1"/>
        <v>-0.83146961230254535</v>
      </c>
      <c r="AG34" s="86">
        <f t="shared" si="5"/>
        <v>0.55557023301960218</v>
      </c>
    </row>
    <row r="35" spans="30:33">
      <c r="AD35" s="86">
        <f t="shared" si="4"/>
        <v>14</v>
      </c>
      <c r="AE35" s="86">
        <f t="shared" si="0"/>
        <v>2.748893571891069</v>
      </c>
      <c r="AF35" s="86">
        <f t="shared" si="1"/>
        <v>-0.92387953251128674</v>
      </c>
      <c r="AG35" s="86">
        <f t="shared" si="5"/>
        <v>0.38268343236508989</v>
      </c>
    </row>
    <row r="36" spans="30:33">
      <c r="AD36" s="86">
        <f t="shared" si="4"/>
        <v>15</v>
      </c>
      <c r="AE36" s="86">
        <f t="shared" si="0"/>
        <v>2.9452431127404308</v>
      </c>
      <c r="AF36" s="86">
        <f t="shared" si="1"/>
        <v>-0.98078528040323043</v>
      </c>
      <c r="AG36" s="86">
        <f t="shared" si="5"/>
        <v>0.19509032201612861</v>
      </c>
    </row>
    <row r="37" spans="30:33">
      <c r="AD37" s="86">
        <f t="shared" ref="AD37" si="6">AD36+1</f>
        <v>16</v>
      </c>
      <c r="AE37" s="86">
        <f t="shared" si="0"/>
        <v>3.1415926535897931</v>
      </c>
      <c r="AF37" s="86">
        <f t="shared" si="1"/>
        <v>-1</v>
      </c>
      <c r="AG37" s="86">
        <f t="shared" ref="AG37" si="7">SIN(AE37)</f>
        <v>1.22514845490862E-16</v>
      </c>
    </row>
  </sheetData>
  <conditionalFormatting sqref="G13">
    <cfRule type="cellIs" dxfId="8" priority="10" operator="notEqual">
      <formula>$G$7</formula>
    </cfRule>
    <cfRule type="cellIs" dxfId="7" priority="11" operator="equal">
      <formula>$G$7</formula>
    </cfRule>
  </conditionalFormatting>
  <conditionalFormatting sqref="G22:K22">
    <cfRule type="expression" dxfId="6" priority="7">
      <formula>TRUNC($G$19,10)&gt;0</formula>
    </cfRule>
  </conditionalFormatting>
  <conditionalFormatting sqref="G23:K23">
    <cfRule type="expression" dxfId="5" priority="6">
      <formula>AND(TRUNC($G$19,10)&lt;0,TRUNC($G$18,10)&gt;=0)</formula>
    </cfRule>
  </conditionalFormatting>
  <conditionalFormatting sqref="G24:K24">
    <cfRule type="expression" dxfId="4" priority="5">
      <formula>AND(TRUNC($G$19,10)&lt;0,TRUNC($G$18,10)&lt;0)</formula>
    </cfRule>
  </conditionalFormatting>
  <conditionalFormatting sqref="G25:K25">
    <cfRule type="expression" dxfId="3" priority="4">
      <formula>AND(TRUNC($G$19,10)=0,TRUNC($G$18,10)&gt;0)</formula>
    </cfRule>
  </conditionalFormatting>
  <conditionalFormatting sqref="G26:K26">
    <cfRule type="expression" dxfId="2" priority="3">
      <formula>AND(TRUNC($G$19,10)=0,TRUNC($G$18,10)&lt;0)</formula>
    </cfRule>
  </conditionalFormatting>
  <conditionalFormatting sqref="N24">
    <cfRule type="cellIs" dxfId="1" priority="1" operator="notEqual">
      <formula>$G$7</formula>
    </cfRule>
    <cfRule type="cellIs" dxfId="0" priority="2" operator="equal">
      <formula>$G$7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 Information</vt:lpstr>
      <vt:lpstr>Coordinate change</vt:lpstr>
      <vt:lpstr>Rotate v to w</vt:lpstr>
      <vt:lpstr>Quaternion</vt:lpstr>
      <vt:lpstr>Quaternion rotation</vt:lpstr>
      <vt:lpstr>Atan2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2015-06-05T18:17:20Z</dcterms:created>
  <dcterms:modified xsi:type="dcterms:W3CDTF">2020-10-07T22:27:46Z</dcterms:modified>
</cp:coreProperties>
</file>