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3" documentId="11_C10529B3B2AA057B666F5FD7084CEE1551FC1E0F" xr6:coauthVersionLast="45" xr6:coauthVersionMax="45" xr10:uidLastSave="{77FF60AF-9F02-754B-96FE-00EE38EF4500}"/>
  <bookViews>
    <workbookView xWindow="0" yWindow="500" windowWidth="28800" windowHeight="17500" activeTab="2" xr2:uid="{00000000-000D-0000-FFFF-FFFF00000000}"/>
  </bookViews>
  <sheets>
    <sheet name="Camera matrices" sheetId="1" r:id="rId1"/>
    <sheet name="Orthograhic projection" sheetId="3" r:id="rId2"/>
    <sheet name="Perspective projection" sheetId="2" r:id="rId3"/>
  </sheets>
  <definedNames>
    <definedName name="view1" localSheetId="1">#REF!</definedName>
    <definedName name="view1">#REF!</definedName>
    <definedName name="view2" localSheetId="1">#REF!</definedName>
    <definedName name="view2">#REF!</definedName>
    <definedName name="viewselect" localSheetId="1">#REF!</definedName>
    <definedName name="viewselec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18" i="3" l="1"/>
  <c r="AB98" i="3" s="1"/>
  <c r="AA54" i="3" s="1"/>
  <c r="AB117" i="3"/>
  <c r="AA97" i="3" s="1"/>
  <c r="Z53" i="3" s="1"/>
  <c r="AB118" i="3"/>
  <c r="AA98" i="3" s="1"/>
  <c r="Z54" i="3" s="1"/>
  <c r="AQ197" i="3"/>
  <c r="AT201" i="3" s="1"/>
  <c r="AF116" i="3" s="1"/>
  <c r="AB96" i="3" s="1"/>
  <c r="AA52" i="3" s="1"/>
  <c r="AP197" i="3"/>
  <c r="AT200" i="3" s="1"/>
  <c r="AF115" i="3" s="1"/>
  <c r="AB95" i="3" s="1"/>
  <c r="AA51" i="3" s="1"/>
  <c r="AQ217" i="3"/>
  <c r="AP217" i="3"/>
  <c r="AO217" i="3"/>
  <c r="AN217" i="3"/>
  <c r="AT202" i="3"/>
  <c r="AF117" i="3" s="1"/>
  <c r="AB97" i="3" s="1"/>
  <c r="AA53" i="3" s="1"/>
  <c r="AT197" i="2"/>
  <c r="AS197" i="2"/>
  <c r="AF133" i="2"/>
  <c r="AF132" i="2"/>
  <c r="AF118" i="2"/>
  <c r="AB101" i="2" s="1"/>
  <c r="AB117" i="2"/>
  <c r="AA100" i="2" s="1"/>
  <c r="AB118" i="2"/>
  <c r="AA101" i="2" s="1"/>
  <c r="AQ217" i="2"/>
  <c r="AR217" i="2"/>
  <c r="AS217" i="2"/>
  <c r="AT217" i="2"/>
  <c r="AS200" i="3" l="1"/>
  <c r="AB115" i="3" s="1"/>
  <c r="AA95" i="3" s="1"/>
  <c r="Z51" i="3" s="1"/>
  <c r="AS201" i="3"/>
  <c r="AB116" i="3" s="1"/>
  <c r="AA96" i="3" s="1"/>
  <c r="Z52" i="3" s="1"/>
  <c r="AW201" i="2"/>
  <c r="AF116" i="2" s="1"/>
  <c r="AB99" i="2" s="1"/>
  <c r="AW202" i="2"/>
  <c r="AF117" i="2" s="1"/>
  <c r="AB100" i="2" s="1"/>
  <c r="AV201" i="2" l="1"/>
  <c r="AB116" i="2" s="1"/>
  <c r="AA99" i="2" s="1"/>
  <c r="G114" i="3" l="1"/>
  <c r="AU81" i="3" l="1"/>
  <c r="AF132" i="3" s="1"/>
  <c r="AU82" i="3"/>
  <c r="AF133" i="3" s="1"/>
  <c r="AN80" i="3"/>
  <c r="F80" i="3" s="1"/>
  <c r="AN79" i="3"/>
  <c r="O7" i="3"/>
  <c r="AN179" i="3"/>
  <c r="AV178" i="3"/>
  <c r="AU178" i="3"/>
  <c r="AV177" i="3"/>
  <c r="AT177" i="3"/>
  <c r="AV176" i="3"/>
  <c r="AS176" i="3"/>
  <c r="AQ176" i="3"/>
  <c r="AX156" i="3"/>
  <c r="BP154" i="3"/>
  <c r="BO154" i="3"/>
  <c r="BN153" i="3"/>
  <c r="AV153" i="3" a="1"/>
  <c r="AW154" i="3" s="1"/>
  <c r="BM152" i="3"/>
  <c r="AR139" i="3"/>
  <c r="AV139" i="3" s="1"/>
  <c r="AQ139" i="3"/>
  <c r="AU135" i="3"/>
  <c r="AT135" i="3"/>
  <c r="AS135" i="3"/>
  <c r="AR135" i="3"/>
  <c r="AQ135" i="3"/>
  <c r="AP135" i="3"/>
  <c r="AO135" i="3"/>
  <c r="AN135" i="3"/>
  <c r="AU134" i="3"/>
  <c r="AT134" i="3"/>
  <c r="AS134" i="3"/>
  <c r="AR134" i="3"/>
  <c r="AQ134" i="3"/>
  <c r="AP134" i="3"/>
  <c r="AO134" i="3"/>
  <c r="AN134" i="3"/>
  <c r="AU133" i="3"/>
  <c r="AT133" i="3"/>
  <c r="AS133" i="3"/>
  <c r="AR133" i="3"/>
  <c r="AQ133" i="3"/>
  <c r="AP133" i="3"/>
  <c r="AO133" i="3"/>
  <c r="AN133" i="3"/>
  <c r="BB132" i="3"/>
  <c r="AR132" i="3"/>
  <c r="I114" i="3"/>
  <c r="BB103" i="3"/>
  <c r="BF103" i="3" s="1"/>
  <c r="BA103" i="3"/>
  <c r="AR103" i="3"/>
  <c r="AX100" i="3"/>
  <c r="BP99" i="3"/>
  <c r="BO99" i="3"/>
  <c r="AQ99" i="3"/>
  <c r="BM97" i="3"/>
  <c r="AV97" i="3" a="1"/>
  <c r="AV97" i="3" s="1"/>
  <c r="BF97" i="3" s="1"/>
  <c r="BN96" i="3"/>
  <c r="BN98" i="3" s="1"/>
  <c r="AR89" i="3"/>
  <c r="Q89" i="3"/>
  <c r="P89" i="3"/>
  <c r="Q88" i="3"/>
  <c r="P88" i="3"/>
  <c r="AR80" i="3"/>
  <c r="AR79" i="3"/>
  <c r="F75" i="3" s="1"/>
  <c r="BA71" i="3"/>
  <c r="BE71" i="3" s="1"/>
  <c r="AZ71" i="3"/>
  <c r="AQ71" i="3"/>
  <c r="AS41" i="3"/>
  <c r="BK40" i="3"/>
  <c r="BJ40" i="3"/>
  <c r="BH38" i="3"/>
  <c r="BI37" i="3"/>
  <c r="BI39" i="3" s="1"/>
  <c r="L36" i="3"/>
  <c r="H36" i="3"/>
  <c r="L35" i="3"/>
  <c r="H35" i="3"/>
  <c r="L34" i="3"/>
  <c r="H34" i="3"/>
  <c r="AR29" i="3"/>
  <c r="AW25" i="3"/>
  <c r="AQ216" i="3" s="1"/>
  <c r="AW24" i="3"/>
  <c r="AQ215" i="3" s="1"/>
  <c r="AW23" i="3"/>
  <c r="AQ214" i="3" s="1"/>
  <c r="AN23" i="3" a="1"/>
  <c r="AN25" i="3" s="1"/>
  <c r="AP18" i="3"/>
  <c r="AO17" i="3"/>
  <c r="AN16" i="3"/>
  <c r="AZ7" i="3"/>
  <c r="AX7" i="3"/>
  <c r="AR7" i="3"/>
  <c r="P7" i="3"/>
  <c r="BA6" i="3"/>
  <c r="AW6" i="3"/>
  <c r="AS6" i="3"/>
  <c r="P6" i="3"/>
  <c r="O6" i="3"/>
  <c r="BB5" i="3"/>
  <c r="AV5" i="3"/>
  <c r="AT5" i="3"/>
  <c r="AN200" i="3" l="1" a="1"/>
  <c r="AS87" i="3"/>
  <c r="F79" i="3"/>
  <c r="Q114" i="3" a="1"/>
  <c r="T116" i="3" s="1"/>
  <c r="AS88" i="3"/>
  <c r="AU92" i="3" s="1"/>
  <c r="F76" i="3"/>
  <c r="BB81" i="3"/>
  <c r="BC81" i="3"/>
  <c r="BA80" i="3"/>
  <c r="AO87" i="3"/>
  <c r="AW81" i="3"/>
  <c r="AR10" i="3" a="1"/>
  <c r="AU13" i="3" s="1"/>
  <c r="AZ10" i="3" a="1"/>
  <c r="BB12" i="3" s="1"/>
  <c r="AW97" i="3"/>
  <c r="AY97" i="3" s="1"/>
  <c r="AW155" i="3"/>
  <c r="AV99" i="3"/>
  <c r="BF99" i="3" s="1"/>
  <c r="AV98" i="3"/>
  <c r="BF98" i="3" s="1"/>
  <c r="AW98" i="3"/>
  <c r="AW99" i="3"/>
  <c r="AO88" i="3"/>
  <c r="AO92" i="3" s="1"/>
  <c r="J36" i="3"/>
  <c r="AP25" i="3"/>
  <c r="AV10" i="3" a="1"/>
  <c r="AN23" i="3"/>
  <c r="AN24" i="3"/>
  <c r="AV155" i="3"/>
  <c r="BF154" i="3" s="1"/>
  <c r="AV153" i="3"/>
  <c r="BF152" i="3" s="1"/>
  <c r="AW153" i="3"/>
  <c r="AV154" i="3"/>
  <c r="BF153" i="3" s="1"/>
  <c r="AT99" i="2"/>
  <c r="BN40" i="2"/>
  <c r="AQ201" i="3" l="1"/>
  <c r="AN201" i="3"/>
  <c r="AQ200" i="3"/>
  <c r="AO201" i="3"/>
  <c r="AN202" i="3"/>
  <c r="AQ202" i="3"/>
  <c r="AO202" i="3"/>
  <c r="AP201" i="3"/>
  <c r="AP202" i="3"/>
  <c r="AN203" i="3"/>
  <c r="AO200" i="3"/>
  <c r="AP200" i="3"/>
  <c r="AP203" i="3"/>
  <c r="AQ203" i="3"/>
  <c r="AN200" i="3"/>
  <c r="AO203" i="3"/>
  <c r="R115" i="3"/>
  <c r="AP79" i="3"/>
  <c r="F77" i="3" s="1"/>
  <c r="AP80" i="3"/>
  <c r="F78" i="3" s="1"/>
  <c r="S115" i="3"/>
  <c r="Q116" i="3"/>
  <c r="S114" i="3"/>
  <c r="S117" i="3"/>
  <c r="T114" i="3"/>
  <c r="T117" i="3"/>
  <c r="Q115" i="3"/>
  <c r="AS92" i="3"/>
  <c r="AT92" i="3"/>
  <c r="AR92" i="3"/>
  <c r="T115" i="3"/>
  <c r="R116" i="3"/>
  <c r="S116" i="3"/>
  <c r="Q114" i="3"/>
  <c r="Q117" i="3"/>
  <c r="R114" i="3"/>
  <c r="R117" i="3"/>
  <c r="AY98" i="3"/>
  <c r="AY153" i="3"/>
  <c r="AU11" i="3"/>
  <c r="AT13" i="3"/>
  <c r="AR12" i="3"/>
  <c r="O31" i="3" s="1"/>
  <c r="BC10" i="3"/>
  <c r="AS11" i="3"/>
  <c r="AY99" i="3"/>
  <c r="AZ98" i="3" s="1"/>
  <c r="AT11" i="3"/>
  <c r="AT10" i="3"/>
  <c r="AU12" i="3"/>
  <c r="AR10" i="3"/>
  <c r="O29" i="3" s="1"/>
  <c r="AR13" i="3"/>
  <c r="O32" i="3" s="1"/>
  <c r="AS10" i="3"/>
  <c r="BB10" i="3"/>
  <c r="AS12" i="3"/>
  <c r="AS13" i="3"/>
  <c r="BB13" i="3"/>
  <c r="AU10" i="3"/>
  <c r="AR11" i="3"/>
  <c r="O30" i="3" s="1"/>
  <c r="AT12" i="3"/>
  <c r="AY154" i="3"/>
  <c r="BA11" i="3"/>
  <c r="BB11" i="3"/>
  <c r="AZ13" i="3"/>
  <c r="Q32" i="3" s="1"/>
  <c r="AZ10" i="3"/>
  <c r="Q29" i="3" s="1"/>
  <c r="BA12" i="3"/>
  <c r="BC12" i="3"/>
  <c r="BA13" i="3"/>
  <c r="BC13" i="3"/>
  <c r="BC11" i="3"/>
  <c r="AZ11" i="3"/>
  <c r="Q30" i="3" s="1"/>
  <c r="AZ12" i="3"/>
  <c r="Q31" i="3" s="1"/>
  <c r="BA10" i="3"/>
  <c r="AN92" i="3"/>
  <c r="AP92" i="3"/>
  <c r="AQ92" i="3"/>
  <c r="J34" i="3"/>
  <c r="AP23" i="3"/>
  <c r="AP24" i="3"/>
  <c r="AQ23" i="3" s="1"/>
  <c r="J35" i="3"/>
  <c r="AY155" i="3"/>
  <c r="AY13" i="3"/>
  <c r="AY10" i="3"/>
  <c r="AX13" i="3"/>
  <c r="AX10" i="3"/>
  <c r="AW13" i="3"/>
  <c r="AW10" i="3"/>
  <c r="AV13" i="3"/>
  <c r="P32" i="3" s="1"/>
  <c r="AV10" i="3"/>
  <c r="P29" i="3" s="1"/>
  <c r="AW12" i="3"/>
  <c r="AX11" i="3"/>
  <c r="AY12" i="3"/>
  <c r="AX12" i="3"/>
  <c r="AV12" i="3"/>
  <c r="P31" i="3" s="1"/>
  <c r="AY11" i="3"/>
  <c r="AW11" i="3"/>
  <c r="AV11" i="3"/>
  <c r="P30" i="3" s="1"/>
  <c r="BS154" i="2"/>
  <c r="BR154" i="2"/>
  <c r="BP152" i="2"/>
  <c r="BQ153" i="2"/>
  <c r="BS99" i="2"/>
  <c r="BR99" i="2"/>
  <c r="BP97" i="2"/>
  <c r="BQ96" i="2"/>
  <c r="BQ98" i="2" s="1"/>
  <c r="AS207" i="3" l="1" a="1"/>
  <c r="AZ79" i="3"/>
  <c r="AY100" i="3"/>
  <c r="BE97" i="3" s="1" a="1"/>
  <c r="BE99" i="3" s="1"/>
  <c r="AS86" i="3"/>
  <c r="BC79" i="3"/>
  <c r="AO86" i="3"/>
  <c r="AN90" i="3" s="1"/>
  <c r="AZ155" i="3"/>
  <c r="AZ99" i="3"/>
  <c r="BA97" i="3" s="1"/>
  <c r="O76" i="3" a="1"/>
  <c r="P79" i="3" s="1"/>
  <c r="AZ97" i="3"/>
  <c r="BA99" i="3" s="1"/>
  <c r="AP26" i="3"/>
  <c r="AV23" i="3" s="1" a="1"/>
  <c r="AU91" i="3"/>
  <c r="AR91" i="3"/>
  <c r="AT91" i="3"/>
  <c r="AS91" i="3"/>
  <c r="AQ24" i="3"/>
  <c r="AR25" i="3" s="1"/>
  <c r="AZ154" i="3"/>
  <c r="AZ153" i="3"/>
  <c r="AQ91" i="3"/>
  <c r="AP91" i="3"/>
  <c r="AO91" i="3"/>
  <c r="AN91" i="3"/>
  <c r="AY156" i="3"/>
  <c r="BE152" i="3" s="1" a="1"/>
  <c r="AQ25" i="3"/>
  <c r="AR24" i="3" s="1"/>
  <c r="BM40" i="2"/>
  <c r="AN207" i="3" l="1" a="1"/>
  <c r="AS209" i="3"/>
  <c r="AD97" i="3" s="1"/>
  <c r="AS208" i="3"/>
  <c r="AD96" i="3" s="1"/>
  <c r="AT207" i="3"/>
  <c r="AE95" i="3" s="1"/>
  <c r="AS207" i="3"/>
  <c r="AD95" i="3" s="1"/>
  <c r="AS210" i="3"/>
  <c r="AD98" i="3" s="1"/>
  <c r="AT208" i="3"/>
  <c r="AE96" i="3" s="1"/>
  <c r="AT209" i="3"/>
  <c r="AE97" i="3" s="1"/>
  <c r="AT210" i="3"/>
  <c r="AE98" i="3" s="1"/>
  <c r="R77" i="3"/>
  <c r="AP90" i="3"/>
  <c r="AQ90" i="3"/>
  <c r="AO90" i="3"/>
  <c r="BE98" i="3"/>
  <c r="BE97" i="3"/>
  <c r="O78" i="3"/>
  <c r="R76" i="3"/>
  <c r="AZ100" i="3"/>
  <c r="BC97" i="3" s="1" a="1"/>
  <c r="BC98" i="3" s="1"/>
  <c r="AR90" i="3"/>
  <c r="AU90" i="3"/>
  <c r="AS90" i="3"/>
  <c r="AT90" i="3"/>
  <c r="O76" i="3"/>
  <c r="R79" i="3"/>
  <c r="P76" i="3"/>
  <c r="BA98" i="3"/>
  <c r="BA100" i="3" s="1"/>
  <c r="BD97" i="3" s="1" a="1"/>
  <c r="BD98" i="3" s="1"/>
  <c r="Q79" i="3"/>
  <c r="P77" i="3"/>
  <c r="Q77" i="3"/>
  <c r="P78" i="3"/>
  <c r="Q76" i="3"/>
  <c r="O77" i="3"/>
  <c r="R78" i="3"/>
  <c r="O79" i="3"/>
  <c r="Q78" i="3"/>
  <c r="AV25" i="3"/>
  <c r="AP216" i="3" s="1"/>
  <c r="AV23" i="3"/>
  <c r="AP214" i="3" s="1"/>
  <c r="AV24" i="3"/>
  <c r="AP215" i="3" s="1"/>
  <c r="AR23" i="3"/>
  <c r="AQ26" i="3"/>
  <c r="AT23" i="3" s="1" a="1"/>
  <c r="AZ156" i="3"/>
  <c r="BC152" i="3" s="1" a="1"/>
  <c r="BA154" i="3"/>
  <c r="BA155" i="3"/>
  <c r="BA153" i="3"/>
  <c r="BE154" i="3"/>
  <c r="BE153" i="3"/>
  <c r="BE152" i="3"/>
  <c r="BA7" i="2"/>
  <c r="AY5" i="2"/>
  <c r="BC7" i="2"/>
  <c r="AW5" i="2"/>
  <c r="AN207" i="3" l="1"/>
  <c r="AQ209" i="3"/>
  <c r="AO210" i="3"/>
  <c r="AN210" i="3"/>
  <c r="AQ207" i="3"/>
  <c r="AP208" i="3"/>
  <c r="AN208" i="3"/>
  <c r="AO209" i="3"/>
  <c r="AO207" i="3"/>
  <c r="AQ210" i="3"/>
  <c r="AN209" i="3"/>
  <c r="AP210" i="3"/>
  <c r="AP209" i="3"/>
  <c r="AQ208" i="3"/>
  <c r="AO208" i="3"/>
  <c r="AP207" i="3"/>
  <c r="BE96" i="3"/>
  <c r="BC99" i="3"/>
  <c r="BC97" i="3"/>
  <c r="BD97" i="3"/>
  <c r="BD99" i="3"/>
  <c r="BD96" i="3" s="1"/>
  <c r="BE151" i="3"/>
  <c r="BC154" i="3"/>
  <c r="BC153" i="3"/>
  <c r="BC152" i="3"/>
  <c r="AT24" i="3"/>
  <c r="AN215" i="3" s="1"/>
  <c r="AT25" i="3"/>
  <c r="AN216" i="3" s="1"/>
  <c r="AT23" i="3"/>
  <c r="AN214" i="3" s="1"/>
  <c r="BA156" i="3"/>
  <c r="BD152" i="3" s="1" a="1"/>
  <c r="AR26" i="3"/>
  <c r="AU23" i="3" s="1" a="1"/>
  <c r="I114" i="2"/>
  <c r="G114" i="2"/>
  <c r="AZ81" i="2"/>
  <c r="AZ80" i="2"/>
  <c r="AS214" i="3" l="1" a="1"/>
  <c r="BC96" i="3"/>
  <c r="BH97" i="3" a="1"/>
  <c r="AU25" i="3"/>
  <c r="AU24" i="3"/>
  <c r="AU23" i="3"/>
  <c r="BD154" i="3"/>
  <c r="BD152" i="3"/>
  <c r="BD153" i="3"/>
  <c r="BC151" i="3"/>
  <c r="L34" i="2"/>
  <c r="L35" i="2"/>
  <c r="L36" i="2"/>
  <c r="H34" i="2"/>
  <c r="H35" i="2"/>
  <c r="H36" i="2"/>
  <c r="BH152" i="3" l="1" a="1"/>
  <c r="AX24" i="3"/>
  <c r="AO215" i="3"/>
  <c r="AX25" i="3"/>
  <c r="AO216" i="3"/>
  <c r="AN30" i="3" a="1"/>
  <c r="AN32" i="3" s="1"/>
  <c r="AO214" i="3"/>
  <c r="AS217" i="3"/>
  <c r="AV217" i="3" s="1"/>
  <c r="AC54" i="3" s="1"/>
  <c r="Z21" i="3" s="1"/>
  <c r="AS214" i="3"/>
  <c r="AS216" i="3"/>
  <c r="AT214" i="3"/>
  <c r="AT215" i="3"/>
  <c r="AS215" i="3"/>
  <c r="AT216" i="3"/>
  <c r="AT217" i="3"/>
  <c r="AW217" i="3" s="1"/>
  <c r="AD54" i="3" s="1"/>
  <c r="AA21" i="3" s="1"/>
  <c r="BH97" i="3"/>
  <c r="BI99" i="3"/>
  <c r="BK99" i="3"/>
  <c r="BJ97" i="3"/>
  <c r="BH100" i="3"/>
  <c r="BH99" i="3"/>
  <c r="BI100" i="3"/>
  <c r="BK100" i="3"/>
  <c r="BK98" i="3"/>
  <c r="BJ98" i="3"/>
  <c r="BI98" i="3"/>
  <c r="BH98" i="3"/>
  <c r="BK97" i="3"/>
  <c r="BJ100" i="3"/>
  <c r="BI97" i="3"/>
  <c r="BJ99" i="3"/>
  <c r="H39" i="3" a="1"/>
  <c r="K42" i="3" s="1"/>
  <c r="AX23" i="3"/>
  <c r="AZ23" i="3" a="1"/>
  <c r="BA23" i="3" s="1"/>
  <c r="BD151" i="3"/>
  <c r="BJ155" i="3"/>
  <c r="BJ152" i="3"/>
  <c r="BI155" i="3"/>
  <c r="BI152" i="3"/>
  <c r="BH155" i="3"/>
  <c r="BH152" i="3"/>
  <c r="BK154" i="3"/>
  <c r="BJ154" i="3"/>
  <c r="BI154" i="3"/>
  <c r="BH154" i="3"/>
  <c r="BK153" i="3"/>
  <c r="BJ153" i="3"/>
  <c r="BI153" i="3"/>
  <c r="BK155" i="3"/>
  <c r="BK152" i="3"/>
  <c r="BH153" i="3"/>
  <c r="O6" i="2"/>
  <c r="P6" i="2"/>
  <c r="O7" i="2"/>
  <c r="P7" i="2"/>
  <c r="P88" i="2"/>
  <c r="Q88" i="2"/>
  <c r="P89" i="2"/>
  <c r="Q89" i="2"/>
  <c r="AQ82" i="2"/>
  <c r="F76" i="2" s="1"/>
  <c r="AQ83" i="2"/>
  <c r="AT79" i="2"/>
  <c r="AW215" i="3" l="1"/>
  <c r="AD52" i="3" s="1"/>
  <c r="AA19" i="3" s="1"/>
  <c r="AV215" i="3"/>
  <c r="AC52" i="3" s="1"/>
  <c r="Z19" i="3" s="1"/>
  <c r="AW214" i="3"/>
  <c r="AD51" i="3" s="1"/>
  <c r="AA18" i="3" s="1"/>
  <c r="AV216" i="3"/>
  <c r="AC53" i="3" s="1"/>
  <c r="Z20" i="3" s="1"/>
  <c r="AV214" i="3"/>
  <c r="AW216" i="3"/>
  <c r="AD53" i="3" s="1"/>
  <c r="AA20" i="3" s="1"/>
  <c r="AO33" i="3"/>
  <c r="AN31" i="3"/>
  <c r="AP30" i="3"/>
  <c r="H41" i="3"/>
  <c r="AR32" i="3"/>
  <c r="AT31" i="3"/>
  <c r="AO31" i="3"/>
  <c r="AU31" i="3"/>
  <c r="AQ33" i="3"/>
  <c r="AT30" i="3"/>
  <c r="AN33" i="3"/>
  <c r="AP31" i="3"/>
  <c r="AQ32" i="3"/>
  <c r="AR33" i="3"/>
  <c r="AU33" i="3"/>
  <c r="AN30" i="3"/>
  <c r="AP32" i="3"/>
  <c r="AP33" i="3"/>
  <c r="AS32" i="3"/>
  <c r="AQ30" i="3"/>
  <c r="AQ31" i="3"/>
  <c r="AS30" i="3"/>
  <c r="AO30" i="3"/>
  <c r="AR30" i="3"/>
  <c r="AS33" i="3"/>
  <c r="AU32" i="3"/>
  <c r="AO32" i="3"/>
  <c r="AT32" i="3"/>
  <c r="AR31" i="3"/>
  <c r="AT33" i="3"/>
  <c r="AU30" i="3"/>
  <c r="AS31" i="3"/>
  <c r="I41" i="3"/>
  <c r="J40" i="3"/>
  <c r="J41" i="3"/>
  <c r="BC25" i="3"/>
  <c r="I39" i="3"/>
  <c r="K39" i="3"/>
  <c r="I42" i="3"/>
  <c r="BB23" i="3"/>
  <c r="H40" i="3"/>
  <c r="I40" i="3"/>
  <c r="BR97" i="3" a="1"/>
  <c r="K40" i="3"/>
  <c r="BB24" i="3"/>
  <c r="BC23" i="3"/>
  <c r="BC24" i="3"/>
  <c r="BB26" i="3"/>
  <c r="BC26" i="3"/>
  <c r="BA26" i="3"/>
  <c r="AZ24" i="3"/>
  <c r="K41" i="3"/>
  <c r="AZ25" i="3"/>
  <c r="BA24" i="3"/>
  <c r="J39" i="3"/>
  <c r="H39" i="3"/>
  <c r="BA25" i="3"/>
  <c r="BB25" i="3"/>
  <c r="J42" i="3"/>
  <c r="H42" i="3"/>
  <c r="BQ152" i="3" a="1"/>
  <c r="BT152" i="3" s="1"/>
  <c r="AZ23" i="3"/>
  <c r="AZ26" i="3"/>
  <c r="F77" i="2"/>
  <c r="AW81" i="2"/>
  <c r="AV221" i="3" l="1" a="1"/>
  <c r="AV224" i="3" s="1"/>
  <c r="AC21" i="3" s="1"/>
  <c r="AC51" i="3"/>
  <c r="Z18" i="3" s="1"/>
  <c r="AW221" i="3"/>
  <c r="AD18" i="3" s="1"/>
  <c r="AW223" i="3"/>
  <c r="AD20" i="3" s="1"/>
  <c r="AV221" i="3"/>
  <c r="AC18" i="3" s="1"/>
  <c r="AV223" i="3"/>
  <c r="AC20" i="3" s="1"/>
  <c r="AW224" i="3"/>
  <c r="AD21" i="3" s="1"/>
  <c r="AW222" i="3"/>
  <c r="AD19" i="3" s="1"/>
  <c r="AV222" i="3"/>
  <c r="AC19" i="3" s="1"/>
  <c r="M39" i="3" a="1"/>
  <c r="M42" i="3" s="1"/>
  <c r="BS97" i="3"/>
  <c r="BS98" i="3"/>
  <c r="BU99" i="3"/>
  <c r="BT97" i="3"/>
  <c r="BT99" i="3"/>
  <c r="BR97" i="3"/>
  <c r="BR100" i="3"/>
  <c r="BU100" i="3"/>
  <c r="BS99" i="3"/>
  <c r="BR99" i="3"/>
  <c r="BT98" i="3"/>
  <c r="BU97" i="3"/>
  <c r="BU98" i="3"/>
  <c r="BR98" i="3"/>
  <c r="BT100" i="3"/>
  <c r="BS100" i="3"/>
  <c r="BT155" i="3"/>
  <c r="BQ153" i="3"/>
  <c r="AW90" i="3" a="1"/>
  <c r="BD93" i="3" s="1"/>
  <c r="BQ152" i="3"/>
  <c r="BQ154" i="3"/>
  <c r="BQ155" i="3"/>
  <c r="BS154" i="3"/>
  <c r="BR153" i="3"/>
  <c r="BR154" i="3"/>
  <c r="BS153" i="3"/>
  <c r="BT154" i="3"/>
  <c r="BT153" i="3"/>
  <c r="BR152" i="3"/>
  <c r="BS152" i="3"/>
  <c r="BS155" i="3"/>
  <c r="BR155" i="3"/>
  <c r="AQ23" i="2" a="1"/>
  <c r="AQ23" i="2" s="1"/>
  <c r="J34" i="2" s="1"/>
  <c r="AQ179" i="2"/>
  <c r="AY178" i="2"/>
  <c r="AX178" i="2"/>
  <c r="AY177" i="2"/>
  <c r="AW177" i="2"/>
  <c r="AY176" i="2"/>
  <c r="AV176" i="2"/>
  <c r="AT176" i="2"/>
  <c r="AQ200" i="2" l="1" a="1"/>
  <c r="AS202" i="2" s="1"/>
  <c r="O39" i="3"/>
  <c r="N40" i="3"/>
  <c r="O40" i="3"/>
  <c r="P40" i="3"/>
  <c r="AW207" i="3" a="1"/>
  <c r="N39" i="3"/>
  <c r="AY214" i="3" a="1"/>
  <c r="M41" i="3"/>
  <c r="P42" i="3"/>
  <c r="P39" i="3"/>
  <c r="N41" i="3"/>
  <c r="M39" i="3"/>
  <c r="AR200" i="2"/>
  <c r="AS200" i="2"/>
  <c r="AT202" i="2"/>
  <c r="AR203" i="2"/>
  <c r="Q114" i="2" a="1"/>
  <c r="R115" i="2" s="1"/>
  <c r="O41" i="3"/>
  <c r="P41" i="3"/>
  <c r="O42" i="3"/>
  <c r="N42" i="3"/>
  <c r="M40" i="3"/>
  <c r="BE91" i="3"/>
  <c r="AZ91" i="3"/>
  <c r="BB90" i="3"/>
  <c r="AN104" i="3" a="1"/>
  <c r="BC112" i="3" a="1"/>
  <c r="AZ112" i="3" a="1"/>
  <c r="AX92" i="3"/>
  <c r="BC90" i="3"/>
  <c r="BE90" i="3"/>
  <c r="BE92" i="3"/>
  <c r="AY91" i="3"/>
  <c r="BH92" i="3"/>
  <c r="AZ90" i="3"/>
  <c r="AY92" i="3"/>
  <c r="BB91" i="3"/>
  <c r="BA90" i="3"/>
  <c r="BF90" i="3"/>
  <c r="BE93" i="3"/>
  <c r="AX93" i="3"/>
  <c r="BF91" i="3"/>
  <c r="BA91" i="3"/>
  <c r="BB92" i="3"/>
  <c r="AY90" i="3"/>
  <c r="BA92" i="3"/>
  <c r="BF92" i="3"/>
  <c r="BG93" i="3"/>
  <c r="BG90" i="3"/>
  <c r="BC91" i="3"/>
  <c r="BF93" i="3"/>
  <c r="AW93" i="3"/>
  <c r="BH90" i="3"/>
  <c r="BA93" i="3"/>
  <c r="BC93" i="3"/>
  <c r="BC92" i="3"/>
  <c r="AY93" i="3"/>
  <c r="BD90" i="3"/>
  <c r="BH93" i="3"/>
  <c r="AZ92" i="3"/>
  <c r="AW91" i="3"/>
  <c r="AW90" i="3"/>
  <c r="AX90" i="3"/>
  <c r="BG92" i="3"/>
  <c r="BG91" i="3"/>
  <c r="BD92" i="3"/>
  <c r="AZ93" i="3"/>
  <c r="BH91" i="3"/>
  <c r="BD91" i="3"/>
  <c r="AW92" i="3"/>
  <c r="AX91" i="3"/>
  <c r="BB93" i="3"/>
  <c r="AX133" i="3" a="1"/>
  <c r="AZ133" i="3" s="1"/>
  <c r="AO140" i="3" s="1"/>
  <c r="BD140" i="3" s="1"/>
  <c r="AQ25" i="2"/>
  <c r="J36" i="2" s="1"/>
  <c r="AQ24" i="2"/>
  <c r="J35" i="2" s="1"/>
  <c r="AQ201" i="2" l="1"/>
  <c r="AQ200" i="2"/>
  <c r="AR201" i="2"/>
  <c r="AQ202" i="2"/>
  <c r="AT201" i="2"/>
  <c r="AS201" i="2"/>
  <c r="AQ203" i="2"/>
  <c r="AT200" i="2"/>
  <c r="AS203" i="2"/>
  <c r="AT203" i="2"/>
  <c r="AR202" i="2"/>
  <c r="J68" i="3" a="1"/>
  <c r="K70" i="3" s="1"/>
  <c r="AZ217" i="3"/>
  <c r="AY215" i="3"/>
  <c r="AZ216" i="3"/>
  <c r="AY217" i="3"/>
  <c r="AZ214" i="3"/>
  <c r="AY216" i="3"/>
  <c r="AZ215" i="3"/>
  <c r="AY214" i="3"/>
  <c r="AX209" i="3"/>
  <c r="AW209" i="3"/>
  <c r="AX207" i="3"/>
  <c r="AX208" i="3"/>
  <c r="AX210" i="3"/>
  <c r="AW210" i="3"/>
  <c r="AW208" i="3"/>
  <c r="AW207" i="3"/>
  <c r="T117" i="2"/>
  <c r="Q117" i="2"/>
  <c r="R117" i="2"/>
  <c r="R114" i="2"/>
  <c r="S115" i="2"/>
  <c r="Q115" i="2"/>
  <c r="Q116" i="2"/>
  <c r="Q114" i="2"/>
  <c r="S116" i="2"/>
  <c r="R116" i="2"/>
  <c r="T116" i="2"/>
  <c r="T115" i="2"/>
  <c r="S114" i="2"/>
  <c r="S117" i="2"/>
  <c r="T114" i="2"/>
  <c r="BC135" i="3"/>
  <c r="AS142" i="3" s="1"/>
  <c r="AY142" i="3" s="1"/>
  <c r="AY135" i="3"/>
  <c r="AN142" i="3" s="1"/>
  <c r="AX142" i="3" s="1"/>
  <c r="AZ136" i="3"/>
  <c r="BD134" i="3"/>
  <c r="AT141" i="3" s="1"/>
  <c r="BE141" i="3" s="1"/>
  <c r="AZ134" i="3"/>
  <c r="AO141" i="3" s="1"/>
  <c r="BD141" i="3" s="1"/>
  <c r="BD135" i="3"/>
  <c r="AT142" i="3" s="1"/>
  <c r="BE142" i="3" s="1"/>
  <c r="AM146" i="3" a="1"/>
  <c r="AR149" i="3" s="1"/>
  <c r="AM112" i="3" a="1"/>
  <c r="AP114" i="3" s="1"/>
  <c r="BB135" i="3"/>
  <c r="AR142" i="3" s="1"/>
  <c r="AV142" i="3" s="1"/>
  <c r="BB133" i="3"/>
  <c r="AR140" i="3" s="1"/>
  <c r="AV140" i="3" s="1"/>
  <c r="BA115" i="3"/>
  <c r="BA114" i="3"/>
  <c r="AZ115" i="3"/>
  <c r="BA113" i="3"/>
  <c r="AZ112" i="3"/>
  <c r="AZ113" i="3"/>
  <c r="AZ114" i="3"/>
  <c r="BA112" i="3"/>
  <c r="BC114" i="3"/>
  <c r="BF115" i="3"/>
  <c r="BF113" i="3"/>
  <c r="BQ113" i="3" s="1"/>
  <c r="BD113" i="3"/>
  <c r="BI113" i="3" s="1"/>
  <c r="BC115" i="3"/>
  <c r="BE112" i="3"/>
  <c r="BM112" i="3" s="1"/>
  <c r="BD115" i="3"/>
  <c r="BE115" i="3"/>
  <c r="BE114" i="3"/>
  <c r="BM114" i="3" s="1"/>
  <c r="BE113" i="3"/>
  <c r="BM113" i="3" s="1"/>
  <c r="BD114" i="3"/>
  <c r="BI114" i="3" s="1"/>
  <c r="BF112" i="3"/>
  <c r="BQ112" i="3" s="1"/>
  <c r="BC113" i="3"/>
  <c r="BD112" i="3"/>
  <c r="BI112" i="3" s="1"/>
  <c r="BF114" i="3"/>
  <c r="BQ114" i="3" s="1"/>
  <c r="BC112" i="3"/>
  <c r="AR107" i="3"/>
  <c r="AS106" i="3"/>
  <c r="BC106" i="3" s="1"/>
  <c r="BI106" i="3" s="1"/>
  <c r="AU106" i="3"/>
  <c r="BE106" i="3" s="1"/>
  <c r="BL106" i="3" s="1"/>
  <c r="AN106" i="3"/>
  <c r="AW106" i="3" s="1"/>
  <c r="BA106" i="3" s="1"/>
  <c r="AR106" i="3"/>
  <c r="BB106" i="3" s="1"/>
  <c r="BF106" i="3" s="1"/>
  <c r="AR104" i="3"/>
  <c r="BB104" i="3" s="1"/>
  <c r="BF104" i="3" s="1"/>
  <c r="AU105" i="3"/>
  <c r="BE105" i="3" s="1"/>
  <c r="BL105" i="3" s="1"/>
  <c r="AP106" i="3"/>
  <c r="AY106" i="3" s="1"/>
  <c r="BN106" i="3" s="1"/>
  <c r="AN105" i="3"/>
  <c r="AW105" i="3" s="1"/>
  <c r="BA105" i="3" s="1"/>
  <c r="AO106" i="3"/>
  <c r="AX106" i="3" s="1"/>
  <c r="BH106" i="3" s="1"/>
  <c r="AS104" i="3"/>
  <c r="BC104" i="3" s="1"/>
  <c r="BI104" i="3" s="1"/>
  <c r="AO105" i="3"/>
  <c r="AX105" i="3" s="1"/>
  <c r="BH105" i="3" s="1"/>
  <c r="AQ104" i="3"/>
  <c r="AZ104" i="3" s="1"/>
  <c r="BK104" i="3" s="1"/>
  <c r="AT107" i="3"/>
  <c r="AO104" i="3"/>
  <c r="AX104" i="3" s="1"/>
  <c r="BH104" i="3" s="1"/>
  <c r="AN107" i="3"/>
  <c r="AP107" i="3"/>
  <c r="AQ106" i="3"/>
  <c r="AZ106" i="3" s="1"/>
  <c r="BK106" i="3" s="1"/>
  <c r="AP104" i="3"/>
  <c r="AY104" i="3" s="1"/>
  <c r="BN104" i="3" s="1"/>
  <c r="AQ107" i="3"/>
  <c r="AT105" i="3"/>
  <c r="BD105" i="3" s="1"/>
  <c r="BO105" i="3" s="1"/>
  <c r="AQ105" i="3"/>
  <c r="AZ105" i="3" s="1"/>
  <c r="BK105" i="3" s="1"/>
  <c r="AS105" i="3"/>
  <c r="BC105" i="3" s="1"/>
  <c r="BI105" i="3" s="1"/>
  <c r="AP105" i="3"/>
  <c r="AY105" i="3" s="1"/>
  <c r="BN105" i="3" s="1"/>
  <c r="AU104" i="3"/>
  <c r="BE104" i="3" s="1"/>
  <c r="BL104" i="3" s="1"/>
  <c r="AT106" i="3"/>
  <c r="BD106" i="3" s="1"/>
  <c r="BO106" i="3" s="1"/>
  <c r="AO107" i="3"/>
  <c r="AT104" i="3"/>
  <c r="BD104" i="3" s="1"/>
  <c r="BO104" i="3" s="1"/>
  <c r="AR105" i="3"/>
  <c r="BB105" i="3" s="1"/>
  <c r="BF105" i="3" s="1"/>
  <c r="AN104" i="3"/>
  <c r="AW104" i="3" s="1"/>
  <c r="BA104" i="3" s="1"/>
  <c r="AS107" i="3"/>
  <c r="AU107" i="3"/>
  <c r="BA133" i="3"/>
  <c r="AP140" i="3" s="1"/>
  <c r="BA140" i="3" s="1"/>
  <c r="BB136" i="3"/>
  <c r="BA136" i="3"/>
  <c r="BE135" i="3"/>
  <c r="AU142" i="3" s="1"/>
  <c r="BB142" i="3" s="1"/>
  <c r="AX133" i="3"/>
  <c r="AM140" i="3" s="1"/>
  <c r="AQ140" i="3" s="1"/>
  <c r="BA134" i="3"/>
  <c r="AP141" i="3" s="1"/>
  <c r="BA141" i="3" s="1"/>
  <c r="BD133" i="3"/>
  <c r="AT140" i="3" s="1"/>
  <c r="BE140" i="3" s="1"/>
  <c r="AZ135" i="3"/>
  <c r="AO142" i="3" s="1"/>
  <c r="BD142" i="3" s="1"/>
  <c r="BD136" i="3"/>
  <c r="AX136" i="3"/>
  <c r="BB134" i="3"/>
  <c r="AR141" i="3" s="1"/>
  <c r="AV141" i="3" s="1"/>
  <c r="BE133" i="3"/>
  <c r="AU140" i="3" s="1"/>
  <c r="BB140" i="3" s="1"/>
  <c r="AY133" i="3"/>
  <c r="AN140" i="3" s="1"/>
  <c r="AX140" i="3" s="1"/>
  <c r="AX135" i="3"/>
  <c r="AM142" i="3" s="1"/>
  <c r="AQ142" i="3" s="1"/>
  <c r="BA135" i="3"/>
  <c r="AP142" i="3" s="1"/>
  <c r="BA142" i="3" s="1"/>
  <c r="BC134" i="3"/>
  <c r="AS141" i="3" s="1"/>
  <c r="AY141" i="3" s="1"/>
  <c r="BE134" i="3"/>
  <c r="AU141" i="3" s="1"/>
  <c r="BB141" i="3" s="1"/>
  <c r="BC136" i="3"/>
  <c r="BC133" i="3"/>
  <c r="AS140" i="3" s="1"/>
  <c r="AY140" i="3" s="1"/>
  <c r="BE136" i="3"/>
  <c r="AY136" i="3"/>
  <c r="AX134" i="3"/>
  <c r="AM141" i="3" s="1"/>
  <c r="AQ141" i="3" s="1"/>
  <c r="AY134" i="3"/>
  <c r="AN141" i="3" s="1"/>
  <c r="AX141" i="3" s="1"/>
  <c r="L69" i="3"/>
  <c r="J69" i="3"/>
  <c r="J68" i="3"/>
  <c r="K71" i="3"/>
  <c r="L70" i="3"/>
  <c r="BD6" i="2"/>
  <c r="BE5" i="2"/>
  <c r="AZ6" i="2"/>
  <c r="BD71" i="2"/>
  <c r="BH71" i="2" s="1"/>
  <c r="BC71" i="2"/>
  <c r="AT71" i="2"/>
  <c r="AZ25" i="2"/>
  <c r="AT216" i="2" s="1"/>
  <c r="AZ24" i="2"/>
  <c r="AT215" i="2" s="1"/>
  <c r="AZ23" i="2"/>
  <c r="AT214" i="2" s="1"/>
  <c r="AS23" i="2"/>
  <c r="AS25" i="2"/>
  <c r="AS24" i="2"/>
  <c r="AU29" i="2"/>
  <c r="L71" i="3" l="1"/>
  <c r="P107" i="3" s="1" a="1"/>
  <c r="K68" i="3"/>
  <c r="J71" i="3"/>
  <c r="L68" i="3"/>
  <c r="J70" i="3"/>
  <c r="K69" i="3"/>
  <c r="AT112" i="3"/>
  <c r="AV112" i="3"/>
  <c r="AW112" i="3"/>
  <c r="AW115" i="3"/>
  <c r="AM112" i="3"/>
  <c r="AO113" i="3"/>
  <c r="AR114" i="3"/>
  <c r="AV115" i="3"/>
  <c r="AQ114" i="3"/>
  <c r="AR113" i="3"/>
  <c r="AM113" i="3"/>
  <c r="AQ113" i="3"/>
  <c r="AQ115" i="3"/>
  <c r="AR112" i="3"/>
  <c r="AS113" i="3"/>
  <c r="AS115" i="3"/>
  <c r="AS114" i="3"/>
  <c r="AU113" i="3"/>
  <c r="AU112" i="3"/>
  <c r="AR115" i="3"/>
  <c r="AN113" i="3"/>
  <c r="AN115" i="3"/>
  <c r="AM114" i="3"/>
  <c r="AM115" i="3"/>
  <c r="AT113" i="3"/>
  <c r="AO112" i="3"/>
  <c r="AV114" i="3"/>
  <c r="AS112" i="3"/>
  <c r="AO114" i="3"/>
  <c r="AV113" i="3"/>
  <c r="AU115" i="3"/>
  <c r="AP112" i="3"/>
  <c r="AU114" i="3"/>
  <c r="AN112" i="3"/>
  <c r="AX112" i="3"/>
  <c r="AP113" i="3"/>
  <c r="AO115" i="3"/>
  <c r="AW113" i="3"/>
  <c r="AX113" i="3"/>
  <c r="AP115" i="3"/>
  <c r="AW114" i="3"/>
  <c r="AN114" i="3"/>
  <c r="AX115" i="3"/>
  <c r="AQ112" i="3"/>
  <c r="AM146" i="3"/>
  <c r="AW146" i="3"/>
  <c r="AP148" i="3"/>
  <c r="AN146" i="3"/>
  <c r="AP146" i="3"/>
  <c r="AP147" i="3"/>
  <c r="AP149" i="3"/>
  <c r="AU146" i="3"/>
  <c r="AQ146" i="3"/>
  <c r="AU148" i="3"/>
  <c r="AM148" i="3"/>
  <c r="AM149" i="3"/>
  <c r="AU147" i="3"/>
  <c r="AS146" i="3"/>
  <c r="AS147" i="3"/>
  <c r="AS148" i="3"/>
  <c r="AM147" i="3"/>
  <c r="AT146" i="3"/>
  <c r="AS149" i="3"/>
  <c r="AT147" i="3"/>
  <c r="AW148" i="3"/>
  <c r="AN148" i="3"/>
  <c r="AQ148" i="3"/>
  <c r="AT148" i="3"/>
  <c r="AT149" i="3"/>
  <c r="AV147" i="3"/>
  <c r="AW147" i="3"/>
  <c r="AQ149" i="3"/>
  <c r="AX146" i="3"/>
  <c r="AO146" i="3"/>
  <c r="AV146" i="3"/>
  <c r="AX147" i="3"/>
  <c r="AO147" i="3"/>
  <c r="AR147" i="3"/>
  <c r="AQ147" i="3"/>
  <c r="AW149" i="3"/>
  <c r="AN149" i="3"/>
  <c r="AR146" i="3"/>
  <c r="AV148" i="3"/>
  <c r="AX148" i="3"/>
  <c r="AO148" i="3"/>
  <c r="AR148" i="3"/>
  <c r="AT115" i="3"/>
  <c r="AT114" i="3"/>
  <c r="AX114" i="3"/>
  <c r="AU149" i="3"/>
  <c r="AN147" i="3"/>
  <c r="AV149" i="3"/>
  <c r="AX149" i="3"/>
  <c r="AO149" i="3"/>
  <c r="BH112" i="3"/>
  <c r="BJ112" i="3" s="1"/>
  <c r="BL112" i="3"/>
  <c r="BN112" i="3" s="1"/>
  <c r="BP112" i="3"/>
  <c r="BR112" i="3" s="1"/>
  <c r="BH113" i="3"/>
  <c r="BJ113" i="3" s="1"/>
  <c r="BP113" i="3"/>
  <c r="BR113" i="3" s="1"/>
  <c r="BL113" i="3"/>
  <c r="BN113" i="3" s="1"/>
  <c r="BP114" i="3"/>
  <c r="BR114" i="3" s="1"/>
  <c r="BL114" i="3"/>
  <c r="BN114" i="3" s="1"/>
  <c r="BH114" i="3"/>
  <c r="BJ114" i="3" s="1"/>
  <c r="AT24" i="2"/>
  <c r="AS26" i="2"/>
  <c r="AY23" i="2" s="1" a="1"/>
  <c r="AY24" i="2" s="1"/>
  <c r="AS215" i="2" s="1"/>
  <c r="AT23" i="2"/>
  <c r="AT25" i="2"/>
  <c r="AS18" i="2"/>
  <c r="AR17" i="2"/>
  <c r="AQ16" i="2"/>
  <c r="AQ79" i="2"/>
  <c r="AS79" i="2"/>
  <c r="AU79" i="2" s="1"/>
  <c r="F75" i="2" s="1"/>
  <c r="AV81" i="2"/>
  <c r="AT81" i="2"/>
  <c r="AV41" i="2"/>
  <c r="AV6" i="2"/>
  <c r="AU7" i="2"/>
  <c r="P107" i="3" l="1"/>
  <c r="Q107" i="3"/>
  <c r="Q110" i="3"/>
  <c r="Q109" i="3"/>
  <c r="R109" i="3"/>
  <c r="R107" i="3"/>
  <c r="P110" i="3"/>
  <c r="P109" i="3"/>
  <c r="P108" i="3"/>
  <c r="Q108" i="3"/>
  <c r="R110" i="3"/>
  <c r="R108" i="3"/>
  <c r="BA146" i="3" a="1"/>
  <c r="BA147" i="3" s="1"/>
  <c r="BK146" i="3" a="1"/>
  <c r="BK148" i="3" s="1"/>
  <c r="BF146" i="3" a="1"/>
  <c r="BF146" i="3" s="1"/>
  <c r="BI146" i="3" a="1"/>
  <c r="BI148" i="3" s="1"/>
  <c r="BB146" i="3" a="1"/>
  <c r="BB148" i="3" s="1"/>
  <c r="AM119" i="3" a="1"/>
  <c r="AP120" i="3" s="1"/>
  <c r="AT120" i="3" s="1"/>
  <c r="BG119" i="3" a="1"/>
  <c r="BH120" i="3" s="1"/>
  <c r="BO120" i="3" s="1"/>
  <c r="AW119" i="3" a="1"/>
  <c r="AY121" i="3" s="1"/>
  <c r="BB121" i="3" s="1"/>
  <c r="BG146" i="3" a="1"/>
  <c r="BG148" i="3" s="1"/>
  <c r="BD146" i="3" a="1"/>
  <c r="BD147" i="3" s="1"/>
  <c r="AZ146" i="3" a="1"/>
  <c r="AZ146" i="3" s="1"/>
  <c r="BC146" i="3" a="1"/>
  <c r="BC146" i="3" s="1"/>
  <c r="BJ146" i="3" a="1"/>
  <c r="BJ148" i="3" s="1"/>
  <c r="BE146" i="3" a="1"/>
  <c r="BE146" i="3" s="1"/>
  <c r="BH146" i="3" a="1"/>
  <c r="BH147" i="3" s="1"/>
  <c r="AU23" i="2"/>
  <c r="AU10" i="2" a="1"/>
  <c r="AV10" i="2" s="1"/>
  <c r="AY23" i="2"/>
  <c r="AS214" i="2" s="1"/>
  <c r="AY25" i="2"/>
  <c r="AS216" i="2" s="1"/>
  <c r="AT26" i="2"/>
  <c r="AU25" i="2"/>
  <c r="AU24" i="2"/>
  <c r="BC10" i="2" a="1"/>
  <c r="BD13" i="2" s="1"/>
  <c r="BF148" i="3" l="1"/>
  <c r="BB146" i="3"/>
  <c r="AM121" i="3"/>
  <c r="AQ121" i="3" s="1"/>
  <c r="AO119" i="3"/>
  <c r="AR119" i="3" s="1"/>
  <c r="BF147" i="3"/>
  <c r="AP119" i="3"/>
  <c r="AT119" i="3" s="1"/>
  <c r="AM120" i="3"/>
  <c r="AQ120" i="3" s="1"/>
  <c r="BK147" i="3"/>
  <c r="BA148" i="3"/>
  <c r="BA146" i="3"/>
  <c r="BK146" i="3"/>
  <c r="BI121" i="3"/>
  <c r="BL121" i="3" s="1"/>
  <c r="BI146" i="3"/>
  <c r="BG119" i="3"/>
  <c r="BK119" i="3" s="1"/>
  <c r="BH119" i="3"/>
  <c r="BO119" i="3" s="1"/>
  <c r="BI119" i="3"/>
  <c r="BL119" i="3" s="1"/>
  <c r="AW119" i="3"/>
  <c r="BA119" i="3" s="1"/>
  <c r="BI147" i="3"/>
  <c r="AY119" i="3"/>
  <c r="BB119" i="3" s="1"/>
  <c r="BB147" i="3"/>
  <c r="AO120" i="3"/>
  <c r="AR120" i="3" s="1"/>
  <c r="AZ119" i="3"/>
  <c r="BD119" i="3" s="1"/>
  <c r="AX120" i="3"/>
  <c r="BE120" i="3" s="1"/>
  <c r="AO121" i="3"/>
  <c r="AR121" i="3" s="1"/>
  <c r="AP121" i="3"/>
  <c r="AT121" i="3" s="1"/>
  <c r="AM119" i="3"/>
  <c r="AQ119" i="3" s="1"/>
  <c r="BJ119" i="3"/>
  <c r="BN119" i="3" s="1"/>
  <c r="BG120" i="3"/>
  <c r="BK120" i="3" s="1"/>
  <c r="AN119" i="3"/>
  <c r="AU119" i="3" s="1"/>
  <c r="AX119" i="3"/>
  <c r="BE119" i="3" s="1"/>
  <c r="AW120" i="3"/>
  <c r="BA120" i="3" s="1"/>
  <c r="BD146" i="3"/>
  <c r="AY120" i="3"/>
  <c r="BB120" i="3" s="1"/>
  <c r="BI120" i="3"/>
  <c r="BL120" i="3" s="1"/>
  <c r="BD148" i="3"/>
  <c r="AZ121" i="3"/>
  <c r="BD121" i="3" s="1"/>
  <c r="AN121" i="3"/>
  <c r="AU121" i="3" s="1"/>
  <c r="BJ121" i="3"/>
  <c r="BN121" i="3" s="1"/>
  <c r="AN120" i="3"/>
  <c r="AU120" i="3" s="1"/>
  <c r="BJ120" i="3"/>
  <c r="BN120" i="3" s="1"/>
  <c r="BJ146" i="3"/>
  <c r="BG121" i="3"/>
  <c r="BK121" i="3" s="1"/>
  <c r="BH121" i="3"/>
  <c r="BO121" i="3" s="1"/>
  <c r="AZ147" i="3"/>
  <c r="BC147" i="3"/>
  <c r="BC148" i="3"/>
  <c r="AZ120" i="3"/>
  <c r="BD120" i="3" s="1"/>
  <c r="AW121" i="3"/>
  <c r="BA121" i="3" s="1"/>
  <c r="BJ147" i="3"/>
  <c r="AZ148" i="3"/>
  <c r="AX121" i="3"/>
  <c r="BE121" i="3" s="1"/>
  <c r="BG146" i="3"/>
  <c r="BG147" i="3"/>
  <c r="BH146" i="3"/>
  <c r="BE148" i="3"/>
  <c r="BE147" i="3"/>
  <c r="BH148" i="3"/>
  <c r="AU11" i="2"/>
  <c r="O30" i="2" s="1"/>
  <c r="AU12" i="2"/>
  <c r="O31" i="2" s="1"/>
  <c r="AV12" i="2"/>
  <c r="AU10" i="2"/>
  <c r="O29" i="2" s="1"/>
  <c r="AX10" i="2"/>
  <c r="AV13" i="2"/>
  <c r="AX13" i="2"/>
  <c r="AU13" i="2"/>
  <c r="O32" i="2" s="1"/>
  <c r="AV11" i="2"/>
  <c r="AW13" i="2"/>
  <c r="AW11" i="2"/>
  <c r="AX11" i="2"/>
  <c r="AX12" i="2"/>
  <c r="AW12" i="2"/>
  <c r="AW10" i="2"/>
  <c r="AY10" i="2" a="1"/>
  <c r="AZ10" i="2" s="1"/>
  <c r="AW23" i="2" a="1"/>
  <c r="AU26" i="2"/>
  <c r="BC13" i="2"/>
  <c r="Q32" i="2" s="1"/>
  <c r="BE11" i="2"/>
  <c r="BF11" i="2"/>
  <c r="BD12" i="2"/>
  <c r="BF12" i="2"/>
  <c r="BC11" i="2"/>
  <c r="Q30" i="2" s="1"/>
  <c r="BD11" i="2"/>
  <c r="BE10" i="2"/>
  <c r="BE13" i="2"/>
  <c r="BF10" i="2"/>
  <c r="BC12" i="2"/>
  <c r="Q31" i="2" s="1"/>
  <c r="BC10" i="2"/>
  <c r="Q29" i="2" s="1"/>
  <c r="BE12" i="2"/>
  <c r="BF13" i="2"/>
  <c r="BD10" i="2"/>
  <c r="AM160" i="3" l="1" a="1"/>
  <c r="AN160" i="3" s="1"/>
  <c r="AM183" i="3" a="1"/>
  <c r="AO183" i="3" s="1"/>
  <c r="Q111" i="3"/>
  <c r="P111" i="3"/>
  <c r="I141" i="3" a="1"/>
  <c r="I143" i="3" s="1"/>
  <c r="R111" i="3"/>
  <c r="AY12" i="2"/>
  <c r="P31" i="2" s="1"/>
  <c r="BA11" i="2"/>
  <c r="BA12" i="2"/>
  <c r="AY11" i="2"/>
  <c r="P30" i="2" s="1"/>
  <c r="BB10" i="2"/>
  <c r="AY10" i="2"/>
  <c r="P29" i="2" s="1"/>
  <c r="BB11" i="2"/>
  <c r="AZ12" i="2"/>
  <c r="AZ11" i="2"/>
  <c r="AY13" i="2"/>
  <c r="P32" i="2" s="1"/>
  <c r="BA10" i="2"/>
  <c r="BB13" i="2"/>
  <c r="AZ13" i="2"/>
  <c r="AX23" i="2" a="1"/>
  <c r="AX23" i="2" s="1"/>
  <c r="AR214" i="2" s="1"/>
  <c r="BB12" i="2"/>
  <c r="AW23" i="2"/>
  <c r="AQ214" i="2" s="1"/>
  <c r="AW25" i="2"/>
  <c r="AQ216" i="2" s="1"/>
  <c r="BA13" i="2"/>
  <c r="AW24" i="2"/>
  <c r="AQ215" i="2" s="1"/>
  <c r="AT160" i="3" l="1"/>
  <c r="AR162" i="3"/>
  <c r="AX160" i="3"/>
  <c r="AP161" i="3"/>
  <c r="AP160" i="3"/>
  <c r="AQ161" i="3"/>
  <c r="AT163" i="3"/>
  <c r="AV163" i="3"/>
  <c r="AS160" i="3"/>
  <c r="AT161" i="3"/>
  <c r="AW160" i="3"/>
  <c r="AM163" i="3"/>
  <c r="AM160" i="3"/>
  <c r="AQ160" i="3"/>
  <c r="AW163" i="3"/>
  <c r="AU160" i="3"/>
  <c r="AO160" i="3"/>
  <c r="AS163" i="3"/>
  <c r="AQ163" i="3"/>
  <c r="AR161" i="3"/>
  <c r="AM162" i="3"/>
  <c r="AO162" i="3"/>
  <c r="AU161" i="3"/>
  <c r="AX161" i="3"/>
  <c r="AM161" i="3"/>
  <c r="AV161" i="3"/>
  <c r="AS161" i="3"/>
  <c r="AV162" i="3"/>
  <c r="AX162" i="3"/>
  <c r="AS162" i="3"/>
  <c r="AR160" i="3"/>
  <c r="AU162" i="3"/>
  <c r="AN161" i="3"/>
  <c r="AO161" i="3"/>
  <c r="AP163" i="3"/>
  <c r="AT162" i="3"/>
  <c r="AW162" i="3"/>
  <c r="AQ162" i="3"/>
  <c r="AO163" i="3"/>
  <c r="AN163" i="3"/>
  <c r="AV160" i="3"/>
  <c r="AX163" i="3"/>
  <c r="AP162" i="3"/>
  <c r="AN162" i="3"/>
  <c r="AU163" i="3"/>
  <c r="AR163" i="3"/>
  <c r="AW161" i="3"/>
  <c r="AN183" i="3"/>
  <c r="AP183" i="3"/>
  <c r="AP186" i="3"/>
  <c r="AN185" i="3"/>
  <c r="AN184" i="3"/>
  <c r="AT184" i="3"/>
  <c r="AV184" i="3"/>
  <c r="AS184" i="3"/>
  <c r="AX186" i="3"/>
  <c r="AX185" i="3"/>
  <c r="AU185" i="3"/>
  <c r="AT183" i="3"/>
  <c r="AR185" i="3"/>
  <c r="AV183" i="3"/>
  <c r="AU183" i="3"/>
  <c r="AQ183" i="3"/>
  <c r="AO184" i="3"/>
  <c r="AP184" i="3"/>
  <c r="AU184" i="3"/>
  <c r="AX183" i="3"/>
  <c r="AR184" i="3"/>
  <c r="AR183" i="3"/>
  <c r="AU186" i="3"/>
  <c r="AM183" i="3"/>
  <c r="AO185" i="3"/>
  <c r="AW183" i="3"/>
  <c r="AW184" i="3"/>
  <c r="AM186" i="3"/>
  <c r="AW185" i="3"/>
  <c r="AV186" i="3"/>
  <c r="AT185" i="3"/>
  <c r="AQ186" i="3"/>
  <c r="AP185" i="3"/>
  <c r="AS185" i="3"/>
  <c r="AS186" i="3"/>
  <c r="AV185" i="3"/>
  <c r="AQ185" i="3"/>
  <c r="AQ184" i="3"/>
  <c r="AS183" i="3"/>
  <c r="AN186" i="3"/>
  <c r="AR186" i="3"/>
  <c r="AX184" i="3"/>
  <c r="AW186" i="3"/>
  <c r="AM185" i="3"/>
  <c r="AT186" i="3"/>
  <c r="AO186" i="3"/>
  <c r="AM184" i="3"/>
  <c r="J143" i="3"/>
  <c r="I144" i="3"/>
  <c r="J142" i="3"/>
  <c r="K143" i="3"/>
  <c r="J144" i="3"/>
  <c r="K144" i="3"/>
  <c r="I141" i="3"/>
  <c r="J141" i="3"/>
  <c r="K141" i="3"/>
  <c r="I142" i="3"/>
  <c r="K142" i="3"/>
  <c r="BA23" i="2"/>
  <c r="AX24" i="2"/>
  <c r="AX25" i="2"/>
  <c r="AR216" i="2" s="1"/>
  <c r="BG190" i="3" l="1" a="1"/>
  <c r="BG190" i="3" s="1"/>
  <c r="BK190" i="3" s="1"/>
  <c r="H39" i="2" a="1"/>
  <c r="J42" i="2" s="1"/>
  <c r="AR215" i="2"/>
  <c r="AM190" i="3" a="1"/>
  <c r="AN192" i="3" s="1"/>
  <c r="AU192" i="3" s="1"/>
  <c r="BG167" i="3" a="1"/>
  <c r="BJ167" i="3" s="1"/>
  <c r="BN167" i="3" s="1"/>
  <c r="AW167" i="3" a="1"/>
  <c r="AY169" i="3" s="1"/>
  <c r="BB169" i="3" s="1"/>
  <c r="AW190" i="3" a="1"/>
  <c r="AZ190" i="3" s="1"/>
  <c r="BD190" i="3" s="1"/>
  <c r="AM167" i="3" a="1"/>
  <c r="AP169" i="3" s="1"/>
  <c r="AT169" i="3" s="1"/>
  <c r="AZ168" i="3"/>
  <c r="BD168" i="3" s="1"/>
  <c r="AX169" i="3"/>
  <c r="BE169" i="3" s="1"/>
  <c r="AX167" i="3"/>
  <c r="BE167" i="3" s="1"/>
  <c r="AZ167" i="3"/>
  <c r="BD167" i="3" s="1"/>
  <c r="J145" i="3"/>
  <c r="I145" i="3"/>
  <c r="K145" i="3"/>
  <c r="H42" i="2"/>
  <c r="H39" i="2"/>
  <c r="BA24" i="2"/>
  <c r="BA25" i="2"/>
  <c r="BC23" i="2" a="1"/>
  <c r="BE26" i="2" s="1"/>
  <c r="AY168" i="3" l="1"/>
  <c r="BB168" i="3" s="1"/>
  <c r="I41" i="2"/>
  <c r="J39" i="2"/>
  <c r="J41" i="2"/>
  <c r="I40" i="2"/>
  <c r="J40" i="2"/>
  <c r="K39" i="2"/>
  <c r="BI168" i="3"/>
  <c r="BL168" i="3" s="1"/>
  <c r="AX168" i="3"/>
  <c r="BE168" i="3" s="1"/>
  <c r="I39" i="2"/>
  <c r="K40" i="2"/>
  <c r="BH168" i="3"/>
  <c r="BO168" i="3" s="1"/>
  <c r="AW168" i="3"/>
  <c r="BA168" i="3" s="1"/>
  <c r="H40" i="2"/>
  <c r="K41" i="2"/>
  <c r="AZ169" i="3"/>
  <c r="BD169" i="3" s="1"/>
  <c r="AW169" i="3"/>
  <c r="BA169" i="3" s="1"/>
  <c r="H41" i="2"/>
  <c r="K42" i="2"/>
  <c r="AY167" i="3"/>
  <c r="BB167" i="3" s="1"/>
  <c r="AW167" i="3"/>
  <c r="BA167" i="3" s="1"/>
  <c r="BI192" i="3"/>
  <c r="BL192" i="3" s="1"/>
  <c r="BH191" i="3"/>
  <c r="BO191" i="3" s="1"/>
  <c r="BJ190" i="3"/>
  <c r="BN190" i="3" s="1"/>
  <c r="BH192" i="3"/>
  <c r="BO192" i="3" s="1"/>
  <c r="BI191" i="3"/>
  <c r="BL191" i="3" s="1"/>
  <c r="BG191" i="3"/>
  <c r="BK191" i="3" s="1"/>
  <c r="BJ192" i="3"/>
  <c r="BN192" i="3" s="1"/>
  <c r="BG192" i="3"/>
  <c r="BK192" i="3" s="1"/>
  <c r="BJ191" i="3"/>
  <c r="BN191" i="3" s="1"/>
  <c r="BH190" i="3"/>
  <c r="BO190" i="3" s="1"/>
  <c r="BI190" i="3"/>
  <c r="BL190" i="3" s="1"/>
  <c r="I42" i="2"/>
  <c r="AP191" i="3"/>
  <c r="AT191" i="3" s="1"/>
  <c r="AP190" i="3"/>
  <c r="AT190" i="3" s="1"/>
  <c r="AO191" i="3"/>
  <c r="AR191" i="3" s="1"/>
  <c r="AP192" i="3"/>
  <c r="AT192" i="3" s="1"/>
  <c r="AN167" i="3"/>
  <c r="AU167" i="3" s="1"/>
  <c r="AP167" i="3"/>
  <c r="AT167" i="3" s="1"/>
  <c r="BG168" i="3"/>
  <c r="BK168" i="3" s="1"/>
  <c r="BH167" i="3"/>
  <c r="BO167" i="3" s="1"/>
  <c r="BG167" i="3"/>
  <c r="BK167" i="3" s="1"/>
  <c r="AN191" i="3"/>
  <c r="AU191" i="3" s="1"/>
  <c r="AO167" i="3"/>
  <c r="AR167" i="3" s="1"/>
  <c r="AM192" i="3"/>
  <c r="AQ192" i="3" s="1"/>
  <c r="AN168" i="3"/>
  <c r="AU168" i="3" s="1"/>
  <c r="AM190" i="3"/>
  <c r="AQ190" i="3" s="1"/>
  <c r="AN190" i="3"/>
  <c r="AU190" i="3" s="1"/>
  <c r="BJ169" i="3"/>
  <c r="BN169" i="3" s="1"/>
  <c r="BJ168" i="3"/>
  <c r="BN168" i="3" s="1"/>
  <c r="BG169" i="3"/>
  <c r="BK169" i="3" s="1"/>
  <c r="AO169" i="3"/>
  <c r="AR169" i="3" s="1"/>
  <c r="AM169" i="3"/>
  <c r="AQ169" i="3" s="1"/>
  <c r="AM191" i="3"/>
  <c r="AQ191" i="3" s="1"/>
  <c r="BI169" i="3"/>
  <c r="BL169" i="3" s="1"/>
  <c r="AO192" i="3"/>
  <c r="AR192" i="3" s="1"/>
  <c r="BI167" i="3"/>
  <c r="BL167" i="3" s="1"/>
  <c r="BH169" i="3"/>
  <c r="BO169" i="3" s="1"/>
  <c r="AM168" i="3"/>
  <c r="AQ168" i="3" s="1"/>
  <c r="AO190" i="3"/>
  <c r="AR190" i="3" s="1"/>
  <c r="AN169" i="3"/>
  <c r="AU169" i="3" s="1"/>
  <c r="AP168" i="3"/>
  <c r="AT168" i="3" s="1"/>
  <c r="AX192" i="3"/>
  <c r="BE192" i="3" s="1"/>
  <c r="AZ191" i="3"/>
  <c r="BD191" i="3" s="1"/>
  <c r="AZ192" i="3"/>
  <c r="BD192" i="3" s="1"/>
  <c r="AY191" i="3"/>
  <c r="BB191" i="3" s="1"/>
  <c r="AX191" i="3"/>
  <c r="BE191" i="3" s="1"/>
  <c r="AY192" i="3"/>
  <c r="BB192" i="3" s="1"/>
  <c r="AW192" i="3"/>
  <c r="BA192" i="3" s="1"/>
  <c r="AM167" i="3"/>
  <c r="AQ167" i="3" s="1"/>
  <c r="AW191" i="3"/>
  <c r="BA191" i="3" s="1"/>
  <c r="AO168" i="3"/>
  <c r="AR168" i="3" s="1"/>
  <c r="AW190" i="3"/>
  <c r="BA190" i="3" s="1"/>
  <c r="AY190" i="3"/>
  <c r="BB190" i="3" s="1"/>
  <c r="AX190" i="3"/>
  <c r="BE190" i="3" s="1"/>
  <c r="BC24" i="2"/>
  <c r="BD25" i="2"/>
  <c r="BD23" i="2"/>
  <c r="BD26" i="2"/>
  <c r="BF24" i="2"/>
  <c r="BF23" i="2"/>
  <c r="BC25" i="2"/>
  <c r="BE25" i="2"/>
  <c r="BD24" i="2"/>
  <c r="BE23" i="2"/>
  <c r="BC26" i="2"/>
  <c r="BF25" i="2"/>
  <c r="BE24" i="2"/>
  <c r="BF26" i="2"/>
  <c r="BC23" i="2"/>
  <c r="M39" i="2" l="1" a="1"/>
  <c r="O42" i="2" s="1"/>
  <c r="AZ90" i="2" a="1"/>
  <c r="N40" i="2" l="1"/>
  <c r="P41" i="2"/>
  <c r="M40" i="2"/>
  <c r="O40" i="2"/>
  <c r="N41" i="2"/>
  <c r="P42" i="2"/>
  <c r="N39" i="2"/>
  <c r="M42" i="2"/>
  <c r="M39" i="2"/>
  <c r="P40" i="2"/>
  <c r="N42" i="2"/>
  <c r="P39" i="2"/>
  <c r="O41" i="2"/>
  <c r="M41" i="2"/>
  <c r="O39" i="2"/>
  <c r="AZ90" i="2"/>
  <c r="BK93" i="2"/>
  <c r="BD90" i="2"/>
  <c r="BE92" i="2"/>
  <c r="BH92" i="2"/>
  <c r="BF92" i="2"/>
  <c r="BG91" i="2"/>
  <c r="BJ91" i="2"/>
  <c r="BD93" i="2"/>
  <c r="BK90" i="2"/>
  <c r="BB93" i="2"/>
  <c r="BD91" i="2"/>
  <c r="BG92" i="2"/>
  <c r="BJ92" i="2"/>
  <c r="BB92" i="2"/>
  <c r="BC92" i="2"/>
  <c r="BF91" i="2"/>
  <c r="BI93" i="2"/>
  <c r="BB91" i="2"/>
  <c r="BC91" i="2"/>
  <c r="BE93" i="2"/>
  <c r="BI90" i="2"/>
  <c r="BB90" i="2"/>
  <c r="BA93" i="2"/>
  <c r="BE90" i="2"/>
  <c r="BD92" i="2"/>
  <c r="BH93" i="2"/>
  <c r="BK92" i="2"/>
  <c r="BA92" i="2"/>
  <c r="BK91" i="2"/>
  <c r="BJ93" i="2"/>
  <c r="BF93" i="2"/>
  <c r="BH90" i="2"/>
  <c r="BJ90" i="2"/>
  <c r="BA91" i="2"/>
  <c r="BC93" i="2"/>
  <c r="BH91" i="2"/>
  <c r="AZ93" i="2"/>
  <c r="AZ92" i="2"/>
  <c r="BG93" i="2"/>
  <c r="BI92" i="2"/>
  <c r="BA90" i="2"/>
  <c r="BC90" i="2"/>
  <c r="BG90" i="2"/>
  <c r="BE91" i="2"/>
  <c r="AZ91" i="2"/>
  <c r="BF90" i="2"/>
  <c r="BI91" i="2"/>
  <c r="J68" i="2" l="1" a="1"/>
  <c r="J70" i="2" l="1"/>
  <c r="K69" i="2"/>
  <c r="K68" i="2"/>
  <c r="J71" i="2"/>
  <c r="L69" i="2"/>
  <c r="J68" i="2"/>
  <c r="K71" i="2"/>
  <c r="J69" i="2"/>
  <c r="L71" i="2"/>
  <c r="K70" i="2"/>
  <c r="L68" i="2"/>
  <c r="L70" i="2"/>
  <c r="AY153" i="2" l="1" a="1"/>
  <c r="AY153" i="2" s="1"/>
  <c r="AY155" i="2" l="1"/>
  <c r="AY154" i="2"/>
  <c r="AZ153" i="2"/>
  <c r="BB153" i="2" s="1"/>
  <c r="AZ155" i="2"/>
  <c r="AZ154" i="2"/>
  <c r="AU139" i="2"/>
  <c r="AY139" i="2" s="1"/>
  <c r="AT139" i="2"/>
  <c r="BE132" i="2"/>
  <c r="BA156" i="2"/>
  <c r="BA100" i="2"/>
  <c r="AT135" i="2"/>
  <c r="AS135" i="2"/>
  <c r="AR135" i="2"/>
  <c r="AQ135" i="2"/>
  <c r="AX134" i="2"/>
  <c r="AW134" i="2"/>
  <c r="AV134" i="2"/>
  <c r="AU134" i="2"/>
  <c r="AU133" i="2"/>
  <c r="AT133" i="2"/>
  <c r="AS133" i="2"/>
  <c r="AR133" i="2"/>
  <c r="AQ133" i="2"/>
  <c r="AU132" i="2"/>
  <c r="AX135" i="2"/>
  <c r="AT134" i="2"/>
  <c r="AW133" i="2"/>
  <c r="AY97" i="2" a="1"/>
  <c r="AY97" i="2" s="1"/>
  <c r="BB154" i="2" l="1"/>
  <c r="BB155" i="2"/>
  <c r="BI153" i="2"/>
  <c r="BI154" i="2"/>
  <c r="BI152" i="2"/>
  <c r="AV133" i="2"/>
  <c r="AQ134" i="2"/>
  <c r="AU135" i="2"/>
  <c r="AX133" i="2"/>
  <c r="AR134" i="2"/>
  <c r="AV135" i="2"/>
  <c r="AS134" i="2"/>
  <c r="AW135" i="2"/>
  <c r="AZ97" i="2"/>
  <c r="AZ99" i="2"/>
  <c r="AY99" i="2"/>
  <c r="AZ98" i="2"/>
  <c r="AY98" i="2"/>
  <c r="BC154" i="2" l="1"/>
  <c r="BC155" i="2" l="1"/>
  <c r="BC153" i="2"/>
  <c r="BB156" i="2"/>
  <c r="BH152" i="2" s="1" a="1"/>
  <c r="BC156" i="2" l="1"/>
  <c r="BF152" i="2" s="1" a="1"/>
  <c r="BH153" i="2"/>
  <c r="BH152" i="2"/>
  <c r="BH154" i="2"/>
  <c r="BD154" i="2"/>
  <c r="BD153" i="2"/>
  <c r="BD155" i="2"/>
  <c r="BE103" i="2"/>
  <c r="BI103" i="2" s="1"/>
  <c r="BD103" i="2"/>
  <c r="AU103" i="2"/>
  <c r="AR88" i="2"/>
  <c r="AU89" i="2"/>
  <c r="BC81" i="2"/>
  <c r="BC80" i="2"/>
  <c r="AT82" i="2"/>
  <c r="AS92" i="2" l="1"/>
  <c r="AR92" i="2"/>
  <c r="AQ92" i="2"/>
  <c r="AT92" i="2"/>
  <c r="BH151" i="2"/>
  <c r="BF154" i="2"/>
  <c r="BF152" i="2"/>
  <c r="BF153" i="2"/>
  <c r="BD156" i="2"/>
  <c r="BG152" i="2" s="1" a="1"/>
  <c r="BC82" i="2"/>
  <c r="BI99" i="2"/>
  <c r="AR87" i="2"/>
  <c r="AV88" i="2"/>
  <c r="AV87" i="2"/>
  <c r="BF80" i="2"/>
  <c r="BH81" i="2"/>
  <c r="BG81" i="2"/>
  <c r="AR86" i="2" l="1"/>
  <c r="AR90" i="2" s="1"/>
  <c r="F79" i="2"/>
  <c r="AT91" i="2"/>
  <c r="AR91" i="2"/>
  <c r="AS91" i="2"/>
  <c r="AQ91" i="2"/>
  <c r="BB98" i="2"/>
  <c r="AW91" i="2"/>
  <c r="AV91" i="2"/>
  <c r="AU91" i="2"/>
  <c r="AX91" i="2"/>
  <c r="AW92" i="2"/>
  <c r="AU92" i="2"/>
  <c r="AX92" i="2"/>
  <c r="AV92" i="2"/>
  <c r="BE79" i="2"/>
  <c r="AQ207" i="2" s="1" a="1"/>
  <c r="AV86" i="2"/>
  <c r="BG154" i="2"/>
  <c r="BG152" i="2"/>
  <c r="BG153" i="2"/>
  <c r="BF151" i="2"/>
  <c r="BB99" i="2"/>
  <c r="BI98" i="2"/>
  <c r="BI97" i="2"/>
  <c r="AQ207" i="2" l="1"/>
  <c r="AT207" i="2"/>
  <c r="AT209" i="2"/>
  <c r="AS209" i="2"/>
  <c r="AR210" i="2"/>
  <c r="AR207" i="2"/>
  <c r="AR209" i="2"/>
  <c r="AT208" i="2"/>
  <c r="AQ208" i="2"/>
  <c r="AS210" i="2"/>
  <c r="AS207" i="2"/>
  <c r="AQ210" i="2"/>
  <c r="AT210" i="2"/>
  <c r="AQ209" i="2"/>
  <c r="AS208" i="2"/>
  <c r="AR208" i="2"/>
  <c r="AT90" i="2"/>
  <c r="AQ90" i="2"/>
  <c r="BK152" i="2" a="1"/>
  <c r="BK152" i="2" s="1"/>
  <c r="J80" i="2" a="1"/>
  <c r="AS90" i="2"/>
  <c r="BB97" i="2"/>
  <c r="BB100" i="2" s="1"/>
  <c r="BH97" i="2" s="1" a="1"/>
  <c r="AW90" i="2"/>
  <c r="AX90" i="2"/>
  <c r="AV90" i="2"/>
  <c r="AU90" i="2"/>
  <c r="BG151" i="2"/>
  <c r="BC97" i="2"/>
  <c r="BL154" i="2" l="1"/>
  <c r="BK153" i="2"/>
  <c r="BM155" i="2"/>
  <c r="BL153" i="2"/>
  <c r="BN152" i="2"/>
  <c r="BN155" i="2"/>
  <c r="BN153" i="2"/>
  <c r="BL152" i="2"/>
  <c r="BM154" i="2"/>
  <c r="BK155" i="2"/>
  <c r="BN154" i="2"/>
  <c r="BM153" i="2"/>
  <c r="BL155" i="2"/>
  <c r="BK154" i="2"/>
  <c r="BM152" i="2"/>
  <c r="M83" i="2"/>
  <c r="L83" i="2"/>
  <c r="J83" i="2"/>
  <c r="M81" i="2"/>
  <c r="M80" i="2"/>
  <c r="L80" i="2"/>
  <c r="K83" i="2"/>
  <c r="K80" i="2"/>
  <c r="L81" i="2"/>
  <c r="J81" i="2"/>
  <c r="K82" i="2"/>
  <c r="J82" i="2"/>
  <c r="L82" i="2"/>
  <c r="M82" i="2"/>
  <c r="K81" i="2"/>
  <c r="J80" i="2"/>
  <c r="BC99" i="2"/>
  <c r="BC98" i="2"/>
  <c r="BD99" i="2" s="1"/>
  <c r="AP146" i="2" a="1"/>
  <c r="BH97" i="2"/>
  <c r="BH99" i="2"/>
  <c r="BH98" i="2"/>
  <c r="BT152" i="2" l="1" a="1"/>
  <c r="BT152" i="2" s="1"/>
  <c r="J107" i="2" a="1"/>
  <c r="BD97" i="2"/>
  <c r="BD98" i="2"/>
  <c r="BC100" i="2"/>
  <c r="BF97" i="2" s="1" a="1"/>
  <c r="AP146" i="2"/>
  <c r="AR146" i="2"/>
  <c r="AX147" i="2"/>
  <c r="AZ149" i="2"/>
  <c r="AP148" i="2"/>
  <c r="AQ146" i="2"/>
  <c r="AV147" i="2"/>
  <c r="BA147" i="2"/>
  <c r="AQ148" i="2"/>
  <c r="AW148" i="2"/>
  <c r="AW146" i="2"/>
  <c r="AV149" i="2"/>
  <c r="AT147" i="2"/>
  <c r="AR148" i="2"/>
  <c r="BA146" i="2"/>
  <c r="AP149" i="2"/>
  <c r="AY148" i="2"/>
  <c r="AU149" i="2"/>
  <c r="AZ147" i="2"/>
  <c r="BA149" i="2"/>
  <c r="AP147" i="2"/>
  <c r="AY146" i="2"/>
  <c r="AX146" i="2"/>
  <c r="AY149" i="2"/>
  <c r="AY147" i="2"/>
  <c r="AU146" i="2"/>
  <c r="BA148" i="2"/>
  <c r="AR147" i="2"/>
  <c r="AS148" i="2"/>
  <c r="AX149" i="2"/>
  <c r="AX148" i="2"/>
  <c r="AT146" i="2"/>
  <c r="AQ147" i="2"/>
  <c r="AW149" i="2"/>
  <c r="AT148" i="2"/>
  <c r="AR149" i="2"/>
  <c r="AS147" i="2"/>
  <c r="AW147" i="2"/>
  <c r="AV146" i="2"/>
  <c r="AU147" i="2"/>
  <c r="AZ148" i="2"/>
  <c r="AU148" i="2"/>
  <c r="AS146" i="2"/>
  <c r="AZ146" i="2"/>
  <c r="BM146" i="2" s="1" a="1"/>
  <c r="AS149" i="2"/>
  <c r="AT149" i="2"/>
  <c r="AV148" i="2"/>
  <c r="AQ149" i="2"/>
  <c r="BH96" i="2"/>
  <c r="BU152" i="2" l="1"/>
  <c r="BW153" i="2"/>
  <c r="BU154" i="2"/>
  <c r="BU155" i="2"/>
  <c r="BW152" i="2"/>
  <c r="BT154" i="2"/>
  <c r="BW155" i="2"/>
  <c r="BV153" i="2"/>
  <c r="BT153" i="2"/>
  <c r="BV152" i="2"/>
  <c r="BW154" i="2"/>
  <c r="BV155" i="2"/>
  <c r="BV154" i="2"/>
  <c r="BU153" i="2"/>
  <c r="BT155" i="2"/>
  <c r="BD100" i="2"/>
  <c r="BG97" i="2" s="1" a="1"/>
  <c r="J109" i="2"/>
  <c r="K110" i="2"/>
  <c r="Q110" i="2" s="1"/>
  <c r="L109" i="2"/>
  <c r="K108" i="2"/>
  <c r="J107" i="2"/>
  <c r="K109" i="2"/>
  <c r="L107" i="2"/>
  <c r="J108" i="2"/>
  <c r="L110" i="2"/>
  <c r="R110" i="2" s="1"/>
  <c r="L108" i="2"/>
  <c r="K107" i="2"/>
  <c r="J110" i="2"/>
  <c r="P110" i="2" s="1"/>
  <c r="BK146" i="2" a="1"/>
  <c r="BJ146" i="2" a="1"/>
  <c r="BF99" i="2"/>
  <c r="BF98" i="2"/>
  <c r="BF97" i="2"/>
  <c r="BL146" i="2" a="1"/>
  <c r="BF146" i="2" a="1"/>
  <c r="BD146" i="2" a="1"/>
  <c r="BI146" i="2" a="1"/>
  <c r="BN146" i="2" a="1"/>
  <c r="BG146" i="2" a="1"/>
  <c r="BE146" i="2" a="1"/>
  <c r="BH146" i="2" a="1"/>
  <c r="BC146" i="2" a="1"/>
  <c r="BA133" i="2" l="1" a="1"/>
  <c r="BG134" i="2" s="1"/>
  <c r="AW141" i="2" s="1"/>
  <c r="BH141" i="2" s="1"/>
  <c r="Q107" i="2"/>
  <c r="R108" i="2"/>
  <c r="Q109" i="2"/>
  <c r="Q108" i="2"/>
  <c r="BG98" i="2"/>
  <c r="BG99" i="2"/>
  <c r="BG97" i="2"/>
  <c r="P107" i="2"/>
  <c r="R107" i="2"/>
  <c r="R109" i="2"/>
  <c r="P108" i="2"/>
  <c r="P109" i="2"/>
  <c r="BF96" i="2"/>
  <c r="BD133" i="2" l="1"/>
  <c r="AS140" i="2" s="1"/>
  <c r="BD140" i="2" s="1"/>
  <c r="BE136" i="2"/>
  <c r="BD136" i="2"/>
  <c r="BH135" i="2"/>
  <c r="AX142" i="2" s="1"/>
  <c r="BE142" i="2" s="1"/>
  <c r="BB133" i="2"/>
  <c r="AQ140" i="2" s="1"/>
  <c r="BA140" i="2" s="1"/>
  <c r="BA134" i="2"/>
  <c r="AP141" i="2" s="1"/>
  <c r="AT141" i="2" s="1"/>
  <c r="BA135" i="2"/>
  <c r="AP142" i="2" s="1"/>
  <c r="AT142" i="2" s="1"/>
  <c r="BE133" i="2"/>
  <c r="AU140" i="2" s="1"/>
  <c r="AY140" i="2" s="1"/>
  <c r="BF133" i="2"/>
  <c r="AV140" i="2" s="1"/>
  <c r="BB140" i="2" s="1"/>
  <c r="BF134" i="2"/>
  <c r="AV141" i="2" s="1"/>
  <c r="BB141" i="2" s="1"/>
  <c r="BG135" i="2"/>
  <c r="AW142" i="2" s="1"/>
  <c r="BH142" i="2" s="1"/>
  <c r="BC136" i="2"/>
  <c r="BF136" i="2"/>
  <c r="BC133" i="2"/>
  <c r="AR140" i="2" s="1"/>
  <c r="BG140" i="2" s="1"/>
  <c r="BC135" i="2"/>
  <c r="AR142" i="2" s="1"/>
  <c r="BG142" i="2" s="1"/>
  <c r="BC134" i="2"/>
  <c r="AR141" i="2" s="1"/>
  <c r="BG141" i="2" s="1"/>
  <c r="BA136" i="2"/>
  <c r="BE134" i="2"/>
  <c r="AU141" i="2" s="1"/>
  <c r="AY141" i="2" s="1"/>
  <c r="BB136" i="2"/>
  <c r="BB134" i="2"/>
  <c r="AQ141" i="2" s="1"/>
  <c r="BA141" i="2" s="1"/>
  <c r="BE135" i="2"/>
  <c r="AU142" i="2" s="1"/>
  <c r="AY142" i="2" s="1"/>
  <c r="BD135" i="2"/>
  <c r="AS142" i="2" s="1"/>
  <c r="BD142" i="2" s="1"/>
  <c r="BH134" i="2"/>
  <c r="AX141" i="2" s="1"/>
  <c r="BE141" i="2" s="1"/>
  <c r="BH136" i="2"/>
  <c r="BA133" i="2"/>
  <c r="AP140" i="2" s="1"/>
  <c r="AT140" i="2" s="1"/>
  <c r="BF135" i="2"/>
  <c r="AV142" i="2" s="1"/>
  <c r="BB142" i="2" s="1"/>
  <c r="BG133" i="2"/>
  <c r="AW140" i="2" s="1"/>
  <c r="BH140" i="2" s="1"/>
  <c r="BB135" i="2"/>
  <c r="AQ142" i="2" s="1"/>
  <c r="BA142" i="2" s="1"/>
  <c r="BH133" i="2"/>
  <c r="AX140" i="2" s="1"/>
  <c r="BE140" i="2" s="1"/>
  <c r="BG136" i="2"/>
  <c r="BD134" i="2"/>
  <c r="AS141" i="2" s="1"/>
  <c r="BD141" i="2" s="1"/>
  <c r="BK97" i="2" a="1"/>
  <c r="BK97" i="2" s="1"/>
  <c r="Q111" i="2"/>
  <c r="BG96" i="2"/>
  <c r="R111" i="2"/>
  <c r="P111" i="2"/>
  <c r="I141" i="2" a="1"/>
  <c r="BN98" i="2" l="1"/>
  <c r="BK100" i="2"/>
  <c r="BM99" i="2"/>
  <c r="BK99" i="2"/>
  <c r="BN97" i="2"/>
  <c r="BM100" i="2"/>
  <c r="BL100" i="2"/>
  <c r="BL99" i="2"/>
  <c r="BM98" i="2"/>
  <c r="BM97" i="2"/>
  <c r="BN100" i="2"/>
  <c r="BN99" i="2"/>
  <c r="BK98" i="2"/>
  <c r="BL97" i="2"/>
  <c r="BL98" i="2"/>
  <c r="I142" i="2"/>
  <c r="I141" i="2"/>
  <c r="K142" i="2"/>
  <c r="J144" i="2"/>
  <c r="J143" i="2"/>
  <c r="K144" i="2"/>
  <c r="J142" i="2"/>
  <c r="K143" i="2"/>
  <c r="J141" i="2"/>
  <c r="I144" i="2"/>
  <c r="K141" i="2"/>
  <c r="I143" i="2"/>
  <c r="BU97" i="2" l="1" a="1"/>
  <c r="BU97" i="2" s="1"/>
  <c r="J145" i="2"/>
  <c r="K145" i="2"/>
  <c r="I145" i="2"/>
  <c r="BW98" i="2" l="1"/>
  <c r="BV99" i="2"/>
  <c r="BX99" i="2"/>
  <c r="BW97" i="2"/>
  <c r="BU100" i="2"/>
  <c r="BX100" i="2"/>
  <c r="BX98" i="2"/>
  <c r="BV98" i="2"/>
  <c r="BV97" i="2"/>
  <c r="BU98" i="2"/>
  <c r="BV100" i="2"/>
  <c r="BW99" i="2"/>
  <c r="BU99" i="2"/>
  <c r="BW100" i="2"/>
  <c r="BX97" i="2"/>
  <c r="Z12" i="1"/>
  <c r="E9" i="1" s="1"/>
  <c r="AB12" i="1"/>
  <c r="G9" i="1" s="1"/>
  <c r="AA12" i="1"/>
  <c r="F9" i="1" s="1"/>
  <c r="Z8" i="1"/>
  <c r="AB9" i="1"/>
  <c r="AA9" i="1"/>
  <c r="Z9" i="1"/>
  <c r="Z6" i="1"/>
  <c r="E7" i="1" s="1"/>
  <c r="AA6" i="1"/>
  <c r="F7" i="1" s="1"/>
  <c r="AB6" i="1"/>
  <c r="G7" i="1" s="1"/>
  <c r="BF112" i="2" l="1" a="1"/>
  <c r="BG112" i="2" s="1"/>
  <c r="BL112" i="2" s="1"/>
  <c r="BC112" i="2" a="1"/>
  <c r="BD112" i="2" s="1"/>
  <c r="AP112" i="2" a="1"/>
  <c r="AZ113" i="2" s="1"/>
  <c r="BJ146" i="2"/>
  <c r="BL147" i="2"/>
  <c r="BC147" i="2"/>
  <c r="BC146" i="2"/>
  <c r="BC148" i="2"/>
  <c r="BM148" i="2"/>
  <c r="BM147" i="2"/>
  <c r="BI146" i="2"/>
  <c r="BN148" i="2"/>
  <c r="J47" i="1" a="1"/>
  <c r="J47" i="1" s="1"/>
  <c r="K58" i="1" s="1"/>
  <c r="H31" i="1" a="1"/>
  <c r="H31" i="1" s="1"/>
  <c r="H15" i="1" a="1"/>
  <c r="H15" i="1" s="1"/>
  <c r="AD9" i="1"/>
  <c r="AA10" i="1" s="1"/>
  <c r="AA11" i="1" s="1"/>
  <c r="F8" i="1" s="1"/>
  <c r="BH115" i="2" l="1"/>
  <c r="BI112" i="2"/>
  <c r="BT112" i="2" s="1"/>
  <c r="BH114" i="2"/>
  <c r="BP114" i="2" s="1"/>
  <c r="BF113" i="2"/>
  <c r="BO113" i="2" s="1"/>
  <c r="BF112" i="2"/>
  <c r="BS112" i="2" s="1"/>
  <c r="BI113" i="2"/>
  <c r="BT113" i="2" s="1"/>
  <c r="BG114" i="2"/>
  <c r="BL114" i="2" s="1"/>
  <c r="BF115" i="2"/>
  <c r="BI114" i="2"/>
  <c r="BT114" i="2" s="1"/>
  <c r="BG113" i="2"/>
  <c r="BL113" i="2" s="1"/>
  <c r="BG115" i="2"/>
  <c r="BH113" i="2"/>
  <c r="BP113" i="2" s="1"/>
  <c r="BF114" i="2"/>
  <c r="BK114" i="2" s="1"/>
  <c r="BI115" i="2"/>
  <c r="BH112" i="2"/>
  <c r="BP112" i="2" s="1"/>
  <c r="BC112" i="2"/>
  <c r="AW115" i="2"/>
  <c r="AX114" i="2"/>
  <c r="BA115" i="2"/>
  <c r="AT114" i="2"/>
  <c r="AU114" i="2"/>
  <c r="AU115" i="2"/>
  <c r="AW112" i="2"/>
  <c r="AS114" i="2"/>
  <c r="AW113" i="2"/>
  <c r="AQ113" i="2"/>
  <c r="AY113" i="2"/>
  <c r="AP115" i="2"/>
  <c r="AV114" i="2"/>
  <c r="AY112" i="2"/>
  <c r="AR112" i="2"/>
  <c r="AU112" i="2"/>
  <c r="AS115" i="2"/>
  <c r="AS112" i="2"/>
  <c r="AY114" i="2"/>
  <c r="AR114" i="2"/>
  <c r="BD115" i="2"/>
  <c r="AT115" i="2"/>
  <c r="AP113" i="2"/>
  <c r="AQ114" i="2"/>
  <c r="AT113" i="2"/>
  <c r="BD114" i="2"/>
  <c r="AS113" i="2"/>
  <c r="AY115" i="2"/>
  <c r="AQ112" i="2"/>
  <c r="BA113" i="2"/>
  <c r="BD113" i="2"/>
  <c r="AP114" i="2"/>
  <c r="AU113" i="2"/>
  <c r="AR115" i="2"/>
  <c r="AP112" i="2"/>
  <c r="BC114" i="2"/>
  <c r="BA114" i="2"/>
  <c r="AW114" i="2"/>
  <c r="AV113" i="2"/>
  <c r="AX112" i="2"/>
  <c r="AZ115" i="2"/>
  <c r="AQ115" i="2"/>
  <c r="AX115" i="2"/>
  <c r="AV115" i="2"/>
  <c r="BA112" i="2"/>
  <c r="AZ114" i="2"/>
  <c r="AV112" i="2"/>
  <c r="BC115" i="2"/>
  <c r="AT112" i="2"/>
  <c r="AZ112" i="2"/>
  <c r="AX113" i="2"/>
  <c r="AR113" i="2"/>
  <c r="BC113" i="2"/>
  <c r="BK148" i="2"/>
  <c r="BK146" i="2"/>
  <c r="BL148" i="2"/>
  <c r="BM146" i="2"/>
  <c r="BK147" i="2"/>
  <c r="BD148" i="2"/>
  <c r="BI147" i="2"/>
  <c r="BN147" i="2"/>
  <c r="BG146" i="2"/>
  <c r="BL146" i="2"/>
  <c r="BN146" i="2"/>
  <c r="BG148" i="2"/>
  <c r="BD146" i="2"/>
  <c r="BD147" i="2"/>
  <c r="BJ147" i="2"/>
  <c r="BJ148" i="2"/>
  <c r="BH147" i="2"/>
  <c r="BE147" i="2"/>
  <c r="BG147" i="2"/>
  <c r="BF148" i="2"/>
  <c r="BF146" i="2"/>
  <c r="BF147" i="2"/>
  <c r="BH148" i="2"/>
  <c r="BI148" i="2"/>
  <c r="BE146" i="2"/>
  <c r="BE148" i="2"/>
  <c r="BH146" i="2"/>
  <c r="J49" i="1"/>
  <c r="K60" i="1" s="1"/>
  <c r="J48" i="1"/>
  <c r="K59" i="1" s="1"/>
  <c r="H32" i="1"/>
  <c r="H33" i="1"/>
  <c r="H16" i="1"/>
  <c r="H17" i="1"/>
  <c r="AB10" i="1"/>
  <c r="AB11" i="1" s="1"/>
  <c r="G8" i="1" s="1"/>
  <c r="Z10" i="1"/>
  <c r="Z11" i="1" s="1"/>
  <c r="E8" i="1" s="1"/>
  <c r="BJ119" i="2" l="1" a="1"/>
  <c r="BL120" i="2" s="1"/>
  <c r="BO120" i="2" s="1"/>
  <c r="AZ119" i="2" a="1"/>
  <c r="BA121" i="2" s="1"/>
  <c r="BH121" i="2" s="1"/>
  <c r="BJ120" i="2"/>
  <c r="BN120" i="2" s="1"/>
  <c r="AP119" i="2" a="1"/>
  <c r="AQ119" i="2" s="1"/>
  <c r="AX119" i="2" s="1"/>
  <c r="BM114" i="2"/>
  <c r="BQ113" i="2"/>
  <c r="BK113" i="2"/>
  <c r="BM113" i="2" s="1"/>
  <c r="BS113" i="2"/>
  <c r="BU113" i="2" s="1"/>
  <c r="BU112" i="2"/>
  <c r="BO112" i="2"/>
  <c r="BQ112" i="2" s="1"/>
  <c r="BK112" i="2"/>
  <c r="BM112" i="2" s="1"/>
  <c r="BS114" i="2"/>
  <c r="BU114" i="2" s="1"/>
  <c r="BO114" i="2"/>
  <c r="BQ114" i="2" s="1"/>
  <c r="AP183" i="2" a="1"/>
  <c r="AP183" i="2" s="1"/>
  <c r="AP160" i="2" a="1"/>
  <c r="AP160" i="2" s="1"/>
  <c r="F15" i="1" a="1"/>
  <c r="F16" i="1" s="1"/>
  <c r="J16" i="1" s="1"/>
  <c r="AD10" i="1"/>
  <c r="AZ121" i="2" l="1"/>
  <c r="BD121" i="2" s="1"/>
  <c r="BB121" i="2"/>
  <c r="BE121" i="2" s="1"/>
  <c r="BJ121" i="2"/>
  <c r="BN121" i="2" s="1"/>
  <c r="BA120" i="2"/>
  <c r="BH120" i="2" s="1"/>
  <c r="BC119" i="2"/>
  <c r="BG119" i="2" s="1"/>
  <c r="BK121" i="2"/>
  <c r="BR121" i="2" s="1"/>
  <c r="BC120" i="2"/>
  <c r="BG120" i="2" s="1"/>
  <c r="BM120" i="2"/>
  <c r="BQ120" i="2" s="1"/>
  <c r="AP121" i="2"/>
  <c r="AT121" i="2" s="1"/>
  <c r="BB119" i="2"/>
  <c r="BE119" i="2" s="1"/>
  <c r="BM121" i="2"/>
  <c r="BQ121" i="2" s="1"/>
  <c r="AS121" i="2"/>
  <c r="AW121" i="2" s="1"/>
  <c r="BM119" i="2"/>
  <c r="BQ119" i="2" s="1"/>
  <c r="AS119" i="2"/>
  <c r="AW119" i="2" s="1"/>
  <c r="BK119" i="2"/>
  <c r="BR119" i="2" s="1"/>
  <c r="BC121" i="2"/>
  <c r="BG121" i="2" s="1"/>
  <c r="AQ121" i="2"/>
  <c r="AX121" i="2" s="1"/>
  <c r="BL119" i="2"/>
  <c r="BO119" i="2" s="1"/>
  <c r="BA119" i="2"/>
  <c r="BH119" i="2" s="1"/>
  <c r="AZ120" i="2"/>
  <c r="BD120" i="2" s="1"/>
  <c r="AR119" i="2"/>
  <c r="AU119" i="2" s="1"/>
  <c r="AR121" i="2"/>
  <c r="AU121" i="2" s="1"/>
  <c r="AP119" i="2"/>
  <c r="AT119" i="2" s="1"/>
  <c r="AS120" i="2"/>
  <c r="AW120" i="2" s="1"/>
  <c r="AQ120" i="2"/>
  <c r="AX120" i="2" s="1"/>
  <c r="BL121" i="2"/>
  <c r="BO121" i="2" s="1"/>
  <c r="AZ119" i="2"/>
  <c r="BD119" i="2" s="1"/>
  <c r="BJ119" i="2"/>
  <c r="BN119" i="2" s="1"/>
  <c r="BK120" i="2"/>
  <c r="BR120" i="2" s="1"/>
  <c r="BB120" i="2"/>
  <c r="BE120" i="2" s="1"/>
  <c r="AP120" i="2"/>
  <c r="AT120" i="2" s="1"/>
  <c r="AR120" i="2"/>
  <c r="AU120" i="2" s="1"/>
  <c r="AW184" i="2"/>
  <c r="AX183" i="2"/>
  <c r="AQ184" i="2"/>
  <c r="AU184" i="2"/>
  <c r="AT186" i="2"/>
  <c r="AY183" i="2"/>
  <c r="AV183" i="2"/>
  <c r="AY185" i="2"/>
  <c r="BA186" i="2"/>
  <c r="AP186" i="2"/>
  <c r="AX185" i="2"/>
  <c r="BA185" i="2"/>
  <c r="AZ184" i="2"/>
  <c r="AS184" i="2"/>
  <c r="AU185" i="2"/>
  <c r="AR183" i="2"/>
  <c r="AW186" i="2"/>
  <c r="AZ185" i="2"/>
  <c r="AS186" i="2"/>
  <c r="AV184" i="2"/>
  <c r="BA184" i="2"/>
  <c r="AP184" i="2"/>
  <c r="AZ183" i="2"/>
  <c r="AV186" i="2"/>
  <c r="AU186" i="2"/>
  <c r="AP185" i="2"/>
  <c r="AT183" i="2"/>
  <c r="AW183" i="2"/>
  <c r="AR184" i="2"/>
  <c r="AS183" i="2"/>
  <c r="AW185" i="2"/>
  <c r="AQ185" i="2"/>
  <c r="AQ186" i="2"/>
  <c r="AT184" i="2"/>
  <c r="AX184" i="2"/>
  <c r="AU183" i="2"/>
  <c r="AS185" i="2"/>
  <c r="AY184" i="2"/>
  <c r="AR186" i="2"/>
  <c r="AZ186" i="2"/>
  <c r="BA183" i="2"/>
  <c r="AT185" i="2"/>
  <c r="AX186" i="2"/>
  <c r="AV185" i="2"/>
  <c r="AQ183" i="2"/>
  <c r="AY186" i="2"/>
  <c r="AR185" i="2"/>
  <c r="AZ161" i="2"/>
  <c r="AU161" i="2"/>
  <c r="AS161" i="2"/>
  <c r="AV163" i="2"/>
  <c r="AU163" i="2"/>
  <c r="BA160" i="2"/>
  <c r="AR162" i="2"/>
  <c r="AT161" i="2"/>
  <c r="AR160" i="2"/>
  <c r="BA163" i="2"/>
  <c r="AP163" i="2"/>
  <c r="AR163" i="2"/>
  <c r="AZ162" i="2"/>
  <c r="AS162" i="2"/>
  <c r="AQ160" i="2"/>
  <c r="AX160" i="2"/>
  <c r="AV162" i="2"/>
  <c r="AX162" i="2"/>
  <c r="AY160" i="2"/>
  <c r="AY163" i="2"/>
  <c r="AS160" i="2"/>
  <c r="AW161" i="2"/>
  <c r="BA162" i="2"/>
  <c r="AW162" i="2"/>
  <c r="AQ161" i="2"/>
  <c r="AQ163" i="2"/>
  <c r="AW160" i="2"/>
  <c r="AV161" i="2"/>
  <c r="AP161" i="2"/>
  <c r="AZ160" i="2"/>
  <c r="AT162" i="2"/>
  <c r="AX163" i="2"/>
  <c r="AU162" i="2"/>
  <c r="AR161" i="2"/>
  <c r="AZ163" i="2"/>
  <c r="AQ162" i="2"/>
  <c r="AX161" i="2"/>
  <c r="AY161" i="2"/>
  <c r="AT163" i="2"/>
  <c r="AS163" i="2"/>
  <c r="AU160" i="2"/>
  <c r="AW163" i="2"/>
  <c r="BA161" i="2"/>
  <c r="AP162" i="2"/>
  <c r="AY162" i="2"/>
  <c r="AV160" i="2"/>
  <c r="AT160" i="2"/>
  <c r="F15" i="1"/>
  <c r="J15" i="1" s="1"/>
  <c r="F17" i="1"/>
  <c r="J17" i="1" s="1"/>
  <c r="AZ190" i="2" l="1" a="1"/>
  <c r="AP190" i="2" a="1"/>
  <c r="AP190" i="2" s="1"/>
  <c r="AT190" i="2" s="1"/>
  <c r="BJ190" i="2" a="1"/>
  <c r="BJ167" i="2" a="1"/>
  <c r="BL167" i="2" s="1"/>
  <c r="BO167" i="2" s="1"/>
  <c r="AP167" i="2" a="1"/>
  <c r="AP167" i="2" s="1"/>
  <c r="AT167" i="2" s="1"/>
  <c r="AZ167" i="2" a="1"/>
  <c r="BC168" i="2" s="1"/>
  <c r="BG168" i="2" s="1"/>
  <c r="F20" i="1"/>
  <c r="I20" i="1" s="1"/>
  <c r="L27" i="1" s="1"/>
  <c r="BB192" i="2" l="1"/>
  <c r="BE192" i="2" s="1"/>
  <c r="AZ192" i="2"/>
  <c r="BD192" i="2" s="1"/>
  <c r="AS192" i="2"/>
  <c r="AW192" i="2" s="1"/>
  <c r="BJ192" i="2"/>
  <c r="BN192" i="2" s="1"/>
  <c r="AQ192" i="2"/>
  <c r="AX192" i="2" s="1"/>
  <c r="BA191" i="2"/>
  <c r="BH191" i="2" s="1"/>
  <c r="BA192" i="2"/>
  <c r="BH192" i="2" s="1"/>
  <c r="AZ191" i="2"/>
  <c r="BD191" i="2" s="1"/>
  <c r="BJ190" i="2"/>
  <c r="BN190" i="2" s="1"/>
  <c r="AZ190" i="2"/>
  <c r="BD190" i="2" s="1"/>
  <c r="AQ191" i="2"/>
  <c r="AX191" i="2" s="1"/>
  <c r="AS191" i="2"/>
  <c r="AW191" i="2" s="1"/>
  <c r="BC191" i="2"/>
  <c r="BG191" i="2" s="1"/>
  <c r="BA190" i="2"/>
  <c r="BH190" i="2" s="1"/>
  <c r="BL192" i="2"/>
  <c r="BO192" i="2" s="1"/>
  <c r="BL191" i="2"/>
  <c r="BO191" i="2" s="1"/>
  <c r="BM191" i="2"/>
  <c r="BQ191" i="2" s="1"/>
  <c r="BM192" i="2"/>
  <c r="BQ192" i="2" s="1"/>
  <c r="BC190" i="2"/>
  <c r="BG190" i="2" s="1"/>
  <c r="AP192" i="2"/>
  <c r="AT192" i="2" s="1"/>
  <c r="BM190" i="2"/>
  <c r="BQ190" i="2" s="1"/>
  <c r="AQ190" i="2"/>
  <c r="AX190" i="2" s="1"/>
  <c r="AR192" i="2"/>
  <c r="AU192" i="2" s="1"/>
  <c r="AR190" i="2"/>
  <c r="AU190" i="2" s="1"/>
  <c r="BC192" i="2"/>
  <c r="BG192" i="2" s="1"/>
  <c r="BK191" i="2"/>
  <c r="BR191" i="2" s="1"/>
  <c r="BB190" i="2"/>
  <c r="BE190" i="2" s="1"/>
  <c r="BL190" i="2"/>
  <c r="BO190" i="2" s="1"/>
  <c r="BK190" i="2"/>
  <c r="BR190" i="2" s="1"/>
  <c r="AR191" i="2"/>
  <c r="AU191" i="2" s="1"/>
  <c r="AP191" i="2"/>
  <c r="AT191" i="2" s="1"/>
  <c r="AS190" i="2"/>
  <c r="AW190" i="2" s="1"/>
  <c r="BB191" i="2"/>
  <c r="BE191" i="2" s="1"/>
  <c r="BK192" i="2"/>
  <c r="BR192" i="2" s="1"/>
  <c r="BJ191" i="2"/>
  <c r="BN191" i="2" s="1"/>
  <c r="BA167" i="2"/>
  <c r="BH167" i="2" s="1"/>
  <c r="BC169" i="2"/>
  <c r="BG169" i="2" s="1"/>
  <c r="BJ169" i="2"/>
  <c r="BN169" i="2" s="1"/>
  <c r="AZ169" i="2"/>
  <c r="BD169" i="2" s="1"/>
  <c r="BK168" i="2"/>
  <c r="BR168" i="2" s="1"/>
  <c r="BK169" i="2"/>
  <c r="BR169" i="2" s="1"/>
  <c r="BC167" i="2"/>
  <c r="BG167" i="2" s="1"/>
  <c r="BA168" i="2"/>
  <c r="BH168" i="2" s="1"/>
  <c r="BB168" i="2"/>
  <c r="BE168" i="2" s="1"/>
  <c r="BK167" i="2"/>
  <c r="BR167" i="2" s="1"/>
  <c r="BM168" i="2"/>
  <c r="BQ168" i="2" s="1"/>
  <c r="AZ167" i="2"/>
  <c r="BD167" i="2" s="1"/>
  <c r="BL168" i="2"/>
  <c r="BO168" i="2" s="1"/>
  <c r="BA169" i="2"/>
  <c r="BH169" i="2" s="1"/>
  <c r="BJ168" i="2"/>
  <c r="BN168" i="2" s="1"/>
  <c r="BB169" i="2"/>
  <c r="BE169" i="2" s="1"/>
  <c r="BB167" i="2"/>
  <c r="BE167" i="2" s="1"/>
  <c r="AZ168" i="2"/>
  <c r="BD168" i="2" s="1"/>
  <c r="AQ169" i="2"/>
  <c r="AX169" i="2" s="1"/>
  <c r="AS168" i="2"/>
  <c r="AW168" i="2" s="1"/>
  <c r="AR168" i="2"/>
  <c r="AU168" i="2" s="1"/>
  <c r="AS169" i="2"/>
  <c r="AW169" i="2" s="1"/>
  <c r="BM167" i="2"/>
  <c r="BQ167" i="2" s="1"/>
  <c r="BL169" i="2"/>
  <c r="BO169" i="2" s="1"/>
  <c r="AR167" i="2"/>
  <c r="AU167" i="2" s="1"/>
  <c r="AQ168" i="2"/>
  <c r="AX168" i="2" s="1"/>
  <c r="BJ167" i="2"/>
  <c r="BN167" i="2" s="1"/>
  <c r="AP169" i="2"/>
  <c r="AT169" i="2" s="1"/>
  <c r="AP168" i="2"/>
  <c r="AT168" i="2" s="1"/>
  <c r="AQ167" i="2"/>
  <c r="AX167" i="2" s="1"/>
  <c r="BM169" i="2"/>
  <c r="BQ169" i="2" s="1"/>
  <c r="AR169" i="2"/>
  <c r="AU169" i="2" s="1"/>
  <c r="AS167" i="2"/>
  <c r="AW167" i="2" s="1"/>
  <c r="J32" i="1"/>
  <c r="H44" i="1" s="1"/>
  <c r="I48" i="1"/>
  <c r="I19" i="1"/>
  <c r="L26" i="1" s="1"/>
  <c r="I21" i="1"/>
  <c r="L28" i="1" s="1"/>
  <c r="J33" i="1" l="1"/>
  <c r="H45" i="1" s="1"/>
  <c r="I49" i="1"/>
  <c r="J31" i="1"/>
  <c r="L33" i="1" s="1"/>
  <c r="I47" i="1"/>
  <c r="H43" i="1" l="1"/>
  <c r="L32" i="1"/>
  <c r="L31" i="1"/>
  <c r="O32" i="1" l="1"/>
  <c r="G37" i="1" s="1"/>
  <c r="J45" i="1" s="1"/>
  <c r="G35" i="1" l="1"/>
  <c r="J43" i="1" s="1"/>
  <c r="L44" i="1" s="1"/>
  <c r="H48" i="1" s="1"/>
  <c r="G36" i="1"/>
  <c r="J44" i="1" s="1"/>
  <c r="G49" i="1"/>
  <c r="G48" i="1" l="1"/>
  <c r="G47" i="1"/>
  <c r="L45" i="1"/>
  <c r="H49" i="1" s="1"/>
  <c r="L43" i="1"/>
  <c r="H47" i="1" s="1"/>
  <c r="F58" i="1" l="1" a="1"/>
  <c r="F58" i="1" l="1"/>
  <c r="F62" i="1" s="1"/>
  <c r="H59" i="1"/>
  <c r="H63" i="1" s="1"/>
  <c r="F60" i="1"/>
  <c r="F64" i="1" s="1"/>
  <c r="G58" i="1"/>
  <c r="G62" i="1" s="1"/>
  <c r="H58" i="1"/>
  <c r="H62" i="1" s="1"/>
  <c r="G60" i="1"/>
  <c r="G64" i="1" s="1"/>
  <c r="F59" i="1"/>
  <c r="F63" i="1" s="1"/>
  <c r="H60" i="1"/>
  <c r="H64" i="1" s="1"/>
  <c r="G59" i="1"/>
  <c r="G63" i="1" s="1"/>
  <c r="O58" i="1" l="1" a="1"/>
  <c r="O58" i="1" l="1"/>
  <c r="I62" i="1" s="1"/>
  <c r="O59" i="1"/>
  <c r="I63" i="1" s="1"/>
  <c r="O60" i="1"/>
  <c r="I64" i="1" s="1"/>
  <c r="AQ30" i="2" l="1" a="1"/>
  <c r="AS31" i="2" s="1"/>
  <c r="AQ104" i="2" a="1"/>
  <c r="AS106" i="2" s="1"/>
  <c r="BB106" i="2" s="1"/>
  <c r="BQ106" i="2" s="1"/>
  <c r="AT32" i="2" l="1"/>
  <c r="AR33" i="2"/>
  <c r="AR30" i="2"/>
  <c r="AQ33" i="2"/>
  <c r="AQ106" i="2"/>
  <c r="AZ106" i="2" s="1"/>
  <c r="BD106" i="2" s="1"/>
  <c r="AV107" i="2"/>
  <c r="AV106" i="2"/>
  <c r="BF106" i="2" s="1"/>
  <c r="BL106" i="2" s="1"/>
  <c r="AV105" i="2"/>
  <c r="BF105" i="2" s="1"/>
  <c r="BL105" i="2" s="1"/>
  <c r="AW105" i="2"/>
  <c r="BG105" i="2" s="1"/>
  <c r="BR105" i="2" s="1"/>
  <c r="AT105" i="2"/>
  <c r="BC105" i="2" s="1"/>
  <c r="BN105" i="2" s="1"/>
  <c r="AV32" i="2"/>
  <c r="AW32" i="2"/>
  <c r="AQ31" i="2"/>
  <c r="AW31" i="2"/>
  <c r="AW104" i="2"/>
  <c r="BG104" i="2" s="1"/>
  <c r="BR104" i="2" s="1"/>
  <c r="AV104" i="2"/>
  <c r="BF104" i="2" s="1"/>
  <c r="BL104" i="2" s="1"/>
  <c r="AX107" i="2"/>
  <c r="AS32" i="2"/>
  <c r="AU33" i="2"/>
  <c r="AV30" i="2"/>
  <c r="AU105" i="2"/>
  <c r="BE105" i="2" s="1"/>
  <c r="BI105" i="2" s="1"/>
  <c r="AQ105" i="2"/>
  <c r="AZ105" i="2" s="1"/>
  <c r="BD105" i="2" s="1"/>
  <c r="AX31" i="2"/>
  <c r="AU31" i="2"/>
  <c r="AX30" i="2"/>
  <c r="AU107" i="2"/>
  <c r="AS104" i="2"/>
  <c r="BB104" i="2" s="1"/>
  <c r="BQ104" i="2" s="1"/>
  <c r="AW106" i="2"/>
  <c r="BG106" i="2" s="1"/>
  <c r="BR106" i="2" s="1"/>
  <c r="AR107" i="2"/>
  <c r="AT31" i="2"/>
  <c r="AQ32" i="2"/>
  <c r="AU32" i="2"/>
  <c r="AX106" i="2"/>
  <c r="BH106" i="2" s="1"/>
  <c r="BO106" i="2" s="1"/>
  <c r="AR32" i="2"/>
  <c r="AR106" i="2"/>
  <c r="BA106" i="2" s="1"/>
  <c r="BK106" i="2" s="1"/>
  <c r="AX105" i="2"/>
  <c r="BH105" i="2" s="1"/>
  <c r="BO105" i="2" s="1"/>
  <c r="AU30" i="2"/>
  <c r="AV33" i="2"/>
  <c r="AW33" i="2"/>
  <c r="AU106" i="2"/>
  <c r="BE106" i="2" s="1"/>
  <c r="BI106" i="2" s="1"/>
  <c r="AS105" i="2"/>
  <c r="BB105" i="2" s="1"/>
  <c r="BQ105" i="2" s="1"/>
  <c r="AX32" i="2"/>
  <c r="AW30" i="2"/>
  <c r="AS33" i="2"/>
  <c r="AW107" i="2"/>
  <c r="AQ30" i="2"/>
  <c r="AQ107" i="2"/>
  <c r="AU104" i="2"/>
  <c r="BE104" i="2" s="1"/>
  <c r="BI104" i="2" s="1"/>
  <c r="AQ104" i="2"/>
  <c r="AZ104" i="2" s="1"/>
  <c r="BD104" i="2" s="1"/>
  <c r="AS107" i="2"/>
  <c r="AV31" i="2"/>
  <c r="AT33" i="2"/>
  <c r="AR104" i="2"/>
  <c r="BA104" i="2" s="1"/>
  <c r="BK104" i="2" s="1"/>
  <c r="AT104" i="2"/>
  <c r="BC104" i="2" s="1"/>
  <c r="BN104" i="2" s="1"/>
  <c r="AR105" i="2"/>
  <c r="BA105" i="2" s="1"/>
  <c r="BK105" i="2" s="1"/>
  <c r="AR31" i="2"/>
  <c r="AS30" i="2"/>
  <c r="AX104" i="2"/>
  <c r="BH104" i="2" s="1"/>
  <c r="BO104" i="2" s="1"/>
  <c r="AX33" i="2"/>
  <c r="AT107" i="2"/>
  <c r="AT106" i="2"/>
  <c r="BC106" i="2" s="1"/>
  <c r="BN106" i="2" s="1"/>
  <c r="AT30" i="2"/>
  <c r="BL37" i="2" l="1"/>
  <c r="BL39" i="2" s="1"/>
  <c r="BK38" i="2"/>
  <c r="AQ38" i="3" l="1" a="1"/>
  <c r="AQ40" i="3" s="1"/>
  <c r="AZ40" i="3" s="1"/>
  <c r="AR40" i="3" l="1"/>
  <c r="AQ38" i="3"/>
  <c r="AZ38" i="3" s="1"/>
  <c r="AR38" i="3"/>
  <c r="AQ39" i="3"/>
  <c r="AZ39" i="3" s="1"/>
  <c r="AR39" i="3"/>
  <c r="AT39" i="3" s="1"/>
  <c r="AT38" i="3" l="1"/>
  <c r="AM38" i="3"/>
  <c r="AT40" i="3"/>
  <c r="AM40" i="3"/>
  <c r="AU40" i="3" l="1"/>
  <c r="AU38" i="3"/>
  <c r="AU39" i="3"/>
  <c r="AT41" i="3"/>
  <c r="AV40" i="3" l="1"/>
  <c r="AV39" i="3"/>
  <c r="AY38" i="3" a="1"/>
  <c r="AY38" i="3" s="1"/>
  <c r="AV38" i="3"/>
  <c r="AU41" i="3"/>
  <c r="AY40" i="3" l="1"/>
  <c r="AY39" i="3"/>
  <c r="AW38" i="3" a="1"/>
  <c r="AW39" i="3" s="1"/>
  <c r="AV41" i="3"/>
  <c r="AX38" i="3" s="1" a="1"/>
  <c r="AY37" i="3"/>
  <c r="AW38" i="3" l="1"/>
  <c r="AW40" i="3"/>
  <c r="AX39" i="3"/>
  <c r="AX40" i="3"/>
  <c r="BA40" i="3" s="1"/>
  <c r="BA39" i="3"/>
  <c r="AX38" i="3"/>
  <c r="AX37" i="3" s="1"/>
  <c r="BC38" i="3" a="1"/>
  <c r="BA38" i="3"/>
  <c r="AW37" i="3" l="1"/>
  <c r="BC41" i="3"/>
  <c r="BD38" i="3"/>
  <c r="BE38" i="3"/>
  <c r="BC38" i="3"/>
  <c r="BD40" i="3"/>
  <c r="BF39" i="3"/>
  <c r="BD39" i="3"/>
  <c r="BE41" i="3"/>
  <c r="BC39" i="3"/>
  <c r="BF38" i="3"/>
  <c r="BC40" i="3"/>
  <c r="BF41" i="3"/>
  <c r="BE39" i="3"/>
  <c r="BD41" i="3"/>
  <c r="BE40" i="3"/>
  <c r="BF40" i="3"/>
  <c r="BM38" i="3" l="1" a="1"/>
  <c r="BP38" i="3" s="1"/>
  <c r="BO41" i="3" l="1"/>
  <c r="BO40" i="3"/>
  <c r="BN41" i="3"/>
  <c r="BP40" i="3"/>
  <c r="BO38" i="3"/>
  <c r="BP41" i="3"/>
  <c r="BM39" i="3"/>
  <c r="BO39" i="3"/>
  <c r="BM38" i="3"/>
  <c r="BN40" i="3"/>
  <c r="BM40" i="3"/>
  <c r="BN39" i="3"/>
  <c r="BM41" i="3"/>
  <c r="BP39" i="3"/>
  <c r="BN38" i="3"/>
  <c r="AM45" i="3" l="1" a="1"/>
  <c r="AP48" i="3" s="1"/>
  <c r="AY221" i="3" a="1"/>
  <c r="AM72" i="3" a="1"/>
  <c r="AR73" i="3" s="1"/>
  <c r="BB73" i="3" s="1"/>
  <c r="BH73" i="3" s="1"/>
  <c r="AM65" i="3" a="1"/>
  <c r="AN66" i="3" s="1"/>
  <c r="AM58" i="3" a="1"/>
  <c r="AM61" i="3" s="1"/>
  <c r="AM58" i="3"/>
  <c r="AP46" i="3" l="1"/>
  <c r="AP45" i="3"/>
  <c r="AO47" i="3"/>
  <c r="AS46" i="3"/>
  <c r="AM45" i="3"/>
  <c r="AM47" i="3"/>
  <c r="AQ46" i="3"/>
  <c r="AX45" i="3"/>
  <c r="AQ45" i="3"/>
  <c r="AN46" i="3"/>
  <c r="AQ47" i="3"/>
  <c r="AN45" i="3"/>
  <c r="AT46" i="3"/>
  <c r="AM46" i="3"/>
  <c r="AU45" i="3"/>
  <c r="AS45" i="3"/>
  <c r="AW52" i="3" s="1" a="1"/>
  <c r="AX52" i="3" s="1"/>
  <c r="BE52" i="3" s="1"/>
  <c r="AU47" i="3"/>
  <c r="AR45" i="3"/>
  <c r="AW46" i="3"/>
  <c r="AO46" i="3"/>
  <c r="AR46" i="3"/>
  <c r="AX46" i="3"/>
  <c r="AV47" i="3"/>
  <c r="AO45" i="3"/>
  <c r="AS47" i="3"/>
  <c r="AV46" i="3"/>
  <c r="AV45" i="3"/>
  <c r="AT45" i="3"/>
  <c r="AS48" i="3"/>
  <c r="AU48" i="3"/>
  <c r="AR48" i="3"/>
  <c r="AT48" i="3"/>
  <c r="AW48" i="3"/>
  <c r="AO68" i="3"/>
  <c r="AN67" i="3"/>
  <c r="AN48" i="3"/>
  <c r="AW45" i="3"/>
  <c r="AW47" i="3"/>
  <c r="AU46" i="3"/>
  <c r="AN47" i="3"/>
  <c r="AM52" i="3" s="1" a="1"/>
  <c r="AM65" i="3"/>
  <c r="AV48" i="3"/>
  <c r="AM48" i="3"/>
  <c r="AX48" i="3"/>
  <c r="AR47" i="3"/>
  <c r="AO48" i="3"/>
  <c r="AP47" i="3"/>
  <c r="AX47" i="3"/>
  <c r="AT47" i="3"/>
  <c r="AQ48" i="3"/>
  <c r="AZ224" i="3"/>
  <c r="AZ221" i="3"/>
  <c r="AZ223" i="3"/>
  <c r="AY223" i="3"/>
  <c r="AZ222" i="3"/>
  <c r="AY222" i="3"/>
  <c r="AY221" i="3"/>
  <c r="AY224" i="3"/>
  <c r="AQ73" i="3"/>
  <c r="BA73" i="3" s="1"/>
  <c r="BE73" i="3" s="1"/>
  <c r="AP73" i="3"/>
  <c r="AY73" i="3" s="1"/>
  <c r="BJ73" i="3" s="1"/>
  <c r="AP72" i="3"/>
  <c r="AY72" i="3" s="1"/>
  <c r="BJ72" i="3" s="1"/>
  <c r="AN74" i="3"/>
  <c r="AW74" i="3" s="1"/>
  <c r="BG74" i="3" s="1"/>
  <c r="AR72" i="3"/>
  <c r="BB72" i="3" s="1"/>
  <c r="BH72" i="3" s="1"/>
  <c r="AO72" i="3"/>
  <c r="AX72" i="3" s="1"/>
  <c r="BM72" i="3" s="1"/>
  <c r="AN73" i="3"/>
  <c r="AW73" i="3" s="1"/>
  <c r="BG73" i="3" s="1"/>
  <c r="AM75" i="3"/>
  <c r="AP75" i="3"/>
  <c r="AQ75" i="3"/>
  <c r="AM67" i="3"/>
  <c r="AN75" i="3"/>
  <c r="AO75" i="3"/>
  <c r="AP61" i="3"/>
  <c r="AP58" i="3"/>
  <c r="BA58" i="3" s="1"/>
  <c r="AO60" i="3"/>
  <c r="AW60" i="3" s="1"/>
  <c r="AP74" i="3"/>
  <c r="AY74" i="3" s="1"/>
  <c r="BJ74" i="3" s="1"/>
  <c r="AQ74" i="3"/>
  <c r="BA74" i="3" s="1"/>
  <c r="BE74" i="3" s="1"/>
  <c r="AP60" i="3"/>
  <c r="BA60" i="3" s="1"/>
  <c r="AQ72" i="3"/>
  <c r="BA72" i="3" s="1"/>
  <c r="BE72" i="3" s="1"/>
  <c r="AO59" i="3"/>
  <c r="AW59" i="3" s="1"/>
  <c r="AS74" i="3"/>
  <c r="BC74" i="3" s="1"/>
  <c r="BN74" i="3" s="1"/>
  <c r="AT74" i="3"/>
  <c r="BD74" i="3" s="1"/>
  <c r="BK74" i="3" s="1"/>
  <c r="AO61" i="3"/>
  <c r="AN61" i="3"/>
  <c r="AT73" i="3"/>
  <c r="BD73" i="3" s="1"/>
  <c r="BK73" i="3" s="1"/>
  <c r="AR74" i="3"/>
  <c r="BB74" i="3" s="1"/>
  <c r="BH74" i="3" s="1"/>
  <c r="AM60" i="3"/>
  <c r="AV60" i="3" s="1"/>
  <c r="AM59" i="3"/>
  <c r="AV59" i="3" s="1"/>
  <c r="AX59" i="3" s="1"/>
  <c r="AS73" i="3"/>
  <c r="BC73" i="3" s="1"/>
  <c r="BN73" i="3" s="1"/>
  <c r="AM72" i="3"/>
  <c r="AV72" i="3" s="1"/>
  <c r="AZ72" i="3" s="1"/>
  <c r="AN59" i="3"/>
  <c r="AS59" i="3" s="1"/>
  <c r="AT72" i="3"/>
  <c r="BD72" i="3" s="1"/>
  <c r="BK72" i="3" s="1"/>
  <c r="AN60" i="3"/>
  <c r="AS60" i="3" s="1"/>
  <c r="AO65" i="3"/>
  <c r="AM68" i="3"/>
  <c r="AP59" i="3"/>
  <c r="BA59" i="3" s="1"/>
  <c r="AN68" i="3"/>
  <c r="AR75" i="3"/>
  <c r="AO58" i="3"/>
  <c r="AW58" i="3" s="1"/>
  <c r="AO67" i="3"/>
  <c r="AN72" i="3"/>
  <c r="AW72" i="3" s="1"/>
  <c r="BG72" i="3" s="1"/>
  <c r="AO74" i="3"/>
  <c r="AX74" i="3" s="1"/>
  <c r="BM74" i="3" s="1"/>
  <c r="AM73" i="3"/>
  <c r="AV73" i="3" s="1"/>
  <c r="AZ73" i="3" s="1"/>
  <c r="AN58" i="3"/>
  <c r="AS58" i="3" s="1"/>
  <c r="AO66" i="3"/>
  <c r="AM74" i="3"/>
  <c r="AV74" i="3" s="1"/>
  <c r="AZ74" i="3" s="1"/>
  <c r="AO73" i="3"/>
  <c r="AX73" i="3" s="1"/>
  <c r="BM73" i="3" s="1"/>
  <c r="AS72" i="3"/>
  <c r="BC72" i="3" s="1"/>
  <c r="BN72" i="3" s="1"/>
  <c r="AM66" i="3"/>
  <c r="AT75" i="3"/>
  <c r="AS75" i="3"/>
  <c r="AN65" i="3"/>
  <c r="AZ58" i="3"/>
  <c r="BB58" i="3" s="1"/>
  <c r="AR58" i="3"/>
  <c r="AV58" i="3"/>
  <c r="AX60" i="3" l="1"/>
  <c r="BG52" i="3" a="1"/>
  <c r="BI54" i="3" s="1"/>
  <c r="BL54" i="3" s="1"/>
  <c r="AR59" i="3"/>
  <c r="AT59" i="3" s="1"/>
  <c r="AZ59" i="3"/>
  <c r="BB59" i="3" s="1"/>
  <c r="AN53" i="3"/>
  <c r="AU53" i="3" s="1"/>
  <c r="AN52" i="3"/>
  <c r="AU52" i="3" s="1"/>
  <c r="AM53" i="3"/>
  <c r="AQ53" i="3" s="1"/>
  <c r="AR60" i="3"/>
  <c r="AT60" i="3" s="1"/>
  <c r="AZ60" i="3"/>
  <c r="BB60" i="3" s="1"/>
  <c r="AP52" i="3"/>
  <c r="AT52" i="3" s="1"/>
  <c r="AM52" i="3"/>
  <c r="AQ52" i="3" s="1"/>
  <c r="AM54" i="3"/>
  <c r="AQ54" i="3" s="1"/>
  <c r="AO54" i="3"/>
  <c r="AR54" i="3" s="1"/>
  <c r="AP54" i="3"/>
  <c r="AT54" i="3" s="1"/>
  <c r="AZ54" i="3"/>
  <c r="BD54" i="3" s="1"/>
  <c r="AW52" i="3"/>
  <c r="BA52" i="3" s="1"/>
  <c r="AZ53" i="3"/>
  <c r="BD53" i="3" s="1"/>
  <c r="AX54" i="3"/>
  <c r="BE54" i="3" s="1"/>
  <c r="AY52" i="3"/>
  <c r="BB52" i="3" s="1"/>
  <c r="AW53" i="3"/>
  <c r="BA53" i="3" s="1"/>
  <c r="AX58" i="3"/>
  <c r="AO53" i="3"/>
  <c r="AR53" i="3" s="1"/>
  <c r="AN54" i="3"/>
  <c r="AU54" i="3" s="1"/>
  <c r="AP53" i="3"/>
  <c r="AT53" i="3" s="1"/>
  <c r="AX53" i="3"/>
  <c r="BE53" i="3" s="1"/>
  <c r="AT58" i="3"/>
  <c r="AW54" i="3"/>
  <c r="BA54" i="3" s="1"/>
  <c r="AY53" i="3"/>
  <c r="BB53" i="3" s="1"/>
  <c r="AZ52" i="3"/>
  <c r="BD52" i="3" s="1"/>
  <c r="AO52" i="3"/>
  <c r="AR52" i="3" s="1"/>
  <c r="AY54" i="3"/>
  <c r="BB54" i="3" s="1"/>
  <c r="BG53" i="3" l="1"/>
  <c r="BK53" i="3" s="1"/>
  <c r="BH52" i="3"/>
  <c r="BO52" i="3" s="1"/>
  <c r="BJ54" i="3"/>
  <c r="BN54" i="3" s="1"/>
  <c r="BI52" i="3"/>
  <c r="BL52" i="3" s="1"/>
  <c r="BG54" i="3"/>
  <c r="BK54" i="3" s="1"/>
  <c r="BH53" i="3"/>
  <c r="BO53" i="3" s="1"/>
  <c r="BG52" i="3"/>
  <c r="BK52" i="3" s="1"/>
  <c r="BI53" i="3"/>
  <c r="BL53" i="3" s="1"/>
  <c r="BJ53" i="3"/>
  <c r="BN53" i="3" s="1"/>
  <c r="BJ52" i="3"/>
  <c r="BN52" i="3" s="1"/>
  <c r="BH54" i="3"/>
  <c r="BO54" i="3" s="1"/>
  <c r="AW200" i="2"/>
  <c r="AF115" i="2" s="1"/>
  <c r="AB98" i="2" s="1"/>
  <c r="AV200" i="2"/>
  <c r="AB115" i="2" s="1"/>
  <c r="AA98" i="2" s="1"/>
  <c r="AV207" i="2" a="1"/>
  <c r="AW207" i="2" s="1"/>
  <c r="AE98" i="2" s="1"/>
  <c r="AA50" i="2" s="1"/>
  <c r="AV209" i="2" l="1"/>
  <c r="AD100" i="2" s="1"/>
  <c r="Z52" i="2" s="1"/>
  <c r="AW210" i="2"/>
  <c r="AE101" i="2" s="1"/>
  <c r="AA53" i="2" s="1"/>
  <c r="AW209" i="2"/>
  <c r="AE100" i="2" s="1"/>
  <c r="AA52" i="2" s="1"/>
  <c r="AW208" i="2"/>
  <c r="AE99" i="2" s="1"/>
  <c r="AA51" i="2" s="1"/>
  <c r="AV210" i="2"/>
  <c r="AD101" i="2" s="1"/>
  <c r="Z53" i="2" s="1"/>
  <c r="AV208" i="2"/>
  <c r="AD99" i="2" s="1"/>
  <c r="Z51" i="2" s="1"/>
  <c r="AV207" i="2"/>
  <c r="AV214" i="2" l="1" a="1"/>
  <c r="AZ207" i="2" a="1"/>
  <c r="AD98" i="2"/>
  <c r="Z50" i="2" s="1"/>
  <c r="AZ210" i="2" l="1"/>
  <c r="AZ208" i="2"/>
  <c r="BA210" i="2"/>
  <c r="AZ209" i="2"/>
  <c r="AZ207" i="2"/>
  <c r="BA208" i="2"/>
  <c r="BA209" i="2"/>
  <c r="BA207" i="2"/>
  <c r="AW216" i="2"/>
  <c r="AW215" i="2"/>
  <c r="AV214" i="2"/>
  <c r="AW217" i="2"/>
  <c r="AV217" i="2"/>
  <c r="AV216" i="2"/>
  <c r="AV215" i="2"/>
  <c r="AW214" i="2"/>
  <c r="AZ217" i="2" l="1"/>
  <c r="AH53" i="2" s="1"/>
  <c r="AA19" i="2" s="1"/>
  <c r="AD53" i="2"/>
  <c r="AY214" i="2"/>
  <c r="AC50" i="2"/>
  <c r="AZ215" i="2"/>
  <c r="AH51" i="2" s="1"/>
  <c r="AA17" i="2" s="1"/>
  <c r="AD51" i="2"/>
  <c r="AD52" i="2"/>
  <c r="AZ216" i="2"/>
  <c r="AH52" i="2" s="1"/>
  <c r="AA18" i="2" s="1"/>
  <c r="AD50" i="2"/>
  <c r="AZ214" i="2"/>
  <c r="AH50" i="2" s="1"/>
  <c r="AA16" i="2" s="1"/>
  <c r="AC51" i="2"/>
  <c r="AY215" i="2"/>
  <c r="AG51" i="2" s="1"/>
  <c r="Z17" i="2" s="1"/>
  <c r="AC52" i="2"/>
  <c r="AY216" i="2"/>
  <c r="AG52" i="2" s="1"/>
  <c r="Z18" i="2" s="1"/>
  <c r="AY217" i="2"/>
  <c r="AG53" i="2" s="1"/>
  <c r="Z19" i="2" s="1"/>
  <c r="AC53" i="2"/>
  <c r="AG50" i="2" l="1"/>
  <c r="Z16" i="2" s="1"/>
  <c r="BB214" i="2" a="1"/>
  <c r="AY221" i="2" a="1"/>
  <c r="AY224" i="2" l="1"/>
  <c r="AC19" i="2" s="1"/>
  <c r="AY222" i="2"/>
  <c r="AC17" i="2" s="1"/>
  <c r="AZ221" i="2"/>
  <c r="AD16" i="2" s="1"/>
  <c r="AY223" i="2"/>
  <c r="AC18" i="2" s="1"/>
  <c r="AZ222" i="2"/>
  <c r="AD17" i="2" s="1"/>
  <c r="AZ224" i="2"/>
  <c r="AD19" i="2" s="1"/>
  <c r="AZ223" i="2"/>
  <c r="AD18" i="2" s="1"/>
  <c r="AY221" i="2"/>
  <c r="BB215" i="2"/>
  <c r="BC217" i="2"/>
  <c r="BC216" i="2"/>
  <c r="BC214" i="2"/>
  <c r="BB216" i="2"/>
  <c r="BB214" i="2"/>
  <c r="BB217" i="2"/>
  <c r="BC215" i="2"/>
  <c r="AC16" i="2" l="1"/>
  <c r="AT38" i="2" a="1"/>
  <c r="AT38" i="2" s="1"/>
  <c r="BC38" i="2" s="1"/>
  <c r="AU38" i="2" l="1"/>
  <c r="AW38" i="2" s="1"/>
  <c r="AT39" i="2"/>
  <c r="BC39" i="2" s="1"/>
  <c r="AP38" i="2"/>
  <c r="AU39" i="2"/>
  <c r="AW39" i="2" s="1"/>
  <c r="AT40" i="2"/>
  <c r="BC40" i="2" s="1"/>
  <c r="AU40" i="2"/>
  <c r="AP40" i="2" l="1"/>
  <c r="AW40" i="2"/>
  <c r="AW41" i="2" s="1"/>
  <c r="AX40" i="2"/>
  <c r="BB38" i="2" l="1" a="1"/>
  <c r="BB38" i="2" s="1"/>
  <c r="AX39" i="2"/>
  <c r="AX38" i="2"/>
  <c r="BB40" i="2" l="1"/>
  <c r="AY39" i="2"/>
  <c r="BB39" i="2"/>
  <c r="AY40" i="2"/>
  <c r="AY38" i="2"/>
  <c r="AX41" i="2"/>
  <c r="AZ38" i="2" l="1" a="1"/>
  <c r="AZ38" i="2" s="1"/>
  <c r="BB37" i="2"/>
  <c r="AY41" i="2"/>
  <c r="AZ39" i="2" l="1"/>
  <c r="AZ40" i="2"/>
  <c r="BA38" i="2" a="1"/>
  <c r="BA40" i="2" s="1"/>
  <c r="BD40" i="2" s="1"/>
  <c r="AZ37" i="2"/>
  <c r="BA38" i="2" l="1"/>
  <c r="BA39" i="2"/>
  <c r="BD39" i="2" s="1"/>
  <c r="BA37" i="2"/>
  <c r="BF38" i="2" a="1"/>
  <c r="BD38" i="2"/>
  <c r="BI41" i="2" l="1"/>
  <c r="BI39" i="2"/>
  <c r="BG40" i="2"/>
  <c r="BF38" i="2"/>
  <c r="BF39" i="2"/>
  <c r="BG39" i="2"/>
  <c r="BG41" i="2"/>
  <c r="BH40" i="2"/>
  <c r="BF40" i="2"/>
  <c r="BI38" i="2"/>
  <c r="BI40" i="2"/>
  <c r="BH41" i="2"/>
  <c r="BH38" i="2"/>
  <c r="BH39" i="2"/>
  <c r="BG38" i="2"/>
  <c r="BF41" i="2"/>
  <c r="BP38" i="2" l="1" a="1"/>
  <c r="BQ40" i="2" l="1"/>
  <c r="BP40" i="2"/>
  <c r="BP41" i="2"/>
  <c r="BQ41" i="2"/>
  <c r="BS38" i="2"/>
  <c r="BR40" i="2"/>
  <c r="BQ38" i="2"/>
  <c r="BS40" i="2"/>
  <c r="BR38" i="2"/>
  <c r="BP39" i="2"/>
  <c r="BS39" i="2"/>
  <c r="BQ39" i="2"/>
  <c r="BS41" i="2"/>
  <c r="BP38" i="2"/>
  <c r="BR41" i="2"/>
  <c r="BR39" i="2"/>
  <c r="AP58" i="2" l="1" a="1"/>
  <c r="AP65" i="2" a="1"/>
  <c r="AP72" i="2" a="1"/>
  <c r="AP45" i="2" a="1"/>
  <c r="BB221" i="2" a="1"/>
  <c r="BC221" i="2" l="1"/>
  <c r="BC224" i="2"/>
  <c r="BB224" i="2"/>
  <c r="BC222" i="2"/>
  <c r="BB221" i="2"/>
  <c r="BB223" i="2"/>
  <c r="BC223" i="2"/>
  <c r="BB222" i="2"/>
  <c r="BA45" i="2"/>
  <c r="AP45" i="2"/>
  <c r="AR46" i="2"/>
  <c r="AT47" i="2"/>
  <c r="AS46" i="2"/>
  <c r="BA47" i="2"/>
  <c r="AQ47" i="2"/>
  <c r="AP46" i="2"/>
  <c r="AS47" i="2"/>
  <c r="AY48" i="2"/>
  <c r="AW45" i="2"/>
  <c r="AU48" i="2"/>
  <c r="AQ48" i="2"/>
  <c r="AS48" i="2"/>
  <c r="AR47" i="2"/>
  <c r="AY47" i="2"/>
  <c r="AV45" i="2"/>
  <c r="AV47" i="2"/>
  <c r="AV48" i="2"/>
  <c r="AR48" i="2"/>
  <c r="AX48" i="2"/>
  <c r="AR45" i="2"/>
  <c r="AU46" i="2"/>
  <c r="AY46" i="2"/>
  <c r="AU45" i="2"/>
  <c r="AY45" i="2"/>
  <c r="AP48" i="2"/>
  <c r="AT45" i="2"/>
  <c r="AU47" i="2"/>
  <c r="AW46" i="2"/>
  <c r="BA48" i="2"/>
  <c r="AZ47" i="2"/>
  <c r="AX47" i="2"/>
  <c r="AP47" i="2"/>
  <c r="AX46" i="2"/>
  <c r="AZ45" i="2"/>
  <c r="AQ45" i="2"/>
  <c r="AX45" i="2"/>
  <c r="AT48" i="2"/>
  <c r="AQ46" i="2"/>
  <c r="AZ48" i="2"/>
  <c r="AV46" i="2"/>
  <c r="AS45" i="2"/>
  <c r="BA46" i="2"/>
  <c r="AZ46" i="2"/>
  <c r="AT46" i="2"/>
  <c r="AW47" i="2"/>
  <c r="AW48" i="2"/>
  <c r="AS75" i="2"/>
  <c r="AT72" i="2"/>
  <c r="BD72" i="2" s="1"/>
  <c r="BH72" i="2" s="1"/>
  <c r="AV72" i="2"/>
  <c r="BF72" i="2" s="1"/>
  <c r="BQ72" i="2" s="1"/>
  <c r="AT73" i="2"/>
  <c r="BD73" i="2" s="1"/>
  <c r="BH73" i="2" s="1"/>
  <c r="AR72" i="2"/>
  <c r="BA72" i="2" s="1"/>
  <c r="BP72" i="2" s="1"/>
  <c r="AQ73" i="2"/>
  <c r="AZ73" i="2" s="1"/>
  <c r="BJ73" i="2" s="1"/>
  <c r="AV73" i="2"/>
  <c r="BF73" i="2" s="1"/>
  <c r="BQ73" i="2" s="1"/>
  <c r="AP75" i="2"/>
  <c r="AP73" i="2"/>
  <c r="AY73" i="2" s="1"/>
  <c r="BC73" i="2" s="1"/>
  <c r="AQ75" i="2"/>
  <c r="AU75" i="2"/>
  <c r="AR75" i="2"/>
  <c r="AU72" i="2"/>
  <c r="BE72" i="2" s="1"/>
  <c r="BK72" i="2" s="1"/>
  <c r="AQ72" i="2"/>
  <c r="AZ72" i="2" s="1"/>
  <c r="BJ72" i="2" s="1"/>
  <c r="AS73" i="2"/>
  <c r="BB73" i="2" s="1"/>
  <c r="BM73" i="2" s="1"/>
  <c r="AP72" i="2"/>
  <c r="AY72" i="2" s="1"/>
  <c r="BC72" i="2" s="1"/>
  <c r="AV75" i="2"/>
  <c r="AU73" i="2"/>
  <c r="BE73" i="2" s="1"/>
  <c r="BK73" i="2" s="1"/>
  <c r="AT75" i="2"/>
  <c r="AW75" i="2"/>
  <c r="AW74" i="2"/>
  <c r="BG74" i="2" s="1"/>
  <c r="BN74" i="2" s="1"/>
  <c r="AS74" i="2"/>
  <c r="BB74" i="2" s="1"/>
  <c r="BM74" i="2" s="1"/>
  <c r="AW72" i="2"/>
  <c r="BG72" i="2" s="1"/>
  <c r="BN72" i="2" s="1"/>
  <c r="AR73" i="2"/>
  <c r="BA73" i="2" s="1"/>
  <c r="BP73" i="2" s="1"/>
  <c r="AT74" i="2"/>
  <c r="BD74" i="2" s="1"/>
  <c r="BH74" i="2" s="1"/>
  <c r="AR74" i="2"/>
  <c r="BA74" i="2" s="1"/>
  <c r="BP74" i="2" s="1"/>
  <c r="AV74" i="2"/>
  <c r="BF74" i="2" s="1"/>
  <c r="BQ74" i="2" s="1"/>
  <c r="AP74" i="2"/>
  <c r="AY74" i="2" s="1"/>
  <c r="BC74" i="2" s="1"/>
  <c r="AW73" i="2"/>
  <c r="BG73" i="2" s="1"/>
  <c r="BN73" i="2" s="1"/>
  <c r="AU74" i="2"/>
  <c r="BE74" i="2" s="1"/>
  <c r="BK74" i="2" s="1"/>
  <c r="AQ74" i="2"/>
  <c r="AZ74" i="2" s="1"/>
  <c r="BJ74" i="2" s="1"/>
  <c r="AS72" i="2"/>
  <c r="BB72" i="2" s="1"/>
  <c r="BM72" i="2" s="1"/>
  <c r="AP66" i="2"/>
  <c r="AP67" i="2"/>
  <c r="AP68" i="2"/>
  <c r="AR67" i="2"/>
  <c r="AQ67" i="2"/>
  <c r="AR65" i="2"/>
  <c r="AQ68" i="2"/>
  <c r="AQ65" i="2"/>
  <c r="AP65" i="2"/>
  <c r="AR66" i="2"/>
  <c r="AR68" i="2"/>
  <c r="AQ66" i="2"/>
  <c r="AR59" i="2"/>
  <c r="AZ59" i="2" s="1"/>
  <c r="AR58" i="2"/>
  <c r="AZ58" i="2" s="1"/>
  <c r="AP60" i="2"/>
  <c r="AS60" i="2"/>
  <c r="BD60" i="2" s="1"/>
  <c r="AP59" i="2"/>
  <c r="AS58" i="2"/>
  <c r="BD58" i="2" s="1"/>
  <c r="AR60" i="2"/>
  <c r="AZ60" i="2" s="1"/>
  <c r="AS59" i="2"/>
  <c r="BD59" i="2" s="1"/>
  <c r="AP61" i="2"/>
  <c r="AR61" i="2"/>
  <c r="AQ58" i="2"/>
  <c r="AV58" i="2" s="1"/>
  <c r="AQ59" i="2"/>
  <c r="AV59" i="2" s="1"/>
  <c r="AP58" i="2"/>
  <c r="AQ61" i="2"/>
  <c r="AQ60" i="2"/>
  <c r="AV60" i="2" s="1"/>
  <c r="AS61" i="2"/>
  <c r="AZ52" i="2" l="1" a="1"/>
  <c r="BC52" i="2" s="1"/>
  <c r="BG52" i="2" s="1"/>
  <c r="AP52" i="2" a="1"/>
  <c r="AP52" i="2" s="1"/>
  <c r="AT52" i="2" s="1"/>
  <c r="BJ52" i="2" a="1"/>
  <c r="BL52" i="2" s="1"/>
  <c r="BO52" i="2" s="1"/>
  <c r="AY59" i="2"/>
  <c r="BA59" i="2" s="1"/>
  <c r="AU59" i="2"/>
  <c r="AW59" i="2" s="1"/>
  <c r="BC59" i="2"/>
  <c r="BE59" i="2" s="1"/>
  <c r="BC60" i="2"/>
  <c r="BE60" i="2" s="1"/>
  <c r="AU60" i="2"/>
  <c r="AW60" i="2" s="1"/>
  <c r="AY60" i="2"/>
  <c r="BA60" i="2" s="1"/>
  <c r="AY58" i="2"/>
  <c r="BA58" i="2" s="1"/>
  <c r="AU58" i="2"/>
  <c r="AW58" i="2" s="1"/>
  <c r="BC58" i="2"/>
  <c r="BE58" i="2" s="1"/>
  <c r="BA53" i="2" l="1"/>
  <c r="BH53" i="2" s="1"/>
  <c r="BM54" i="2"/>
  <c r="BQ54" i="2" s="1"/>
  <c r="BM53" i="2"/>
  <c r="BQ53" i="2" s="1"/>
  <c r="BB53" i="2"/>
  <c r="BE53" i="2" s="1"/>
  <c r="AS54" i="2"/>
  <c r="AW54" i="2" s="1"/>
  <c r="BA52" i="2"/>
  <c r="BH52" i="2" s="1"/>
  <c r="AQ52" i="2"/>
  <c r="AX52" i="2" s="1"/>
  <c r="BL53" i="2"/>
  <c r="BO53" i="2" s="1"/>
  <c r="AZ54" i="2"/>
  <c r="BD54" i="2" s="1"/>
  <c r="AS53" i="2"/>
  <c r="AW53" i="2" s="1"/>
  <c r="AR53" i="2"/>
  <c r="AU53" i="2" s="1"/>
  <c r="AP54" i="2"/>
  <c r="AT54" i="2" s="1"/>
  <c r="BK53" i="2"/>
  <c r="BR53" i="2" s="1"/>
  <c r="BB52" i="2"/>
  <c r="BE52" i="2" s="1"/>
  <c r="AQ54" i="2"/>
  <c r="AX54" i="2" s="1"/>
  <c r="BJ53" i="2"/>
  <c r="BN53" i="2" s="1"/>
  <c r="BK52" i="2"/>
  <c r="BR52" i="2" s="1"/>
  <c r="BA54" i="2"/>
  <c r="BH54" i="2" s="1"/>
  <c r="AS52" i="2"/>
  <c r="AW52" i="2" s="1"/>
  <c r="BM52" i="2"/>
  <c r="BQ52" i="2" s="1"/>
  <c r="BK54" i="2"/>
  <c r="BR54" i="2" s="1"/>
  <c r="BC54" i="2"/>
  <c r="BG54" i="2" s="1"/>
  <c r="AZ53" i="2"/>
  <c r="BD53" i="2" s="1"/>
  <c r="AR54" i="2"/>
  <c r="AU54" i="2" s="1"/>
  <c r="AR52" i="2"/>
  <c r="AU52" i="2" s="1"/>
  <c r="BJ52" i="2"/>
  <c r="BN52" i="2" s="1"/>
  <c r="AP53" i="2"/>
  <c r="AT53" i="2" s="1"/>
  <c r="AQ53" i="2"/>
  <c r="AX53" i="2" s="1"/>
  <c r="BL54" i="2"/>
  <c r="BO54" i="2" s="1"/>
  <c r="BB54" i="2"/>
  <c r="BE54" i="2" s="1"/>
  <c r="BJ54" i="2"/>
  <c r="BN54" i="2" s="1"/>
  <c r="AZ52" i="2"/>
  <c r="BD52" i="2" s="1"/>
  <c r="BC53" i="2"/>
  <c r="BG53" i="2" s="1"/>
</calcChain>
</file>

<file path=xl/sharedStrings.xml><?xml version="1.0" encoding="utf-8"?>
<sst xmlns="http://schemas.openxmlformats.org/spreadsheetml/2006/main" count="1062" uniqueCount="214">
  <si>
    <t>Randomize with F9 key</t>
  </si>
  <si>
    <r>
      <t>Q: Given a camera's position and orientation, reconstruct the two camera matrices C</t>
    </r>
    <r>
      <rPr>
        <b/>
        <vertAlign val="subscript"/>
        <sz val="11"/>
        <color theme="1"/>
        <rFont val="Calibri"/>
        <family val="2"/>
        <scheme val="minor"/>
      </rPr>
      <t>V2W</t>
    </r>
    <r>
      <rPr>
        <b/>
        <sz val="11"/>
        <color theme="1"/>
        <rFont val="Calibri"/>
        <family val="2"/>
        <scheme val="minor"/>
      </rPr>
      <t xml:space="preserve"> and C</t>
    </r>
    <r>
      <rPr>
        <b/>
        <vertAlign val="subscript"/>
        <sz val="11"/>
        <color theme="1"/>
        <rFont val="Calibri"/>
        <family val="2"/>
        <scheme val="minor"/>
      </rPr>
      <t>W2V</t>
    </r>
    <r>
      <rPr>
        <b/>
        <sz val="11"/>
        <color theme="1"/>
        <rFont val="Calibri"/>
        <family val="2"/>
        <scheme val="minor"/>
      </rPr>
      <t>.</t>
    </r>
  </si>
  <si>
    <t>Camera</t>
  </si>
  <si>
    <t>Position:</t>
  </si>
  <si>
    <t>Target:</t>
  </si>
  <si>
    <t>Backstage</t>
  </si>
  <si>
    <t>Camera pos/dir</t>
  </si>
  <si>
    <t>Pos</t>
  </si>
  <si>
    <t>Target pos</t>
  </si>
  <si>
    <t>dir</t>
  </si>
  <si>
    <t>dir'</t>
  </si>
  <si>
    <t>tg</t>
  </si>
  <si>
    <t>range</t>
  </si>
  <si>
    <t>len</t>
  </si>
  <si>
    <t>Up</t>
  </si>
  <si>
    <t>Answer</t>
  </si>
  <si>
    <t>1- Compute</t>
  </si>
  <si>
    <t>Right-hand camera</t>
  </si>
  <si>
    <t>-</t>
  </si>
  <si>
    <t>=</t>
  </si>
  <si>
    <t>2- Compute the matrix</t>
  </si>
  <si>
    <r>
      <t xml:space="preserve">2.1 This is a </t>
    </r>
    <r>
      <rPr>
        <b/>
        <u/>
        <sz val="11"/>
        <color theme="1"/>
        <rFont val="Calibri"/>
        <family val="2"/>
        <scheme val="minor"/>
      </rPr>
      <t>right-hand camera</t>
    </r>
    <r>
      <rPr>
        <b/>
        <sz val="11"/>
        <color theme="1"/>
        <rFont val="Calibri"/>
        <family val="2"/>
        <scheme val="minor"/>
      </rPr>
      <t>, therefore</t>
    </r>
  </si>
  <si>
    <t>×</t>
  </si>
  <si>
    <t>2.2 Compute the side vector</t>
  </si>
  <si>
    <r>
      <t>||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|| =</t>
    </r>
  </si>
  <si>
    <t>2.3 Compute the correct up vector</t>
  </si>
  <si>
    <t>Finally</t>
  </si>
  <si>
    <t>3- Compute the matrix</t>
  </si>
  <si>
    <t xml:space="preserve">3.1 if </t>
  </si>
  <si>
    <t xml:space="preserve"> then </t>
  </si>
  <si>
    <t>Perspective Proj</t>
  </si>
  <si>
    <t>ang</t>
  </si>
  <si>
    <t>width</t>
  </si>
  <si>
    <t>Projection</t>
  </si>
  <si>
    <t>n</t>
  </si>
  <si>
    <t>height</t>
  </si>
  <si>
    <t>f</t>
  </si>
  <si>
    <t>d</t>
  </si>
  <si>
    <t>a</t>
  </si>
  <si>
    <t>Mpsp</t>
  </si>
  <si>
    <t>points</t>
  </si>
  <si>
    <t>XYZ</t>
  </si>
  <si>
    <t>XyZ</t>
  </si>
  <si>
    <t>xyZ</t>
  </si>
  <si>
    <t>xYZ</t>
  </si>
  <si>
    <t>Xyz</t>
  </si>
  <si>
    <t>xyz</t>
  </si>
  <si>
    <t>xYz</t>
  </si>
  <si>
    <t>Frustum</t>
  </si>
  <si>
    <t>z</t>
  </si>
  <si>
    <t>X</t>
  </si>
  <si>
    <t>Y</t>
  </si>
  <si>
    <t>Z</t>
  </si>
  <si>
    <t>near field</t>
  </si>
  <si>
    <t>upi</t>
  </si>
  <si>
    <t>fwd</t>
  </si>
  <si>
    <t>Side</t>
  </si>
  <si>
    <t>W</t>
  </si>
  <si>
    <t>up</t>
  </si>
  <si>
    <t>Winv</t>
  </si>
  <si>
    <t>Frustrum in cam space</t>
  </si>
  <si>
    <t>far</t>
  </si>
  <si>
    <t>scale</t>
  </si>
  <si>
    <t>Frustom shape</t>
  </si>
  <si>
    <t>TGO</t>
  </si>
  <si>
    <t>p1</t>
  </si>
  <si>
    <t>p2</t>
  </si>
  <si>
    <t>p3</t>
  </si>
  <si>
    <t>p4</t>
  </si>
  <si>
    <t>Red TGO</t>
  </si>
  <si>
    <t>Green TGO</t>
  </si>
  <si>
    <t>Blue TGO</t>
  </si>
  <si>
    <t>Face</t>
  </si>
  <si>
    <t>Normal</t>
  </si>
  <si>
    <t>Display selector</t>
  </si>
  <si>
    <t>NDC space</t>
  </si>
  <si>
    <t>Cube</t>
  </si>
  <si>
    <t>Display cam space</t>
  </si>
  <si>
    <t>TGO in perspective</t>
  </si>
  <si>
    <t>TGO HC div</t>
  </si>
  <si>
    <t>TGO in display cam</t>
  </si>
  <si>
    <t>display cam space points</t>
  </si>
  <si>
    <t xml:space="preserve"> </t>
  </si>
  <si>
    <t>Main Scene</t>
  </si>
  <si>
    <t>Wr</t>
  </si>
  <si>
    <t>Wg</t>
  </si>
  <si>
    <t>Wb</t>
  </si>
  <si>
    <t>Display cam</t>
  </si>
  <si>
    <t>TGO display space</t>
  </si>
  <si>
    <t>Origin</t>
  </si>
  <si>
    <t>points/shape</t>
  </si>
  <si>
    <t>Frustum points</t>
  </si>
  <si>
    <t>View cam</t>
  </si>
  <si>
    <t>World space</t>
  </si>
  <si>
    <t>display cam</t>
  </si>
  <si>
    <t>cam space</t>
  </si>
  <si>
    <t>V_dir not negated!</t>
  </si>
  <si>
    <t>Screen</t>
  </si>
  <si>
    <t>NDC to screen</t>
  </si>
  <si>
    <t>a=w/h</t>
  </si>
  <si>
    <t>dz</t>
  </si>
  <si>
    <t>%</t>
  </si>
  <si>
    <t>TGO in screen</t>
  </si>
  <si>
    <t>Target</t>
  </si>
  <si>
    <t>`</t>
  </si>
  <si>
    <t>Top-dn</t>
  </si>
  <si>
    <t>selector</t>
  </si>
  <si>
    <t>view axis</t>
  </si>
  <si>
    <t>near</t>
  </si>
  <si>
    <t>Consider the scene below:</t>
  </si>
  <si>
    <t>Camera details</t>
  </si>
  <si>
    <t>Position</t>
  </si>
  <si>
    <t>Camera Matrices</t>
  </si>
  <si>
    <r>
      <t>C</t>
    </r>
    <r>
      <rPr>
        <vertAlign val="subscript"/>
        <sz val="11"/>
        <color theme="1"/>
        <rFont val="Calibri"/>
        <family val="2"/>
        <scheme val="minor"/>
      </rPr>
      <t>V2W</t>
    </r>
  </si>
  <si>
    <r>
      <t>C</t>
    </r>
    <r>
      <rPr>
        <vertAlign val="subscript"/>
        <sz val="11"/>
        <color theme="1"/>
        <rFont val="Calibri"/>
        <family val="2"/>
        <scheme val="minor"/>
      </rPr>
      <t>W2V</t>
    </r>
  </si>
  <si>
    <t>1- Compute the camera matrices from its details (see previous tab)</t>
  </si>
  <si>
    <r>
      <t>2- Applying the C</t>
    </r>
    <r>
      <rPr>
        <b/>
        <vertAlign val="subscript"/>
        <sz val="11"/>
        <color theme="1"/>
        <rFont val="Calibri"/>
        <family val="2"/>
        <scheme val="minor"/>
      </rPr>
      <t>W2V</t>
    </r>
    <r>
      <rPr>
        <b/>
        <sz val="11"/>
        <color theme="1"/>
        <rFont val="Calibri"/>
        <family val="2"/>
        <scheme val="minor"/>
      </rPr>
      <t xml:space="preserve"> to everything in the scene moves them in camera space</t>
    </r>
  </si>
  <si>
    <r>
      <t xml:space="preserve">3- We're using a </t>
    </r>
    <r>
      <rPr>
        <b/>
        <u/>
        <sz val="11"/>
        <color theme="1"/>
        <rFont val="Calibri"/>
        <family val="2"/>
        <scheme val="minor"/>
      </rPr>
      <t>perpsective projection</t>
    </r>
    <r>
      <rPr>
        <b/>
        <sz val="11"/>
        <color theme="1"/>
        <rFont val="Calibri"/>
        <family val="2"/>
        <scheme val="minor"/>
      </rPr>
      <t xml:space="preserve"> with the following detail. Compute the associated matrix</t>
    </r>
  </si>
  <si>
    <t>Field of view:</t>
  </si>
  <si>
    <t>Near clip:</t>
  </si>
  <si>
    <t>Far clip:</t>
  </si>
  <si>
    <t>NDC:</t>
  </si>
  <si>
    <t xml:space="preserve"> [-1,1] on all 3 axes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</si>
  <si>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persp</t>
    </r>
  </si>
  <si>
    <t>Aspect ratio:</t>
  </si>
  <si>
    <r>
      <t>4- Applying M</t>
    </r>
    <r>
      <rPr>
        <b/>
        <vertAlign val="subscript"/>
        <sz val="11"/>
        <color theme="1"/>
        <rFont val="Calibri"/>
        <family val="2"/>
        <scheme val="minor"/>
      </rPr>
      <t>persp</t>
    </r>
    <r>
      <rPr>
        <b/>
        <sz val="11"/>
        <color theme="1"/>
        <rFont val="Calibri"/>
        <family val="2"/>
        <scheme val="minor"/>
      </rPr>
      <t xml:space="preserve"> (followed with the division by w) </t>
    </r>
    <r>
      <rPr>
        <b/>
        <i/>
        <sz val="11"/>
        <color theme="1"/>
        <rFont val="Calibri"/>
        <family val="2"/>
        <scheme val="minor"/>
      </rPr>
      <t>moves</t>
    </r>
    <r>
      <rPr>
        <b/>
        <sz val="11"/>
        <color theme="1"/>
        <rFont val="Calibri"/>
        <family val="2"/>
        <scheme val="minor"/>
      </rPr>
      <t xml:space="preserve">  to everything in the scene moves it to the NDC</t>
    </r>
  </si>
  <si>
    <t>In particular:</t>
  </si>
  <si>
    <t>5- Compute the NDC to screen transform using the following details</t>
  </si>
  <si>
    <t>(0,0) is at the top left corner</t>
  </si>
  <si>
    <t>width x height:</t>
  </si>
  <si>
    <t>x</t>
  </si>
  <si>
    <t>z-depth range:</t>
  </si>
  <si>
    <t>[0, 1]</t>
  </si>
  <si>
    <r>
      <t>M</t>
    </r>
    <r>
      <rPr>
        <vertAlign val="subscript"/>
        <sz val="11"/>
        <color theme="1"/>
        <rFont val="Calibri"/>
        <family val="2"/>
        <scheme val="minor"/>
      </rPr>
      <t>NDC2Scr</t>
    </r>
    <r>
      <rPr>
        <sz val="11"/>
        <color theme="1"/>
        <rFont val="Calibri"/>
        <family val="2"/>
        <scheme val="minor"/>
      </rPr>
      <t xml:space="preserve"> =</t>
    </r>
  </si>
  <si>
    <r>
      <t>6- Applying M</t>
    </r>
    <r>
      <rPr>
        <b/>
        <vertAlign val="subscript"/>
        <sz val="11"/>
        <color theme="1"/>
        <rFont val="Calibri"/>
        <family val="2"/>
        <scheme val="minor"/>
      </rPr>
      <t>NDC2Scr</t>
    </r>
    <r>
      <rPr>
        <b/>
        <sz val="11"/>
        <color theme="1"/>
        <rFont val="Calibri"/>
        <family val="2"/>
        <scheme val="minor"/>
      </rPr>
      <t xml:space="preserve"> to the everything in the NDC will move them to screen pixel space</t>
    </r>
  </si>
  <si>
    <r>
      <t>M</t>
    </r>
    <r>
      <rPr>
        <vertAlign val="subscript"/>
        <sz val="11"/>
        <color theme="1"/>
        <rFont val="Calibri"/>
        <family val="2"/>
        <scheme val="minor"/>
      </rPr>
      <t>NDC2Scr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'' =</t>
    </r>
  </si>
  <si>
    <t>x and y coordinates</t>
  </si>
  <si>
    <t>z depth</t>
  </si>
  <si>
    <t>Consider the points the top of the each TGO. Compute their final screen positions.</t>
  </si>
  <si>
    <t>Pr</t>
  </si>
  <si>
    <t>Pg</t>
  </si>
  <si>
    <t>Pb</t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</si>
  <si>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W2V </t>
    </r>
    <r>
      <rPr>
        <sz val="11"/>
        <color theme="1"/>
        <rFont val="Calibri"/>
        <family val="2"/>
        <scheme val="minor"/>
      </rPr>
      <t>[</t>
    </r>
    <r>
      <rPr>
        <i/>
        <sz val="11"/>
        <color theme="1"/>
        <rFont val="Calibri"/>
        <family val="2"/>
        <scheme val="minor"/>
      </rPr>
      <t>Pr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Pg</t>
    </r>
    <r>
      <rPr>
        <sz val="11"/>
        <color theme="1"/>
        <rFont val="Calibri"/>
        <family val="2"/>
        <scheme val="minor"/>
      </rPr>
      <t xml:space="preserve">, Pb] </t>
    </r>
    <r>
      <rPr>
        <i/>
        <sz val="11"/>
        <color theme="1"/>
        <rFont val="Calibri"/>
        <family val="2"/>
        <scheme val="minor"/>
      </rPr>
      <t>=</t>
    </r>
  </si>
  <si>
    <t>Pr'</t>
  </si>
  <si>
    <t>Pg'</t>
  </si>
  <si>
    <t>Pb'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</si>
  <si>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persp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[Pr', Pg', Pb'] =</t>
    </r>
  </si>
  <si>
    <r>
      <t xml:space="preserve">  and dividing by </t>
    </r>
    <r>
      <rPr>
        <b/>
        <i/>
        <sz val="11"/>
        <color theme="1"/>
        <rFont val="Calibri"/>
        <family val="2"/>
        <scheme val="minor"/>
      </rPr>
      <t>w</t>
    </r>
  </si>
  <si>
    <t>Pr''</t>
  </si>
  <si>
    <t>Pg''</t>
  </si>
  <si>
    <t>Pb''</t>
  </si>
  <si>
    <t>Inside NDC?</t>
  </si>
  <si>
    <t>in frame?</t>
  </si>
  <si>
    <t>w</t>
  </si>
  <si>
    <t>h</t>
  </si>
  <si>
    <t>proj</t>
  </si>
  <si>
    <t>ortho</t>
  </si>
  <si>
    <t>W_inv</t>
  </si>
  <si>
    <t>'Up' vector:</t>
  </si>
  <si>
    <r>
      <t xml:space="preserve">At this point             is perpendicular to          </t>
    </r>
    <r>
      <rPr>
        <b/>
        <i/>
        <u/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'up',</t>
    </r>
  </si>
  <si>
    <t>but since                                 these two are not perpendicular.</t>
  </si>
  <si>
    <t xml:space="preserve">Applying this matrice to any World space position (or vector) will return </t>
  </si>
  <si>
    <t>the corresponding Camera space position (or vector).</t>
  </si>
  <si>
    <t>Orthographic Proj</t>
  </si>
  <si>
    <r>
      <t xml:space="preserve">3- We're using a </t>
    </r>
    <r>
      <rPr>
        <b/>
        <u/>
        <sz val="11"/>
        <color theme="1"/>
        <rFont val="Calibri"/>
        <family val="2"/>
        <scheme val="minor"/>
      </rPr>
      <t>orthographic projection</t>
    </r>
    <r>
      <rPr>
        <b/>
        <sz val="11"/>
        <color theme="1"/>
        <rFont val="Calibri"/>
        <family val="2"/>
        <scheme val="minor"/>
      </rPr>
      <t xml:space="preserve"> with the following detail. Compute the associated matrix</t>
    </r>
  </si>
  <si>
    <t>t</t>
  </si>
  <si>
    <t>b</t>
  </si>
  <si>
    <t>l</t>
  </si>
  <si>
    <t>r</t>
  </si>
  <si>
    <t>factor</t>
  </si>
  <si>
    <t>Selector</t>
  </si>
  <si>
    <t>Left clip:</t>
  </si>
  <si>
    <t>Right clip:</t>
  </si>
  <si>
    <t>Top clip:</t>
  </si>
  <si>
    <t>Bottom clip: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</si>
  <si>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ortho</t>
    </r>
  </si>
  <si>
    <r>
      <t>4- Applying M</t>
    </r>
    <r>
      <rPr>
        <b/>
        <vertAlign val="subscript"/>
        <sz val="11"/>
        <color theme="1"/>
        <rFont val="Calibri"/>
        <family val="2"/>
        <scheme val="minor"/>
      </rPr>
      <t>ortho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moves</t>
    </r>
    <r>
      <rPr>
        <b/>
        <sz val="11"/>
        <color theme="1"/>
        <rFont val="Calibri"/>
        <family val="2"/>
        <scheme val="minor"/>
      </rPr>
      <t xml:space="preserve"> to everything in the scene moves it to the NDC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</si>
  <si>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ortho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[Pr', Pg', Pb'] =</t>
    </r>
  </si>
  <si>
    <t>Three TGO's (red, green and blue) are place in world. A camera (purple) is positioned to view the TGO's</t>
  </si>
  <si>
    <t>Consider the points at the top of the each TGO. Compute their final screen positions.</t>
  </si>
  <si>
    <t>Object Picking</t>
  </si>
  <si>
    <t>Mouse  Pos</t>
  </si>
  <si>
    <t>Screen to NDC</t>
  </si>
  <si>
    <t>NDC</t>
  </si>
  <si>
    <t>Proj Inv</t>
  </si>
  <si>
    <t>Cam space (HC)</t>
  </si>
  <si>
    <t>Cam Space</t>
  </si>
  <si>
    <t>Cam to World</t>
  </si>
  <si>
    <t>NDC as Displayed</t>
  </si>
  <si>
    <t>Cam space as displayed</t>
  </si>
  <si>
    <t>World space as displayed</t>
  </si>
  <si>
    <t>To perform Object Picking, we reverse the whole process</t>
  </si>
  <si>
    <t>Step 2: Get points near and far clip planes in screen space</t>
  </si>
  <si>
    <t>Near:</t>
  </si>
  <si>
    <t>Far</t>
  </si>
  <si>
    <t>Near</t>
  </si>
  <si>
    <t>Far:</t>
  </si>
  <si>
    <t xml:space="preserve">x = </t>
  </si>
  <si>
    <t>y =</t>
  </si>
  <si>
    <t>Hon. Coord.</t>
  </si>
  <si>
    <t>Camera Space</t>
  </si>
  <si>
    <r>
      <rPr>
        <b/>
        <sz val="11"/>
        <color theme="1"/>
        <rFont val="Calibri"/>
        <family val="2"/>
        <scheme val="minor"/>
      </rPr>
      <t>W</t>
    </r>
    <r>
      <rPr>
        <b/>
        <vertAlign val="subscript"/>
        <sz val="11"/>
        <color theme="1"/>
        <rFont val="Calibri"/>
        <family val="2"/>
        <scheme val="minor"/>
      </rPr>
      <t>v2w</t>
    </r>
    <r>
      <rPr>
        <b/>
        <sz val="11"/>
        <color theme="1"/>
        <rFont val="Calibri"/>
        <family val="2"/>
        <scheme val="minor"/>
      </rPr>
      <t xml:space="preserve"> </t>
    </r>
  </si>
  <si>
    <r>
      <t>(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"/>
        <family val="2"/>
        <scheme val="minor"/>
      </rPr>
      <t>persp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</si>
  <si>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Scr2NDC</t>
    </r>
    <r>
      <rPr>
        <sz val="11"/>
        <color theme="1"/>
        <rFont val="Calibri"/>
        <family val="2"/>
        <scheme val="minor"/>
      </rPr>
      <t/>
    </r>
  </si>
  <si>
    <t>World Space</t>
  </si>
  <si>
    <t>Step 1: Enter a mouse position</t>
  </si>
  <si>
    <t xml:space="preserve">Object Picking:  </t>
  </si>
  <si>
    <t>Start from the bottom….</t>
  </si>
  <si>
    <r>
      <t>Step 5: Appy W</t>
    </r>
    <r>
      <rPr>
        <b/>
        <vertAlign val="subscript"/>
        <sz val="11"/>
        <color theme="1"/>
        <rFont val="Calibri"/>
        <family val="2"/>
        <scheme val="minor"/>
      </rPr>
      <t>v2w</t>
    </r>
    <r>
      <rPr>
        <b/>
        <sz val="11"/>
        <color theme="1"/>
        <rFont val="Calibri"/>
        <family val="2"/>
        <scheme val="minor"/>
      </rPr>
      <t xml:space="preserve"> to get points in World Space</t>
    </r>
  </si>
  <si>
    <r>
      <t>Step 4: apply (M</t>
    </r>
    <r>
      <rPr>
        <b/>
        <vertAlign val="subscript"/>
        <sz val="11"/>
        <color theme="1"/>
        <rFont val="Calibri"/>
        <family val="2"/>
        <scheme val="minor"/>
      </rPr>
      <t>persp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(and Hom. Coord division) to get points in Camera Space</t>
    </r>
  </si>
  <si>
    <r>
      <t>Step 3: apply M</t>
    </r>
    <r>
      <rPr>
        <b/>
        <vertAlign val="subscript"/>
        <sz val="11"/>
        <color theme="1"/>
        <rFont val="Calibri"/>
        <family val="2"/>
        <scheme val="minor"/>
      </rPr>
      <t>Scr2NDC</t>
    </r>
    <r>
      <rPr>
        <b/>
        <sz val="11"/>
        <color theme="1"/>
        <rFont val="Calibri"/>
        <family val="2"/>
        <scheme val="minor"/>
      </rPr>
      <t xml:space="preserve"> = (M</t>
    </r>
    <r>
      <rPr>
        <b/>
        <vertAlign val="subscript"/>
        <sz val="11"/>
        <color theme="1"/>
        <rFont val="Calibri"/>
        <family val="2"/>
        <scheme val="minor"/>
      </rPr>
      <t>NDC2Scr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to get points in the NDC</t>
    </r>
  </si>
  <si>
    <r>
      <t>(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"/>
        <family val="2"/>
        <scheme val="minor"/>
      </rPr>
      <t>ortho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</t>
    </r>
  </si>
  <si>
    <r>
      <t>Step 4: apply (M</t>
    </r>
    <r>
      <rPr>
        <b/>
        <vertAlign val="subscript"/>
        <sz val="11"/>
        <color theme="1"/>
        <rFont val="Calibri"/>
        <family val="2"/>
        <scheme val="minor"/>
      </rPr>
      <t>ortho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 to get points in Camera Space</t>
    </r>
  </si>
  <si>
    <t>from this line in world space, you use collision tests to see which objects are 'selected'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</si>
</sst>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8"/>
      <color rgb="FF000000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Fill="1" applyAlignment="1">
      <alignment horizontal="right"/>
    </xf>
    <xf numFmtId="0" fontId="3" fillId="0" borderId="0" xfId="0" applyFont="1" applyFill="1"/>
    <xf numFmtId="0" fontId="0" fillId="0" borderId="0" xfId="0" applyFill="1" applyBorder="1"/>
    <xf numFmtId="0" fontId="4" fillId="0" borderId="0" xfId="0" applyFont="1" applyFill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0" fillId="2" borderId="0" xfId="0" applyFill="1" applyBorder="1" applyAlignment="1">
      <alignment horizontal="right"/>
    </xf>
    <xf numFmtId="0" fontId="0" fillId="2" borderId="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quotePrefix="1" applyFill="1" applyBorder="1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7" xfId="0" applyFont="1" applyFill="1" applyBorder="1"/>
    <xf numFmtId="0" fontId="1" fillId="2" borderId="4" xfId="0" applyFont="1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0" xfId="0" applyFont="1"/>
    <xf numFmtId="0" fontId="11" fillId="0" borderId="0" xfId="0" applyFont="1" applyFill="1"/>
    <xf numFmtId="0" fontId="11" fillId="0" borderId="0" xfId="0" applyFont="1" applyFill="1" applyAlignment="1">
      <alignment horizontal="right"/>
    </xf>
    <xf numFmtId="0" fontId="12" fillId="0" borderId="0" xfId="0" applyFont="1" applyFill="1"/>
    <xf numFmtId="0" fontId="13" fillId="0" borderId="0" xfId="0" applyFont="1" applyFill="1"/>
    <xf numFmtId="0" fontId="0" fillId="0" borderId="0" xfId="0" applyAlignment="1">
      <alignment horizontal="center"/>
    </xf>
    <xf numFmtId="0" fontId="0" fillId="0" borderId="0" xfId="0" applyBorder="1"/>
    <xf numFmtId="0" fontId="8" fillId="2" borderId="0" xfId="0" applyFont="1" applyFill="1" applyBorder="1"/>
    <xf numFmtId="0" fontId="0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7" fillId="0" borderId="0" xfId="0" applyFont="1"/>
    <xf numFmtId="0" fontId="10" fillId="2" borderId="0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9" fillId="2" borderId="8" xfId="0" applyFont="1" applyFill="1" applyBorder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quotePrefix="1" applyFont="1"/>
    <xf numFmtId="0" fontId="17" fillId="3" borderId="0" xfId="0" applyFont="1" applyFill="1"/>
    <xf numFmtId="0" fontId="20" fillId="0" borderId="0" xfId="0" applyFont="1" applyFill="1" applyAlignment="1">
      <alignment horizontal="left"/>
    </xf>
    <xf numFmtId="0" fontId="20" fillId="0" borderId="0" xfId="0" applyFont="1" applyFill="1" applyAlignment="1">
      <alignment horizontal="right"/>
    </xf>
    <xf numFmtId="0" fontId="17" fillId="0" borderId="0" xfId="0" applyFont="1" applyFill="1"/>
    <xf numFmtId="0" fontId="20" fillId="0" borderId="0" xfId="0" applyFont="1"/>
    <xf numFmtId="0" fontId="20" fillId="0" borderId="0" xfId="0" applyFont="1" applyAlignment="1">
      <alignment horizontal="right"/>
    </xf>
    <xf numFmtId="0" fontId="21" fillId="0" borderId="0" xfId="0" applyFont="1" applyFill="1" applyBorder="1"/>
    <xf numFmtId="0" fontId="21" fillId="0" borderId="0" xfId="0" applyFont="1" applyFill="1"/>
    <xf numFmtId="0" fontId="21" fillId="0" borderId="0" xfId="0" applyFont="1" applyFill="1" applyBorder="1" applyAlignment="1">
      <alignment horizontal="right"/>
    </xf>
    <xf numFmtId="0" fontId="17" fillId="0" borderId="0" xfId="0" applyFont="1" applyAlignment="1">
      <alignment horizontal="center"/>
    </xf>
    <xf numFmtId="0" fontId="17" fillId="4" borderId="0" xfId="0" applyFont="1" applyFill="1"/>
    <xf numFmtId="0" fontId="20" fillId="0" borderId="0" xfId="0" applyFont="1" applyFill="1" applyBorder="1" applyAlignment="1">
      <alignment horizontal="right"/>
    </xf>
    <xf numFmtId="0" fontId="17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right"/>
    </xf>
    <xf numFmtId="0" fontId="17" fillId="0" borderId="0" xfId="0" applyFont="1" applyBorder="1"/>
    <xf numFmtId="0" fontId="17" fillId="0" borderId="0" xfId="0" applyFont="1" applyFill="1" applyAlignment="1">
      <alignment horizontal="right"/>
    </xf>
    <xf numFmtId="0" fontId="17" fillId="0" borderId="0" xfId="0" applyFont="1" applyFill="1" applyAlignment="1">
      <alignment horizontal="left"/>
    </xf>
    <xf numFmtId="0" fontId="20" fillId="0" borderId="0" xfId="0" applyFont="1" applyFill="1"/>
    <xf numFmtId="0" fontId="17" fillId="2" borderId="2" xfId="0" applyFont="1" applyFill="1" applyBorder="1"/>
    <xf numFmtId="0" fontId="17" fillId="2" borderId="3" xfId="0" applyFont="1" applyFill="1" applyBorder="1"/>
    <xf numFmtId="0" fontId="17" fillId="2" borderId="0" xfId="0" applyFont="1" applyFill="1" applyBorder="1"/>
    <xf numFmtId="0" fontId="17" fillId="2" borderId="5" xfId="0" applyFont="1" applyFill="1" applyBorder="1"/>
    <xf numFmtId="0" fontId="24" fillId="2" borderId="0" xfId="0" applyFont="1" applyFill="1" applyBorder="1"/>
    <xf numFmtId="0" fontId="17" fillId="2" borderId="7" xfId="0" applyFont="1" applyFill="1" applyBorder="1"/>
    <xf numFmtId="0" fontId="17" fillId="2" borderId="8" xfId="0" applyFont="1" applyFill="1" applyBorder="1"/>
    <xf numFmtId="0" fontId="17" fillId="2" borderId="0" xfId="0" applyFont="1" applyFill="1"/>
    <xf numFmtId="0" fontId="0" fillId="2" borderId="0" xfId="0" quotePrefix="1" applyFill="1" applyBorder="1" applyAlignment="1">
      <alignment horizontal="center"/>
    </xf>
    <xf numFmtId="0" fontId="0" fillId="2" borderId="7" xfId="0" applyFill="1" applyBorder="1" applyAlignment="1">
      <alignment horizontal="right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14">
    <dxf>
      <font>
        <color auto="1"/>
      </font>
      <fill>
        <patternFill>
          <bgColor theme="1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Camera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3628698263383704E-2"/>
          <c:y val="9.1127354989074719E-2"/>
          <c:w val="0.95949366011991355"/>
          <c:h val="0.88291967812190431"/>
        </c:manualLayout>
      </c:layout>
      <c:scatterChart>
        <c:scatterStyle val="lineMarker"/>
        <c:varyColors val="0"/>
        <c:ser>
          <c:idx val="1"/>
          <c:order val="0"/>
          <c:tx>
            <c:v>Red TGO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'Orthograhic projection'!$AM$119:$AU$119</c:f>
              <c:numCache>
                <c:formatCode>General</c:formatCode>
                <c:ptCount val="9"/>
                <c:pt idx="0">
                  <c:v>-0.37164932191678984</c:v>
                </c:pt>
                <c:pt idx="1">
                  <c:v>-0.33839091895143858</c:v>
                </c:pt>
                <c:pt idx="2">
                  <c:v>-0.38939541006621209</c:v>
                </c:pt>
                <c:pt idx="3">
                  <c:v>-0.38716163673271853</c:v>
                </c:pt>
                <c:pt idx="4">
                  <c:v>-0.37164932191678984</c:v>
                </c:pt>
                <c:pt idx="5">
                  <c:v>-0.38939541006621209</c:v>
                </c:pt>
                <c:pt idx="7">
                  <c:v>-0.38716163673271853</c:v>
                </c:pt>
                <c:pt idx="8">
                  <c:v>-0.33839091895143858</c:v>
                </c:pt>
              </c:numCache>
            </c:numRef>
          </c:xVal>
          <c:yVal>
            <c:numRef>
              <c:f>'Orthograhic projection'!$AM$120:$AU$120</c:f>
              <c:numCache>
                <c:formatCode>General</c:formatCode>
                <c:ptCount val="9"/>
                <c:pt idx="0">
                  <c:v>-3.652256092207315E-2</c:v>
                </c:pt>
                <c:pt idx="1">
                  <c:v>-5.326546882402057E-2</c:v>
                </c:pt>
                <c:pt idx="2">
                  <c:v>-5.6244921257628575E-2</c:v>
                </c:pt>
                <c:pt idx="3">
                  <c:v>-4.8782367498685197E-2</c:v>
                </c:pt>
                <c:pt idx="4">
                  <c:v>-3.652256092207315E-2</c:v>
                </c:pt>
                <c:pt idx="5">
                  <c:v>-5.6244921257628575E-2</c:v>
                </c:pt>
                <c:pt idx="7">
                  <c:v>-4.8782367498685197E-2</c:v>
                </c:pt>
                <c:pt idx="8">
                  <c:v>-5.326546882402057E-2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4-4AE6-9E5A-1F49E101E5E2}"/>
            </c:ext>
          </c:extLst>
        </c:ser>
        <c:ser>
          <c:idx val="2"/>
          <c:order val="1"/>
          <c:tx>
            <c:v>Green TGO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'Orthograhic projection'!$AW$119:$BE$119</c:f>
              <c:numCache>
                <c:formatCode>General</c:formatCode>
                <c:ptCount val="9"/>
                <c:pt idx="0">
                  <c:v>-0.13486934856645338</c:v>
                </c:pt>
                <c:pt idx="1">
                  <c:v>-0.13710312189994706</c:v>
                </c:pt>
                <c:pt idx="2">
                  <c:v>-0.15038166338238207</c:v>
                </c:pt>
                <c:pt idx="3">
                  <c:v>-0.11712326041703075</c:v>
                </c:pt>
                <c:pt idx="4">
                  <c:v>-0.13486934856645338</c:v>
                </c:pt>
                <c:pt idx="5">
                  <c:v>-0.15038166338238207</c:v>
                </c:pt>
                <c:pt idx="7">
                  <c:v>-0.11712326041703075</c:v>
                </c:pt>
                <c:pt idx="8">
                  <c:v>-0.13710312189994706</c:v>
                </c:pt>
              </c:numCache>
            </c:numRef>
          </c:xVal>
          <c:yVal>
            <c:numRef>
              <c:f>'Orthograhic projection'!$AW$120:$BE$120</c:f>
              <c:numCache>
                <c:formatCode>General</c:formatCode>
                <c:ptCount val="9"/>
                <c:pt idx="0">
                  <c:v>8.4846037276861158E-2</c:v>
                </c:pt>
                <c:pt idx="1">
                  <c:v>6.1141791913212812E-2</c:v>
                </c:pt>
                <c:pt idx="2">
                  <c:v>7.2586230700249138E-2</c:v>
                </c:pt>
                <c:pt idx="3">
                  <c:v>7.2085014403006659E-2</c:v>
                </c:pt>
                <c:pt idx="4">
                  <c:v>8.4846037276861158E-2</c:v>
                </c:pt>
                <c:pt idx="5">
                  <c:v>7.2586230700249138E-2</c:v>
                </c:pt>
                <c:pt idx="7">
                  <c:v>7.2085014403006659E-2</c:v>
                </c:pt>
                <c:pt idx="8">
                  <c:v>6.1141791913212812E-2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54-4AE6-9E5A-1F49E101E5E2}"/>
            </c:ext>
          </c:extLst>
        </c:ser>
        <c:ser>
          <c:idx val="3"/>
          <c:order val="2"/>
          <c:tx>
            <c:v>Blue TGO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'Orthograhic projection'!$BG$119:$BO$119</c:f>
              <c:numCache>
                <c:formatCode>General</c:formatCode>
                <c:ptCount val="9"/>
                <c:pt idx="0">
                  <c:v>0.33835966875147955</c:v>
                </c:pt>
                <c:pt idx="1">
                  <c:v>0.30510126578612845</c:v>
                </c:pt>
                <c:pt idx="2">
                  <c:v>0.3561057569009019</c:v>
                </c:pt>
                <c:pt idx="3">
                  <c:v>0.35387198356740829</c:v>
                </c:pt>
                <c:pt idx="4">
                  <c:v>0.33835966875147955</c:v>
                </c:pt>
                <c:pt idx="5">
                  <c:v>0.3561057569009019</c:v>
                </c:pt>
                <c:pt idx="7">
                  <c:v>0.35387198356740829</c:v>
                </c:pt>
                <c:pt idx="8">
                  <c:v>0.30510126578612845</c:v>
                </c:pt>
              </c:numCache>
            </c:numRef>
          </c:xVal>
          <c:yVal>
            <c:numRef>
              <c:f>'Orthograhic projection'!$BG$120:$BO$120</c:f>
              <c:numCache>
                <c:formatCode>General</c:formatCode>
                <c:ptCount val="9"/>
                <c:pt idx="0">
                  <c:v>0.17766387009953952</c:v>
                </c:pt>
                <c:pt idx="1">
                  <c:v>0.16192339479207704</c:v>
                </c:pt>
                <c:pt idx="2">
                  <c:v>0.16490284722568502</c:v>
                </c:pt>
                <c:pt idx="3">
                  <c:v>0.15744029346674168</c:v>
                </c:pt>
                <c:pt idx="4">
                  <c:v>0.17766387009953952</c:v>
                </c:pt>
                <c:pt idx="5">
                  <c:v>0.16490284722568502</c:v>
                </c:pt>
                <c:pt idx="7">
                  <c:v>0.15744029346674168</c:v>
                </c:pt>
                <c:pt idx="8">
                  <c:v>0.16192339479207704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54-4AE6-9E5A-1F49E101E5E2}"/>
            </c:ext>
          </c:extLst>
        </c:ser>
        <c:ser>
          <c:idx val="0"/>
          <c:order val="3"/>
          <c:tx>
            <c:v>Frustum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54-4AE6-9E5A-1F49E101E5E2}"/>
                </c:ext>
              </c:extLst>
            </c:dLbl>
            <c:dLbl>
              <c:idx val="1"/>
              <c:layout>
                <c:manualLayout>
                  <c:x val="0"/>
                  <c:y val="2.805828045766867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</a:t>
                    </a:r>
                    <a:r>
                      <a:rPr lang="en-US" baseline="0"/>
                      <a:t> = </a:t>
                    </a:r>
                    <a:fld id="{5DDB0092-97F4-4F72-A541-03ED677EC135}" type="CELLREF">
                      <a:rPr lang="en-US"/>
                      <a:pPr/>
                      <a:t>[CELLREF]</a:t>
                    </a:fld>
                    <a:endParaRPr lang="en-US" baseline="0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{5DDB0092-97F4-4F72-A541-03ED677EC135}</c15:txfldGUID>
                      <c15:f>'Orthograhic projection'!$AR$79</c15:f>
                      <c15:dlblFieldTableCache>
                        <c:ptCount val="1"/>
                        <c:pt idx="0">
                          <c:v>100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04-E854-4AE6-9E5A-1F49E101E5E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854-4AE6-9E5A-1F49E101E5E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854-4AE6-9E5A-1F49E101E5E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854-4AE6-9E5A-1F49E101E5E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854-4AE6-9E5A-1F49E101E5E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854-4AE6-9E5A-1F49E101E5E2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854-4AE6-9E5A-1F49E101E5E2}"/>
                </c:ext>
              </c:extLst>
            </c:dLbl>
            <c:dLbl>
              <c:idx val="8"/>
              <c:layout>
                <c:manualLayout>
                  <c:x val="-0.13544018058690746"/>
                  <c:y val="-2.4691374026359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 = </a:t>
                    </a:r>
                    <a:fld id="{23ABEDDF-DACC-44C0-8A4E-F94A106667C7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{23ABEDDF-DACC-44C0-8A4E-F94A106667C7}</c15:txfldGUID>
                      <c15:f>'Orthograhic projection'!$AR$80</c15:f>
                      <c15:dlblFieldTableCache>
                        <c:ptCount val="1"/>
                        <c:pt idx="0">
                          <c:v>800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0B-E854-4AE6-9E5A-1F49E101E5E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854-4AE6-9E5A-1F49E101E5E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E854-4AE6-9E5A-1F49E101E5E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E854-4AE6-9E5A-1F49E101E5E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E854-4AE6-9E5A-1F49E101E5E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E854-4AE6-9E5A-1F49E101E5E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E854-4AE6-9E5A-1F49E101E5E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E854-4AE6-9E5A-1F49E101E5E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E854-4AE6-9E5A-1F49E101E5E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E854-4AE6-9E5A-1F49E101E5E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E854-4AE6-9E5A-1F49E101E5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'Orthograhic projection'!$AW$104:$BO$104</c:f>
              <c:numCache>
                <c:formatCode>General</c:formatCode>
                <c:ptCount val="19"/>
                <c:pt idx="0">
                  <c:v>0.21603899327897808</c:v>
                </c:pt>
                <c:pt idx="1">
                  <c:v>0.21603899327897808</c:v>
                </c:pt>
                <c:pt idx="2">
                  <c:v>-0.91191196110389705</c:v>
                </c:pt>
                <c:pt idx="3">
                  <c:v>-0.91191196110389705</c:v>
                </c:pt>
                <c:pt idx="4">
                  <c:v>0.21603899327897808</c:v>
                </c:pt>
                <c:pt idx="5">
                  <c:v>0.69359887315882429</c:v>
                </c:pt>
                <c:pt idx="6">
                  <c:v>0.69359887315882429</c:v>
                </c:pt>
                <c:pt idx="7">
                  <c:v>-0.43435208122405072</c:v>
                </c:pt>
                <c:pt idx="8">
                  <c:v>-0.43435208122405072</c:v>
                </c:pt>
                <c:pt idx="9">
                  <c:v>0.69359887315882429</c:v>
                </c:pt>
                <c:pt idx="11">
                  <c:v>0.21603899327897808</c:v>
                </c:pt>
                <c:pt idx="12">
                  <c:v>0.69359887315882429</c:v>
                </c:pt>
                <c:pt idx="14">
                  <c:v>-0.91191196110389705</c:v>
                </c:pt>
                <c:pt idx="15">
                  <c:v>-0.43435208122405072</c:v>
                </c:pt>
                <c:pt idx="17">
                  <c:v>-0.91191196110389705</c:v>
                </c:pt>
                <c:pt idx="18">
                  <c:v>-0.43435208122405072</c:v>
                </c:pt>
              </c:numCache>
            </c:numRef>
          </c:xVal>
          <c:yVal>
            <c:numRef>
              <c:f>'Orthograhic projection'!$AW$105:$BO$105</c:f>
              <c:numCache>
                <c:formatCode>General</c:formatCode>
                <c:ptCount val="19"/>
                <c:pt idx="0">
                  <c:v>0.31268955750434135</c:v>
                </c:pt>
                <c:pt idx="1">
                  <c:v>-0.55353399474658838</c:v>
                </c:pt>
                <c:pt idx="2">
                  <c:v>-0.47189181263057245</c:v>
                </c:pt>
                <c:pt idx="3">
                  <c:v>0.39433173962035728</c:v>
                </c:pt>
                <c:pt idx="4">
                  <c:v>0.31268955750434135</c:v>
                </c:pt>
                <c:pt idx="5">
                  <c:v>0.64487118598888138</c:v>
                </c:pt>
                <c:pt idx="6">
                  <c:v>-0.22135236626204843</c:v>
                </c:pt>
                <c:pt idx="7">
                  <c:v>-0.13971018414603251</c:v>
                </c:pt>
                <c:pt idx="8">
                  <c:v>0.72651336810489719</c:v>
                </c:pt>
                <c:pt idx="9">
                  <c:v>0.64487118598888138</c:v>
                </c:pt>
                <c:pt idx="11">
                  <c:v>-0.55353399474658838</c:v>
                </c:pt>
                <c:pt idx="12">
                  <c:v>-0.22135236626204843</c:v>
                </c:pt>
                <c:pt idx="14">
                  <c:v>0.39433173962035728</c:v>
                </c:pt>
                <c:pt idx="15">
                  <c:v>0.72651336810489719</c:v>
                </c:pt>
                <c:pt idx="17">
                  <c:v>-0.47189181263057245</c:v>
                </c:pt>
                <c:pt idx="18">
                  <c:v>-0.13971018414603251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'Orthograhic projection'!$AW$103:$BF$103</c15:f>
                <c15:dlblRangeCache>
                  <c:ptCount val="10"/>
                  <c:pt idx="0">
                    <c:v>XYZ</c:v>
                  </c:pt>
                  <c:pt idx="1">
                    <c:v>XyZ</c:v>
                  </c:pt>
                  <c:pt idx="2">
                    <c:v>xyZ</c:v>
                  </c:pt>
                  <c:pt idx="3">
                    <c:v>xYZ</c:v>
                  </c:pt>
                  <c:pt idx="4">
                    <c:v>XYZ</c:v>
                  </c:pt>
                  <c:pt idx="5">
                    <c:v>XYz</c:v>
                  </c:pt>
                  <c:pt idx="6">
                    <c:v>Xyz</c:v>
                  </c:pt>
                  <c:pt idx="7">
                    <c:v>xyz</c:v>
                  </c:pt>
                  <c:pt idx="8">
                    <c:v>xYz</c:v>
                  </c:pt>
                  <c:pt idx="9">
                    <c:v>XYz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E854-4AE6-9E5A-1F49E101E5E2}"/>
            </c:ext>
          </c:extLst>
        </c:ser>
        <c:ser>
          <c:idx val="4"/>
          <c:order val="4"/>
          <c:tx>
            <c:v>view axis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E854-4AE6-9E5A-1F49E101E5E2}"/>
              </c:ext>
            </c:extLst>
          </c:dPt>
          <c:xVal>
            <c:numRef>
              <c:f>'Orthograhic projection'!$AZ$112:$BA$112</c:f>
              <c:numCache>
                <c:formatCode>General</c:formatCode>
                <c:ptCount val="2"/>
                <c:pt idx="0">
                  <c:v>-0.4161593238952947</c:v>
                </c:pt>
                <c:pt idx="1">
                  <c:v>67.806680658939896</c:v>
                </c:pt>
              </c:numCache>
            </c:numRef>
          </c:xVal>
          <c:yVal>
            <c:numRef>
              <c:f>'Orthograhic projection'!$AZ$113:$BA$113</c:f>
              <c:numCache>
                <c:formatCode>General</c:formatCode>
                <c:ptCount val="2"/>
                <c:pt idx="0">
                  <c:v>-0.12705564591804988</c:v>
                </c:pt>
                <c:pt idx="1">
                  <c:v>47.327462709016238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854-4AE6-9E5A-1F49E101E5E2}"/>
            </c:ext>
          </c:extLst>
        </c:ser>
        <c:ser>
          <c:idx val="5"/>
          <c:order val="5"/>
          <c:tx>
            <c:v>origin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E854-4AE6-9E5A-1F49E101E5E2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2700" cap="rnd">
                <a:solidFill>
                  <a:srgbClr val="C0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E854-4AE6-9E5A-1F49E101E5E2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E854-4AE6-9E5A-1F49E101E5E2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2700" cap="rnd">
                <a:solidFill>
                  <a:srgbClr val="00B05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E854-4AE6-9E5A-1F49E101E5E2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E854-4AE6-9E5A-1F49E101E5E2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12700" cap="rnd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E854-4AE6-9E5A-1F49E101E5E2}"/>
              </c:ext>
            </c:extLst>
          </c:dPt>
          <c:xVal>
            <c:numRef>
              <c:f>'Orthograhic projection'!$BH$112:$BR$112</c:f>
              <c:numCache>
                <c:formatCode>General</c:formatCode>
                <c:ptCount val="11"/>
                <c:pt idx="0">
                  <c:v>-0.4161593238952947</c:v>
                </c:pt>
                <c:pt idx="1">
                  <c:v>-0.20466851994850557</c:v>
                </c:pt>
                <c:pt idx="2">
                  <c:v>1.6987487155725967</c:v>
                </c:pt>
                <c:pt idx="4">
                  <c:v>-0.4161593238952947</c:v>
                </c:pt>
                <c:pt idx="5">
                  <c:v>-0.4161593238952947</c:v>
                </c:pt>
                <c:pt idx="6">
                  <c:v>-0.4161593238952947</c:v>
                </c:pt>
                <c:pt idx="8">
                  <c:v>-0.4161593238952947</c:v>
                </c:pt>
                <c:pt idx="9">
                  <c:v>-0.48438216387812988</c:v>
                </c:pt>
                <c:pt idx="10">
                  <c:v>-1.0983877237236466</c:v>
                </c:pt>
              </c:numCache>
            </c:numRef>
          </c:xVal>
          <c:yVal>
            <c:numRef>
              <c:f>'Orthograhic projection'!$BH$113:$BR$113</c:f>
              <c:numCache>
                <c:formatCode>General</c:formatCode>
                <c:ptCount val="11"/>
                <c:pt idx="0">
                  <c:v>-0.12705564591804988</c:v>
                </c:pt>
                <c:pt idx="1">
                  <c:v>-0.14236355506480289</c:v>
                </c:pt>
                <c:pt idx="2">
                  <c:v>-0.28013473738557992</c:v>
                </c:pt>
                <c:pt idx="4">
                  <c:v>-0.12705564591804988</c:v>
                </c:pt>
                <c:pt idx="5">
                  <c:v>8.9500242144682551E-2</c:v>
                </c:pt>
                <c:pt idx="6">
                  <c:v>2.0385032347092742</c:v>
                </c:pt>
                <c:pt idx="8">
                  <c:v>-0.12705564591804988</c:v>
                </c:pt>
                <c:pt idx="9">
                  <c:v>-0.17451016427298416</c:v>
                </c:pt>
                <c:pt idx="10">
                  <c:v>-0.60160082946739268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E854-4AE6-9E5A-1F49E101E5E2}"/>
            </c:ext>
          </c:extLst>
        </c:ser>
        <c:ser>
          <c:idx val="6"/>
          <c:order val="6"/>
          <c:tx>
            <c:v>Object Picking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'Orthograhic projection'!$AY$214:$AZ$214</c:f>
              <c:numCache>
                <c:formatCode>General</c:formatCode>
                <c:ptCount val="2"/>
                <c:pt idx="0">
                  <c:v>-0.36115465915913381</c:v>
                </c:pt>
                <c:pt idx="1">
                  <c:v>0.11640522072071252</c:v>
                </c:pt>
              </c:numCache>
            </c:numRef>
          </c:xVal>
          <c:yVal>
            <c:numRef>
              <c:f>'Orthograhic projection'!$AY$215:$AZ$215</c:f>
              <c:numCache>
                <c:formatCode>General</c:formatCode>
                <c:ptCount val="2"/>
                <c:pt idx="0">
                  <c:v>0.18528310533501166</c:v>
                </c:pt>
                <c:pt idx="1">
                  <c:v>0.51746473381955171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8D-46C1-8997-B163F5CF7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430816"/>
        <c:axId val="743422288"/>
      </c:scatterChart>
      <c:valAx>
        <c:axId val="743430816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extTo"/>
        <c:crossAx val="743422288"/>
        <c:crosses val="autoZero"/>
        <c:crossBetween val="midCat"/>
        <c:majorUnit val="50"/>
      </c:valAx>
      <c:valAx>
        <c:axId val="743422288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743430816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NDC Space</a:t>
            </a:r>
          </a:p>
          <a:p>
            <a:pPr>
              <a:defRPr/>
            </a:pPr>
            <a:r>
              <a:rPr lang="en-US"/>
              <a:t>(</a:t>
            </a:r>
            <a:r>
              <a:rPr lang="en-US" i="1"/>
              <a:t>left-handed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929742982034079E-2"/>
          <c:y val="0.12345955429311389"/>
          <c:w val="0.88773266413791496"/>
          <c:h val="0.82580434122292579"/>
        </c:manualLayout>
      </c:layout>
      <c:scatterChart>
        <c:scatterStyle val="lineMarker"/>
        <c:varyColors val="0"/>
        <c:ser>
          <c:idx val="1"/>
          <c:order val="0"/>
          <c:tx>
            <c:v>Tgo green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'Orthograhic projection'!$AW$167:$BE$167</c:f>
              <c:numCache>
                <c:formatCode>General</c:formatCode>
                <c:ptCount val="9"/>
                <c:pt idx="0">
                  <c:v>-5.9732395264591474E-2</c:v>
                </c:pt>
                <c:pt idx="1">
                  <c:v>-7.1444109088634439E-2</c:v>
                </c:pt>
                <c:pt idx="2">
                  <c:v>-7.9462128552786768E-2</c:v>
                </c:pt>
                <c:pt idx="3">
                  <c:v>-2.8290948152352988E-2</c:v>
                </c:pt>
                <c:pt idx="4">
                  <c:v>-5.9732395264591474E-2</c:v>
                </c:pt>
                <c:pt idx="5">
                  <c:v>-7.9462128552786768E-2</c:v>
                </c:pt>
                <c:pt idx="7">
                  <c:v>-2.8290948152352988E-2</c:v>
                </c:pt>
                <c:pt idx="8">
                  <c:v>-7.1444109088634439E-2</c:v>
                </c:pt>
              </c:numCache>
            </c:numRef>
          </c:xVal>
          <c:yVal>
            <c:numRef>
              <c:f>'Orthograhic projection'!$AW$168:$BE$168</c:f>
              <c:numCache>
                <c:formatCode>General</c:formatCode>
                <c:ptCount val="9"/>
                <c:pt idx="0">
                  <c:v>1.2189672976000864E-2</c:v>
                </c:pt>
                <c:pt idx="1">
                  <c:v>-3.5214545064759857E-2</c:v>
                </c:pt>
                <c:pt idx="2">
                  <c:v>-1.542276303996659E-2</c:v>
                </c:pt>
                <c:pt idx="3">
                  <c:v>-2.1201385528957343E-2</c:v>
                </c:pt>
                <c:pt idx="4">
                  <c:v>1.2189672976000864E-2</c:v>
                </c:pt>
                <c:pt idx="5">
                  <c:v>-1.542276303996659E-2</c:v>
                </c:pt>
                <c:pt idx="7">
                  <c:v>-2.1201385528957343E-2</c:v>
                </c:pt>
                <c:pt idx="8">
                  <c:v>-3.5214545064759857E-2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6-4FEB-B429-76F0ECD94D6B}"/>
            </c:ext>
          </c:extLst>
        </c:ser>
        <c:ser>
          <c:idx val="2"/>
          <c:order val="1"/>
          <c:tx>
            <c:v>TGO blue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'Orthograhic projection'!$BG$167:$BO$167</c:f>
              <c:numCache>
                <c:formatCode>General</c:formatCode>
                <c:ptCount val="9"/>
                <c:pt idx="0">
                  <c:v>0.77870619439509781</c:v>
                </c:pt>
                <c:pt idx="1">
                  <c:v>0.72753501399466425</c:v>
                </c:pt>
                <c:pt idx="2">
                  <c:v>0.81014764150733598</c:v>
                </c:pt>
                <c:pt idx="3">
                  <c:v>0.79843592768329308</c:v>
                </c:pt>
                <c:pt idx="4">
                  <c:v>0.77870619439509781</c:v>
                </c:pt>
                <c:pt idx="5">
                  <c:v>0.81014764150733598</c:v>
                </c:pt>
                <c:pt idx="7">
                  <c:v>0.79843592768329308</c:v>
                </c:pt>
                <c:pt idx="8">
                  <c:v>0.72753501399466425</c:v>
                </c:pt>
              </c:numCache>
            </c:numRef>
          </c:xVal>
          <c:yVal>
            <c:numRef>
              <c:f>'Orthograhic projection'!$BG$168:$BO$168</c:f>
              <c:numCache>
                <c:formatCode>General</c:formatCode>
                <c:ptCount val="9"/>
                <c:pt idx="0">
                  <c:v>8.5385557836549456E-2</c:v>
                </c:pt>
                <c:pt idx="1">
                  <c:v>5.5028276138311467E-2</c:v>
                </c:pt>
                <c:pt idx="2">
                  <c:v>5.1994499331591372E-2</c:v>
                </c:pt>
                <c:pt idx="3">
                  <c:v>4.0726185478059541E-2</c:v>
                </c:pt>
                <c:pt idx="4">
                  <c:v>8.5385557836549456E-2</c:v>
                </c:pt>
                <c:pt idx="5">
                  <c:v>5.1994499331591372E-2</c:v>
                </c:pt>
                <c:pt idx="7">
                  <c:v>4.0726185478059541E-2</c:v>
                </c:pt>
                <c:pt idx="8">
                  <c:v>5.5028276138311467E-2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A6-4FEB-B429-76F0ECD94D6B}"/>
            </c:ext>
          </c:extLst>
        </c:ser>
        <c:ser>
          <c:idx val="3"/>
          <c:order val="2"/>
          <c:tx>
            <c:v>TGO red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'Orthograhic projection'!$AM$167:$AU$167</c:f>
              <c:numCache>
                <c:formatCode>General</c:formatCode>
                <c:ptCount val="9"/>
                <c:pt idx="0">
                  <c:v>-0.56195470806790992</c:v>
                </c:pt>
                <c:pt idx="1">
                  <c:v>-0.51078352766747603</c:v>
                </c:pt>
                <c:pt idx="2">
                  <c:v>-0.59339615518014799</c:v>
                </c:pt>
                <c:pt idx="3">
                  <c:v>-0.5816844413561052</c:v>
                </c:pt>
                <c:pt idx="4">
                  <c:v>-0.56195470806790992</c:v>
                </c:pt>
                <c:pt idx="5">
                  <c:v>-0.59339615518014799</c:v>
                </c:pt>
                <c:pt idx="7">
                  <c:v>-0.5816844413561052</c:v>
                </c:pt>
                <c:pt idx="8">
                  <c:v>-0.51078352766747603</c:v>
                </c:pt>
              </c:numCache>
            </c:numRef>
          </c:xVal>
          <c:yVal>
            <c:numRef>
              <c:f>'Orthograhic projection'!$AM$168:$AU$168</c:f>
              <c:numCache>
                <c:formatCode>General</c:formatCode>
                <c:ptCount val="9"/>
                <c:pt idx="0">
                  <c:v>-0.14094382298225255</c:v>
                </c:pt>
                <c:pt idx="1">
                  <c:v>-0.18285834965847195</c:v>
                </c:pt>
                <c:pt idx="2">
                  <c:v>-0.17982457285175191</c:v>
                </c:pt>
                <c:pt idx="3">
                  <c:v>-0.16855625899821997</c:v>
                </c:pt>
                <c:pt idx="4">
                  <c:v>-0.14094382298225255</c:v>
                </c:pt>
                <c:pt idx="5">
                  <c:v>-0.17982457285175191</c:v>
                </c:pt>
                <c:pt idx="7">
                  <c:v>-0.16855625899821997</c:v>
                </c:pt>
                <c:pt idx="8">
                  <c:v>-0.18285834965847195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A6-4FEB-B429-76F0ECD94D6B}"/>
            </c:ext>
          </c:extLst>
        </c:ser>
        <c:ser>
          <c:idx val="0"/>
          <c:order val="3"/>
          <c:tx>
            <c:v>NDC cube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5857799436478571E-2"/>
                  <c:y val="-6.84793554884189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(1,</a:t>
                    </a:r>
                    <a:r>
                      <a:rPr lang="en-US" baseline="0"/>
                      <a:t> 1, 1)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BA6-4FEB-B429-76F0ECD94D6B}"/>
                </c:ext>
              </c:extLst>
            </c:dLbl>
            <c:dLbl>
              <c:idx val="7"/>
              <c:layout>
                <c:manualLayout>
                  <c:x val="-0.15662027340071102"/>
                  <c:y val="8.86203423967774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(-1, -1, -1)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BA6-4FEB-B429-76F0ECD94D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'Orthograhic projection'!$AM$140:$BE$140</c:f>
              <c:numCache>
                <c:formatCode>General</c:formatCode>
                <c:ptCount val="19"/>
                <c:pt idx="0">
                  <c:v>1.3867504905630721</c:v>
                </c:pt>
                <c:pt idx="1">
                  <c:v>1.3867504905630721</c:v>
                </c:pt>
                <c:pt idx="2">
                  <c:v>-0.27735009811261513</c:v>
                </c:pt>
                <c:pt idx="3">
                  <c:v>-0.27735009811261513</c:v>
                </c:pt>
                <c:pt idx="4">
                  <c:v>1.3867504905630721</c:v>
                </c:pt>
                <c:pt idx="5">
                  <c:v>0.27735009811261402</c:v>
                </c:pt>
                <c:pt idx="6">
                  <c:v>0.27735009811261402</c:v>
                </c:pt>
                <c:pt idx="7">
                  <c:v>-1.386750490563073</c:v>
                </c:pt>
                <c:pt idx="8">
                  <c:v>-1.386750490563073</c:v>
                </c:pt>
                <c:pt idx="9">
                  <c:v>0.27735009811261402</c:v>
                </c:pt>
                <c:pt idx="11">
                  <c:v>1.3867504905630721</c:v>
                </c:pt>
                <c:pt idx="12">
                  <c:v>0.27735009811261402</c:v>
                </c:pt>
                <c:pt idx="14">
                  <c:v>-0.27735009811261513</c:v>
                </c:pt>
                <c:pt idx="15">
                  <c:v>-1.386750490563073</c:v>
                </c:pt>
                <c:pt idx="17">
                  <c:v>-0.27735009811261513</c:v>
                </c:pt>
                <c:pt idx="18">
                  <c:v>-1.386750490563073</c:v>
                </c:pt>
              </c:numCache>
            </c:numRef>
          </c:xVal>
          <c:yVal>
            <c:numRef>
              <c:f>'Orthograhic projection'!$AM$141:$BE$141</c:f>
              <c:numCache>
                <c:formatCode>General</c:formatCode>
                <c:ptCount val="19"/>
                <c:pt idx="0">
                  <c:v>1.0377490433255414</c:v>
                </c:pt>
                <c:pt idx="1">
                  <c:v>-0.88949917999332184</c:v>
                </c:pt>
                <c:pt idx="2">
                  <c:v>-0.59299945332888127</c:v>
                </c:pt>
                <c:pt idx="3">
                  <c:v>1.3342487699899821</c:v>
                </c:pt>
                <c:pt idx="4">
                  <c:v>1.0377490433255414</c:v>
                </c:pt>
                <c:pt idx="5">
                  <c:v>0.59299945332888082</c:v>
                </c:pt>
                <c:pt idx="6">
                  <c:v>-1.3342487699899825</c:v>
                </c:pt>
                <c:pt idx="7">
                  <c:v>-1.0377490433255419</c:v>
                </c:pt>
                <c:pt idx="8">
                  <c:v>0.8894991799933214</c:v>
                </c:pt>
                <c:pt idx="9">
                  <c:v>0.59299945332888082</c:v>
                </c:pt>
                <c:pt idx="11">
                  <c:v>-0.88949917999332184</c:v>
                </c:pt>
                <c:pt idx="12">
                  <c:v>-1.3342487699899825</c:v>
                </c:pt>
                <c:pt idx="14">
                  <c:v>1.3342487699899821</c:v>
                </c:pt>
                <c:pt idx="15">
                  <c:v>0.8894991799933214</c:v>
                </c:pt>
                <c:pt idx="17">
                  <c:v>-0.59299945332888127</c:v>
                </c:pt>
                <c:pt idx="18">
                  <c:v>-1.0377490433255419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A6-4FEB-B429-76F0ECD94D6B}"/>
            </c:ext>
          </c:extLst>
        </c:ser>
        <c:ser>
          <c:idx val="4"/>
          <c:order val="4"/>
          <c:tx>
            <c:v>Object Picking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'Orthograhic projection'!$AW$207:$AX$207</c:f>
              <c:numCache>
                <c:formatCode>General</c:formatCode>
                <c:ptCount val="2"/>
                <c:pt idx="0">
                  <c:v>-0.57420137499877277</c:v>
                </c:pt>
                <c:pt idx="1">
                  <c:v>0.5351990174516853</c:v>
                </c:pt>
              </c:numCache>
            </c:numRef>
          </c:xVal>
          <c:yVal>
            <c:numRef>
              <c:f>'Orthograhic projection'!$AW$208:$AX$208</c:f>
              <c:numCache>
                <c:formatCode>General</c:formatCode>
                <c:ptCount val="2"/>
                <c:pt idx="0">
                  <c:v>0.36830825421598445</c:v>
                </c:pt>
                <c:pt idx="1">
                  <c:v>0.81305784421264515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06-4494-ADD0-5B0B340AA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992872"/>
        <c:axId val="678991888"/>
      </c:scatterChart>
      <c:valAx>
        <c:axId val="678992872"/>
        <c:scaling>
          <c:orientation val="minMax"/>
          <c:max val="2"/>
          <c:min val="-2"/>
        </c:scaling>
        <c:delete val="1"/>
        <c:axPos val="b"/>
        <c:numFmt formatCode="General" sourceLinked="1"/>
        <c:majorTickMark val="out"/>
        <c:minorTickMark val="none"/>
        <c:tickLblPos val="nextTo"/>
        <c:crossAx val="678991888"/>
        <c:crosses val="autoZero"/>
        <c:crossBetween val="midCat"/>
      </c:valAx>
      <c:valAx>
        <c:axId val="678991888"/>
        <c:scaling>
          <c:orientation val="minMax"/>
          <c:max val="2"/>
          <c:min val="-2"/>
        </c:scaling>
        <c:delete val="1"/>
        <c:axPos val="l"/>
        <c:numFmt formatCode="General" sourceLinked="1"/>
        <c:majorTickMark val="out"/>
        <c:minorTickMark val="none"/>
        <c:tickLblPos val="nextTo"/>
        <c:crossAx val="67899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269889928953112E-2"/>
          <c:y val="0.10824662813102122"/>
          <c:w val="0.94426109921362644"/>
          <c:h val="0.87248554913294796"/>
        </c:manualLayout>
      </c:layout>
      <c:scatterChart>
        <c:scatterStyle val="lineMarker"/>
        <c:varyColors val="0"/>
        <c:ser>
          <c:idx val="0"/>
          <c:order val="0"/>
          <c:tx>
            <c:v>TGO green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'Orthograhic projection'!$AW$52:$BE$52</c:f>
              <c:numCache>
                <c:formatCode>General</c:formatCode>
                <c:ptCount val="9"/>
                <c:pt idx="0">
                  <c:v>-0.18800639677616876</c:v>
                </c:pt>
                <c:pt idx="1">
                  <c:v>-0.18963337520980866</c:v>
                </c:pt>
                <c:pt idx="2">
                  <c:v>-0.19966640888392145</c:v>
                </c:pt>
                <c:pt idx="3">
                  <c:v>-0.17471940623477605</c:v>
                </c:pt>
                <c:pt idx="4">
                  <c:v>-0.18800639677616876</c:v>
                </c:pt>
                <c:pt idx="5">
                  <c:v>-0.19966640888392145</c:v>
                </c:pt>
                <c:pt idx="7">
                  <c:v>-0.17471940623477605</c:v>
                </c:pt>
                <c:pt idx="8">
                  <c:v>-0.18963337520980866</c:v>
                </c:pt>
              </c:numCache>
            </c:numRef>
          </c:xVal>
          <c:yVal>
            <c:numRef>
              <c:f>'Orthograhic projection'!$AW$53:$BE$53</c:f>
              <c:numCache>
                <c:formatCode>General</c:formatCode>
                <c:ptCount val="9"/>
                <c:pt idx="0">
                  <c:v>-9.370253659762906E-2</c:v>
                </c:pt>
                <c:pt idx="1">
                  <c:v>-0.11369154662876502</c:v>
                </c:pt>
                <c:pt idx="2">
                  <c:v>-0.10115465293117187</c:v>
                </c:pt>
                <c:pt idx="3">
                  <c:v>-0.10168813776936725</c:v>
                </c:pt>
                <c:pt idx="4">
                  <c:v>-9.370253659762906E-2</c:v>
                </c:pt>
                <c:pt idx="5">
                  <c:v>-0.10115465293117187</c:v>
                </c:pt>
                <c:pt idx="7">
                  <c:v>-0.10168813776936725</c:v>
                </c:pt>
                <c:pt idx="8">
                  <c:v>-0.11369154662876502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2-4F74-80C0-FD0D2096CF71}"/>
            </c:ext>
          </c:extLst>
        </c:ser>
        <c:ser>
          <c:idx val="1"/>
          <c:order val="1"/>
          <c:tx>
            <c:v>TGO ref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'Orthograhic projection'!$AM$52:$AU$52</c:f>
              <c:numCache>
                <c:formatCode>General</c:formatCode>
                <c:ptCount val="9"/>
                <c:pt idx="0">
                  <c:v>-0.36480471989837354</c:v>
                </c:pt>
                <c:pt idx="1">
                  <c:v>-0.33985771724922803</c:v>
                </c:pt>
                <c:pt idx="2">
                  <c:v>-0.37809171043976614</c:v>
                </c:pt>
                <c:pt idx="3">
                  <c:v>-0.37646473200612623</c:v>
                </c:pt>
                <c:pt idx="4">
                  <c:v>-0.36480471989837354</c:v>
                </c:pt>
                <c:pt idx="5">
                  <c:v>-0.37809171043976614</c:v>
                </c:pt>
                <c:pt idx="7">
                  <c:v>-0.37646473200612623</c:v>
                </c:pt>
                <c:pt idx="8">
                  <c:v>-0.33985771724922803</c:v>
                </c:pt>
              </c:numCache>
            </c:numRef>
          </c:xVal>
          <c:yVal>
            <c:numRef>
              <c:f>'Orthograhic projection'!$AM$53:$AU$53</c:f>
              <c:numCache>
                <c:formatCode>General</c:formatCode>
                <c:ptCount val="9"/>
                <c:pt idx="0">
                  <c:v>-0.22683664177396146</c:v>
                </c:pt>
                <c:pt idx="1">
                  <c:v>-0.23917903579096256</c:v>
                </c:pt>
                <c:pt idx="2">
                  <c:v>-0.2424688589598345</c:v>
                </c:pt>
                <c:pt idx="3">
                  <c:v>-0.23428875810750416</c:v>
                </c:pt>
                <c:pt idx="4">
                  <c:v>-0.22683664177396146</c:v>
                </c:pt>
                <c:pt idx="5">
                  <c:v>-0.2424688589598345</c:v>
                </c:pt>
                <c:pt idx="7">
                  <c:v>-0.23428875810750416</c:v>
                </c:pt>
                <c:pt idx="8">
                  <c:v>-0.23917903579096256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82-4F74-80C0-FD0D2096CF71}"/>
            </c:ext>
          </c:extLst>
        </c:ser>
        <c:ser>
          <c:idx val="2"/>
          <c:order val="2"/>
          <c:tx>
            <c:v>TGO blue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'Orthograhic projection'!$BG$52:$BO$52</c:f>
              <c:numCache>
                <c:formatCode>General</c:formatCode>
                <c:ptCount val="9"/>
                <c:pt idx="0">
                  <c:v>0.16631335099430306</c:v>
                </c:pt>
                <c:pt idx="1">
                  <c:v>0.14136634834515766</c:v>
                </c:pt>
                <c:pt idx="2">
                  <c:v>0.17960034153569576</c:v>
                </c:pt>
                <c:pt idx="3">
                  <c:v>0.1779733631020558</c:v>
                </c:pt>
                <c:pt idx="4">
                  <c:v>0.16631335099430306</c:v>
                </c:pt>
                <c:pt idx="5">
                  <c:v>0.17960034153569576</c:v>
                </c:pt>
                <c:pt idx="7">
                  <c:v>0.1779733631020558</c:v>
                </c:pt>
                <c:pt idx="8">
                  <c:v>0.14136634834515766</c:v>
                </c:pt>
              </c:numCache>
            </c:numRef>
          </c:xVal>
          <c:yVal>
            <c:numRef>
              <c:f>'Orthograhic projection'!$BG$53:$BO$53</c:f>
              <c:numCache>
                <c:formatCode>General</c:formatCode>
                <c:ptCount val="9"/>
                <c:pt idx="0">
                  <c:v>8.252343590835709E-3</c:v>
                </c:pt>
                <c:pt idx="1">
                  <c:v>-3.0230807497745316E-3</c:v>
                </c:pt>
                <c:pt idx="2">
                  <c:v>2.6674241909740992E-4</c:v>
                </c:pt>
                <c:pt idx="3">
                  <c:v>-7.913358433232931E-3</c:v>
                </c:pt>
                <c:pt idx="4">
                  <c:v>8.252343590835709E-3</c:v>
                </c:pt>
                <c:pt idx="5">
                  <c:v>2.6674241909740992E-4</c:v>
                </c:pt>
                <c:pt idx="7">
                  <c:v>-7.913358433232931E-3</c:v>
                </c:pt>
                <c:pt idx="8">
                  <c:v>-3.0230807497745316E-3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82-4F74-80C0-FD0D2096CF71}"/>
            </c:ext>
          </c:extLst>
        </c:ser>
        <c:ser>
          <c:idx val="3"/>
          <c:order val="3"/>
          <c:tx>
            <c:v>Origin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C82-4F74-80C0-FD0D2096CF71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 cmpd="sng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EC82-4F74-80C0-FD0D2096CF71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chemeClr val="accent2">
                    <a:lumMod val="60000"/>
                    <a:lumOff val="40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EC82-4F74-80C0-FD0D2096CF71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EC82-4F74-80C0-FD0D2096CF71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EC82-4F74-80C0-FD0D2096CF71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EC82-4F74-80C0-FD0D2096CF71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EC82-4F74-80C0-FD0D2096CF71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C82-4F74-80C0-FD0D2096CF71}"/>
                </c:ext>
              </c:extLst>
            </c:dLbl>
            <c:dLbl>
              <c:idx val="1"/>
              <c:layout>
                <c:manualLayout>
                  <c:x val="-5.0375109361329835E-2"/>
                  <c:y val="1.445347375584896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>
                        <a:solidFill>
                          <a:srgbClr val="C00000"/>
                        </a:solidFill>
                      </a:rPr>
                      <a:t>x</a:t>
                    </a:r>
                    <a:endParaRPr lang="en-US">
                      <a:solidFill>
                        <a:srgbClr val="C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EC82-4F74-80C0-FD0D2096CF71}"/>
                </c:ext>
              </c:extLst>
            </c:dLbl>
            <c:dLbl>
              <c:idx val="4"/>
              <c:layout>
                <c:manualLayout>
                  <c:x val="6.2897411086289502E-3"/>
                  <c:y val="1.788521289123203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(0,0,0)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EC82-4F74-80C0-FD0D2096CF71}"/>
                </c:ext>
              </c:extLst>
            </c:dLbl>
            <c:dLbl>
              <c:idx val="5"/>
              <c:layout>
                <c:manualLayout>
                  <c:x val="-1.2868110236220575E-2"/>
                  <c:y val="-9.0063919634134973E-3"/>
                </c:manualLayout>
              </c:layout>
              <c:tx>
                <c:rich>
                  <a:bodyPr/>
                  <a:lstStyle/>
                  <a:p>
                    <a:r>
                      <a:rPr lang="en-US" b="1">
                        <a:solidFill>
                          <a:srgbClr val="00B050"/>
                        </a:solidFill>
                      </a:rPr>
                      <a:t>y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EC82-4F74-80C0-FD0D2096CF7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C82-4F74-80C0-FD0D2096CF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b="1">
                        <a:solidFill>
                          <a:srgbClr val="0070C0"/>
                        </a:solidFill>
                      </a:rPr>
                      <a:t>z</a:t>
                    </a:r>
                    <a:endParaRPr lang="en-US">
                      <a:solidFill>
                        <a:srgbClr val="0070C0"/>
                      </a:solidFill>
                    </a:endParaRP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EC82-4F74-80C0-FD0D2096CF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'Orthograhic projection'!$AR$58:$BB$58</c:f>
              <c:numCache>
                <c:formatCode>General</c:formatCode>
                <c:ptCount val="11"/>
                <c:pt idx="0">
                  <c:v>0.44109193089793425</c:v>
                </c:pt>
                <c:pt idx="1">
                  <c:v>0.27477857990363119</c:v>
                </c:pt>
                <c:pt idx="2">
                  <c:v>-165.87225906340512</c:v>
                </c:pt>
                <c:pt idx="4">
                  <c:v>0.44109193089793425</c:v>
                </c:pt>
                <c:pt idx="5">
                  <c:v>0.44109193089793425</c:v>
                </c:pt>
                <c:pt idx="6">
                  <c:v>0.44109193089793425</c:v>
                </c:pt>
                <c:pt idx="8">
                  <c:v>0.44109193089793425</c:v>
                </c:pt>
                <c:pt idx="9">
                  <c:v>0.45193845378886705</c:v>
                </c:pt>
                <c:pt idx="10">
                  <c:v>11.287614821830731</c:v>
                </c:pt>
              </c:numCache>
            </c:numRef>
          </c:xVal>
          <c:yVal>
            <c:numRef>
              <c:f>'Orthograhic projection'!$AR$59:$BB$59</c:f>
              <c:numCache>
                <c:formatCode>General</c:formatCode>
                <c:ptCount val="11"/>
                <c:pt idx="0">
                  <c:v>-0.72139005342652085</c:v>
                </c:pt>
                <c:pt idx="1">
                  <c:v>-0.71783348783855117</c:v>
                </c:pt>
                <c:pt idx="2">
                  <c:v>2.8351755345431635</c:v>
                </c:pt>
                <c:pt idx="4">
                  <c:v>-0.72139005342652085</c:v>
                </c:pt>
                <c:pt idx="5">
                  <c:v>-0.56393793104244561</c:v>
                </c:pt>
                <c:pt idx="6">
                  <c:v>156.73073233064872</c:v>
                </c:pt>
                <c:pt idx="8">
                  <c:v>-0.72139005342652085</c:v>
                </c:pt>
                <c:pt idx="9">
                  <c:v>-0.66685604774431884</c:v>
                </c:pt>
                <c:pt idx="10">
                  <c:v>53.812615628775497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C82-4F74-80C0-FD0D2096CF71}"/>
            </c:ext>
          </c:extLst>
        </c:ser>
        <c:ser>
          <c:idx val="4"/>
          <c:order val="4"/>
          <c:tx>
            <c:v>Camera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5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EC82-4F74-80C0-FD0D2096CF71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B07BD7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EC82-4F74-80C0-FD0D2096CF71}"/>
              </c:ext>
            </c:extLst>
          </c:dPt>
          <c:dLbls>
            <c:dLbl>
              <c:idx val="0"/>
              <c:layout>
                <c:manualLayout>
                  <c:x val="-0.12275584912033623"/>
                  <c:y val="3.8301216658096826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Camera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EC82-4F74-80C0-FD0D2096CF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'Orthograhic projection'!$AM$65:$AN$65</c:f>
              <c:numCache>
                <c:formatCode>General</c:formatCode>
                <c:ptCount val="2"/>
                <c:pt idx="0">
                  <c:v>-0.39770583933420295</c:v>
                </c:pt>
                <c:pt idx="1">
                  <c:v>-0.18800639677616876</c:v>
                </c:pt>
              </c:numCache>
            </c:numRef>
          </c:xVal>
          <c:yVal>
            <c:numRef>
              <c:f>'Orthograhic projection'!$AM$66:$AN$66</c:f>
              <c:numCache>
                <c:formatCode>General</c:formatCode>
                <c:ptCount val="2"/>
                <c:pt idx="0">
                  <c:v>-0.32009090291727321</c:v>
                </c:pt>
                <c:pt idx="1">
                  <c:v>-0.10551144577643468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C82-4F74-80C0-FD0D2096CF71}"/>
            </c:ext>
          </c:extLst>
        </c:ser>
        <c:ser>
          <c:idx val="5"/>
          <c:order val="5"/>
          <c:tx>
            <c:v>Frustum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'Orthograhic projection'!$AV$72:$BN$72</c:f>
              <c:numCache>
                <c:formatCode>General</c:formatCode>
                <c:ptCount val="19"/>
                <c:pt idx="0">
                  <c:v>7.6399031189281763E-2</c:v>
                </c:pt>
                <c:pt idx="1">
                  <c:v>7.6399031189281763E-2</c:v>
                </c:pt>
                <c:pt idx="2">
                  <c:v>-0.77009153911652084</c:v>
                </c:pt>
                <c:pt idx="3">
                  <c:v>-0.77009153911652084</c:v>
                </c:pt>
                <c:pt idx="4">
                  <c:v>7.6399031189281763E-2</c:v>
                </c:pt>
                <c:pt idx="5">
                  <c:v>0.43241612878336594</c:v>
                </c:pt>
                <c:pt idx="6">
                  <c:v>0.43241612878336594</c:v>
                </c:pt>
                <c:pt idx="7">
                  <c:v>-0.41407444152243683</c:v>
                </c:pt>
                <c:pt idx="8">
                  <c:v>-0.41407444152243683</c:v>
                </c:pt>
                <c:pt idx="9">
                  <c:v>0.43241612878336594</c:v>
                </c:pt>
                <c:pt idx="11">
                  <c:v>7.6399031189281763E-2</c:v>
                </c:pt>
                <c:pt idx="12">
                  <c:v>0.43241612878336594</c:v>
                </c:pt>
                <c:pt idx="14">
                  <c:v>-0.77009153911652084</c:v>
                </c:pt>
                <c:pt idx="15">
                  <c:v>-0.41407444152243683</c:v>
                </c:pt>
                <c:pt idx="17">
                  <c:v>-0.77009153911652084</c:v>
                </c:pt>
                <c:pt idx="18">
                  <c:v>-0.41407444152243683</c:v>
                </c:pt>
              </c:numCache>
            </c:numRef>
          </c:xVal>
          <c:yVal>
            <c:numRef>
              <c:f>'Orthograhic projection'!$AV$73:$BN$73</c:f>
              <c:numCache>
                <c:formatCode>General</c:formatCode>
                <c:ptCount val="19"/>
                <c:pt idx="0">
                  <c:v>2.3849990476566552E-3</c:v>
                </c:pt>
                <c:pt idx="1">
                  <c:v>-0.62742349048864421</c:v>
                </c:pt>
                <c:pt idx="2">
                  <c:v>-0.5384804793669824</c:v>
                </c:pt>
                <c:pt idx="3">
                  <c:v>9.1328010169318463E-2</c:v>
                </c:pt>
                <c:pt idx="4">
                  <c:v>2.3849990476566552E-3</c:v>
                </c:pt>
                <c:pt idx="5">
                  <c:v>0.36668713835092859</c:v>
                </c:pt>
                <c:pt idx="6">
                  <c:v>-0.26312135118537233</c:v>
                </c:pt>
                <c:pt idx="7">
                  <c:v>-0.17417834006371047</c:v>
                </c:pt>
                <c:pt idx="8">
                  <c:v>0.45563014947259062</c:v>
                </c:pt>
                <c:pt idx="9">
                  <c:v>0.36668713835092859</c:v>
                </c:pt>
                <c:pt idx="11">
                  <c:v>-0.62742349048864421</c:v>
                </c:pt>
                <c:pt idx="12">
                  <c:v>-0.26312135118537233</c:v>
                </c:pt>
                <c:pt idx="14">
                  <c:v>9.1328010169318463E-2</c:v>
                </c:pt>
                <c:pt idx="15">
                  <c:v>0.45563014947259062</c:v>
                </c:pt>
                <c:pt idx="17">
                  <c:v>-0.5384804793669824</c:v>
                </c:pt>
                <c:pt idx="18">
                  <c:v>-0.17417834006371047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C82-4F74-80C0-FD0D2096CF71}"/>
            </c:ext>
          </c:extLst>
        </c:ser>
        <c:ser>
          <c:idx val="6"/>
          <c:order val="6"/>
          <c:tx>
            <c:v>Object Picking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'Orthograhic projection'!$AY$221:$AZ$221</c:f>
              <c:numCache>
                <c:formatCode>General</c:formatCode>
                <c:ptCount val="2"/>
                <c:pt idx="0">
                  <c:v>-0.35676606533439065</c:v>
                </c:pt>
                <c:pt idx="1">
                  <c:v>-7.4896774030647206E-4</c:v>
                </c:pt>
              </c:numCache>
            </c:numRef>
          </c:xVal>
          <c:yVal>
            <c:numRef>
              <c:f>'Orthograhic projection'!$AY$222:$AZ$222</c:f>
              <c:numCache>
                <c:formatCode>General</c:formatCode>
                <c:ptCount val="2"/>
                <c:pt idx="0">
                  <c:v>-7.5110665092489204E-2</c:v>
                </c:pt>
                <c:pt idx="1">
                  <c:v>0.28919147421078273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E68-463D-B177-0FE90833D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762976"/>
        <c:axId val="491754448"/>
      </c:scatterChart>
      <c:valAx>
        <c:axId val="491762976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extTo"/>
        <c:crossAx val="491754448"/>
        <c:crosses val="autoZero"/>
        <c:crossBetween val="midCat"/>
      </c:valAx>
      <c:valAx>
        <c:axId val="491754448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49176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Screen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78600252061004E-2"/>
          <c:y val="0.17294124245303427"/>
          <c:w val="0.87180871113577763"/>
          <c:h val="0.78846227698237958"/>
        </c:manualLayout>
      </c:layout>
      <c:scatterChart>
        <c:scatterStyle val="lineMarker"/>
        <c:varyColors val="0"/>
        <c:ser>
          <c:idx val="0"/>
          <c:order val="0"/>
          <c:tx>
            <c:v>TGO red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'Orthograhic projection'!$AM$190:$AU$190</c:f>
              <c:numCache>
                <c:formatCode>General</c:formatCode>
                <c:ptCount val="9"/>
                <c:pt idx="0">
                  <c:v>460.77647599232643</c:v>
                </c:pt>
                <c:pt idx="1">
                  <c:v>488.71657999651205</c:v>
                </c:pt>
                <c:pt idx="2">
                  <c:v>450.29893699075711</c:v>
                </c:pt>
                <c:pt idx="3">
                  <c:v>443.31391098971056</c:v>
                </c:pt>
                <c:pt idx="4">
                  <c:v>460.77647599232643</c:v>
                </c:pt>
                <c:pt idx="5">
                  <c:v>450.29893699075711</c:v>
                </c:pt>
                <c:pt idx="7">
                  <c:v>443.31391098971056</c:v>
                </c:pt>
                <c:pt idx="8">
                  <c:v>488.71657999651205</c:v>
                </c:pt>
              </c:numCache>
            </c:numRef>
          </c:xVal>
          <c:yVal>
            <c:numRef>
              <c:f>'Orthograhic projection'!$AM$191:$AU$191</c:f>
              <c:numCache>
                <c:formatCode>General</c:formatCode>
                <c:ptCount val="9"/>
                <c:pt idx="0">
                  <c:v>369.6</c:v>
                </c:pt>
                <c:pt idx="1">
                  <c:v>384</c:v>
                </c:pt>
                <c:pt idx="2">
                  <c:v>384</c:v>
                </c:pt>
                <c:pt idx="3">
                  <c:v>384</c:v>
                </c:pt>
                <c:pt idx="4">
                  <c:v>369.6</c:v>
                </c:pt>
                <c:pt idx="5">
                  <c:v>384</c:v>
                </c:pt>
                <c:pt idx="7">
                  <c:v>384</c:v>
                </c:pt>
                <c:pt idx="8">
                  <c:v>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D-4140-A437-D50DA9F9E7C4}"/>
            </c:ext>
          </c:extLst>
        </c:ser>
        <c:ser>
          <c:idx val="1"/>
          <c:order val="1"/>
          <c:tx>
            <c:v>TGO green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'Orthograhic projection'!$AW$190:$BE$190</c:f>
              <c:numCache>
                <c:formatCode>General</c:formatCode>
                <c:ptCount val="9"/>
                <c:pt idx="0">
                  <c:v>512</c:v>
                </c:pt>
                <c:pt idx="1">
                  <c:v>518.98502600104655</c:v>
                </c:pt>
                <c:pt idx="2">
                  <c:v>494.53743499738414</c:v>
                </c:pt>
                <c:pt idx="3">
                  <c:v>522.47753900156977</c:v>
                </c:pt>
                <c:pt idx="4">
                  <c:v>512</c:v>
                </c:pt>
                <c:pt idx="5">
                  <c:v>494.53743499738414</c:v>
                </c:pt>
                <c:pt idx="7">
                  <c:v>522.47753900156977</c:v>
                </c:pt>
                <c:pt idx="8">
                  <c:v>518.98502600104655</c:v>
                </c:pt>
              </c:numCache>
            </c:numRef>
          </c:xVal>
          <c:yVal>
            <c:numRef>
              <c:f>'Orthograhic projection'!$AW$191:$BE$191</c:f>
              <c:numCache>
                <c:formatCode>General</c:formatCode>
                <c:ptCount val="9"/>
                <c:pt idx="0">
                  <c:v>369.6</c:v>
                </c:pt>
                <c:pt idx="1">
                  <c:v>384</c:v>
                </c:pt>
                <c:pt idx="2">
                  <c:v>384</c:v>
                </c:pt>
                <c:pt idx="3">
                  <c:v>384</c:v>
                </c:pt>
                <c:pt idx="4">
                  <c:v>369.6</c:v>
                </c:pt>
                <c:pt idx="5">
                  <c:v>384</c:v>
                </c:pt>
                <c:pt idx="7">
                  <c:v>384</c:v>
                </c:pt>
                <c:pt idx="8">
                  <c:v>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5D-4140-A437-D50DA9F9E7C4}"/>
            </c:ext>
          </c:extLst>
        </c:ser>
        <c:ser>
          <c:idx val="2"/>
          <c:order val="2"/>
          <c:tx>
            <c:v>TGO blue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'Orthograhic projection'!$BG$190:$BO$190</c:f>
              <c:numCache>
                <c:formatCode>General</c:formatCode>
                <c:ptCount val="9"/>
                <c:pt idx="0">
                  <c:v>791.40104004185571</c:v>
                </c:pt>
                <c:pt idx="1">
                  <c:v>763.46093603767031</c:v>
                </c:pt>
                <c:pt idx="2">
                  <c:v>801.87857904342525</c:v>
                </c:pt>
                <c:pt idx="3">
                  <c:v>808.86360504447157</c:v>
                </c:pt>
                <c:pt idx="4">
                  <c:v>791.40104004185571</c:v>
                </c:pt>
                <c:pt idx="5">
                  <c:v>801.87857904342525</c:v>
                </c:pt>
                <c:pt idx="7">
                  <c:v>808.86360504447157</c:v>
                </c:pt>
                <c:pt idx="8">
                  <c:v>763.46093603767031</c:v>
                </c:pt>
              </c:numCache>
            </c:numRef>
          </c:xVal>
          <c:yVal>
            <c:numRef>
              <c:f>'Orthograhic projection'!$BG$191:$BO$191</c:f>
              <c:numCache>
                <c:formatCode>General</c:formatCode>
                <c:ptCount val="9"/>
                <c:pt idx="0">
                  <c:v>369.6</c:v>
                </c:pt>
                <c:pt idx="1">
                  <c:v>384</c:v>
                </c:pt>
                <c:pt idx="2">
                  <c:v>384</c:v>
                </c:pt>
                <c:pt idx="3">
                  <c:v>384</c:v>
                </c:pt>
                <c:pt idx="4">
                  <c:v>369.6</c:v>
                </c:pt>
                <c:pt idx="5">
                  <c:v>384</c:v>
                </c:pt>
                <c:pt idx="7">
                  <c:v>384</c:v>
                </c:pt>
                <c:pt idx="8">
                  <c:v>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5D-4140-A437-D50DA9F9E7C4}"/>
            </c:ext>
          </c:extLst>
        </c:ser>
        <c:ser>
          <c:idx val="3"/>
          <c:order val="3"/>
          <c:tx>
            <c:v>Mouse Position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'Orthograhic projection'!$AS$200</c:f>
              <c:numCache>
                <c:formatCode>General</c:formatCode>
                <c:ptCount val="1"/>
                <c:pt idx="0">
                  <c:v>500</c:v>
                </c:pt>
              </c:numCache>
            </c:numRef>
          </c:xVal>
          <c:yVal>
            <c:numRef>
              <c:f>'Orthograhic projection'!$AS$201</c:f>
              <c:numCache>
                <c:formatCode>General</c:formatCode>
                <c:ptCount val="1"/>
                <c:pt idx="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17-4F57-B658-2EC760DF3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71288"/>
        <c:axId val="589567024"/>
      </c:scatterChart>
      <c:valAx>
        <c:axId val="589571288"/>
        <c:scaling>
          <c:orientation val="minMax"/>
          <c:max val="1024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67024"/>
        <c:crosses val="autoZero"/>
        <c:crossBetween val="midCat"/>
        <c:majorUnit val="50"/>
      </c:valAx>
      <c:valAx>
        <c:axId val="589567024"/>
        <c:scaling>
          <c:orientation val="maxMin"/>
          <c:max val="76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71288"/>
        <c:crosses val="autoZero"/>
        <c:crossBetween val="midCat"/>
        <c:majorUnit val="50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Camera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3628698263383704E-2"/>
          <c:y val="9.1127354989074719E-2"/>
          <c:w val="0.95949366011991355"/>
          <c:h val="0.88291967812190431"/>
        </c:manualLayout>
      </c:layout>
      <c:scatterChart>
        <c:scatterStyle val="lineMarker"/>
        <c:varyColors val="0"/>
        <c:ser>
          <c:idx val="1"/>
          <c:order val="0"/>
          <c:tx>
            <c:v>Red TGO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'Perspective projection'!$AP$119:$AX$119</c:f>
              <c:numCache>
                <c:formatCode>General</c:formatCode>
                <c:ptCount val="9"/>
                <c:pt idx="0">
                  <c:v>-0.37164932191678984</c:v>
                </c:pt>
                <c:pt idx="1">
                  <c:v>-0.33839091895143858</c:v>
                </c:pt>
                <c:pt idx="2">
                  <c:v>-0.38939541006621209</c:v>
                </c:pt>
                <c:pt idx="3">
                  <c:v>-0.38716163673271853</c:v>
                </c:pt>
                <c:pt idx="4">
                  <c:v>-0.37164932191678984</c:v>
                </c:pt>
                <c:pt idx="5">
                  <c:v>-0.38939541006621209</c:v>
                </c:pt>
                <c:pt idx="7">
                  <c:v>-0.38716163673271853</c:v>
                </c:pt>
                <c:pt idx="8">
                  <c:v>-0.33839091895143858</c:v>
                </c:pt>
              </c:numCache>
            </c:numRef>
          </c:xVal>
          <c:yVal>
            <c:numRef>
              <c:f>'Perspective projection'!$AP$120:$AX$120</c:f>
              <c:numCache>
                <c:formatCode>General</c:formatCode>
                <c:ptCount val="9"/>
                <c:pt idx="0">
                  <c:v>-3.652256092207315E-2</c:v>
                </c:pt>
                <c:pt idx="1">
                  <c:v>-5.326546882402057E-2</c:v>
                </c:pt>
                <c:pt idx="2">
                  <c:v>-5.6244921257628575E-2</c:v>
                </c:pt>
                <c:pt idx="3">
                  <c:v>-4.8782367498685197E-2</c:v>
                </c:pt>
                <c:pt idx="4">
                  <c:v>-3.652256092207315E-2</c:v>
                </c:pt>
                <c:pt idx="5">
                  <c:v>-5.6244921257628575E-2</c:v>
                </c:pt>
                <c:pt idx="7">
                  <c:v>-4.8782367498685197E-2</c:v>
                </c:pt>
                <c:pt idx="8">
                  <c:v>-5.326546882402057E-2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C7-4375-8D68-F2E0E28ED064}"/>
            </c:ext>
          </c:extLst>
        </c:ser>
        <c:ser>
          <c:idx val="2"/>
          <c:order val="1"/>
          <c:tx>
            <c:v>Green TGO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'Perspective projection'!$AZ$119:$BH$119</c:f>
              <c:numCache>
                <c:formatCode>General</c:formatCode>
                <c:ptCount val="9"/>
                <c:pt idx="0">
                  <c:v>-0.13486934856645338</c:v>
                </c:pt>
                <c:pt idx="1">
                  <c:v>-0.13710312189994706</c:v>
                </c:pt>
                <c:pt idx="2">
                  <c:v>-0.15038166338238207</c:v>
                </c:pt>
                <c:pt idx="3">
                  <c:v>-0.11712326041703075</c:v>
                </c:pt>
                <c:pt idx="4">
                  <c:v>-0.13486934856645338</c:v>
                </c:pt>
                <c:pt idx="5">
                  <c:v>-0.15038166338238207</c:v>
                </c:pt>
                <c:pt idx="7">
                  <c:v>-0.11712326041703075</c:v>
                </c:pt>
                <c:pt idx="8">
                  <c:v>-0.13710312189994706</c:v>
                </c:pt>
              </c:numCache>
            </c:numRef>
          </c:xVal>
          <c:yVal>
            <c:numRef>
              <c:f>'Perspective projection'!$AZ$120:$BH$120</c:f>
              <c:numCache>
                <c:formatCode>General</c:formatCode>
                <c:ptCount val="9"/>
                <c:pt idx="0">
                  <c:v>8.4846037276861158E-2</c:v>
                </c:pt>
                <c:pt idx="1">
                  <c:v>6.1141791913212812E-2</c:v>
                </c:pt>
                <c:pt idx="2">
                  <c:v>7.2586230700249138E-2</c:v>
                </c:pt>
                <c:pt idx="3">
                  <c:v>7.2085014403006659E-2</c:v>
                </c:pt>
                <c:pt idx="4">
                  <c:v>8.4846037276861158E-2</c:v>
                </c:pt>
                <c:pt idx="5">
                  <c:v>7.2586230700249138E-2</c:v>
                </c:pt>
                <c:pt idx="7">
                  <c:v>7.2085014403006659E-2</c:v>
                </c:pt>
                <c:pt idx="8">
                  <c:v>6.1141791913212812E-2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C7-4375-8D68-F2E0E28ED064}"/>
            </c:ext>
          </c:extLst>
        </c:ser>
        <c:ser>
          <c:idx val="3"/>
          <c:order val="2"/>
          <c:tx>
            <c:v>Blue TGO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'Perspective projection'!$BJ$119:$BR$119</c:f>
              <c:numCache>
                <c:formatCode>General</c:formatCode>
                <c:ptCount val="9"/>
                <c:pt idx="0">
                  <c:v>0.33835966875147955</c:v>
                </c:pt>
                <c:pt idx="1">
                  <c:v>0.30510126578612845</c:v>
                </c:pt>
                <c:pt idx="2">
                  <c:v>0.3561057569009019</c:v>
                </c:pt>
                <c:pt idx="3">
                  <c:v>0.35387198356740829</c:v>
                </c:pt>
                <c:pt idx="4">
                  <c:v>0.33835966875147955</c:v>
                </c:pt>
                <c:pt idx="5">
                  <c:v>0.3561057569009019</c:v>
                </c:pt>
                <c:pt idx="7">
                  <c:v>0.35387198356740829</c:v>
                </c:pt>
                <c:pt idx="8">
                  <c:v>0.30510126578612845</c:v>
                </c:pt>
              </c:numCache>
            </c:numRef>
          </c:xVal>
          <c:yVal>
            <c:numRef>
              <c:f>'Perspective projection'!$BJ$120:$BR$120</c:f>
              <c:numCache>
                <c:formatCode>General</c:formatCode>
                <c:ptCount val="9"/>
                <c:pt idx="0">
                  <c:v>0.17766387009953952</c:v>
                </c:pt>
                <c:pt idx="1">
                  <c:v>0.16192339479207704</c:v>
                </c:pt>
                <c:pt idx="2">
                  <c:v>0.16490284722568502</c:v>
                </c:pt>
                <c:pt idx="3">
                  <c:v>0.15744029346674168</c:v>
                </c:pt>
                <c:pt idx="4">
                  <c:v>0.17766387009953952</c:v>
                </c:pt>
                <c:pt idx="5">
                  <c:v>0.16490284722568502</c:v>
                </c:pt>
                <c:pt idx="7">
                  <c:v>0.15744029346674168</c:v>
                </c:pt>
                <c:pt idx="8">
                  <c:v>0.16192339479207704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C7-4375-8D68-F2E0E28ED064}"/>
            </c:ext>
          </c:extLst>
        </c:ser>
        <c:ser>
          <c:idx val="0"/>
          <c:order val="3"/>
          <c:tx>
            <c:v>Frustum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B05-4EAC-9200-0B9AB591F72D}"/>
                </c:ext>
              </c:extLst>
            </c:dLbl>
            <c:dLbl>
              <c:idx val="1"/>
              <c:layout>
                <c:manualLayout>
                  <c:x val="0"/>
                  <c:y val="2.805828045766867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</a:t>
                    </a:r>
                    <a:r>
                      <a:rPr lang="en-US" baseline="0"/>
                      <a:t> = </a:t>
                    </a:r>
                    <a:fld id="{5DDB0092-97F4-4F72-A541-03ED677EC135}" type="CELLREF">
                      <a:rPr lang="en-US"/>
                      <a:pPr/>
                      <a:t>[CELLREF]</a:t>
                    </a:fld>
                    <a:endParaRPr lang="en-US" baseline="0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{5DDB0092-97F4-4F72-A541-03ED677EC135}</c15:txfldGUID>
                      <c15:f>'Perspective projection'!$AQ$82</c15:f>
                      <c15:dlblFieldTableCache>
                        <c:ptCount val="1"/>
                        <c:pt idx="0">
                          <c:v>100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00-BB05-4EAC-9200-0B9AB591F72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B05-4EAC-9200-0B9AB591F72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B05-4EAC-9200-0B9AB591F72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05-4EAC-9200-0B9AB591F72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B05-4EAC-9200-0B9AB591F72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B05-4EAC-9200-0B9AB591F72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B05-4EAC-9200-0B9AB591F72D}"/>
                </c:ext>
              </c:extLst>
            </c:dLbl>
            <c:dLbl>
              <c:idx val="8"/>
              <c:layout>
                <c:manualLayout>
                  <c:x val="-0.13544018058690746"/>
                  <c:y val="-2.4691374026359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 = </a:t>
                    </a:r>
                    <a:fld id="{23ABEDDF-DACC-44C0-8A4E-F94A106667C7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{23ABEDDF-DACC-44C0-8A4E-F94A106667C7}</c15:txfldGUID>
                      <c15:f>'Perspective projection'!$AQ$83</c15:f>
                      <c15:dlblFieldTableCache>
                        <c:ptCount val="1"/>
                        <c:pt idx="0">
                          <c:v>700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09-BB05-4EAC-9200-0B9AB591F72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B05-4EAC-9200-0B9AB591F72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BB05-4EAC-9200-0B9AB591F72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BB05-4EAC-9200-0B9AB591F72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BB05-4EAC-9200-0B9AB591F72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BB05-4EAC-9200-0B9AB591F72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BB05-4EAC-9200-0B9AB591F72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BB05-4EAC-9200-0B9AB591F72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BB05-4EAC-9200-0B9AB591F72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BB05-4EAC-9200-0B9AB591F72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BB05-4EAC-9200-0B9AB591F7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'Perspective projection'!$AZ$104:$BR$104</c:f>
              <c:numCache>
                <c:formatCode>General</c:formatCode>
                <c:ptCount val="19"/>
                <c:pt idx="0">
                  <c:v>-0.2311333381631937</c:v>
                </c:pt>
                <c:pt idx="1">
                  <c:v>-0.2311333381631937</c:v>
                </c:pt>
                <c:pt idx="2">
                  <c:v>-0.46473962966172533</c:v>
                </c:pt>
                <c:pt idx="3">
                  <c:v>-0.46473962966172533</c:v>
                </c:pt>
                <c:pt idx="4">
                  <c:v>-0.2311333381631937</c:v>
                </c:pt>
                <c:pt idx="5">
                  <c:v>0.87902257622941238</c:v>
                </c:pt>
                <c:pt idx="6">
                  <c:v>0.87902257622941238</c:v>
                </c:pt>
                <c:pt idx="7">
                  <c:v>-0.7562214642603089</c:v>
                </c:pt>
                <c:pt idx="8">
                  <c:v>-0.7562214642603089</c:v>
                </c:pt>
                <c:pt idx="9">
                  <c:v>0.87902257622941238</c:v>
                </c:pt>
                <c:pt idx="11">
                  <c:v>-0.2311333381631937</c:v>
                </c:pt>
                <c:pt idx="12">
                  <c:v>0.87902257622941238</c:v>
                </c:pt>
                <c:pt idx="14">
                  <c:v>-0.46473962966172533</c:v>
                </c:pt>
                <c:pt idx="15">
                  <c:v>-0.7562214642603089</c:v>
                </c:pt>
                <c:pt idx="17">
                  <c:v>-0.46473962966172533</c:v>
                </c:pt>
                <c:pt idx="18">
                  <c:v>-0.7562214642603089</c:v>
                </c:pt>
              </c:numCache>
            </c:numRef>
          </c:xVal>
          <c:yVal>
            <c:numRef>
              <c:f>'Perspective projection'!$AZ$105:$BR$105</c:f>
              <c:numCache>
                <c:formatCode>General</c:formatCode>
                <c:ptCount val="19"/>
                <c:pt idx="0">
                  <c:v>1.6449335106710206E-3</c:v>
                </c:pt>
                <c:pt idx="1">
                  <c:v>-0.17775583818399621</c:v>
                </c:pt>
                <c:pt idx="2">
                  <c:v>-0.16084718863690223</c:v>
                </c:pt>
                <c:pt idx="3">
                  <c:v>1.8553583057765E-2</c:v>
                </c:pt>
                <c:pt idx="4">
                  <c:v>1.6449335106710206E-3</c:v>
                </c:pt>
                <c:pt idx="5">
                  <c:v>0.77384841008299665</c:v>
                </c:pt>
                <c:pt idx="6">
                  <c:v>-0.4819569917796741</c:v>
                </c:pt>
                <c:pt idx="7">
                  <c:v>-0.36359644495001631</c:v>
                </c:pt>
                <c:pt idx="8">
                  <c:v>0.89220895691265434</c:v>
                </c:pt>
                <c:pt idx="9">
                  <c:v>0.77384841008299665</c:v>
                </c:pt>
                <c:pt idx="11">
                  <c:v>-0.17775583818399621</c:v>
                </c:pt>
                <c:pt idx="12">
                  <c:v>-0.4819569917796741</c:v>
                </c:pt>
                <c:pt idx="14">
                  <c:v>1.8553583057765E-2</c:v>
                </c:pt>
                <c:pt idx="15">
                  <c:v>0.89220895691265434</c:v>
                </c:pt>
                <c:pt idx="17">
                  <c:v>-0.16084718863690223</c:v>
                </c:pt>
                <c:pt idx="18">
                  <c:v>-0.36359644495001631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'Perspective projection'!$AZ$103:$BI$103</c15:f>
                <c15:dlblRangeCache>
                  <c:ptCount val="10"/>
                  <c:pt idx="0">
                    <c:v>XYZ</c:v>
                  </c:pt>
                  <c:pt idx="1">
                    <c:v>XyZ</c:v>
                  </c:pt>
                  <c:pt idx="2">
                    <c:v>xyZ</c:v>
                  </c:pt>
                  <c:pt idx="3">
                    <c:v>xYZ</c:v>
                  </c:pt>
                  <c:pt idx="4">
                    <c:v>XYZ</c:v>
                  </c:pt>
                  <c:pt idx="5">
                    <c:v>XYz</c:v>
                  </c:pt>
                  <c:pt idx="6">
                    <c:v>Xyz</c:v>
                  </c:pt>
                  <c:pt idx="7">
                    <c:v>xyz</c:v>
                  </c:pt>
                  <c:pt idx="8">
                    <c:v>xYz</c:v>
                  </c:pt>
                  <c:pt idx="9">
                    <c:v>XYz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EC7-4375-8D68-F2E0E28ED064}"/>
            </c:ext>
          </c:extLst>
        </c:ser>
        <c:ser>
          <c:idx val="4"/>
          <c:order val="4"/>
          <c:tx>
            <c:v>view axis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2A6B-49D6-8DB9-9D98B83524FC}"/>
              </c:ext>
            </c:extLst>
          </c:dPt>
          <c:xVal>
            <c:numRef>
              <c:f>'Perspective projection'!$BC$112:$BD$112</c:f>
              <c:numCache>
                <c:formatCode>General</c:formatCode>
                <c:ptCount val="2"/>
                <c:pt idx="0">
                  <c:v>-0.4161593238952947</c:v>
                </c:pt>
                <c:pt idx="1">
                  <c:v>67.806680658939896</c:v>
                </c:pt>
              </c:numCache>
            </c:numRef>
          </c:xVal>
          <c:yVal>
            <c:numRef>
              <c:f>'Perspective projection'!$BC$113:$BD$113</c:f>
              <c:numCache>
                <c:formatCode>General</c:formatCode>
                <c:ptCount val="2"/>
                <c:pt idx="0">
                  <c:v>-0.12705564591804988</c:v>
                </c:pt>
                <c:pt idx="1">
                  <c:v>47.327462709016238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6B-49D6-8DB9-9D98B83524FC}"/>
            </c:ext>
          </c:extLst>
        </c:ser>
        <c:ser>
          <c:idx val="5"/>
          <c:order val="5"/>
          <c:tx>
            <c:v>origin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079-4F66-962C-26AE5E7DDE2D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2700" cap="rnd">
                <a:solidFill>
                  <a:srgbClr val="C0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9079-4F66-962C-26AE5E7DDE2D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079-4F66-962C-26AE5E7DDE2D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2700" cap="rnd">
                <a:solidFill>
                  <a:srgbClr val="00B05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9079-4F66-962C-26AE5E7DDE2D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079-4F66-962C-26AE5E7DDE2D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12700" cap="rnd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079-4F66-962C-26AE5E7DDE2D}"/>
              </c:ext>
            </c:extLst>
          </c:dPt>
          <c:xVal>
            <c:numRef>
              <c:f>'Perspective projection'!$BK$112:$BU$112</c:f>
              <c:numCache>
                <c:formatCode>General</c:formatCode>
                <c:ptCount val="11"/>
                <c:pt idx="0">
                  <c:v>-0.4161593238952947</c:v>
                </c:pt>
                <c:pt idx="1">
                  <c:v>-0.20466851994850557</c:v>
                </c:pt>
                <c:pt idx="2">
                  <c:v>1.6987487155725967</c:v>
                </c:pt>
                <c:pt idx="4">
                  <c:v>-0.4161593238952947</c:v>
                </c:pt>
                <c:pt idx="5">
                  <c:v>-0.4161593238952947</c:v>
                </c:pt>
                <c:pt idx="6">
                  <c:v>-0.4161593238952947</c:v>
                </c:pt>
                <c:pt idx="8">
                  <c:v>-0.4161593238952947</c:v>
                </c:pt>
                <c:pt idx="9">
                  <c:v>-0.48438216387812988</c:v>
                </c:pt>
                <c:pt idx="10">
                  <c:v>-1.0983877237236466</c:v>
                </c:pt>
              </c:numCache>
            </c:numRef>
          </c:xVal>
          <c:yVal>
            <c:numRef>
              <c:f>'Perspective projection'!$BK$113:$BU$113</c:f>
              <c:numCache>
                <c:formatCode>General</c:formatCode>
                <c:ptCount val="11"/>
                <c:pt idx="0">
                  <c:v>-0.12705564591804988</c:v>
                </c:pt>
                <c:pt idx="1">
                  <c:v>-0.14236355506480289</c:v>
                </c:pt>
                <c:pt idx="2">
                  <c:v>-0.28013473738557992</c:v>
                </c:pt>
                <c:pt idx="4">
                  <c:v>-0.12705564591804988</c:v>
                </c:pt>
                <c:pt idx="5">
                  <c:v>8.9500242144682551E-2</c:v>
                </c:pt>
                <c:pt idx="6">
                  <c:v>2.0385032347092742</c:v>
                </c:pt>
                <c:pt idx="8">
                  <c:v>-0.12705564591804988</c:v>
                </c:pt>
                <c:pt idx="9">
                  <c:v>-0.17451016427298416</c:v>
                </c:pt>
                <c:pt idx="10">
                  <c:v>-0.60160082946739268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79-4F66-962C-26AE5E7DDE2D}"/>
            </c:ext>
          </c:extLst>
        </c:ser>
        <c:ser>
          <c:idx val="6"/>
          <c:order val="6"/>
          <c:tx>
            <c:v>Object Picking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'Perspective projection'!$BB$214:$BC$214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xVal>
          <c:yVal>
            <c:numRef>
              <c:f>'Perspective projection'!$BB$215:$BC$215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41B-4A52-B91A-C9C282D79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430816"/>
        <c:axId val="743422288"/>
      </c:scatterChart>
      <c:valAx>
        <c:axId val="743430816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extTo"/>
        <c:crossAx val="743422288"/>
        <c:crosses val="autoZero"/>
        <c:crossBetween val="midCat"/>
        <c:majorUnit val="50"/>
      </c:valAx>
      <c:valAx>
        <c:axId val="743422288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743430816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NDC Space</a:t>
            </a:r>
          </a:p>
          <a:p>
            <a:pPr>
              <a:defRPr/>
            </a:pPr>
            <a:r>
              <a:rPr lang="en-US"/>
              <a:t>(</a:t>
            </a:r>
            <a:r>
              <a:rPr lang="en-US" i="1"/>
              <a:t>left-handed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929742982034079E-2"/>
          <c:y val="0.12345955429311389"/>
          <c:w val="0.88773266413791496"/>
          <c:h val="0.82580434122292579"/>
        </c:manualLayout>
      </c:layout>
      <c:scatterChart>
        <c:scatterStyle val="lineMarker"/>
        <c:varyColors val="0"/>
        <c:ser>
          <c:idx val="1"/>
          <c:order val="0"/>
          <c:tx>
            <c:v>Tgo green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'Perspective projection'!$AZ$167:$BH$167</c:f>
              <c:numCache>
                <c:formatCode>General</c:formatCode>
                <c:ptCount val="9"/>
                <c:pt idx="0">
                  <c:v>0.42568629110202566</c:v>
                </c:pt>
                <c:pt idx="1">
                  <c:v>0.42798114884667932</c:v>
                </c:pt>
                <c:pt idx="2">
                  <c:v>0.39698791780979992</c:v>
                </c:pt>
                <c:pt idx="3">
                  <c:v>0.45197082709893405</c:v>
                </c:pt>
                <c:pt idx="4">
                  <c:v>0.42568629110202566</c:v>
                </c:pt>
                <c:pt idx="5">
                  <c:v>0.39698791780979992</c:v>
                </c:pt>
                <c:pt idx="7">
                  <c:v>0.45197082709893405</c:v>
                </c:pt>
                <c:pt idx="8">
                  <c:v>0.42798114884667932</c:v>
                </c:pt>
              </c:numCache>
            </c:numRef>
          </c:xVal>
          <c:yVal>
            <c:numRef>
              <c:f>'Perspective projection'!$AZ$168:$BH$168</c:f>
              <c:numCache>
                <c:formatCode>General</c:formatCode>
                <c:ptCount val="9"/>
                <c:pt idx="0">
                  <c:v>0.21297168421795681</c:v>
                </c:pt>
                <c:pt idx="1">
                  <c:v>0.16359491095050349</c:v>
                </c:pt>
                <c:pt idx="2">
                  <c:v>0.17814192328971462</c:v>
                </c:pt>
                <c:pt idx="3">
                  <c:v>0.16989418784808796</c:v>
                </c:pt>
                <c:pt idx="4">
                  <c:v>0.21297168421795681</c:v>
                </c:pt>
                <c:pt idx="5">
                  <c:v>0.17814192328971462</c:v>
                </c:pt>
                <c:pt idx="7">
                  <c:v>0.16989418784808796</c:v>
                </c:pt>
                <c:pt idx="8">
                  <c:v>0.16359491095050349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1A-4A7D-A971-239A8BDBBC7D}"/>
            </c:ext>
          </c:extLst>
        </c:ser>
        <c:ser>
          <c:idx val="2"/>
          <c:order val="1"/>
          <c:tx>
            <c:v>TGO blue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'Perspective projection'!$BJ$167:$BR$167</c:f>
              <c:numCache>
                <c:formatCode>General</c:formatCode>
                <c:ptCount val="9"/>
                <c:pt idx="0">
                  <c:v>0.87674190882674397</c:v>
                </c:pt>
                <c:pt idx="1">
                  <c:v>0.84384191067977354</c:v>
                </c:pt>
                <c:pt idx="2">
                  <c:v>0.88724594376005916</c:v>
                </c:pt>
                <c:pt idx="3">
                  <c:v>0.89899464436163279</c:v>
                </c:pt>
                <c:pt idx="4">
                  <c:v>0.87674190882674397</c:v>
                </c:pt>
                <c:pt idx="5">
                  <c:v>0.88724594376005916</c:v>
                </c:pt>
                <c:pt idx="7">
                  <c:v>0.89899464436163279</c:v>
                </c:pt>
                <c:pt idx="8">
                  <c:v>0.84384191067977354</c:v>
                </c:pt>
              </c:numCache>
            </c:numRef>
          </c:xVal>
          <c:yVal>
            <c:numRef>
              <c:f>'Perspective projection'!$BJ$168:$BR$168</c:f>
              <c:numCache>
                <c:formatCode>General</c:formatCode>
                <c:ptCount val="9"/>
                <c:pt idx="0">
                  <c:v>0.18425685778907219</c:v>
                </c:pt>
                <c:pt idx="1">
                  <c:v>0.16283502932746852</c:v>
                </c:pt>
                <c:pt idx="2">
                  <c:v>0.15730878693918585</c:v>
                </c:pt>
                <c:pt idx="3">
                  <c:v>0.15268585202653334</c:v>
                </c:pt>
                <c:pt idx="4">
                  <c:v>0.18425685778907219</c:v>
                </c:pt>
                <c:pt idx="5">
                  <c:v>0.15730878693918585</c:v>
                </c:pt>
                <c:pt idx="7">
                  <c:v>0.15268585202653334</c:v>
                </c:pt>
                <c:pt idx="8">
                  <c:v>0.16283502932746852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1A-4A7D-A971-239A8BDBBC7D}"/>
            </c:ext>
          </c:extLst>
        </c:ser>
        <c:ser>
          <c:idx val="3"/>
          <c:order val="2"/>
          <c:tx>
            <c:v>TGO red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'Perspective projection'!$AP$167:$AX$167</c:f>
              <c:numCache>
                <c:formatCode>General</c:formatCode>
                <c:ptCount val="9"/>
                <c:pt idx="0">
                  <c:v>-0.4069167647270413</c:v>
                </c:pt>
                <c:pt idx="1">
                  <c:v>-0.23477056452236453</c:v>
                </c:pt>
                <c:pt idx="2">
                  <c:v>-0.54122592785056478</c:v>
                </c:pt>
                <c:pt idx="3">
                  <c:v>-0.45545333269495425</c:v>
                </c:pt>
                <c:pt idx="4">
                  <c:v>-0.4069167647270413</c:v>
                </c:pt>
                <c:pt idx="5">
                  <c:v>-0.54122592785056478</c:v>
                </c:pt>
                <c:pt idx="7">
                  <c:v>-0.45545333269495425</c:v>
                </c:pt>
                <c:pt idx="8">
                  <c:v>-0.23477056452236453</c:v>
                </c:pt>
              </c:numCache>
            </c:numRef>
          </c:xVal>
          <c:yVal>
            <c:numRef>
              <c:f>'Perspective projection'!$AP$168:$AX$168</c:f>
              <c:numCache>
                <c:formatCode>General</c:formatCode>
                <c:ptCount val="9"/>
                <c:pt idx="0">
                  <c:v>0.11212208956902721</c:v>
                </c:pt>
                <c:pt idx="1">
                  <c:v>-2.4325776976154557E-2</c:v>
                </c:pt>
                <c:pt idx="2">
                  <c:v>-1.5064386221598268E-2</c:v>
                </c:pt>
                <c:pt idx="3">
                  <c:v>2.0857034518756305E-2</c:v>
                </c:pt>
                <c:pt idx="4">
                  <c:v>0.11212208956902721</c:v>
                </c:pt>
                <c:pt idx="5">
                  <c:v>-1.5064386221598268E-2</c:v>
                </c:pt>
                <c:pt idx="7">
                  <c:v>2.0857034518756305E-2</c:v>
                </c:pt>
                <c:pt idx="8">
                  <c:v>-2.4325776976154557E-2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1A-4A7D-A971-239A8BDBBC7D}"/>
            </c:ext>
          </c:extLst>
        </c:ser>
        <c:ser>
          <c:idx val="0"/>
          <c:order val="3"/>
          <c:tx>
            <c:v>NDC cube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5857799436478571E-2"/>
                  <c:y val="-6.84793554884189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(1,</a:t>
                    </a:r>
                    <a:r>
                      <a:rPr lang="en-US" baseline="0"/>
                      <a:t> 1, 1)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F9D7-4070-9162-277B228CF84E}"/>
                </c:ext>
              </c:extLst>
            </c:dLbl>
            <c:dLbl>
              <c:idx val="7"/>
              <c:layout>
                <c:manualLayout>
                  <c:x val="-0.15662027340071102"/>
                  <c:y val="8.86203423967774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(-1, -1, -1)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F9D7-4070-9162-277B228CF8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'Perspective projection'!$AP$140:$BH$140</c:f>
              <c:numCache>
                <c:formatCode>General</c:formatCode>
                <c:ptCount val="19"/>
                <c:pt idx="0">
                  <c:v>1.3867504905630721</c:v>
                </c:pt>
                <c:pt idx="1">
                  <c:v>1.3867504905630721</c:v>
                </c:pt>
                <c:pt idx="2">
                  <c:v>-0.27735009811261513</c:v>
                </c:pt>
                <c:pt idx="3">
                  <c:v>-0.27735009811261513</c:v>
                </c:pt>
                <c:pt idx="4">
                  <c:v>1.3867504905630721</c:v>
                </c:pt>
                <c:pt idx="5">
                  <c:v>0.27735009811261402</c:v>
                </c:pt>
                <c:pt idx="6">
                  <c:v>0.27735009811261402</c:v>
                </c:pt>
                <c:pt idx="7">
                  <c:v>-1.386750490563073</c:v>
                </c:pt>
                <c:pt idx="8">
                  <c:v>-1.386750490563073</c:v>
                </c:pt>
                <c:pt idx="9">
                  <c:v>0.27735009811261402</c:v>
                </c:pt>
                <c:pt idx="11">
                  <c:v>1.3867504905630721</c:v>
                </c:pt>
                <c:pt idx="12">
                  <c:v>0.27735009811261402</c:v>
                </c:pt>
                <c:pt idx="14">
                  <c:v>-0.27735009811261513</c:v>
                </c:pt>
                <c:pt idx="15">
                  <c:v>-1.386750490563073</c:v>
                </c:pt>
                <c:pt idx="17">
                  <c:v>-0.27735009811261513</c:v>
                </c:pt>
                <c:pt idx="18">
                  <c:v>-1.386750490563073</c:v>
                </c:pt>
              </c:numCache>
            </c:numRef>
          </c:xVal>
          <c:yVal>
            <c:numRef>
              <c:f>'Perspective projection'!$AP$141:$BH$141</c:f>
              <c:numCache>
                <c:formatCode>General</c:formatCode>
                <c:ptCount val="19"/>
                <c:pt idx="0">
                  <c:v>1.0377490433255414</c:v>
                </c:pt>
                <c:pt idx="1">
                  <c:v>-0.88949917999332184</c:v>
                </c:pt>
                <c:pt idx="2">
                  <c:v>-0.59299945332888127</c:v>
                </c:pt>
                <c:pt idx="3">
                  <c:v>1.3342487699899821</c:v>
                </c:pt>
                <c:pt idx="4">
                  <c:v>1.0377490433255414</c:v>
                </c:pt>
                <c:pt idx="5">
                  <c:v>0.59299945332888082</c:v>
                </c:pt>
                <c:pt idx="6">
                  <c:v>-1.3342487699899825</c:v>
                </c:pt>
                <c:pt idx="7">
                  <c:v>-1.0377490433255419</c:v>
                </c:pt>
                <c:pt idx="8">
                  <c:v>0.8894991799933214</c:v>
                </c:pt>
                <c:pt idx="9">
                  <c:v>0.59299945332888082</c:v>
                </c:pt>
                <c:pt idx="11">
                  <c:v>-0.88949917999332184</c:v>
                </c:pt>
                <c:pt idx="12">
                  <c:v>-1.3342487699899825</c:v>
                </c:pt>
                <c:pt idx="14">
                  <c:v>1.3342487699899821</c:v>
                </c:pt>
                <c:pt idx="15">
                  <c:v>0.8894991799933214</c:v>
                </c:pt>
                <c:pt idx="17">
                  <c:v>-0.59299945332888127</c:v>
                </c:pt>
                <c:pt idx="18">
                  <c:v>-1.0377490433255419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1A-4A7D-A971-239A8BDBBC7D}"/>
            </c:ext>
          </c:extLst>
        </c:ser>
        <c:ser>
          <c:idx val="4"/>
          <c:order val="4"/>
          <c:tx>
            <c:v>Object Picking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'Perspective projection'!$AZ$207:$BA$207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xVal>
          <c:yVal>
            <c:numRef>
              <c:f>'Perspective projection'!$AZ$208:$BA$208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E-4604-BE0B-36324750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992872"/>
        <c:axId val="678991888"/>
      </c:scatterChart>
      <c:valAx>
        <c:axId val="678992872"/>
        <c:scaling>
          <c:orientation val="minMax"/>
          <c:max val="2"/>
          <c:min val="-2"/>
        </c:scaling>
        <c:delete val="1"/>
        <c:axPos val="b"/>
        <c:numFmt formatCode="General" sourceLinked="1"/>
        <c:majorTickMark val="out"/>
        <c:minorTickMark val="none"/>
        <c:tickLblPos val="nextTo"/>
        <c:crossAx val="678991888"/>
        <c:crosses val="autoZero"/>
        <c:crossBetween val="midCat"/>
      </c:valAx>
      <c:valAx>
        <c:axId val="678991888"/>
        <c:scaling>
          <c:orientation val="minMax"/>
          <c:max val="2"/>
          <c:min val="-2"/>
        </c:scaling>
        <c:delete val="1"/>
        <c:axPos val="l"/>
        <c:numFmt formatCode="General" sourceLinked="1"/>
        <c:majorTickMark val="out"/>
        <c:minorTickMark val="none"/>
        <c:tickLblPos val="nextTo"/>
        <c:crossAx val="67899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269889928953112E-2"/>
          <c:y val="0.10824662813102122"/>
          <c:w val="0.94426109921362644"/>
          <c:h val="0.87248554913294796"/>
        </c:manualLayout>
      </c:layout>
      <c:scatterChart>
        <c:scatterStyle val="lineMarker"/>
        <c:varyColors val="0"/>
        <c:ser>
          <c:idx val="0"/>
          <c:order val="0"/>
          <c:tx>
            <c:v>TGO green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'Perspective projection'!$AZ$52:$BH$52</c:f>
              <c:numCache>
                <c:formatCode>General</c:formatCode>
                <c:ptCount val="9"/>
                <c:pt idx="0">
                  <c:v>-0.18800639677616876</c:v>
                </c:pt>
                <c:pt idx="1">
                  <c:v>-0.18963337520980866</c:v>
                </c:pt>
                <c:pt idx="2">
                  <c:v>-0.19966640888392145</c:v>
                </c:pt>
                <c:pt idx="3">
                  <c:v>-0.17471940623477605</c:v>
                </c:pt>
                <c:pt idx="4">
                  <c:v>-0.18800639677616876</c:v>
                </c:pt>
                <c:pt idx="5">
                  <c:v>-0.19966640888392145</c:v>
                </c:pt>
                <c:pt idx="7">
                  <c:v>-0.17471940623477605</c:v>
                </c:pt>
                <c:pt idx="8">
                  <c:v>-0.18963337520980866</c:v>
                </c:pt>
              </c:numCache>
            </c:numRef>
          </c:xVal>
          <c:yVal>
            <c:numRef>
              <c:f>'Perspective projection'!$AZ$53:$BH$53</c:f>
              <c:numCache>
                <c:formatCode>General</c:formatCode>
                <c:ptCount val="9"/>
                <c:pt idx="0">
                  <c:v>-9.370253659762906E-2</c:v>
                </c:pt>
                <c:pt idx="1">
                  <c:v>-0.11369154662876502</c:v>
                </c:pt>
                <c:pt idx="2">
                  <c:v>-0.10115465293117187</c:v>
                </c:pt>
                <c:pt idx="3">
                  <c:v>-0.10168813776936725</c:v>
                </c:pt>
                <c:pt idx="4">
                  <c:v>-9.370253659762906E-2</c:v>
                </c:pt>
                <c:pt idx="5">
                  <c:v>-0.10115465293117187</c:v>
                </c:pt>
                <c:pt idx="7">
                  <c:v>-0.10168813776936725</c:v>
                </c:pt>
                <c:pt idx="8">
                  <c:v>-0.11369154662876502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A4-40FD-ACF2-D4A4BE45B425}"/>
            </c:ext>
          </c:extLst>
        </c:ser>
        <c:ser>
          <c:idx val="1"/>
          <c:order val="1"/>
          <c:tx>
            <c:v>TGO ref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'Perspective projection'!$AP$52:$AX$52</c:f>
              <c:numCache>
                <c:formatCode>General</c:formatCode>
                <c:ptCount val="9"/>
                <c:pt idx="0">
                  <c:v>-0.36480471989837354</c:v>
                </c:pt>
                <c:pt idx="1">
                  <c:v>-0.33985771724922803</c:v>
                </c:pt>
                <c:pt idx="2">
                  <c:v>-0.37809171043976614</c:v>
                </c:pt>
                <c:pt idx="3">
                  <c:v>-0.37646473200612623</c:v>
                </c:pt>
                <c:pt idx="4">
                  <c:v>-0.36480471989837354</c:v>
                </c:pt>
                <c:pt idx="5">
                  <c:v>-0.37809171043976614</c:v>
                </c:pt>
                <c:pt idx="7">
                  <c:v>-0.37646473200612623</c:v>
                </c:pt>
                <c:pt idx="8">
                  <c:v>-0.33985771724922803</c:v>
                </c:pt>
              </c:numCache>
            </c:numRef>
          </c:xVal>
          <c:yVal>
            <c:numRef>
              <c:f>'Perspective projection'!$AP$53:$AX$53</c:f>
              <c:numCache>
                <c:formatCode>General</c:formatCode>
                <c:ptCount val="9"/>
                <c:pt idx="0">
                  <c:v>-0.22683664177396146</c:v>
                </c:pt>
                <c:pt idx="1">
                  <c:v>-0.23917903579096256</c:v>
                </c:pt>
                <c:pt idx="2">
                  <c:v>-0.2424688589598345</c:v>
                </c:pt>
                <c:pt idx="3">
                  <c:v>-0.23428875810750416</c:v>
                </c:pt>
                <c:pt idx="4">
                  <c:v>-0.22683664177396146</c:v>
                </c:pt>
                <c:pt idx="5">
                  <c:v>-0.2424688589598345</c:v>
                </c:pt>
                <c:pt idx="7">
                  <c:v>-0.23428875810750416</c:v>
                </c:pt>
                <c:pt idx="8">
                  <c:v>-0.23917903579096256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A4-40FD-ACF2-D4A4BE45B425}"/>
            </c:ext>
          </c:extLst>
        </c:ser>
        <c:ser>
          <c:idx val="2"/>
          <c:order val="2"/>
          <c:tx>
            <c:v>TGO blue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'Perspective projection'!$BJ$52:$BR$52</c:f>
              <c:numCache>
                <c:formatCode>General</c:formatCode>
                <c:ptCount val="9"/>
                <c:pt idx="0">
                  <c:v>0.16631335099430306</c:v>
                </c:pt>
                <c:pt idx="1">
                  <c:v>0.14136634834515766</c:v>
                </c:pt>
                <c:pt idx="2">
                  <c:v>0.17960034153569576</c:v>
                </c:pt>
                <c:pt idx="3">
                  <c:v>0.1779733631020558</c:v>
                </c:pt>
                <c:pt idx="4">
                  <c:v>0.16631335099430306</c:v>
                </c:pt>
                <c:pt idx="5">
                  <c:v>0.17960034153569576</c:v>
                </c:pt>
                <c:pt idx="7">
                  <c:v>0.1779733631020558</c:v>
                </c:pt>
                <c:pt idx="8">
                  <c:v>0.14136634834515766</c:v>
                </c:pt>
              </c:numCache>
            </c:numRef>
          </c:xVal>
          <c:yVal>
            <c:numRef>
              <c:f>'Perspective projection'!$BJ$53:$BR$53</c:f>
              <c:numCache>
                <c:formatCode>General</c:formatCode>
                <c:ptCount val="9"/>
                <c:pt idx="0">
                  <c:v>8.252343590835709E-3</c:v>
                </c:pt>
                <c:pt idx="1">
                  <c:v>-3.0230807497745316E-3</c:v>
                </c:pt>
                <c:pt idx="2">
                  <c:v>2.6674241909740992E-4</c:v>
                </c:pt>
                <c:pt idx="3">
                  <c:v>-7.913358433232931E-3</c:v>
                </c:pt>
                <c:pt idx="4">
                  <c:v>8.252343590835709E-3</c:v>
                </c:pt>
                <c:pt idx="5">
                  <c:v>2.6674241909740992E-4</c:v>
                </c:pt>
                <c:pt idx="7">
                  <c:v>-7.913358433232931E-3</c:v>
                </c:pt>
                <c:pt idx="8">
                  <c:v>-3.0230807497745316E-3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A4-40FD-ACF2-D4A4BE45B425}"/>
            </c:ext>
          </c:extLst>
        </c:ser>
        <c:ser>
          <c:idx val="3"/>
          <c:order val="3"/>
          <c:tx>
            <c:v>Origin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4A4-40FD-ACF2-D4A4BE45B42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 cmpd="sng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A4-40FD-ACF2-D4A4BE45B425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chemeClr val="accent2">
                    <a:lumMod val="60000"/>
                    <a:lumOff val="40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94A4-40FD-ACF2-D4A4BE45B425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A7E-497A-90A7-CA41AFBEFC1B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A4-40FD-ACF2-D4A4BE45B425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A7E-497A-90A7-CA41AFBEFC1B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94A4-40FD-ACF2-D4A4BE45B425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4A4-40FD-ACF2-D4A4BE45B425}"/>
                </c:ext>
              </c:extLst>
            </c:dLbl>
            <c:dLbl>
              <c:idx val="1"/>
              <c:layout>
                <c:manualLayout>
                  <c:x val="-5.0375109361329835E-2"/>
                  <c:y val="1.445347375584896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>
                        <a:solidFill>
                          <a:srgbClr val="C00000"/>
                        </a:solidFill>
                      </a:rPr>
                      <a:t>x</a:t>
                    </a:r>
                    <a:endParaRPr lang="en-US">
                      <a:solidFill>
                        <a:srgbClr val="C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94A4-40FD-ACF2-D4A4BE45B425}"/>
                </c:ext>
              </c:extLst>
            </c:dLbl>
            <c:dLbl>
              <c:idx val="4"/>
              <c:layout>
                <c:manualLayout>
                  <c:x val="6.2897411086289502E-3"/>
                  <c:y val="1.788521289123203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(0,0,0)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4A4-40FD-ACF2-D4A4BE45B425}"/>
                </c:ext>
              </c:extLst>
            </c:dLbl>
            <c:dLbl>
              <c:idx val="5"/>
              <c:layout>
                <c:manualLayout>
                  <c:x val="-1.2868110236220575E-2"/>
                  <c:y val="-9.0063919634134973E-3"/>
                </c:manualLayout>
              </c:layout>
              <c:tx>
                <c:rich>
                  <a:bodyPr/>
                  <a:lstStyle/>
                  <a:p>
                    <a:r>
                      <a:rPr lang="en-US" b="1">
                        <a:solidFill>
                          <a:srgbClr val="00B050"/>
                        </a:solidFill>
                      </a:rPr>
                      <a:t>y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A7E-497A-90A7-CA41AFBEFC1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A7E-497A-90A7-CA41AFBEFC1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b="1">
                        <a:solidFill>
                          <a:srgbClr val="0070C0"/>
                        </a:solidFill>
                      </a:rPr>
                      <a:t>z</a:t>
                    </a:r>
                    <a:endParaRPr lang="en-US">
                      <a:solidFill>
                        <a:srgbClr val="0070C0"/>
                      </a:solidFill>
                    </a:endParaRP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A7E-497A-90A7-CA41AFBEFC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'Perspective projection'!$AU$58:$BE$58</c:f>
              <c:numCache>
                <c:formatCode>General</c:formatCode>
                <c:ptCount val="11"/>
                <c:pt idx="0">
                  <c:v>0.44109193089793425</c:v>
                </c:pt>
                <c:pt idx="1">
                  <c:v>0.27477857990363119</c:v>
                </c:pt>
                <c:pt idx="2">
                  <c:v>-165.87225906340512</c:v>
                </c:pt>
                <c:pt idx="4">
                  <c:v>0.44109193089793425</c:v>
                </c:pt>
                <c:pt idx="5">
                  <c:v>0.44109193089793425</c:v>
                </c:pt>
                <c:pt idx="6">
                  <c:v>0.44109193089793425</c:v>
                </c:pt>
                <c:pt idx="8">
                  <c:v>0.44109193089793425</c:v>
                </c:pt>
                <c:pt idx="9">
                  <c:v>0.45193845378886705</c:v>
                </c:pt>
                <c:pt idx="10">
                  <c:v>11.287614821830731</c:v>
                </c:pt>
              </c:numCache>
            </c:numRef>
          </c:xVal>
          <c:yVal>
            <c:numRef>
              <c:f>'Perspective projection'!$AU$59:$BE$59</c:f>
              <c:numCache>
                <c:formatCode>General</c:formatCode>
                <c:ptCount val="11"/>
                <c:pt idx="0">
                  <c:v>-0.72139005342652085</c:v>
                </c:pt>
                <c:pt idx="1">
                  <c:v>-0.71783348783855117</c:v>
                </c:pt>
                <c:pt idx="2">
                  <c:v>2.8351755345431635</c:v>
                </c:pt>
                <c:pt idx="4">
                  <c:v>-0.72139005342652085</c:v>
                </c:pt>
                <c:pt idx="5">
                  <c:v>-0.56393793104244561</c:v>
                </c:pt>
                <c:pt idx="6">
                  <c:v>156.73073233064872</c:v>
                </c:pt>
                <c:pt idx="8">
                  <c:v>-0.72139005342652085</c:v>
                </c:pt>
                <c:pt idx="9">
                  <c:v>-0.66685604774431884</c:v>
                </c:pt>
                <c:pt idx="10">
                  <c:v>53.812615628775497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A4-40FD-ACF2-D4A4BE45B425}"/>
            </c:ext>
          </c:extLst>
        </c:ser>
        <c:ser>
          <c:idx val="4"/>
          <c:order val="4"/>
          <c:tx>
            <c:v>Camera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5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A7E-497A-90A7-CA41AFBEFC1B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B07BD7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FA7E-497A-90A7-CA41AFBEFC1B}"/>
              </c:ext>
            </c:extLst>
          </c:dPt>
          <c:dLbls>
            <c:dLbl>
              <c:idx val="0"/>
              <c:layout>
                <c:manualLayout>
                  <c:x val="-0.12275584912033623"/>
                  <c:y val="3.8301216658096826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Camera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FA7E-497A-90A7-CA41AFBEFC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'Perspective projection'!$AP$65:$AQ$65</c:f>
              <c:numCache>
                <c:formatCode>General</c:formatCode>
                <c:ptCount val="2"/>
                <c:pt idx="0">
                  <c:v>-0.39770583933420295</c:v>
                </c:pt>
                <c:pt idx="1">
                  <c:v>-0.18800639677616876</c:v>
                </c:pt>
              </c:numCache>
            </c:numRef>
          </c:xVal>
          <c:yVal>
            <c:numRef>
              <c:f>'Perspective projection'!$AP$66:$AQ$66</c:f>
              <c:numCache>
                <c:formatCode>General</c:formatCode>
                <c:ptCount val="2"/>
                <c:pt idx="0">
                  <c:v>-0.32009090291727321</c:v>
                </c:pt>
                <c:pt idx="1">
                  <c:v>-0.10551144577643468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A7E-497A-90A7-CA41AFBEFC1B}"/>
            </c:ext>
          </c:extLst>
        </c:ser>
        <c:ser>
          <c:idx val="5"/>
          <c:order val="5"/>
          <c:tx>
            <c:v>Frustum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'Perspective projection'!$AY$72:$BQ$72</c:f>
              <c:numCache>
                <c:formatCode>General</c:formatCode>
                <c:ptCount val="19"/>
                <c:pt idx="0">
                  <c:v>-0.25918928530321955</c:v>
                </c:pt>
                <c:pt idx="1">
                  <c:v>-0.25918928530321955</c:v>
                </c:pt>
                <c:pt idx="2">
                  <c:v>-0.43450322262401947</c:v>
                </c:pt>
                <c:pt idx="3">
                  <c:v>-0.43450322262401947</c:v>
                </c:pt>
                <c:pt idx="4">
                  <c:v>-0.25918928530321955</c:v>
                </c:pt>
                <c:pt idx="5">
                  <c:v>0.57191003888268011</c:v>
                </c:pt>
                <c:pt idx="6">
                  <c:v>0.57191003888268011</c:v>
                </c:pt>
                <c:pt idx="7">
                  <c:v>-0.65528752236291776</c:v>
                </c:pt>
                <c:pt idx="8">
                  <c:v>-0.65528752236291776</c:v>
                </c:pt>
                <c:pt idx="9">
                  <c:v>0.57191003888268011</c:v>
                </c:pt>
                <c:pt idx="11">
                  <c:v>-0.25918928530321955</c:v>
                </c:pt>
                <c:pt idx="12">
                  <c:v>0.57191003888268011</c:v>
                </c:pt>
                <c:pt idx="14">
                  <c:v>-0.43450322262401947</c:v>
                </c:pt>
                <c:pt idx="15">
                  <c:v>-0.65528752236291776</c:v>
                </c:pt>
                <c:pt idx="17">
                  <c:v>-0.43450322262401947</c:v>
                </c:pt>
                <c:pt idx="18">
                  <c:v>-0.65528752236291776</c:v>
                </c:pt>
              </c:numCache>
            </c:numRef>
          </c:xVal>
          <c:yVal>
            <c:numRef>
              <c:f>'Perspective projection'!$AY$73:$BQ$73</c:f>
              <c:numCache>
                <c:formatCode>General</c:formatCode>
                <c:ptCount val="19"/>
                <c:pt idx="0">
                  <c:v>-0.2120392860149739</c:v>
                </c:pt>
                <c:pt idx="1">
                  <c:v>-0.34247689504679857</c:v>
                </c:pt>
                <c:pt idx="2">
                  <c:v>-0.3240561943043519</c:v>
                </c:pt>
                <c:pt idx="3">
                  <c:v>-0.19361858527252718</c:v>
                </c:pt>
                <c:pt idx="4">
                  <c:v>-0.2120392860149739</c:v>
                </c:pt>
                <c:pt idx="5">
                  <c:v>0.43627041539882183</c:v>
                </c:pt>
                <c:pt idx="6">
                  <c:v>-0.47679284782395109</c:v>
                </c:pt>
                <c:pt idx="7">
                  <c:v>-0.34784794262682422</c:v>
                </c:pt>
                <c:pt idx="8">
                  <c:v>0.56521532059594859</c:v>
                </c:pt>
                <c:pt idx="9">
                  <c:v>0.43627041539882183</c:v>
                </c:pt>
                <c:pt idx="11">
                  <c:v>-0.34247689504679857</c:v>
                </c:pt>
                <c:pt idx="12">
                  <c:v>-0.47679284782395109</c:v>
                </c:pt>
                <c:pt idx="14">
                  <c:v>-0.19361858527252718</c:v>
                </c:pt>
                <c:pt idx="15">
                  <c:v>0.56521532059594859</c:v>
                </c:pt>
                <c:pt idx="17">
                  <c:v>-0.3240561943043519</c:v>
                </c:pt>
                <c:pt idx="18">
                  <c:v>-0.34784794262682422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A7E-497A-90A7-CA41AFBEFC1B}"/>
            </c:ext>
          </c:extLst>
        </c:ser>
        <c:ser>
          <c:idx val="6"/>
          <c:order val="6"/>
          <c:tx>
            <c:v>Object Picking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'Perspective projection'!$BB$221:$BC$221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xVal>
          <c:yVal>
            <c:numRef>
              <c:f>'Perspective projection'!$BB$222:$BC$222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827-42BB-8A5D-ACAE90749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762976"/>
        <c:axId val="491754448"/>
      </c:scatterChart>
      <c:valAx>
        <c:axId val="491762976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extTo"/>
        <c:crossAx val="491754448"/>
        <c:crosses val="autoZero"/>
        <c:crossBetween val="midCat"/>
      </c:valAx>
      <c:valAx>
        <c:axId val="491754448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49176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Screen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78600252061004E-2"/>
          <c:y val="0.17294124245303427"/>
          <c:w val="0.87180871113577763"/>
          <c:h val="0.78846227698237958"/>
        </c:manualLayout>
      </c:layout>
      <c:scatterChart>
        <c:scatterStyle val="lineMarker"/>
        <c:varyColors val="0"/>
        <c:ser>
          <c:idx val="0"/>
          <c:order val="0"/>
          <c:tx>
            <c:v>TGO red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'Perspective projection'!$AP$190:$AX$190</c:f>
              <c:numCache>
                <c:formatCode>General</c:formatCode>
                <c:ptCount val="9"/>
                <c:pt idx="0">
                  <c:v>344.82560512354166</c:v>
                </c:pt>
                <c:pt idx="1">
                  <c:v>437.83535936389865</c:v>
                </c:pt>
                <c:pt idx="2">
                  <c:v>297.44072305058057</c:v>
                </c:pt>
                <c:pt idx="3">
                  <c:v>295.80860684140396</c:v>
                </c:pt>
                <c:pt idx="4">
                  <c:v>344.82560512354166</c:v>
                </c:pt>
                <c:pt idx="5">
                  <c:v>297.44072305058057</c:v>
                </c:pt>
                <c:pt idx="7">
                  <c:v>295.80860684140396</c:v>
                </c:pt>
                <c:pt idx="8">
                  <c:v>437.83535936389865</c:v>
                </c:pt>
              </c:numCache>
            </c:numRef>
          </c:xVal>
          <c:yVal>
            <c:numRef>
              <c:f>'Perspective projection'!$AP$191:$AX$191</c:f>
              <c:numCache>
                <c:formatCode>General</c:formatCode>
                <c:ptCount val="9"/>
                <c:pt idx="0">
                  <c:v>337.00379400174864</c:v>
                </c:pt>
                <c:pt idx="1">
                  <c:v>384</c:v>
                </c:pt>
                <c:pt idx="2">
                  <c:v>384</c:v>
                </c:pt>
                <c:pt idx="3">
                  <c:v>384</c:v>
                </c:pt>
                <c:pt idx="4">
                  <c:v>337.00379400174864</c:v>
                </c:pt>
                <c:pt idx="5">
                  <c:v>384</c:v>
                </c:pt>
                <c:pt idx="7">
                  <c:v>384</c:v>
                </c:pt>
                <c:pt idx="8">
                  <c:v>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87-49D1-8C25-EB01590A4664}"/>
            </c:ext>
          </c:extLst>
        </c:ser>
        <c:ser>
          <c:idx val="1"/>
          <c:order val="1"/>
          <c:tx>
            <c:v>TGO green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'Perspective projection'!$AZ$190:$BH$190</c:f>
              <c:numCache>
                <c:formatCode>General</c:formatCode>
                <c:ptCount val="9"/>
                <c:pt idx="0">
                  <c:v>512</c:v>
                </c:pt>
                <c:pt idx="1">
                  <c:v>520.47918909711552</c:v>
                </c:pt>
                <c:pt idx="2">
                  <c:v>491.81731477609731</c:v>
                </c:pt>
                <c:pt idx="3">
                  <c:v>524.00506772886558</c:v>
                </c:pt>
                <c:pt idx="4">
                  <c:v>512</c:v>
                </c:pt>
                <c:pt idx="5">
                  <c:v>491.81731477609731</c:v>
                </c:pt>
                <c:pt idx="7">
                  <c:v>524.00506772886558</c:v>
                </c:pt>
                <c:pt idx="8">
                  <c:v>520.47918909711552</c:v>
                </c:pt>
              </c:numCache>
            </c:numRef>
          </c:xVal>
          <c:yVal>
            <c:numRef>
              <c:f>'Perspective projection'!$AZ$191:$BH$191</c:f>
              <c:numCache>
                <c:formatCode>General</c:formatCode>
                <c:ptCount val="9"/>
                <c:pt idx="0">
                  <c:v>367.13665549474513</c:v>
                </c:pt>
                <c:pt idx="1">
                  <c:v>384</c:v>
                </c:pt>
                <c:pt idx="2">
                  <c:v>384</c:v>
                </c:pt>
                <c:pt idx="3">
                  <c:v>384</c:v>
                </c:pt>
                <c:pt idx="4">
                  <c:v>367.13665549474513</c:v>
                </c:pt>
                <c:pt idx="5">
                  <c:v>384</c:v>
                </c:pt>
                <c:pt idx="7">
                  <c:v>384</c:v>
                </c:pt>
                <c:pt idx="8">
                  <c:v>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87-49D1-8C25-EB01590A4664}"/>
            </c:ext>
          </c:extLst>
        </c:ser>
        <c:ser>
          <c:idx val="2"/>
          <c:order val="2"/>
          <c:tx>
            <c:v>TGO blue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'Perspective projection'!$BJ$190:$BR$190</c:f>
              <c:numCache>
                <c:formatCode>General</c:formatCode>
                <c:ptCount val="9"/>
                <c:pt idx="0">
                  <c:v>718.01289065583751</c:v>
                </c:pt>
                <c:pt idx="1">
                  <c:v>698.44742059355144</c:v>
                </c:pt>
                <c:pt idx="2">
                  <c:v>722.81045112316519</c:v>
                </c:pt>
                <c:pt idx="3">
                  <c:v>732.72809713125446</c:v>
                </c:pt>
                <c:pt idx="4">
                  <c:v>718.01289065583751</c:v>
                </c:pt>
                <c:pt idx="5">
                  <c:v>722.81045112316519</c:v>
                </c:pt>
                <c:pt idx="7">
                  <c:v>732.72809713125446</c:v>
                </c:pt>
                <c:pt idx="8">
                  <c:v>698.44742059355144</c:v>
                </c:pt>
              </c:numCache>
            </c:numRef>
          </c:xVal>
          <c:yVal>
            <c:numRef>
              <c:f>'Perspective projection'!$BJ$191:$BR$191</c:f>
              <c:numCache>
                <c:formatCode>General</c:formatCode>
                <c:ptCount val="9"/>
                <c:pt idx="0">
                  <c:v>373.38233864483948</c:v>
                </c:pt>
                <c:pt idx="1">
                  <c:v>384</c:v>
                </c:pt>
                <c:pt idx="2">
                  <c:v>384</c:v>
                </c:pt>
                <c:pt idx="3">
                  <c:v>384</c:v>
                </c:pt>
                <c:pt idx="4">
                  <c:v>373.38233864483948</c:v>
                </c:pt>
                <c:pt idx="5">
                  <c:v>384</c:v>
                </c:pt>
                <c:pt idx="7">
                  <c:v>384</c:v>
                </c:pt>
                <c:pt idx="8">
                  <c:v>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87-49D1-8C25-EB01590A4664}"/>
            </c:ext>
          </c:extLst>
        </c:ser>
        <c:ser>
          <c:idx val="3"/>
          <c:order val="3"/>
          <c:tx>
            <c:v>Mouse Select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'Perspective projection'!$AV$200</c:f>
              <c:numCache>
                <c:formatCode>General</c:formatCode>
                <c:ptCount val="1"/>
                <c:pt idx="0">
                  <c:v>#N/A</c:v>
                </c:pt>
              </c:numCache>
            </c:numRef>
          </c:xVal>
          <c:yVal>
            <c:numRef>
              <c:f>'Perspective projection'!$AV$201</c:f>
              <c:numCache>
                <c:formatCode>General</c:formatCode>
                <c:ptCount val="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47-4420-97F9-A5CC3FD32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71288"/>
        <c:axId val="589567024"/>
      </c:scatterChart>
      <c:valAx>
        <c:axId val="589571288"/>
        <c:scaling>
          <c:orientation val="minMax"/>
          <c:max val="1024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67024"/>
        <c:crosses val="autoZero"/>
        <c:crossBetween val="midCat"/>
        <c:majorUnit val="50"/>
      </c:valAx>
      <c:valAx>
        <c:axId val="589567024"/>
        <c:scaling>
          <c:orientation val="maxMin"/>
          <c:max val="76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71288"/>
        <c:crosses val="autoZero"/>
        <c:crossBetween val="midCat"/>
        <c:majorUnit val="50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AP$95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Radio" checked="Checked" firstButton="1" fmlaLink="$AP$151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Radio" firstButton="1" fmlaLink="$AP$21" lockText="1" noThreeD="1"/>
</file>

<file path=xl/ctrlProps/ctrlProp11.xml><?xml version="1.0" encoding="utf-8"?>
<formControlPr xmlns="http://schemas.microsoft.com/office/spreadsheetml/2009/9/main" objectType="Radio" checked="Checked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Radio" firstButton="1" fmlaLink="$AP$21" lockText="1" noThreeD="1"/>
</file>

<file path=xl/ctrlProps/ctrlProp15.xml><?xml version="1.0" encoding="utf-8"?>
<formControlPr xmlns="http://schemas.microsoft.com/office/spreadsheetml/2009/9/main" objectType="Radio" checked="Checked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Radio" firstButton="1" fmlaLink="$AP$21" lockText="1" noThreeD="1"/>
</file>

<file path=xl/ctrlProps/ctrlProp19.xml><?xml version="1.0" encoding="utf-8"?>
<formControlPr xmlns="http://schemas.microsoft.com/office/spreadsheetml/2009/9/main" objectType="Radio" checked="Checked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GBox" noThreeD="1"/>
</file>

<file path=xl/ctrlProps/ctrlProp22.xml><?xml version="1.0" encoding="utf-8"?>
<formControlPr xmlns="http://schemas.microsoft.com/office/spreadsheetml/2009/9/main" objectType="Radio" firstButton="1" fmlaLink="$AU$79" lockText="1" noThreeD="1"/>
</file>

<file path=xl/ctrlProps/ctrlProp23.xml><?xml version="1.0" encoding="utf-8"?>
<formControlPr xmlns="http://schemas.microsoft.com/office/spreadsheetml/2009/9/main" objectType="Radio" checked="Checked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GBox" noThreeD="1"/>
</file>

<file path=xl/ctrlProps/ctrlProp28.xml><?xml version="1.0" encoding="utf-8"?>
<formControlPr xmlns="http://schemas.microsoft.com/office/spreadsheetml/2009/9/main" objectType="Radio" firstButton="1" fmlaLink="$AU$79" lockText="1" noThreeD="1"/>
</file>

<file path=xl/ctrlProps/ctrlProp29.xml><?xml version="1.0" encoding="utf-8"?>
<formControlPr xmlns="http://schemas.microsoft.com/office/spreadsheetml/2009/9/main" objectType="Radio" checked="Checked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GBox" noThreeD="1"/>
</file>

<file path=xl/ctrlProps/ctrlProp34.xml><?xml version="1.0" encoding="utf-8"?>
<formControlPr xmlns="http://schemas.microsoft.com/office/spreadsheetml/2009/9/main" objectType="Radio" firstButton="1" fmlaLink="$AU$79" lockText="1" noThreeD="1"/>
</file>

<file path=xl/ctrlProps/ctrlProp35.xml><?xml version="1.0" encoding="utf-8"?>
<formControlPr xmlns="http://schemas.microsoft.com/office/spreadsheetml/2009/9/main" objectType="Radio" checked="Checked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GBox" noThreeD="1"/>
</file>

<file path=xl/ctrlProps/ctrlProp40.xml><?xml version="1.0" encoding="utf-8"?>
<formControlPr xmlns="http://schemas.microsoft.com/office/spreadsheetml/2009/9/main" objectType="Scroll" dx="22" fmlaLink="$P$47" inc="10" max="100" min="1" page="20" val="100"/>
</file>

<file path=xl/ctrlProps/ctrlProp41.xml><?xml version="1.0" encoding="utf-8"?>
<formControlPr xmlns="http://schemas.microsoft.com/office/spreadsheetml/2009/9/main" objectType="Scroll" dx="22" fmlaLink="$Q$47" inc="100" max="10000" min="300" page="300" val="800"/>
</file>

<file path=xl/ctrlProps/ctrlProp42.xml><?xml version="1.0" encoding="utf-8"?>
<formControlPr xmlns="http://schemas.microsoft.com/office/spreadsheetml/2009/9/main" objectType="GBox" noThreeD="1"/>
</file>

<file path=xl/ctrlProps/ctrlProp43.xml><?xml version="1.0" encoding="utf-8"?>
<formControlPr xmlns="http://schemas.microsoft.com/office/spreadsheetml/2009/9/main" objectType="Scroll" dx="22" fmlaLink="$P$47" inc="10" max="100" min="1" page="20" val="100"/>
</file>

<file path=xl/ctrlProps/ctrlProp44.xml><?xml version="1.0" encoding="utf-8"?>
<formControlPr xmlns="http://schemas.microsoft.com/office/spreadsheetml/2009/9/main" objectType="Scroll" dx="22" fmlaLink="$Q$47" inc="100" max="10000" min="300" page="300" val="800"/>
</file>

<file path=xl/ctrlProps/ctrlProp45.xml><?xml version="1.0" encoding="utf-8"?>
<formControlPr xmlns="http://schemas.microsoft.com/office/spreadsheetml/2009/9/main" objectType="GBox" noThreeD="1"/>
</file>

<file path=xl/ctrlProps/ctrlProp46.xml><?xml version="1.0" encoding="utf-8"?>
<formControlPr xmlns="http://schemas.microsoft.com/office/spreadsheetml/2009/9/main" objectType="Scroll" dx="22" fmlaLink="$P$47" inc="10" max="100" min="1" page="20" val="100"/>
</file>

<file path=xl/ctrlProps/ctrlProp47.xml><?xml version="1.0" encoding="utf-8"?>
<formControlPr xmlns="http://schemas.microsoft.com/office/spreadsheetml/2009/9/main" objectType="Scroll" dx="22" fmlaLink="$Q$47" inc="100" max="10000" min="300" page="300" val="800"/>
</file>

<file path=xl/ctrlProps/ctrlProp48.xml><?xml version="1.0" encoding="utf-8"?>
<formControlPr xmlns="http://schemas.microsoft.com/office/spreadsheetml/2009/9/main" objectType="GBox" noThreeD="1"/>
</file>

<file path=xl/ctrlProps/ctrlProp49.xml><?xml version="1.0" encoding="utf-8"?>
<formControlPr xmlns="http://schemas.microsoft.com/office/spreadsheetml/2009/9/main" objectType="Radio" checked="Checked" firstButton="1" fmlaLink="$AQ$37" lockText="1" noThreeD="1"/>
</file>

<file path=xl/ctrlProps/ctrlProp50.xml><?xml version="1.0" encoding="utf-8"?>
<formControlPr xmlns="http://schemas.microsoft.com/office/spreadsheetml/2009/9/main" objectType="Radio" lockText="1" noThreeD="1"/>
</file>

<file path=xl/ctrlProps/ctrlProp51.xml><?xml version="1.0" encoding="utf-8"?>
<formControlPr xmlns="http://schemas.microsoft.com/office/spreadsheetml/2009/9/main" objectType="GBox" noThreeD="1"/>
</file>

<file path=xl/ctrlProps/ctrlProp52.xml><?xml version="1.0" encoding="utf-8"?>
<formControlPr xmlns="http://schemas.microsoft.com/office/spreadsheetml/2009/9/main" objectType="Radio" firstButton="1" fmlaLink="$AP$21" lockText="1" noThreeD="1"/>
</file>

<file path=xl/ctrlProps/ctrlProp53.xml><?xml version="1.0" encoding="utf-8"?>
<formControlPr xmlns="http://schemas.microsoft.com/office/spreadsheetml/2009/9/main" objectType="Radio" checked="Checked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Radio" firstButton="1" fmlaLink="$AU$79" lockText="1" noThreeD="1"/>
</file>

<file path=xl/ctrlProps/ctrlProp57.xml><?xml version="1.0" encoding="utf-8"?>
<formControlPr xmlns="http://schemas.microsoft.com/office/spreadsheetml/2009/9/main" objectType="Radio" checked="Checked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lockText="1" noThreeD="1"/>
</file>

<file path=xl/ctrlProps/ctrlProp60.xml><?xml version="1.0" encoding="utf-8"?>
<formControlPr xmlns="http://schemas.microsoft.com/office/spreadsheetml/2009/9/main" objectType="Radio" lockText="1" noThreeD="1"/>
</file>

<file path=xl/ctrlProps/ctrlProp61.xml><?xml version="1.0" encoding="utf-8"?>
<formControlPr xmlns="http://schemas.microsoft.com/office/spreadsheetml/2009/9/main" objectType="CheckBox" checked="Checked" fmlaLink="$AX$197" lockText="1" noThreeD="1"/>
</file>

<file path=xl/ctrlProps/ctrlProp62.xml><?xml version="1.0" encoding="utf-8"?>
<formControlPr xmlns="http://schemas.microsoft.com/office/spreadsheetml/2009/9/main" objectType="CheckBox" checked="Checked" fmlaLink="$AX$197" lockText="1" noThreeD="1"/>
</file>

<file path=xl/ctrlProps/ctrlProp63.xml><?xml version="1.0" encoding="utf-8"?>
<formControlPr xmlns="http://schemas.microsoft.com/office/spreadsheetml/2009/9/main" objectType="CheckBox" checked="Checked" fmlaLink="$AX$197" lockText="1" noThreeD="1"/>
</file>

<file path=xl/ctrlProps/ctrlProp64.xml><?xml version="1.0" encoding="utf-8"?>
<formControlPr xmlns="http://schemas.microsoft.com/office/spreadsheetml/2009/9/main" objectType="CheckBox" checked="Checked" fmlaLink="$AX$197" lockText="1" noThreeD="1"/>
</file>

<file path=xl/ctrlProps/ctrlProp65.xml><?xml version="1.0" encoding="utf-8"?>
<formControlPr xmlns="http://schemas.microsoft.com/office/spreadsheetml/2009/9/main" objectType="CheckBox" checked="Checked" fmlaLink="$AX$197" lockText="1" noThreeD="1"/>
</file>

<file path=xl/ctrlProps/ctrlProp66.xml><?xml version="1.0" encoding="utf-8"?>
<formControlPr xmlns="http://schemas.microsoft.com/office/spreadsheetml/2009/9/main" objectType="CheckBox" checked="Checked" fmlaLink="$AX$197" lockText="1" noThreeD="1"/>
</file>

<file path=xl/ctrlProps/ctrlProp67.xml><?xml version="1.0" encoding="utf-8"?>
<formControlPr xmlns="http://schemas.microsoft.com/office/spreadsheetml/2009/9/main" objectType="GBox" noThreeD="1"/>
</file>

<file path=xl/ctrlProps/ctrlProp68.xml><?xml version="1.0" encoding="utf-8"?>
<formControlPr xmlns="http://schemas.microsoft.com/office/spreadsheetml/2009/9/main" objectType="Radio" checked="Checked" firstButton="1" fmlaLink="$AS$95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GBox" noThreeD="1"/>
</file>

<file path=xl/ctrlProps/ctrlProp72.xml><?xml version="1.0" encoding="utf-8"?>
<formControlPr xmlns="http://schemas.microsoft.com/office/spreadsheetml/2009/9/main" objectType="Radio" checked="Checked" firstButton="1" fmlaLink="$AS$151" lockText="1" noThreeD="1"/>
</file>

<file path=xl/ctrlProps/ctrlProp73.xml><?xml version="1.0" encoding="utf-8"?>
<formControlPr xmlns="http://schemas.microsoft.com/office/spreadsheetml/2009/9/main" objectType="Radio" lockText="1" noThreeD="1"/>
</file>

<file path=xl/ctrlProps/ctrlProp74.xml><?xml version="1.0" encoding="utf-8"?>
<formControlPr xmlns="http://schemas.microsoft.com/office/spreadsheetml/2009/9/main" objectType="Radio" lockText="1" noThreeD="1"/>
</file>

<file path=xl/ctrlProps/ctrlProp75.xml><?xml version="1.0" encoding="utf-8"?>
<formControlPr xmlns="http://schemas.microsoft.com/office/spreadsheetml/2009/9/main" objectType="GBox" noThreeD="1"/>
</file>

<file path=xl/ctrlProps/ctrlProp76.xml><?xml version="1.0" encoding="utf-8"?>
<formControlPr xmlns="http://schemas.microsoft.com/office/spreadsheetml/2009/9/main" objectType="Radio" checked="Checked" firstButton="1" fmlaLink="$AT$37" lockText="1" noThreeD="1"/>
</file>

<file path=xl/ctrlProps/ctrlProp77.xml><?xml version="1.0" encoding="utf-8"?>
<formControlPr xmlns="http://schemas.microsoft.com/office/spreadsheetml/2009/9/main" objectType="GBox" noThreeD="1"/>
</file>

<file path=xl/ctrlProps/ctrlProp78.xml><?xml version="1.0" encoding="utf-8"?>
<formControlPr xmlns="http://schemas.microsoft.com/office/spreadsheetml/2009/9/main" objectType="Radio" firstButton="1" fmlaLink="$AS$21" lockText="1" noThreeD="1"/>
</file>

<file path=xl/ctrlProps/ctrlProp79.xml><?xml version="1.0" encoding="utf-8"?>
<formControlPr xmlns="http://schemas.microsoft.com/office/spreadsheetml/2009/9/main" objectType="Radio" checked="Checked" lockText="1" noThreeD="1"/>
</file>

<file path=xl/ctrlProps/ctrlProp80.xml><?xml version="1.0" encoding="utf-8"?>
<formControlPr xmlns="http://schemas.microsoft.com/office/spreadsheetml/2009/9/main" objectType="Radio" lockText="1" noThreeD="1"/>
</file>

<file path=xl/ctrlProps/ctrlProp81.xml><?xml version="1.0" encoding="utf-8"?>
<formControlPr xmlns="http://schemas.microsoft.com/office/spreadsheetml/2009/9/main" objectType="GBox" noThreeD="1"/>
</file>

<file path=xl/ctrlProps/ctrlProp82.xml><?xml version="1.0" encoding="utf-8"?>
<formControlPr xmlns="http://schemas.microsoft.com/office/spreadsheetml/2009/9/main" objectType="Radio" firstButton="1" fmlaLink="$AS$21" lockText="1" noThreeD="1"/>
</file>

<file path=xl/ctrlProps/ctrlProp83.xml><?xml version="1.0" encoding="utf-8"?>
<formControlPr xmlns="http://schemas.microsoft.com/office/spreadsheetml/2009/9/main" objectType="Radio" checked="Checked" lockText="1" noThreeD="1"/>
</file>

<file path=xl/ctrlProps/ctrlProp84.xml><?xml version="1.0" encoding="utf-8"?>
<formControlPr xmlns="http://schemas.microsoft.com/office/spreadsheetml/2009/9/main" objectType="Radio" lockText="1" noThreeD="1"/>
</file>

<file path=xl/ctrlProps/ctrlProp85.xml><?xml version="1.0" encoding="utf-8"?>
<formControlPr xmlns="http://schemas.microsoft.com/office/spreadsheetml/2009/9/main" objectType="GBox" noThreeD="1"/>
</file>

<file path=xl/ctrlProps/ctrlProp86.xml><?xml version="1.0" encoding="utf-8"?>
<formControlPr xmlns="http://schemas.microsoft.com/office/spreadsheetml/2009/9/main" objectType="Radio" firstButton="1" fmlaLink="$AS$21" lockText="1" noThreeD="1"/>
</file>

<file path=xl/ctrlProps/ctrlProp87.xml><?xml version="1.0" encoding="utf-8"?>
<formControlPr xmlns="http://schemas.microsoft.com/office/spreadsheetml/2009/9/main" objectType="Radio" checked="Checked" lockText="1" noThreeD="1"/>
</file>

<file path=xl/ctrlProps/ctrlProp88.xml><?xml version="1.0" encoding="utf-8"?>
<formControlPr xmlns="http://schemas.microsoft.com/office/spreadsheetml/2009/9/main" objectType="Radio" lockText="1" noThreeD="1"/>
</file>

<file path=xl/ctrlProps/ctrlProp89.xml><?xml version="1.0" encoding="utf-8"?>
<formControlPr xmlns="http://schemas.microsoft.com/office/spreadsheetml/2009/9/main" objectType="GBox" noThreeD="1"/>
</file>

<file path=xl/ctrlProps/ctrlProp90.xml><?xml version="1.0" encoding="utf-8"?>
<formControlPr xmlns="http://schemas.microsoft.com/office/spreadsheetml/2009/9/main" objectType="Radio" firstButton="1" fmlaLink="$AS$21" lockText="1" noThreeD="1"/>
</file>

<file path=xl/ctrlProps/ctrlProp91.xml><?xml version="1.0" encoding="utf-8"?>
<formControlPr xmlns="http://schemas.microsoft.com/office/spreadsheetml/2009/9/main" objectType="Radio" checked="Checked" lockText="1" noThreeD="1"/>
</file>

<file path=xl/ctrlProps/ctrlProp92.xml><?xml version="1.0" encoding="utf-8"?>
<formControlPr xmlns="http://schemas.microsoft.com/office/spreadsheetml/2009/9/main" objectType="GBox" noThreeD="1"/>
</file>

<file path=xl/ctrlProps/ctrlProp93.xml><?xml version="1.0" encoding="utf-8"?>
<formControlPr xmlns="http://schemas.microsoft.com/office/spreadsheetml/2009/9/main" objectType="Radio" checked="Checked" firstButton="1" fmlaLink="$AW$79" lockText="1" noThreeD="1"/>
</file>

<file path=xl/ctrlProps/ctrlProp94.xml><?xml version="1.0" encoding="utf-8"?>
<formControlPr xmlns="http://schemas.microsoft.com/office/spreadsheetml/2009/9/main" objectType="Radio" lockText="1" noThreeD="1"/>
</file>

<file path=xl/ctrlProps/ctrlProp95.xml><?xml version="1.0" encoding="utf-8"?>
<formControlPr xmlns="http://schemas.microsoft.com/office/spreadsheetml/2009/9/main" objectType="Radio" lockText="1" noThreeD="1"/>
</file>

<file path=xl/ctrlProps/ctrlProp96.xml><?xml version="1.0" encoding="utf-8"?>
<formControlPr xmlns="http://schemas.microsoft.com/office/spreadsheetml/2009/9/main" objectType="Radio" lockText="1" noThreeD="1"/>
</file>

<file path=xl/ctrlProps/ctrlProp97.xml><?xml version="1.0" encoding="utf-8"?>
<formControlPr xmlns="http://schemas.microsoft.com/office/spreadsheetml/2009/9/main" objectType="Radio" lockText="1" noThreeD="1"/>
</file>

<file path=xl/ctrlProps/ctrlProp98.xml><?xml version="1.0" encoding="utf-8"?>
<formControlPr xmlns="http://schemas.microsoft.com/office/spreadsheetml/2009/9/main" objectType="GBox" noThreeD="1"/>
</file>

<file path=xl/ctrlProps/ctrlProp99.xml><?xml version="1.0" encoding="utf-8"?>
<formControlPr xmlns="http://schemas.microsoft.com/office/spreadsheetml/2009/9/main" objectType="Radio" checked="Checked" firstButton="1" fmlaLink="$AW$79" lockText="1" noThreeD="1"/>
</file>

<file path=xl/ctrlProps/ctrlProp100.xml><?xml version="1.0" encoding="utf-8"?>
<formControlPr xmlns="http://schemas.microsoft.com/office/spreadsheetml/2009/9/main" objectType="Radio" lockText="1" noThreeD="1"/>
</file>

<file path=xl/ctrlProps/ctrlProp101.xml><?xml version="1.0" encoding="utf-8"?>
<formControlPr xmlns="http://schemas.microsoft.com/office/spreadsheetml/2009/9/main" objectType="Radio" lockText="1" noThreeD="1"/>
</file>

<file path=xl/ctrlProps/ctrlProp102.xml><?xml version="1.0" encoding="utf-8"?>
<formControlPr xmlns="http://schemas.microsoft.com/office/spreadsheetml/2009/9/main" objectType="Radio" lockText="1" noThreeD="1"/>
</file>

<file path=xl/ctrlProps/ctrlProp103.xml><?xml version="1.0" encoding="utf-8"?>
<formControlPr xmlns="http://schemas.microsoft.com/office/spreadsheetml/2009/9/main" objectType="Radio" lockText="1" noThreeD="1"/>
</file>

<file path=xl/ctrlProps/ctrlProp104.xml><?xml version="1.0" encoding="utf-8"?>
<formControlPr xmlns="http://schemas.microsoft.com/office/spreadsheetml/2009/9/main" objectType="GBox" noThreeD="1"/>
</file>

<file path=xl/ctrlProps/ctrlProp105.xml><?xml version="1.0" encoding="utf-8"?>
<formControlPr xmlns="http://schemas.microsoft.com/office/spreadsheetml/2009/9/main" objectType="Radio" checked="Checked" firstButton="1" fmlaLink="$AW$79" lockText="1" noThreeD="1"/>
</file>

<file path=xl/ctrlProps/ctrlProp106.xml><?xml version="1.0" encoding="utf-8"?>
<formControlPr xmlns="http://schemas.microsoft.com/office/spreadsheetml/2009/9/main" objectType="Radio" lockText="1" noThreeD="1"/>
</file>

<file path=xl/ctrlProps/ctrlProp107.xml><?xml version="1.0" encoding="utf-8"?>
<formControlPr xmlns="http://schemas.microsoft.com/office/spreadsheetml/2009/9/main" objectType="Radio" lockText="1" noThreeD="1"/>
</file>

<file path=xl/ctrlProps/ctrlProp108.xml><?xml version="1.0" encoding="utf-8"?>
<formControlPr xmlns="http://schemas.microsoft.com/office/spreadsheetml/2009/9/main" objectType="Radio" lockText="1" noThreeD="1"/>
</file>

<file path=xl/ctrlProps/ctrlProp109.xml><?xml version="1.0" encoding="utf-8"?>
<formControlPr xmlns="http://schemas.microsoft.com/office/spreadsheetml/2009/9/main" objectType="Radio" lockText="1" noThreeD="1"/>
</file>

<file path=xl/ctrlProps/ctrlProp110.xml><?xml version="1.0" encoding="utf-8"?>
<formControlPr xmlns="http://schemas.microsoft.com/office/spreadsheetml/2009/9/main" objectType="GBox" noThreeD="1"/>
</file>

<file path=xl/ctrlProps/ctrlProp111.xml><?xml version="1.0" encoding="utf-8"?>
<formControlPr xmlns="http://schemas.microsoft.com/office/spreadsheetml/2009/9/main" objectType="Scroll" dx="22" fmlaLink="$P$47" inc="10" max="100" min="1" page="20" val="100"/>
</file>

<file path=xl/ctrlProps/ctrlProp112.xml><?xml version="1.0" encoding="utf-8"?>
<formControlPr xmlns="http://schemas.microsoft.com/office/spreadsheetml/2009/9/main" objectType="Scroll" dx="22" fmlaLink="$Q$47" inc="100" max="10000" min="300" page="300" val="700"/>
</file>

<file path=xl/ctrlProps/ctrlProp113.xml><?xml version="1.0" encoding="utf-8"?>
<formControlPr xmlns="http://schemas.microsoft.com/office/spreadsheetml/2009/9/main" objectType="GBox" noThreeD="1"/>
</file>

<file path=xl/ctrlProps/ctrlProp114.xml><?xml version="1.0" encoding="utf-8"?>
<formControlPr xmlns="http://schemas.microsoft.com/office/spreadsheetml/2009/9/main" objectType="Scroll" dx="22" fmlaLink="$P$47" inc="10" max="100" min="1" page="20" val="100"/>
</file>

<file path=xl/ctrlProps/ctrlProp115.xml><?xml version="1.0" encoding="utf-8"?>
<formControlPr xmlns="http://schemas.microsoft.com/office/spreadsheetml/2009/9/main" objectType="Scroll" dx="22" fmlaLink="$Q$47" inc="100" max="10000" min="300" page="300" val="700"/>
</file>

<file path=xl/ctrlProps/ctrlProp116.xml><?xml version="1.0" encoding="utf-8"?>
<formControlPr xmlns="http://schemas.microsoft.com/office/spreadsheetml/2009/9/main" objectType="GBox" noThreeD="1"/>
</file>

<file path=xl/ctrlProps/ctrlProp117.xml><?xml version="1.0" encoding="utf-8"?>
<formControlPr xmlns="http://schemas.microsoft.com/office/spreadsheetml/2009/9/main" objectType="Scroll" dx="22" fmlaLink="$P$47" inc="10" max="100" min="1" page="20" val="100"/>
</file>

<file path=xl/ctrlProps/ctrlProp118.xml><?xml version="1.0" encoding="utf-8"?>
<formControlPr xmlns="http://schemas.microsoft.com/office/spreadsheetml/2009/9/main" objectType="Scroll" dx="22" fmlaLink="$Q$47" inc="100" max="10000" min="300" page="300" val="700"/>
</file>

<file path=xl/ctrlProps/ctrlProp119.xml><?xml version="1.0" encoding="utf-8"?>
<formControlPr xmlns="http://schemas.microsoft.com/office/spreadsheetml/2009/9/main" objectType="Radio" lockText="1" noThreeD="1"/>
</file>

<file path=xl/ctrlProps/ctrlProp120.xml><?xml version="1.0" encoding="utf-8"?>
<formControlPr xmlns="http://schemas.microsoft.com/office/spreadsheetml/2009/9/main" objectType="Radio" lockText="1" noThreeD="1"/>
</file>

<file path=xl/ctrlProps/ctrlProp121.xml><?xml version="1.0" encoding="utf-8"?>
<formControlPr xmlns="http://schemas.microsoft.com/office/spreadsheetml/2009/9/main" objectType="GBox" noThreeD="1"/>
</file>

<file path=xl/ctrlProps/ctrlProp122.xml><?xml version="1.0" encoding="utf-8"?>
<formControlPr xmlns="http://schemas.microsoft.com/office/spreadsheetml/2009/9/main" objectType="Radio" checked="Checked" firstButton="1" fmlaLink="$AW$79" lockText="1" noThreeD="1"/>
</file>

<file path=xl/ctrlProps/ctrlProp123.xml><?xml version="1.0" encoding="utf-8"?>
<formControlPr xmlns="http://schemas.microsoft.com/office/spreadsheetml/2009/9/main" objectType="Radio" lockText="1" noThreeD="1"/>
</file>

<file path=xl/ctrlProps/ctrlProp124.xml><?xml version="1.0" encoding="utf-8"?>
<formControlPr xmlns="http://schemas.microsoft.com/office/spreadsheetml/2009/9/main" objectType="Radio" lockText="1" noThreeD="1"/>
</file>

<file path=xl/ctrlProps/ctrlProp125.xml><?xml version="1.0" encoding="utf-8"?>
<formControlPr xmlns="http://schemas.microsoft.com/office/spreadsheetml/2009/9/main" objectType="Radio" lockText="1" noThreeD="1"/>
</file>

<file path=xl/ctrlProps/ctrlProp126.xml><?xml version="1.0" encoding="utf-8"?>
<formControlPr xmlns="http://schemas.microsoft.com/office/spreadsheetml/2009/9/main" objectType="Radio" lockText="1" noThreeD="1"/>
</file>

<file path=xl/ctrlProps/ctrlProp127.xml><?xml version="1.0" encoding="utf-8"?>
<formControlPr xmlns="http://schemas.microsoft.com/office/spreadsheetml/2009/9/main" objectType="CheckBox" fmlaLink="$BA$197" lockText="1" noThreeD="1"/>
</file>

<file path=xl/ctrlProps/ctrlProp128.xml><?xml version="1.0" encoding="utf-8"?>
<formControlPr xmlns="http://schemas.microsoft.com/office/spreadsheetml/2009/9/main" objectType="CheckBox" fmlaLink="$BA$197" lockText="1" noThreeD="1"/>
</file>

<file path=xl/ctrlProps/ctrlProp129.xml><?xml version="1.0" encoding="utf-8"?>
<formControlPr xmlns="http://schemas.microsoft.com/office/spreadsheetml/2009/9/main" objectType="CheckBox" fmlaLink="$BA$197" lockText="1" noThreeD="1"/>
</file>

<file path=xl/ctrlProps/ctrlProp130.xml><?xml version="1.0" encoding="utf-8"?>
<formControlPr xmlns="http://schemas.microsoft.com/office/spreadsheetml/2009/9/main" objectType="CheckBox" fmlaLink="$BA$197" lockText="1" noThreeD="1"/>
</file>

<file path=xl/ctrlProps/ctrlProp131.xml><?xml version="1.0" encoding="utf-8"?>
<formControlPr xmlns="http://schemas.microsoft.com/office/spreadsheetml/2009/9/main" objectType="CheckBox" fmlaLink="$BA$197" lockText="1" noThreeD="1"/>
</file>

<file path=xl/ctrlProps/ctrlProp132.xml><?xml version="1.0" encoding="utf-8"?>
<formControlPr xmlns="http://schemas.microsoft.com/office/spreadsheetml/2009/9/main" objectType="CheckBox" fmlaLink="$BA$197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57150</xdr:colOff>
      <xdr:row>15</xdr:row>
      <xdr:rowOff>9525</xdr:rowOff>
    </xdr:from>
    <xdr:ext cx="911468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400175" y="2524125"/>
              <a:ext cx="91146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00175" y="2524125"/>
              <a:ext cx="91146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𝑝𝑜𝑠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𝐶_𝑝𝑜𝑠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19050</xdr:colOff>
      <xdr:row>19</xdr:row>
      <xdr:rowOff>19050</xdr:rowOff>
    </xdr:from>
    <xdr:ext cx="4113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152775" y="3676650"/>
              <a:ext cx="4113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rgbClr val="7030A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rgbClr val="7030A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acc>
                      </m:e>
                      <m:sub>
                        <m:r>
                          <a:rPr lang="en-US" sz="1100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𝑑𝑖𝑟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152775" y="3676650"/>
              <a:ext cx="4113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rgbClr val="7030A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7030A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𝑑𝑖𝑟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428625</xdr:colOff>
      <xdr:row>19</xdr:row>
      <xdr:rowOff>9525</xdr:rowOff>
    </xdr:from>
    <xdr:ext cx="1041246" cy="1965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1323975" y="3667125"/>
              <a:ext cx="1041246" cy="1965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𝑝𝑜𝑠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𝑝𝑜𝑠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323975" y="3667125"/>
              <a:ext cx="1041246" cy="1965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𝑝𝑜𝑠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𝐶_𝑝𝑜𝑠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352425</xdr:colOff>
      <xdr:row>12</xdr:row>
      <xdr:rowOff>19050</xdr:rowOff>
    </xdr:from>
    <xdr:ext cx="190077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695450" y="2343150"/>
              <a:ext cx="19007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acc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𝑑𝑖𝑟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𝑁𝑜𝑟𝑚𝑎𝑙𝑖𝑧𝑒</m:t>
                    </m:r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695450" y="2343150"/>
              <a:ext cx="19007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𝑑𝑖𝑟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=𝑁𝑜𝑟𝑚𝑎𝑙𝑖𝑧𝑒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𝑝𝑜𝑠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𝐶_𝑝𝑜𝑠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13</xdr:col>
      <xdr:colOff>285750</xdr:colOff>
      <xdr:row>21</xdr:row>
      <xdr:rowOff>85725</xdr:rowOff>
    </xdr:from>
    <xdr:to>
      <xdr:col>16</xdr:col>
      <xdr:colOff>411988</xdr:colOff>
      <xdr:row>29</xdr:row>
      <xdr:rowOff>116340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525" y="4124325"/>
          <a:ext cx="1469263" cy="1554615"/>
        </a:xfrm>
        <a:prstGeom prst="rect">
          <a:avLst/>
        </a:prstGeom>
      </xdr:spPr>
    </xdr:pic>
    <xdr:clientData/>
  </xdr:twoCellAnchor>
  <xdr:oneCellAnchor>
    <xdr:from>
      <xdr:col>5</xdr:col>
      <xdr:colOff>19050</xdr:colOff>
      <xdr:row>22</xdr:row>
      <xdr:rowOff>123825</xdr:rowOff>
    </xdr:from>
    <xdr:ext cx="2107372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2257425" y="4352925"/>
              <a:ext cx="2107372" cy="400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𝐂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𝑊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b="1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acc>
                                    <m:accPr>
                                      <m:chr m:val="̂"/>
                                      <m:ctrlPr>
                                        <a:rPr lang="en-US" sz="1100" b="1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accPr>
                                    <m:e>
                                      <m:r>
                                        <a:rPr lang="en-US" sz="1100" b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𝐯</m:t>
                                      </m:r>
                                    </m:e>
                                  </m:acc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𝑠𝑖𝑑𝑒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b="1" i="1">
                                      <a:solidFill>
                                        <a:srgbClr val="00B05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acc>
                                    <m:accPr>
                                      <m:chr m:val="̂"/>
                                      <m:ctrlPr>
                                        <a:rPr lang="en-US" sz="1100" b="1" i="1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accPr>
                                    <m:e>
                                      <m:r>
                                        <a:rPr lang="en-US" sz="1100" b="1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𝐯</m:t>
                                      </m:r>
                                    </m:e>
                                  </m:acc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rgbClr val="00B05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𝑢𝑝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b="1" i="1">
                                      <a:solidFill>
                                        <a:srgbClr val="0070C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acc>
                                    <m:accPr>
                                      <m:chr m:val="̂"/>
                                      <m:ctrlPr>
                                        <a:rPr lang="en-US" sz="1100" b="1" i="1">
                                          <a:solidFill>
                                            <a:srgbClr val="0070C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accPr>
                                    <m:e>
                                      <m:r>
                                        <a:rPr lang="en-US" sz="1100" b="1">
                                          <a:solidFill>
                                            <a:srgbClr val="0070C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𝐯</m:t>
                                      </m:r>
                                    </m:e>
                                  </m:acc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rgbClr val="0070C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𝑓𝑤𝑑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𝐶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𝑝𝑜𝑠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257425" y="4352925"/>
              <a:ext cx="2107372" cy="400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𝐂_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𝑉2𝑊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=[■8(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𝑠𝑖𝑑𝑒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𝑢𝑝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𝑓𝑤𝑑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𝐶_𝑝𝑜𝑠@0&amp;0&amp;0&amp;1)]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342900</xdr:colOff>
      <xdr:row>26</xdr:row>
      <xdr:rowOff>19050</xdr:rowOff>
    </xdr:from>
    <xdr:ext cx="1013354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3924300" y="5010150"/>
              <a:ext cx="1013354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rgbClr val="0070C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rgbClr val="0070C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rgbClr val="0070C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acc>
                      </m:e>
                      <m:sub>
                        <m:r>
                          <a:rPr lang="en-US" sz="1100" i="1">
                            <a:solidFill>
                              <a:srgbClr val="0070C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𝑓𝑤𝑑</m:t>
                        </m:r>
                      </m:sub>
                    </m:sSub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 </m:t>
                    </m:r>
                    <m:sSub>
                      <m:sSubPr>
                        <m:ctrlPr>
                          <a:rPr lang="en-US" sz="1100" b="1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rgbClr val="7030A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rgbClr val="7030A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acc>
                      </m:e>
                      <m:sub>
                        <m:r>
                          <a:rPr lang="en-US" sz="1100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𝑑𝑖𝑟</m:t>
                        </m:r>
                      </m:sub>
                    </m:sSub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3924300" y="5010150"/>
              <a:ext cx="1013354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𝑓𝑤𝑑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=− </a:t>
              </a:r>
              <a:r>
                <a:rPr lang="en-US" sz="1100" b="1" i="0">
                  <a:solidFill>
                    <a:srgbClr val="7030A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7030A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𝑑𝑖𝑟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209550</xdr:colOff>
      <xdr:row>31</xdr:row>
      <xdr:rowOff>19050</xdr:rowOff>
    </xdr:from>
    <xdr:ext cx="1101584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2000250" y="5962650"/>
              <a:ext cx="1101584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0">
                        <a:latin typeface="Cambria Math" panose="02040503050406030204" pitchFamily="18" charset="0"/>
                      </a:rPr>
                      <m:t>𝐬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′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up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′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1100" b="1" i="1">
                            <a:solidFill>
                              <a:srgbClr val="0070C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rgbClr val="0070C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rgbClr val="0070C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acc>
                      </m:e>
                      <m:sub>
                        <m:r>
                          <a:rPr lang="en-US" sz="1100" i="1">
                            <a:solidFill>
                              <a:srgbClr val="0070C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𝑓𝑤𝑑</m:t>
                        </m:r>
                      </m:sub>
                    </m:sSub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1" i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2000250" y="5962650"/>
              <a:ext cx="1101584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𝐬</a:t>
              </a:r>
              <a:r>
                <a:rPr lang="en-US" sz="1100" b="0" i="0">
                  <a:latin typeface="Cambria Math" panose="02040503050406030204" pitchFamily="18" charset="0"/>
                </a:rPr>
                <a:t>="′up′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"×</a:t>
              </a:r>
              <a:r>
                <a:rPr lang="en-US" sz="1100" b="1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𝑓𝑤𝑑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1" i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161925</xdr:colOff>
      <xdr:row>35</xdr:row>
      <xdr:rowOff>9525</xdr:rowOff>
    </xdr:from>
    <xdr:ext cx="7128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504950" y="6905625"/>
              <a:ext cx="712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acc>
                      </m:e>
                      <m:sub>
                        <m:r>
                          <a:rPr lang="en-US" sz="110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𝑠𝑖𝑑𝑒</m:t>
                        </m:r>
                      </m:sub>
                    </m:sSub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acc>
                      <m:accPr>
                        <m:chr m:val="̂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𝐬</m:t>
                        </m:r>
                      </m:e>
                    </m:acc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1" i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504950" y="6905625"/>
              <a:ext cx="712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𝑠𝑖𝑑𝑒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=𝐬 ̂=</a:t>
              </a:r>
              <a:endParaRPr lang="en-US" sz="1100" b="1" i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76200</xdr:colOff>
      <xdr:row>43</xdr:row>
      <xdr:rowOff>9525</xdr:rowOff>
    </xdr:from>
    <xdr:ext cx="1256049" cy="1856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1866900" y="7667625"/>
              <a:ext cx="1256049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𝑢𝑝</m:t>
                        </m:r>
                      </m:sub>
                    </m:sSub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1" i="1">
                            <a:solidFill>
                              <a:srgbClr val="0070C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rgbClr val="0070C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rgbClr val="0070C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acc>
                      </m:e>
                      <m:sub>
                        <m:r>
                          <a:rPr lang="en-US" sz="1100" i="1">
                            <a:solidFill>
                              <a:srgbClr val="0070C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𝑓𝑤𝑑</m:t>
                        </m:r>
                      </m:sub>
                    </m:sSub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acc>
                      </m:e>
                      <m:sub>
                        <m:r>
                          <a:rPr lang="en-US" sz="110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𝑠𝑖𝑑𝑒</m:t>
                        </m:r>
                      </m:sub>
                    </m:sSub>
                    <m:r>
                      <a:rPr lang="en-US" sz="11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866900" y="7667625"/>
              <a:ext cx="1256049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𝐯 ̂_</a:t>
              </a:r>
              <a:r>
                <a:rPr lang="en-US" sz="1100" b="0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𝑢𝑝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1" i="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𝑓𝑤𝑑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×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𝑠𝑖𝑑𝑒</a:t>
              </a:r>
              <a:r>
                <a:rPr lang="en-US" sz="11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257175</xdr:colOff>
      <xdr:row>47</xdr:row>
      <xdr:rowOff>28575</xdr:rowOff>
    </xdr:from>
    <xdr:ext cx="73342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2047875" y="8448675"/>
              <a:ext cx="73342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𝐂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𝑊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2047875" y="8448675"/>
              <a:ext cx="73342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𝐂_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𝑉2𝑊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295275</xdr:colOff>
      <xdr:row>52</xdr:row>
      <xdr:rowOff>9525</xdr:rowOff>
    </xdr:from>
    <xdr:ext cx="771525" cy="247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2085975" y="9382125"/>
              <a:ext cx="771525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𝐂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𝑊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2085975" y="9382125"/>
              <a:ext cx="771525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𝐂_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𝑊2𝑉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371475</xdr:colOff>
      <xdr:row>53</xdr:row>
      <xdr:rowOff>114300</xdr:rowOff>
    </xdr:from>
    <xdr:ext cx="2873094" cy="3325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1714500" y="9677400"/>
              <a:ext cx="2873094" cy="3325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𝐂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𝑊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b="1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acc>
                                    <m:accPr>
                                      <m:chr m:val="̂"/>
                                      <m:ctrlPr>
                                        <a:rPr lang="en-US" sz="1100" b="1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accPr>
                                    <m:e>
                                      <m:r>
                                        <a:rPr lang="en-US" sz="1100" b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𝐯</m:t>
                                      </m:r>
                                    </m:e>
                                  </m:acc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𝑠𝑖𝑑𝑒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b="1" i="1">
                                      <a:solidFill>
                                        <a:srgbClr val="00B05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acc>
                                    <m:accPr>
                                      <m:chr m:val="̂"/>
                                      <m:ctrlPr>
                                        <a:rPr lang="en-US" sz="1100" b="1" i="1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accPr>
                                    <m:e>
                                      <m:r>
                                        <a:rPr lang="en-US" sz="1100" b="1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𝐯</m:t>
                                      </m:r>
                                    </m:e>
                                  </m:acc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rgbClr val="00B05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𝑢𝑝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b="1" i="1">
                                      <a:solidFill>
                                        <a:srgbClr val="0070C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acc>
                                    <m:accPr>
                                      <m:chr m:val="̂"/>
                                      <m:ctrlPr>
                                        <a:rPr lang="en-US" sz="1100" b="1" i="1">
                                          <a:solidFill>
                                            <a:srgbClr val="0070C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accPr>
                                    <m:e>
                                      <m:r>
                                        <a:rPr lang="en-US" sz="1100" b="1">
                                          <a:solidFill>
                                            <a:srgbClr val="0070C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𝐯</m:t>
                                      </m:r>
                                    </m:e>
                                  </m:acc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rgbClr val="0070C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𝑓𝑤𝑑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sty m:val="p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𝑝𝑜𝑠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  <m:r>
                      <a:rPr lang="en-US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𝐑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𝐶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𝑝𝑜𝑠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p>
                                <m:sSupPr>
                                  <m:ctrlP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𝟎</m:t>
                                  </m:r>
                                </m:e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p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714500" y="9677400"/>
              <a:ext cx="2873094" cy="3325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𝐂_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𝑉2𝑊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=[■8(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𝑠𝑖𝑑𝑒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𝑢𝑝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𝑓𝑤𝑑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C_𝑝𝑜𝑠@0&amp;0&amp;0&amp;1)]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=[■8(𝐑&amp;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𝐶_𝑝𝑜𝑠@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𝟎^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38100</xdr:colOff>
      <xdr:row>53</xdr:row>
      <xdr:rowOff>95250</xdr:rowOff>
    </xdr:from>
    <xdr:ext cx="1644681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4962525" y="9658350"/>
              <a:ext cx="1644681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𝐂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𝑊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p>
                                <m:s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b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𝐑</m:t>
                                  </m:r>
                                </m:e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p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d>
                                <m:d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p>
                                    <m:sSupPr>
                                      <m:ctrlP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en-US" sz="1100" b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𝐑</m:t>
                                      </m:r>
                                    </m:e>
                                    <m:sup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𝑇</m:t>
                                      </m:r>
                                    </m:sup>
                                  </m:sSup>
                                  <m:sSub>
                                    <m:sSubPr>
                                      <m:ctrlP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𝐶</m:t>
                                      </m:r>
                                    </m:e>
                                    <m: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𝑝𝑜𝑠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sSup>
                                <m:sSupPr>
                                  <m:ctrlP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𝟎</m:t>
                                  </m:r>
                                </m:e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p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4962525" y="9658350"/>
              <a:ext cx="1644681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𝐂_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𝑊2𝑉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=(■8(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𝐑^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𝐑^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 𝐶_𝑝𝑜𝑠 )@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𝟎^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104775</xdr:colOff>
      <xdr:row>58</xdr:row>
      <xdr:rowOff>47625</xdr:rowOff>
    </xdr:from>
    <xdr:ext cx="23564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1895475" y="10563225"/>
              <a:ext cx="23564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b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𝐑</m:t>
                      </m:r>
                    </m:e>
                    <m:sup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</m:oMath>
              </a14:m>
              <a:r>
                <a:rPr lang="en-US" sz="1100"/>
                <a:t>=</a:t>
              </a:r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895475" y="10563225"/>
              <a:ext cx="23564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𝐑^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</a:t>
              </a:r>
              <a:r>
                <a:rPr lang="en-US" sz="1100"/>
                <a:t>=</a:t>
              </a:r>
            </a:p>
          </xdr:txBody>
        </xdr:sp>
      </mc:Fallback>
    </mc:AlternateContent>
    <xdr:clientData/>
  </xdr:oneCellAnchor>
  <xdr:oneCellAnchor>
    <xdr:from>
      <xdr:col>8</xdr:col>
      <xdr:colOff>333375</xdr:colOff>
      <xdr:row>58</xdr:row>
      <xdr:rowOff>19050</xdr:rowOff>
    </xdr:from>
    <xdr:ext cx="517514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3914775" y="10534650"/>
              <a:ext cx="517514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3914775" y="10534650"/>
              <a:ext cx="517514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𝐶〗_𝑝𝑜𝑠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28575</xdr:colOff>
      <xdr:row>58</xdr:row>
      <xdr:rowOff>19050</xdr:rowOff>
    </xdr:from>
    <xdr:ext cx="817724" cy="1965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5400675" y="10534650"/>
              <a:ext cx="817724" cy="1965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𝐑</m:t>
                            </m:r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sup>
                        </m:sSup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𝑝𝑜𝑠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5400675" y="10534650"/>
              <a:ext cx="817724" cy="1965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𝐑^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 𝐶_𝑝𝑜𝑠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390525</xdr:colOff>
      <xdr:row>62</xdr:row>
      <xdr:rowOff>38100</xdr:rowOff>
    </xdr:from>
    <xdr:ext cx="4959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1733550" y="11315700"/>
              <a:ext cx="4959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𝐂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𝑊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1733550" y="11315700"/>
              <a:ext cx="4959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𝐂_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𝑊2𝑉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87456</xdr:colOff>
      <xdr:row>39</xdr:row>
      <xdr:rowOff>9526</xdr:rowOff>
    </xdr:from>
    <xdr:ext cx="952500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2325831" y="7477126"/>
              <a:ext cx="952500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′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up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′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en-US" sz="1100" b="1" i="1">
                            <a:solidFill>
                              <a:srgbClr val="0070C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rgbClr val="0070C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rgbClr val="0070C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acc>
                      </m:e>
                      <m:sub>
                        <m:r>
                          <a:rPr lang="en-US" sz="1100" i="1">
                            <a:solidFill>
                              <a:srgbClr val="0070C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𝑓𝑤𝑑</m:t>
                        </m:r>
                      </m:sub>
                    </m:sSub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</m:oMath>
                </m:oMathPara>
              </a14:m>
              <a:endParaRPr lang="en-US" sz="1100" b="1" i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2325831" y="7477126"/>
              <a:ext cx="952500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"′up′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"∙</a:t>
              </a:r>
              <a:r>
                <a:rPr lang="en-US" sz="1100" b="1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𝑓𝑤𝑑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≠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endParaRPr lang="en-US" sz="1100" b="1" i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309996</xdr:colOff>
      <xdr:row>38</xdr:row>
      <xdr:rowOff>866</xdr:rowOff>
    </xdr:from>
    <xdr:ext cx="3177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2539712" y="7278832"/>
              <a:ext cx="3177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acc>
                      </m:e>
                      <m:sub>
                        <m:r>
                          <a:rPr lang="en-US" sz="110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𝑠𝑖𝑑𝑒</m:t>
                        </m:r>
                      </m:sub>
                    </m:sSub>
                  </m:oMath>
                </m:oMathPara>
              </a14:m>
              <a:endParaRPr lang="en-US" sz="1100" b="1" i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2539712" y="7278832"/>
              <a:ext cx="3177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 ̂_</a:t>
              </a:r>
              <a:r>
                <a:rPr lang="en-US" sz="11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𝑠𝑖𝑑𝑒</a:t>
              </a:r>
              <a:endParaRPr lang="en-US" sz="1100" b="1" i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9</xdr:col>
      <xdr:colOff>18868</xdr:colOff>
      <xdr:row>38</xdr:row>
      <xdr:rowOff>31173</xdr:rowOff>
    </xdr:from>
    <xdr:ext cx="24006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4047943" y="7308273"/>
              <a:ext cx="24006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4047943" y="7308273"/>
              <a:ext cx="24006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 ̂_</a:t>
              </a:r>
              <a:r>
                <a:rPr lang="en-US" sz="11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𝑢𝑝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123826</xdr:colOff>
      <xdr:row>44</xdr:row>
      <xdr:rowOff>85726</xdr:rowOff>
    </xdr:from>
    <xdr:to>
      <xdr:col>14</xdr:col>
      <xdr:colOff>304800</xdr:colOff>
      <xdr:row>65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190495</xdr:colOff>
          <xdr:row>44</xdr:row>
          <xdr:rowOff>117477</xdr:rowOff>
        </xdr:from>
        <xdr:to>
          <xdr:col>5</xdr:col>
          <xdr:colOff>98420</xdr:colOff>
          <xdr:row>49</xdr:row>
          <xdr:rowOff>22229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GrpSpPr/>
          </xdr:nvGrpSpPr>
          <xdr:grpSpPr>
            <a:xfrm>
              <a:off x="1714495" y="8787344"/>
              <a:ext cx="923925" cy="912285"/>
              <a:chOff x="4029070" y="5524496"/>
              <a:chExt cx="923925" cy="847726"/>
            </a:xfrm>
          </xdr:grpSpPr>
          <xdr:grpSp>
            <xdr:nvGrpSpPr>
              <xdr:cNvPr id="4" name="Group 3">
                <a:extLs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GrpSpPr/>
            </xdr:nvGrpSpPr>
            <xdr:grpSpPr>
              <a:xfrm>
                <a:off x="4029070" y="5524496"/>
                <a:ext cx="923925" cy="847726"/>
                <a:chOff x="3476620" y="1381121"/>
                <a:chExt cx="923925" cy="847726"/>
              </a:xfrm>
            </xdr:grpSpPr>
            <xdr:sp macro="" textlink="">
              <xdr:nvSpPr>
                <xdr:cNvPr id="3073" name="Group Box 1" hidden="1">
                  <a:extLst>
                    <a:ext uri="{63B3BB69-23CF-44E3-9099-C40C66FF867C}">
                      <a14:compatExt spid="_x0000_s3073"/>
                    </a:ext>
                    <a:ext uri="{FF2B5EF4-FFF2-40B4-BE49-F238E27FC236}">
                      <a16:creationId xmlns:a16="http://schemas.microsoft.com/office/drawing/2014/main" id="{00000000-0008-0000-0100-0000010C0000}"/>
                    </a:ext>
                  </a:extLst>
                </xdr:cNvPr>
                <xdr:cNvSpPr/>
              </xdr:nvSpPr>
              <xdr:spPr bwMode="auto">
                <a:xfrm>
                  <a:off x="3476620" y="1381121"/>
                  <a:ext cx="923925" cy="847726"/>
                </a:xfrm>
                <a:prstGeom prst="rect">
                  <a:avLst/>
                </a:prstGeom>
                <a:noFill/>
                <a:ln w="9525">
                  <a:miter lim="800000"/>
                  <a:headEnd/>
                  <a:tailEnd/>
                </a:ln>
                <a:extLst>
                  <a:ext uri="{909E8E84-426E-40DD-AFC4-6F175D3DCCD1}">
                    <a14:hiddenFill>
                      <a:noFill/>
                    </a14:hiddenFill>
                  </a:ext>
                </a:extLst>
              </xdr:spPr>
              <xdr:txBody>
                <a:bodyPr vertOverflow="clip" wrap="none" lIns="18288" tIns="22860" rIns="0" bIns="0" anchor="t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Display options</a:t>
                  </a:r>
                </a:p>
              </xdr:txBody>
            </xdr:sp>
            <xdr:sp macro="" textlink="">
              <xdr:nvSpPr>
                <xdr:cNvPr id="3074" name="Option Button 2" hidden="1">
                  <a:extLst>
                    <a:ext uri="{63B3BB69-23CF-44E3-9099-C40C66FF867C}">
                      <a14:compatExt spid="_x0000_s3074"/>
                    </a:ext>
                    <a:ext uri="{FF2B5EF4-FFF2-40B4-BE49-F238E27FC236}">
                      <a16:creationId xmlns:a16="http://schemas.microsoft.com/office/drawing/2014/main" id="{00000000-0008-0000-0100-0000020C0000}"/>
                    </a:ext>
                  </a:extLst>
                </xdr:cNvPr>
                <xdr:cNvSpPr/>
              </xdr:nvSpPr>
              <xdr:spPr bwMode="auto">
                <a:xfrm>
                  <a:off x="3600450" y="1485900"/>
                  <a:ext cx="638175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Normal</a:t>
                  </a:r>
                </a:p>
              </xdr:txBody>
            </xdr:sp>
            <xdr:sp macro="" textlink="">
              <xdr:nvSpPr>
                <xdr:cNvPr id="3075" name="Option Button 3" hidden="1">
                  <a:extLst>
                    <a:ext uri="{63B3BB69-23CF-44E3-9099-C40C66FF867C}">
                      <a14:compatExt spid="_x0000_s3075"/>
                    </a:ext>
                    <a:ext uri="{FF2B5EF4-FFF2-40B4-BE49-F238E27FC236}">
                      <a16:creationId xmlns:a16="http://schemas.microsoft.com/office/drawing/2014/main" id="{00000000-0008-0000-0100-0000030C0000}"/>
                    </a:ext>
                  </a:extLst>
                </xdr:cNvPr>
                <xdr:cNvSpPr/>
              </xdr:nvSpPr>
              <xdr:spPr bwMode="auto">
                <a:xfrm>
                  <a:off x="3600450" y="1704975"/>
                  <a:ext cx="695325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Side</a:t>
                  </a:r>
                </a:p>
              </xdr:txBody>
            </xdr:sp>
          </xdr:grpSp>
          <xdr:sp macro="" textlink="">
            <xdr:nvSpPr>
              <xdr:cNvPr id="3076" name="Option Button 4" hidden="1">
                <a:extLst>
                  <a:ext uri="{63B3BB69-23CF-44E3-9099-C40C66FF867C}">
                    <a14:compatExt spid="_x0000_s3076"/>
                  </a:ext>
                  <a:ext uri="{FF2B5EF4-FFF2-40B4-BE49-F238E27FC236}">
                    <a16:creationId xmlns:a16="http://schemas.microsoft.com/office/drawing/2014/main" id="{00000000-0008-0000-0100-0000040C0000}"/>
                  </a:ext>
                </a:extLst>
              </xdr:cNvPr>
              <xdr:cNvSpPr/>
            </xdr:nvSpPr>
            <xdr:spPr bwMode="auto">
              <a:xfrm>
                <a:off x="4152900" y="6067425"/>
                <a:ext cx="6953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Head-on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7</xdr:col>
      <xdr:colOff>4761</xdr:colOff>
      <xdr:row>86</xdr:row>
      <xdr:rowOff>66674</xdr:rowOff>
    </xdr:from>
    <xdr:to>
      <xdr:col>14</xdr:col>
      <xdr:colOff>400050</xdr:colOff>
      <xdr:row>105</xdr:row>
      <xdr:rowOff>38099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130179</xdr:colOff>
          <xdr:row>87</xdr:row>
          <xdr:rowOff>12694</xdr:rowOff>
        </xdr:from>
        <xdr:to>
          <xdr:col>6</xdr:col>
          <xdr:colOff>9529</xdr:colOff>
          <xdr:row>91</xdr:row>
          <xdr:rowOff>107944</xdr:rowOff>
        </xdr:to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GrpSpPr/>
          </xdr:nvGrpSpPr>
          <xdr:grpSpPr>
            <a:xfrm>
              <a:off x="2162179" y="17200027"/>
              <a:ext cx="895350" cy="908050"/>
              <a:chOff x="4029074" y="5524494"/>
              <a:chExt cx="895349" cy="847725"/>
            </a:xfrm>
          </xdr:grpSpPr>
          <xdr:grpSp>
            <xdr:nvGrpSpPr>
              <xdr:cNvPr id="11" name="Group 10">
                <a:extLst>
                  <a:ext uri="{FF2B5EF4-FFF2-40B4-BE49-F238E27FC236}">
                    <a16:creationId xmlns:a16="http://schemas.microsoft.com/office/drawing/2014/main" id="{00000000-0008-0000-0100-00000B000000}"/>
                  </a:ext>
                </a:extLst>
              </xdr:cNvPr>
              <xdr:cNvGrpSpPr/>
            </xdr:nvGrpSpPr>
            <xdr:grpSpPr>
              <a:xfrm>
                <a:off x="4029074" y="5524494"/>
                <a:ext cx="895349" cy="847725"/>
                <a:chOff x="3476624" y="1381119"/>
                <a:chExt cx="895349" cy="847725"/>
              </a:xfrm>
            </xdr:grpSpPr>
            <xdr:sp macro="" textlink="">
              <xdr:nvSpPr>
                <xdr:cNvPr id="3077" name="Group Box 5" hidden="1">
                  <a:extLst>
                    <a:ext uri="{63B3BB69-23CF-44E3-9099-C40C66FF867C}">
                      <a14:compatExt spid="_x0000_s3077"/>
                    </a:ext>
                    <a:ext uri="{FF2B5EF4-FFF2-40B4-BE49-F238E27FC236}">
                      <a16:creationId xmlns:a16="http://schemas.microsoft.com/office/drawing/2014/main" id="{00000000-0008-0000-0100-0000050C0000}"/>
                    </a:ext>
                  </a:extLst>
                </xdr:cNvPr>
                <xdr:cNvSpPr/>
              </xdr:nvSpPr>
              <xdr:spPr bwMode="auto">
                <a:xfrm>
                  <a:off x="3476624" y="1381119"/>
                  <a:ext cx="895349" cy="847725"/>
                </a:xfrm>
                <a:prstGeom prst="rect">
                  <a:avLst/>
                </a:prstGeom>
                <a:noFill/>
                <a:ln w="9525">
                  <a:miter lim="800000"/>
                  <a:headEnd/>
                  <a:tailEnd/>
                </a:ln>
                <a:extLst>
                  <a:ext uri="{909E8E84-426E-40DD-AFC4-6F175D3DCCD1}">
                    <a14:hiddenFill>
                      <a:noFill/>
                    </a14:hiddenFill>
                  </a:ext>
                </a:extLst>
              </xdr:spPr>
              <xdr:txBody>
                <a:bodyPr vertOverflow="clip" wrap="none" lIns="18288" tIns="22860" rIns="0" bIns="0" anchor="t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Display options</a:t>
                  </a:r>
                </a:p>
              </xdr:txBody>
            </xdr:sp>
            <xdr:sp macro="" textlink="">
              <xdr:nvSpPr>
                <xdr:cNvPr id="3078" name="Option Button 6" hidden="1">
                  <a:extLst>
                    <a:ext uri="{63B3BB69-23CF-44E3-9099-C40C66FF867C}">
                      <a14:compatExt spid="_x0000_s3078"/>
                    </a:ext>
                    <a:ext uri="{FF2B5EF4-FFF2-40B4-BE49-F238E27FC236}">
                      <a16:creationId xmlns:a16="http://schemas.microsoft.com/office/drawing/2014/main" id="{00000000-0008-0000-0100-0000060C0000}"/>
                    </a:ext>
                  </a:extLst>
                </xdr:cNvPr>
                <xdr:cNvSpPr/>
              </xdr:nvSpPr>
              <xdr:spPr bwMode="auto">
                <a:xfrm>
                  <a:off x="3600450" y="1485900"/>
                  <a:ext cx="638175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Normal</a:t>
                  </a:r>
                </a:p>
              </xdr:txBody>
            </xdr:sp>
            <xdr:sp macro="" textlink="">
              <xdr:nvSpPr>
                <xdr:cNvPr id="3079" name="Option Button 7" hidden="1">
                  <a:extLst>
                    <a:ext uri="{63B3BB69-23CF-44E3-9099-C40C66FF867C}">
                      <a14:compatExt spid="_x0000_s3079"/>
                    </a:ext>
                    <a:ext uri="{FF2B5EF4-FFF2-40B4-BE49-F238E27FC236}">
                      <a16:creationId xmlns:a16="http://schemas.microsoft.com/office/drawing/2014/main" id="{00000000-0008-0000-0100-0000070C0000}"/>
                    </a:ext>
                  </a:extLst>
                </xdr:cNvPr>
                <xdr:cNvSpPr/>
              </xdr:nvSpPr>
              <xdr:spPr bwMode="auto">
                <a:xfrm>
                  <a:off x="3600450" y="1704975"/>
                  <a:ext cx="695325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Side</a:t>
                  </a:r>
                </a:p>
              </xdr:txBody>
            </xdr:sp>
          </xdr:grpSp>
          <xdr:sp macro="" textlink="">
            <xdr:nvSpPr>
              <xdr:cNvPr id="3080" name="Option Button 8" hidden="1">
                <a:extLst>
                  <a:ext uri="{63B3BB69-23CF-44E3-9099-C40C66FF867C}">
                    <a14:compatExt spid="_x0000_s3080"/>
                  </a:ext>
                  <a:ext uri="{FF2B5EF4-FFF2-40B4-BE49-F238E27FC236}">
                    <a16:creationId xmlns:a16="http://schemas.microsoft.com/office/drawing/2014/main" id="{00000000-0008-0000-0100-0000080C0000}"/>
                  </a:ext>
                </a:extLst>
              </xdr:cNvPr>
              <xdr:cNvSpPr/>
            </xdr:nvSpPr>
            <xdr:spPr bwMode="auto">
              <a:xfrm>
                <a:off x="4152900" y="6067425"/>
                <a:ext cx="6953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Head-on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4</xdr:col>
      <xdr:colOff>14287</xdr:colOff>
      <xdr:row>4</xdr:row>
      <xdr:rowOff>95249</xdr:rowOff>
    </xdr:from>
    <xdr:to>
      <xdr:col>13</xdr:col>
      <xdr:colOff>314325</xdr:colOff>
      <xdr:row>27</xdr:row>
      <xdr:rowOff>85725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190501</xdr:colOff>
      <xdr:row>119</xdr:row>
      <xdr:rowOff>38100</xdr:rowOff>
    </xdr:from>
    <xdr:to>
      <xdr:col>16</xdr:col>
      <xdr:colOff>38101</xdr:colOff>
      <xdr:row>138</xdr:row>
      <xdr:rowOff>38101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352425</xdr:colOff>
          <xdr:row>8</xdr:row>
          <xdr:rowOff>85725</xdr:rowOff>
        </xdr:from>
        <xdr:to>
          <xdr:col>3</xdr:col>
          <xdr:colOff>342900</xdr:colOff>
          <xdr:row>12</xdr:row>
          <xdr:rowOff>114300</xdr:rowOff>
        </xdr:to>
        <xdr:grpSp>
          <xdr:nvGrpSpPr>
            <xdr:cNvPr id="18" name="Group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GrpSpPr/>
          </xdr:nvGrpSpPr>
          <xdr:grpSpPr>
            <a:xfrm>
              <a:off x="860425" y="1643592"/>
              <a:ext cx="1006475" cy="807508"/>
              <a:chOff x="1266830" y="1943098"/>
              <a:chExt cx="885827" cy="790575"/>
            </a:xfrm>
          </xdr:grpSpPr>
          <xdr:sp macro="" textlink="">
            <xdr:nvSpPr>
              <xdr:cNvPr id="3081" name="Group Box 9" hidden="1">
                <a:extLst>
                  <a:ext uri="{63B3BB69-23CF-44E3-9099-C40C66FF867C}">
                    <a14:compatExt spid="_x0000_s3081"/>
                  </a:ext>
                  <a:ext uri="{FF2B5EF4-FFF2-40B4-BE49-F238E27FC236}">
                    <a16:creationId xmlns:a16="http://schemas.microsoft.com/office/drawing/2014/main" id="{00000000-0008-0000-0100-0000090C0000}"/>
                  </a:ext>
                </a:extLst>
              </xdr:cNvPr>
              <xdr:cNvSpPr/>
            </xdr:nvSpPr>
            <xdr:spPr bwMode="auto">
              <a:xfrm>
                <a:off x="1266830" y="1943098"/>
                <a:ext cx="885827" cy="79057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Target Selector</a:t>
                </a:r>
              </a:p>
            </xdr:txBody>
          </xdr:sp>
          <xdr:sp macro="" textlink="">
            <xdr:nvSpPr>
              <xdr:cNvPr id="3082" name="Option Button 10" hidden="1">
                <a:extLst>
                  <a:ext uri="{63B3BB69-23CF-44E3-9099-C40C66FF867C}">
                    <a14:compatExt spid="_x0000_s3082"/>
                  </a:ext>
                  <a:ext uri="{FF2B5EF4-FFF2-40B4-BE49-F238E27FC236}">
                    <a16:creationId xmlns:a16="http://schemas.microsoft.com/office/drawing/2014/main" id="{00000000-0008-0000-0100-00000A0C0000}"/>
                  </a:ext>
                </a:extLst>
              </xdr:cNvPr>
              <xdr:cNvSpPr/>
            </xdr:nvSpPr>
            <xdr:spPr bwMode="auto">
              <a:xfrm>
                <a:off x="1400175" y="2057400"/>
                <a:ext cx="600075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Red</a:t>
                </a:r>
              </a:p>
            </xdr:txBody>
          </xdr:sp>
          <xdr:sp macro="" textlink="">
            <xdr:nvSpPr>
              <xdr:cNvPr id="3083" name="Option Button 11" hidden="1">
                <a:extLst>
                  <a:ext uri="{63B3BB69-23CF-44E3-9099-C40C66FF867C}">
                    <a14:compatExt spid="_x0000_s3083"/>
                  </a:ext>
                  <a:ext uri="{FF2B5EF4-FFF2-40B4-BE49-F238E27FC236}">
                    <a16:creationId xmlns:a16="http://schemas.microsoft.com/office/drawing/2014/main" id="{00000000-0008-0000-0100-00000B0C0000}"/>
                  </a:ext>
                </a:extLst>
              </xdr:cNvPr>
              <xdr:cNvSpPr/>
            </xdr:nvSpPr>
            <xdr:spPr bwMode="auto">
              <a:xfrm>
                <a:off x="1400175" y="2233612"/>
                <a:ext cx="6191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Green</a:t>
                </a:r>
              </a:p>
            </xdr:txBody>
          </xdr:sp>
          <xdr:sp macro="" textlink="">
            <xdr:nvSpPr>
              <xdr:cNvPr id="3084" name="Option Button 12" hidden="1">
                <a:extLst>
                  <a:ext uri="{63B3BB69-23CF-44E3-9099-C40C66FF867C}">
                    <a14:compatExt spid="_x0000_s3084"/>
                  </a:ext>
                  <a:ext uri="{FF2B5EF4-FFF2-40B4-BE49-F238E27FC236}">
                    <a16:creationId xmlns:a16="http://schemas.microsoft.com/office/drawing/2014/main" id="{00000000-0008-0000-0100-00000C0C0000}"/>
                  </a:ext>
                </a:extLst>
              </xdr:cNvPr>
              <xdr:cNvSpPr/>
            </xdr:nvSpPr>
            <xdr:spPr bwMode="auto">
              <a:xfrm>
                <a:off x="1400175" y="2447925"/>
                <a:ext cx="571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Blue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400050</xdr:colOff>
          <xdr:row>49</xdr:row>
          <xdr:rowOff>104775</xdr:rowOff>
        </xdr:from>
        <xdr:to>
          <xdr:col>5</xdr:col>
          <xdr:colOff>390525</xdr:colOff>
          <xdr:row>53</xdr:row>
          <xdr:rowOff>133350</xdr:rowOff>
        </xdr:to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GrpSpPr/>
          </xdr:nvGrpSpPr>
          <xdr:grpSpPr>
            <a:xfrm>
              <a:off x="1924050" y="9782175"/>
              <a:ext cx="1006475" cy="841375"/>
              <a:chOff x="1266825" y="1943101"/>
              <a:chExt cx="885825" cy="790575"/>
            </a:xfrm>
          </xdr:grpSpPr>
          <xdr:sp macro="" textlink="">
            <xdr:nvSpPr>
              <xdr:cNvPr id="3085" name="Group Box 13" hidden="1">
                <a:extLst>
                  <a:ext uri="{63B3BB69-23CF-44E3-9099-C40C66FF867C}">
                    <a14:compatExt spid="_x0000_s3085"/>
                  </a:ext>
                  <a:ext uri="{FF2B5EF4-FFF2-40B4-BE49-F238E27FC236}">
                    <a16:creationId xmlns:a16="http://schemas.microsoft.com/office/drawing/2014/main" id="{00000000-0008-0000-0100-00000D0C0000}"/>
                  </a:ext>
                </a:extLst>
              </xdr:cNvPr>
              <xdr:cNvSpPr/>
            </xdr:nvSpPr>
            <xdr:spPr bwMode="auto">
              <a:xfrm>
                <a:off x="1266825" y="1943101"/>
                <a:ext cx="885825" cy="79057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Target Selector</a:t>
                </a:r>
              </a:p>
            </xdr:txBody>
          </xdr:sp>
          <xdr:sp macro="" textlink="">
            <xdr:nvSpPr>
              <xdr:cNvPr id="3086" name="Option Button 14" hidden="1">
                <a:extLst>
                  <a:ext uri="{63B3BB69-23CF-44E3-9099-C40C66FF867C}">
                    <a14:compatExt spid="_x0000_s3086"/>
                  </a:ext>
                  <a:ext uri="{FF2B5EF4-FFF2-40B4-BE49-F238E27FC236}">
                    <a16:creationId xmlns:a16="http://schemas.microsoft.com/office/drawing/2014/main" id="{00000000-0008-0000-0100-00000E0C0000}"/>
                  </a:ext>
                </a:extLst>
              </xdr:cNvPr>
              <xdr:cNvSpPr/>
            </xdr:nvSpPr>
            <xdr:spPr bwMode="auto">
              <a:xfrm>
                <a:off x="1400175" y="2057400"/>
                <a:ext cx="600075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Red</a:t>
                </a:r>
              </a:p>
            </xdr:txBody>
          </xdr:sp>
          <xdr:sp macro="" textlink="">
            <xdr:nvSpPr>
              <xdr:cNvPr id="3087" name="Option Button 15" hidden="1">
                <a:extLst>
                  <a:ext uri="{63B3BB69-23CF-44E3-9099-C40C66FF867C}">
                    <a14:compatExt spid="_x0000_s3087"/>
                  </a:ext>
                  <a:ext uri="{FF2B5EF4-FFF2-40B4-BE49-F238E27FC236}">
                    <a16:creationId xmlns:a16="http://schemas.microsoft.com/office/drawing/2014/main" id="{00000000-0008-0000-0100-00000F0C0000}"/>
                  </a:ext>
                </a:extLst>
              </xdr:cNvPr>
              <xdr:cNvSpPr/>
            </xdr:nvSpPr>
            <xdr:spPr bwMode="auto">
              <a:xfrm>
                <a:off x="1400175" y="2233612"/>
                <a:ext cx="6191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Green</a:t>
                </a:r>
              </a:p>
            </xdr:txBody>
          </xdr:sp>
          <xdr:sp macro="" textlink="">
            <xdr:nvSpPr>
              <xdr:cNvPr id="3088" name="Option Button 16" hidden="1">
                <a:extLst>
                  <a:ext uri="{63B3BB69-23CF-44E3-9099-C40C66FF867C}">
                    <a14:compatExt spid="_x0000_s3088"/>
                  </a:ext>
                  <a:ext uri="{FF2B5EF4-FFF2-40B4-BE49-F238E27FC236}">
                    <a16:creationId xmlns:a16="http://schemas.microsoft.com/office/drawing/2014/main" id="{00000000-0008-0000-0100-0000100C0000}"/>
                  </a:ext>
                </a:extLst>
              </xdr:cNvPr>
              <xdr:cNvSpPr/>
            </xdr:nvSpPr>
            <xdr:spPr bwMode="auto">
              <a:xfrm>
                <a:off x="1400175" y="2447925"/>
                <a:ext cx="571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Blue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361951</xdr:colOff>
          <xdr:row>91</xdr:row>
          <xdr:rowOff>95250</xdr:rowOff>
        </xdr:from>
        <xdr:to>
          <xdr:col>6</xdr:col>
          <xdr:colOff>361951</xdr:colOff>
          <xdr:row>95</xdr:row>
          <xdr:rowOff>123825</xdr:rowOff>
        </xdr:to>
        <xdr:grpSp>
          <xdr:nvGrpSpPr>
            <xdr:cNvPr id="28" name="Group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GrpSpPr/>
          </xdr:nvGrpSpPr>
          <xdr:grpSpPr>
            <a:xfrm>
              <a:off x="2393951" y="18095383"/>
              <a:ext cx="1016000" cy="807509"/>
              <a:chOff x="1266826" y="1943099"/>
              <a:chExt cx="895350" cy="790574"/>
            </a:xfrm>
          </xdr:grpSpPr>
          <xdr:sp macro="" textlink="">
            <xdr:nvSpPr>
              <xdr:cNvPr id="3089" name="Group Box 17" hidden="1">
                <a:extLst>
                  <a:ext uri="{63B3BB69-23CF-44E3-9099-C40C66FF867C}">
                    <a14:compatExt spid="_x0000_s3089"/>
                  </a:ext>
                  <a:ext uri="{FF2B5EF4-FFF2-40B4-BE49-F238E27FC236}">
                    <a16:creationId xmlns:a16="http://schemas.microsoft.com/office/drawing/2014/main" id="{00000000-0008-0000-0100-0000110C0000}"/>
                  </a:ext>
                </a:extLst>
              </xdr:cNvPr>
              <xdr:cNvSpPr/>
            </xdr:nvSpPr>
            <xdr:spPr bwMode="auto">
              <a:xfrm>
                <a:off x="1266826" y="1943099"/>
                <a:ext cx="895350" cy="79057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Target Selector</a:t>
                </a:r>
              </a:p>
            </xdr:txBody>
          </xdr:sp>
          <xdr:sp macro="" textlink="">
            <xdr:nvSpPr>
              <xdr:cNvPr id="3090" name="Option Button 18" hidden="1">
                <a:extLst>
                  <a:ext uri="{63B3BB69-23CF-44E3-9099-C40C66FF867C}">
                    <a14:compatExt spid="_x0000_s3090"/>
                  </a:ext>
                  <a:ext uri="{FF2B5EF4-FFF2-40B4-BE49-F238E27FC236}">
                    <a16:creationId xmlns:a16="http://schemas.microsoft.com/office/drawing/2014/main" id="{00000000-0008-0000-0100-0000120C0000}"/>
                  </a:ext>
                </a:extLst>
              </xdr:cNvPr>
              <xdr:cNvSpPr/>
            </xdr:nvSpPr>
            <xdr:spPr bwMode="auto">
              <a:xfrm>
                <a:off x="1400175" y="2057400"/>
                <a:ext cx="600075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Red</a:t>
                </a:r>
              </a:p>
            </xdr:txBody>
          </xdr:sp>
          <xdr:sp macro="" textlink="">
            <xdr:nvSpPr>
              <xdr:cNvPr id="3091" name="Option Button 19" hidden="1">
                <a:extLst>
                  <a:ext uri="{63B3BB69-23CF-44E3-9099-C40C66FF867C}">
                    <a14:compatExt spid="_x0000_s3091"/>
                  </a:ext>
                  <a:ext uri="{FF2B5EF4-FFF2-40B4-BE49-F238E27FC236}">
                    <a16:creationId xmlns:a16="http://schemas.microsoft.com/office/drawing/2014/main" id="{00000000-0008-0000-0100-0000130C0000}"/>
                  </a:ext>
                </a:extLst>
              </xdr:cNvPr>
              <xdr:cNvSpPr/>
            </xdr:nvSpPr>
            <xdr:spPr bwMode="auto">
              <a:xfrm>
                <a:off x="1400175" y="2233612"/>
                <a:ext cx="6191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Green</a:t>
                </a:r>
              </a:p>
            </xdr:txBody>
          </xdr:sp>
          <xdr:sp macro="" textlink="">
            <xdr:nvSpPr>
              <xdr:cNvPr id="3092" name="Option Button 20" hidden="1">
                <a:extLst>
                  <a:ext uri="{63B3BB69-23CF-44E3-9099-C40C66FF867C}">
                    <a14:compatExt spid="_x0000_s3092"/>
                  </a:ext>
                  <a:ext uri="{FF2B5EF4-FFF2-40B4-BE49-F238E27FC236}">
                    <a16:creationId xmlns:a16="http://schemas.microsoft.com/office/drawing/2014/main" id="{00000000-0008-0000-0100-0000140C0000}"/>
                  </a:ext>
                </a:extLst>
              </xdr:cNvPr>
              <xdr:cNvSpPr/>
            </xdr:nvSpPr>
            <xdr:spPr bwMode="auto">
              <a:xfrm>
                <a:off x="1400175" y="2447925"/>
                <a:ext cx="571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Blue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400050</xdr:colOff>
          <xdr:row>54</xdr:row>
          <xdr:rowOff>85725</xdr:rowOff>
        </xdr:from>
        <xdr:to>
          <xdr:col>5</xdr:col>
          <xdr:colOff>390525</xdr:colOff>
          <xdr:row>60</xdr:row>
          <xdr:rowOff>85725</xdr:rowOff>
        </xdr:to>
        <xdr:grpSp>
          <xdr:nvGrpSpPr>
            <xdr:cNvPr id="33" name="Group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GrpSpPr/>
          </xdr:nvGrpSpPr>
          <xdr:grpSpPr>
            <a:xfrm>
              <a:off x="1924050" y="10770658"/>
              <a:ext cx="1006475" cy="1168400"/>
              <a:chOff x="1190623" y="16544925"/>
              <a:chExt cx="885822" cy="1143000"/>
            </a:xfrm>
          </xdr:grpSpPr>
          <xdr:sp macro="" textlink="">
            <xdr:nvSpPr>
              <xdr:cNvPr id="3093" name="Group Box 21" hidden="1">
                <a:extLst>
                  <a:ext uri="{63B3BB69-23CF-44E3-9099-C40C66FF867C}">
                    <a14:compatExt spid="_x0000_s3093"/>
                  </a:ext>
                  <a:ext uri="{FF2B5EF4-FFF2-40B4-BE49-F238E27FC236}">
                    <a16:creationId xmlns:a16="http://schemas.microsoft.com/office/drawing/2014/main" id="{00000000-0008-0000-0100-0000150C0000}"/>
                  </a:ext>
                </a:extLst>
              </xdr:cNvPr>
              <xdr:cNvSpPr/>
            </xdr:nvSpPr>
            <xdr:spPr bwMode="auto">
              <a:xfrm>
                <a:off x="1190623" y="16544925"/>
                <a:ext cx="885822" cy="11430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View Size</a:t>
                </a:r>
              </a:p>
            </xdr:txBody>
          </xdr:sp>
          <xdr:sp macro="" textlink="">
            <xdr:nvSpPr>
              <xdr:cNvPr id="3094" name="Option Button 22" hidden="1">
                <a:extLst>
                  <a:ext uri="{63B3BB69-23CF-44E3-9099-C40C66FF867C}">
                    <a14:compatExt spid="_x0000_s3094"/>
                  </a:ext>
                  <a:ext uri="{FF2B5EF4-FFF2-40B4-BE49-F238E27FC236}">
                    <a16:creationId xmlns:a16="http://schemas.microsoft.com/office/drawing/2014/main" id="{00000000-0008-0000-0100-0000160C0000}"/>
                  </a:ext>
                </a:extLst>
              </xdr:cNvPr>
              <xdr:cNvSpPr/>
            </xdr:nvSpPr>
            <xdr:spPr bwMode="auto">
              <a:xfrm>
                <a:off x="1285875" y="1664017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small</a:t>
                </a:r>
              </a:p>
            </xdr:txBody>
          </xdr:sp>
          <xdr:sp macro="" textlink="">
            <xdr:nvSpPr>
              <xdr:cNvPr id="3095" name="Option Button 23" hidden="1">
                <a:extLst>
                  <a:ext uri="{63B3BB69-23CF-44E3-9099-C40C66FF867C}">
                    <a14:compatExt spid="_x0000_s3095"/>
                  </a:ext>
                  <a:ext uri="{FF2B5EF4-FFF2-40B4-BE49-F238E27FC236}">
                    <a16:creationId xmlns:a16="http://schemas.microsoft.com/office/drawing/2014/main" id="{00000000-0008-0000-0100-0000170C0000}"/>
                  </a:ext>
                </a:extLst>
              </xdr:cNvPr>
              <xdr:cNvSpPr/>
            </xdr:nvSpPr>
            <xdr:spPr bwMode="auto">
              <a:xfrm>
                <a:off x="1285875" y="16835438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96" name="Option Button 24" hidden="1">
                <a:extLst>
                  <a:ext uri="{63B3BB69-23CF-44E3-9099-C40C66FF867C}">
                    <a14:compatExt spid="_x0000_s3096"/>
                  </a:ext>
                  <a:ext uri="{FF2B5EF4-FFF2-40B4-BE49-F238E27FC236}">
                    <a16:creationId xmlns:a16="http://schemas.microsoft.com/office/drawing/2014/main" id="{00000000-0008-0000-0100-0000180C0000}"/>
                  </a:ext>
                </a:extLst>
              </xdr:cNvPr>
              <xdr:cNvSpPr/>
            </xdr:nvSpPr>
            <xdr:spPr bwMode="auto">
              <a:xfrm>
                <a:off x="1285875" y="17030701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medium</a:t>
                </a:r>
              </a:p>
            </xdr:txBody>
          </xdr:sp>
          <xdr:sp macro="" textlink="">
            <xdr:nvSpPr>
              <xdr:cNvPr id="3097" name="Option Button 25" hidden="1">
                <a:extLst>
                  <a:ext uri="{63B3BB69-23CF-44E3-9099-C40C66FF867C}">
                    <a14:compatExt spid="_x0000_s3097"/>
                  </a:ext>
                  <a:ext uri="{FF2B5EF4-FFF2-40B4-BE49-F238E27FC236}">
                    <a16:creationId xmlns:a16="http://schemas.microsoft.com/office/drawing/2014/main" id="{00000000-0008-0000-0100-0000190C0000}"/>
                  </a:ext>
                </a:extLst>
              </xdr:cNvPr>
              <xdr:cNvSpPr/>
            </xdr:nvSpPr>
            <xdr:spPr bwMode="auto">
              <a:xfrm>
                <a:off x="1285875" y="17225963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98" name="Option Button 26" hidden="1">
                <a:extLst>
                  <a:ext uri="{63B3BB69-23CF-44E3-9099-C40C66FF867C}">
                    <a14:compatExt spid="_x0000_s3098"/>
                  </a:ext>
                  <a:ext uri="{FF2B5EF4-FFF2-40B4-BE49-F238E27FC236}">
                    <a16:creationId xmlns:a16="http://schemas.microsoft.com/office/drawing/2014/main" id="{00000000-0008-0000-0100-00001A0C0000}"/>
                  </a:ext>
                </a:extLst>
              </xdr:cNvPr>
              <xdr:cNvSpPr/>
            </xdr:nvSpPr>
            <xdr:spPr bwMode="auto">
              <a:xfrm>
                <a:off x="1285875" y="1742122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large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361950</xdr:colOff>
          <xdr:row>13</xdr:row>
          <xdr:rowOff>9525</xdr:rowOff>
        </xdr:from>
        <xdr:to>
          <xdr:col>3</xdr:col>
          <xdr:colOff>352425</xdr:colOff>
          <xdr:row>19</xdr:row>
          <xdr:rowOff>9525</xdr:rowOff>
        </xdr:to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GrpSpPr/>
          </xdr:nvGrpSpPr>
          <xdr:grpSpPr>
            <a:xfrm>
              <a:off x="869950" y="2541058"/>
              <a:ext cx="1006475" cy="1219200"/>
              <a:chOff x="1190625" y="16544925"/>
              <a:chExt cx="885825" cy="1143000"/>
            </a:xfrm>
          </xdr:grpSpPr>
          <xdr:sp macro="" textlink="">
            <xdr:nvSpPr>
              <xdr:cNvPr id="3099" name="Group Box 27" hidden="1">
                <a:extLst>
                  <a:ext uri="{63B3BB69-23CF-44E3-9099-C40C66FF867C}">
                    <a14:compatExt spid="_x0000_s3099"/>
                  </a:ext>
                  <a:ext uri="{FF2B5EF4-FFF2-40B4-BE49-F238E27FC236}">
                    <a16:creationId xmlns:a16="http://schemas.microsoft.com/office/drawing/2014/main" id="{00000000-0008-0000-0100-00001B0C0000}"/>
                  </a:ext>
                </a:extLst>
              </xdr:cNvPr>
              <xdr:cNvSpPr/>
            </xdr:nvSpPr>
            <xdr:spPr bwMode="auto">
              <a:xfrm>
                <a:off x="1190625" y="16544925"/>
                <a:ext cx="885825" cy="11430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View Size</a:t>
                </a:r>
              </a:p>
            </xdr:txBody>
          </xdr:sp>
          <xdr:sp macro="" textlink="">
            <xdr:nvSpPr>
              <xdr:cNvPr id="3100" name="Option Button 28" hidden="1">
                <a:extLst>
                  <a:ext uri="{63B3BB69-23CF-44E3-9099-C40C66FF867C}">
                    <a14:compatExt spid="_x0000_s3100"/>
                  </a:ext>
                  <a:ext uri="{FF2B5EF4-FFF2-40B4-BE49-F238E27FC236}">
                    <a16:creationId xmlns:a16="http://schemas.microsoft.com/office/drawing/2014/main" id="{00000000-0008-0000-0100-00001C0C0000}"/>
                  </a:ext>
                </a:extLst>
              </xdr:cNvPr>
              <xdr:cNvSpPr/>
            </xdr:nvSpPr>
            <xdr:spPr bwMode="auto">
              <a:xfrm>
                <a:off x="1285875" y="1664017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small</a:t>
                </a:r>
              </a:p>
            </xdr:txBody>
          </xdr:sp>
          <xdr:sp macro="" textlink="">
            <xdr:nvSpPr>
              <xdr:cNvPr id="3101" name="Option Button 29" hidden="1">
                <a:extLst>
                  <a:ext uri="{63B3BB69-23CF-44E3-9099-C40C66FF867C}">
                    <a14:compatExt spid="_x0000_s3101"/>
                  </a:ext>
                  <a:ext uri="{FF2B5EF4-FFF2-40B4-BE49-F238E27FC236}">
                    <a16:creationId xmlns:a16="http://schemas.microsoft.com/office/drawing/2014/main" id="{00000000-0008-0000-0100-00001D0C0000}"/>
                  </a:ext>
                </a:extLst>
              </xdr:cNvPr>
              <xdr:cNvSpPr/>
            </xdr:nvSpPr>
            <xdr:spPr bwMode="auto">
              <a:xfrm>
                <a:off x="1285875" y="16835438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102" name="Option Button 30" hidden="1">
                <a:extLst>
                  <a:ext uri="{63B3BB69-23CF-44E3-9099-C40C66FF867C}">
                    <a14:compatExt spid="_x0000_s3102"/>
                  </a:ext>
                  <a:ext uri="{FF2B5EF4-FFF2-40B4-BE49-F238E27FC236}">
                    <a16:creationId xmlns:a16="http://schemas.microsoft.com/office/drawing/2014/main" id="{00000000-0008-0000-0100-00001E0C0000}"/>
                  </a:ext>
                </a:extLst>
              </xdr:cNvPr>
              <xdr:cNvSpPr/>
            </xdr:nvSpPr>
            <xdr:spPr bwMode="auto">
              <a:xfrm>
                <a:off x="1285875" y="17030701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medium</a:t>
                </a:r>
              </a:p>
            </xdr:txBody>
          </xdr:sp>
          <xdr:sp macro="" textlink="">
            <xdr:nvSpPr>
              <xdr:cNvPr id="3103" name="Option Button 31" hidden="1">
                <a:extLst>
                  <a:ext uri="{63B3BB69-23CF-44E3-9099-C40C66FF867C}">
                    <a14:compatExt spid="_x0000_s3103"/>
                  </a:ext>
                  <a:ext uri="{FF2B5EF4-FFF2-40B4-BE49-F238E27FC236}">
                    <a16:creationId xmlns:a16="http://schemas.microsoft.com/office/drawing/2014/main" id="{00000000-0008-0000-0100-00001F0C0000}"/>
                  </a:ext>
                </a:extLst>
              </xdr:cNvPr>
              <xdr:cNvSpPr/>
            </xdr:nvSpPr>
            <xdr:spPr bwMode="auto">
              <a:xfrm>
                <a:off x="1285875" y="17225963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104" name="Option Button 32" hidden="1">
                <a:extLst>
                  <a:ext uri="{63B3BB69-23CF-44E3-9099-C40C66FF867C}">
                    <a14:compatExt spid="_x0000_s3104"/>
                  </a:ext>
                  <a:ext uri="{FF2B5EF4-FFF2-40B4-BE49-F238E27FC236}">
                    <a16:creationId xmlns:a16="http://schemas.microsoft.com/office/drawing/2014/main" id="{00000000-0008-0000-0100-0000200C0000}"/>
                  </a:ext>
                </a:extLst>
              </xdr:cNvPr>
              <xdr:cNvSpPr/>
            </xdr:nvSpPr>
            <xdr:spPr bwMode="auto">
              <a:xfrm>
                <a:off x="1285875" y="1742122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large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361950</xdr:colOff>
          <xdr:row>96</xdr:row>
          <xdr:rowOff>38100</xdr:rowOff>
        </xdr:from>
        <xdr:to>
          <xdr:col>6</xdr:col>
          <xdr:colOff>352425</xdr:colOff>
          <xdr:row>102</xdr:row>
          <xdr:rowOff>38100</xdr:rowOff>
        </xdr:to>
        <xdr:grpSp>
          <xdr:nvGrpSpPr>
            <xdr:cNvPr id="47" name="Group 46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GrpSpPr/>
          </xdr:nvGrpSpPr>
          <xdr:grpSpPr>
            <a:xfrm>
              <a:off x="2393950" y="19037300"/>
              <a:ext cx="1006475" cy="1168400"/>
              <a:chOff x="1190625" y="16544925"/>
              <a:chExt cx="885825" cy="1143000"/>
            </a:xfrm>
          </xdr:grpSpPr>
          <xdr:sp macro="" textlink="">
            <xdr:nvSpPr>
              <xdr:cNvPr id="3105" name="Group Box 33" hidden="1">
                <a:extLst>
                  <a:ext uri="{63B3BB69-23CF-44E3-9099-C40C66FF867C}">
                    <a14:compatExt spid="_x0000_s3105"/>
                  </a:ext>
                  <a:ext uri="{FF2B5EF4-FFF2-40B4-BE49-F238E27FC236}">
                    <a16:creationId xmlns:a16="http://schemas.microsoft.com/office/drawing/2014/main" id="{00000000-0008-0000-0100-0000210C0000}"/>
                  </a:ext>
                </a:extLst>
              </xdr:cNvPr>
              <xdr:cNvSpPr/>
            </xdr:nvSpPr>
            <xdr:spPr bwMode="auto">
              <a:xfrm>
                <a:off x="1190625" y="16544925"/>
                <a:ext cx="885825" cy="11430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View Size</a:t>
                </a:r>
              </a:p>
            </xdr:txBody>
          </xdr:sp>
          <xdr:sp macro="" textlink="">
            <xdr:nvSpPr>
              <xdr:cNvPr id="3106" name="Option Button 34" hidden="1">
                <a:extLst>
                  <a:ext uri="{63B3BB69-23CF-44E3-9099-C40C66FF867C}">
                    <a14:compatExt spid="_x0000_s3106"/>
                  </a:ext>
                  <a:ext uri="{FF2B5EF4-FFF2-40B4-BE49-F238E27FC236}">
                    <a16:creationId xmlns:a16="http://schemas.microsoft.com/office/drawing/2014/main" id="{00000000-0008-0000-0100-0000220C0000}"/>
                  </a:ext>
                </a:extLst>
              </xdr:cNvPr>
              <xdr:cNvSpPr/>
            </xdr:nvSpPr>
            <xdr:spPr bwMode="auto">
              <a:xfrm>
                <a:off x="1285875" y="1664017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small</a:t>
                </a:r>
              </a:p>
            </xdr:txBody>
          </xdr:sp>
          <xdr:sp macro="" textlink="">
            <xdr:nvSpPr>
              <xdr:cNvPr id="3107" name="Option Button 35" hidden="1">
                <a:extLst>
                  <a:ext uri="{63B3BB69-23CF-44E3-9099-C40C66FF867C}">
                    <a14:compatExt spid="_x0000_s3107"/>
                  </a:ext>
                  <a:ext uri="{FF2B5EF4-FFF2-40B4-BE49-F238E27FC236}">
                    <a16:creationId xmlns:a16="http://schemas.microsoft.com/office/drawing/2014/main" id="{00000000-0008-0000-0100-0000230C0000}"/>
                  </a:ext>
                </a:extLst>
              </xdr:cNvPr>
              <xdr:cNvSpPr/>
            </xdr:nvSpPr>
            <xdr:spPr bwMode="auto">
              <a:xfrm>
                <a:off x="1285875" y="16835438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108" name="Option Button 36" hidden="1">
                <a:extLst>
                  <a:ext uri="{63B3BB69-23CF-44E3-9099-C40C66FF867C}">
                    <a14:compatExt spid="_x0000_s3108"/>
                  </a:ext>
                  <a:ext uri="{FF2B5EF4-FFF2-40B4-BE49-F238E27FC236}">
                    <a16:creationId xmlns:a16="http://schemas.microsoft.com/office/drawing/2014/main" id="{00000000-0008-0000-0100-0000240C0000}"/>
                  </a:ext>
                </a:extLst>
              </xdr:cNvPr>
              <xdr:cNvSpPr/>
            </xdr:nvSpPr>
            <xdr:spPr bwMode="auto">
              <a:xfrm>
                <a:off x="1285875" y="17030701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medium</a:t>
                </a:r>
              </a:p>
            </xdr:txBody>
          </xdr:sp>
          <xdr:sp macro="" textlink="">
            <xdr:nvSpPr>
              <xdr:cNvPr id="3109" name="Option Button 37" hidden="1">
                <a:extLst>
                  <a:ext uri="{63B3BB69-23CF-44E3-9099-C40C66FF867C}">
                    <a14:compatExt spid="_x0000_s3109"/>
                  </a:ext>
                  <a:ext uri="{FF2B5EF4-FFF2-40B4-BE49-F238E27FC236}">
                    <a16:creationId xmlns:a16="http://schemas.microsoft.com/office/drawing/2014/main" id="{00000000-0008-0000-0100-0000250C0000}"/>
                  </a:ext>
                </a:extLst>
              </xdr:cNvPr>
              <xdr:cNvSpPr/>
            </xdr:nvSpPr>
            <xdr:spPr bwMode="auto">
              <a:xfrm>
                <a:off x="1285875" y="17225963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110" name="Option Button 38" hidden="1">
                <a:extLst>
                  <a:ext uri="{63B3BB69-23CF-44E3-9099-C40C66FF867C}">
                    <a14:compatExt spid="_x0000_s3110"/>
                  </a:ext>
                  <a:ext uri="{FF2B5EF4-FFF2-40B4-BE49-F238E27FC236}">
                    <a16:creationId xmlns:a16="http://schemas.microsoft.com/office/drawing/2014/main" id="{00000000-0008-0000-0100-0000260C0000}"/>
                  </a:ext>
                </a:extLst>
              </xdr:cNvPr>
              <xdr:cNvSpPr/>
            </xdr:nvSpPr>
            <xdr:spPr bwMode="auto">
              <a:xfrm>
                <a:off x="1285875" y="1742122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large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25400</xdr:colOff>
          <xdr:row>44</xdr:row>
          <xdr:rowOff>101600</xdr:rowOff>
        </xdr:from>
        <xdr:to>
          <xdr:col>17</xdr:col>
          <xdr:colOff>12700</xdr:colOff>
          <xdr:row>54</xdr:row>
          <xdr:rowOff>127000</xdr:rowOff>
        </xdr:to>
        <xdr:sp macro="" textlink="">
          <xdr:nvSpPr>
            <xdr:cNvPr id="3111" name="Group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1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18288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Clip Planes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114300</xdr:colOff>
          <xdr:row>47</xdr:row>
          <xdr:rowOff>88900</xdr:rowOff>
        </xdr:from>
        <xdr:to>
          <xdr:col>15</xdr:col>
          <xdr:colOff>355600</xdr:colOff>
          <xdr:row>54</xdr:row>
          <xdr:rowOff>76200</xdr:rowOff>
        </xdr:to>
        <xdr:sp macro="" textlink="">
          <xdr:nvSpPr>
            <xdr:cNvPr id="3112" name="Scroll Bar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1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101600</xdr:colOff>
          <xdr:row>47</xdr:row>
          <xdr:rowOff>88900</xdr:rowOff>
        </xdr:from>
        <xdr:to>
          <xdr:col>16</xdr:col>
          <xdr:colOff>330200</xdr:colOff>
          <xdr:row>54</xdr:row>
          <xdr:rowOff>76200</xdr:rowOff>
        </xdr:to>
        <xdr:sp macro="" textlink="">
          <xdr:nvSpPr>
            <xdr:cNvPr id="3113" name="Scroll Bar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1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57150</xdr:colOff>
          <xdr:row>86</xdr:row>
          <xdr:rowOff>57150</xdr:rowOff>
        </xdr:from>
        <xdr:to>
          <xdr:col>17</xdr:col>
          <xdr:colOff>47625</xdr:colOff>
          <xdr:row>96</xdr:row>
          <xdr:rowOff>180976</xdr:rowOff>
        </xdr:to>
        <xdr:grpSp>
          <xdr:nvGrpSpPr>
            <xdr:cNvPr id="57" name="Group 56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GrpSpPr/>
          </xdr:nvGrpSpPr>
          <xdr:grpSpPr>
            <a:xfrm>
              <a:off x="7677150" y="17049750"/>
              <a:ext cx="1006475" cy="2130426"/>
              <a:chOff x="6838948" y="14763752"/>
              <a:chExt cx="885825" cy="2028826"/>
            </a:xfrm>
          </xdr:grpSpPr>
          <xdr:sp macro="" textlink="">
            <xdr:nvSpPr>
              <xdr:cNvPr id="3114" name="Group Box 42" hidden="1">
                <a:extLst>
                  <a:ext uri="{63B3BB69-23CF-44E3-9099-C40C66FF867C}">
                    <a14:compatExt spid="_x0000_s3114"/>
                  </a:ext>
                  <a:ext uri="{FF2B5EF4-FFF2-40B4-BE49-F238E27FC236}">
                    <a16:creationId xmlns:a16="http://schemas.microsoft.com/office/drawing/2014/main" id="{00000000-0008-0000-0100-00002A0C0000}"/>
                  </a:ext>
                </a:extLst>
              </xdr:cNvPr>
              <xdr:cNvSpPr/>
            </xdr:nvSpPr>
            <xdr:spPr bwMode="auto">
              <a:xfrm>
                <a:off x="6838948" y="14763752"/>
                <a:ext cx="885825" cy="202882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Clip Planes</a:t>
                </a:r>
              </a:p>
            </xdr:txBody>
          </xdr:sp>
          <xdr:sp macro="" textlink="">
            <xdr:nvSpPr>
              <xdr:cNvPr id="3115" name="Scroll Bar 43" hidden="1">
                <a:extLst>
                  <a:ext uri="{63B3BB69-23CF-44E3-9099-C40C66FF867C}">
                    <a14:compatExt spid="_x0000_s3115"/>
                  </a:ext>
                  <a:ext uri="{FF2B5EF4-FFF2-40B4-BE49-F238E27FC236}">
                    <a16:creationId xmlns:a16="http://schemas.microsoft.com/office/drawing/2014/main" id="{00000000-0008-0000-0100-00002B0C0000}"/>
                  </a:ext>
                </a:extLst>
              </xdr:cNvPr>
              <xdr:cNvSpPr/>
            </xdr:nvSpPr>
            <xdr:spPr bwMode="auto">
              <a:xfrm>
                <a:off x="6934200" y="15325725"/>
                <a:ext cx="238125" cy="13716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  <xdr:sp macro="" textlink="">
            <xdr:nvSpPr>
              <xdr:cNvPr id="3116" name="Scroll Bar 44" hidden="1">
                <a:extLst>
                  <a:ext uri="{63B3BB69-23CF-44E3-9099-C40C66FF867C}">
                    <a14:compatExt spid="_x0000_s3116"/>
                  </a:ext>
                  <a:ext uri="{FF2B5EF4-FFF2-40B4-BE49-F238E27FC236}">
                    <a16:creationId xmlns:a16="http://schemas.microsoft.com/office/drawing/2014/main" id="{00000000-0008-0000-0100-00002C0C0000}"/>
                  </a:ext>
                </a:extLst>
              </xdr:cNvPr>
              <xdr:cNvSpPr/>
            </xdr:nvSpPr>
            <xdr:spPr bwMode="auto">
              <a:xfrm>
                <a:off x="7372350" y="15316200"/>
                <a:ext cx="238125" cy="13716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9525</xdr:colOff>
          <xdr:row>4</xdr:row>
          <xdr:rowOff>95250</xdr:rowOff>
        </xdr:from>
        <xdr:to>
          <xdr:col>16</xdr:col>
          <xdr:colOff>0</xdr:colOff>
          <xdr:row>15</xdr:row>
          <xdr:rowOff>28576</xdr:rowOff>
        </xdr:to>
        <xdr:grpSp>
          <xdr:nvGrpSpPr>
            <xdr:cNvPr id="61" name="Group 60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GrpSpPr/>
          </xdr:nvGrpSpPr>
          <xdr:grpSpPr>
            <a:xfrm>
              <a:off x="7121525" y="874183"/>
              <a:ext cx="1006475" cy="2100793"/>
              <a:chOff x="6838948" y="14763752"/>
              <a:chExt cx="885825" cy="2028825"/>
            </a:xfrm>
          </xdr:grpSpPr>
          <xdr:sp macro="" textlink="">
            <xdr:nvSpPr>
              <xdr:cNvPr id="3117" name="Group Box 45" hidden="1">
                <a:extLst>
                  <a:ext uri="{63B3BB69-23CF-44E3-9099-C40C66FF867C}">
                    <a14:compatExt spid="_x0000_s3117"/>
                  </a:ext>
                  <a:ext uri="{FF2B5EF4-FFF2-40B4-BE49-F238E27FC236}">
                    <a16:creationId xmlns:a16="http://schemas.microsoft.com/office/drawing/2014/main" id="{00000000-0008-0000-0100-00002D0C0000}"/>
                  </a:ext>
                </a:extLst>
              </xdr:cNvPr>
              <xdr:cNvSpPr/>
            </xdr:nvSpPr>
            <xdr:spPr bwMode="auto">
              <a:xfrm>
                <a:off x="6838948" y="14763752"/>
                <a:ext cx="885825" cy="202882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Clip Planes</a:t>
                </a:r>
              </a:p>
            </xdr:txBody>
          </xdr:sp>
          <xdr:sp macro="" textlink="">
            <xdr:nvSpPr>
              <xdr:cNvPr id="3118" name="Scroll Bar 46" hidden="1">
                <a:extLst>
                  <a:ext uri="{63B3BB69-23CF-44E3-9099-C40C66FF867C}">
                    <a14:compatExt spid="_x0000_s3118"/>
                  </a:ext>
                  <a:ext uri="{FF2B5EF4-FFF2-40B4-BE49-F238E27FC236}">
                    <a16:creationId xmlns:a16="http://schemas.microsoft.com/office/drawing/2014/main" id="{00000000-0008-0000-0100-00002E0C0000}"/>
                  </a:ext>
                </a:extLst>
              </xdr:cNvPr>
              <xdr:cNvSpPr/>
            </xdr:nvSpPr>
            <xdr:spPr bwMode="auto">
              <a:xfrm>
                <a:off x="6934200" y="15325725"/>
                <a:ext cx="238125" cy="13716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  <xdr:sp macro="" textlink="">
            <xdr:nvSpPr>
              <xdr:cNvPr id="3119" name="Scroll Bar 47" hidden="1">
                <a:extLst>
                  <a:ext uri="{63B3BB69-23CF-44E3-9099-C40C66FF867C}">
                    <a14:compatExt spid="_x0000_s3119"/>
                  </a:ext>
                  <a:ext uri="{FF2B5EF4-FFF2-40B4-BE49-F238E27FC236}">
                    <a16:creationId xmlns:a16="http://schemas.microsoft.com/office/drawing/2014/main" id="{00000000-0008-0000-0100-00002F0C0000}"/>
                  </a:ext>
                </a:extLst>
              </xdr:cNvPr>
              <xdr:cNvSpPr/>
            </xdr:nvSpPr>
            <xdr:spPr bwMode="auto">
              <a:xfrm>
                <a:off x="7372350" y="15316200"/>
                <a:ext cx="238125" cy="13716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292101</xdr:colOff>
          <xdr:row>4</xdr:row>
          <xdr:rowOff>85723</xdr:rowOff>
        </xdr:from>
        <xdr:to>
          <xdr:col>3</xdr:col>
          <xdr:colOff>171451</xdr:colOff>
          <xdr:row>7</xdr:row>
          <xdr:rowOff>152396</xdr:rowOff>
        </xdr:to>
        <xdr:grpSp>
          <xdr:nvGrpSpPr>
            <xdr:cNvPr id="65" name="Group 64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GrpSpPr/>
          </xdr:nvGrpSpPr>
          <xdr:grpSpPr>
            <a:xfrm>
              <a:off x="800101" y="864656"/>
              <a:ext cx="895350" cy="650873"/>
              <a:chOff x="1247776" y="1228723"/>
              <a:chExt cx="895350" cy="638173"/>
            </a:xfrm>
          </xdr:grpSpPr>
          <xdr:grpSp>
            <xdr:nvGrpSpPr>
              <xdr:cNvPr id="66" name="Group 65">
                <a:extLst>
                  <a:ext uri="{FF2B5EF4-FFF2-40B4-BE49-F238E27FC236}">
                    <a16:creationId xmlns:a16="http://schemas.microsoft.com/office/drawing/2014/main" id="{00000000-0008-0000-0100-000042000000}"/>
                  </a:ext>
                </a:extLst>
              </xdr:cNvPr>
              <xdr:cNvGrpSpPr/>
            </xdr:nvGrpSpPr>
            <xdr:grpSpPr>
              <a:xfrm>
                <a:off x="1247776" y="1228723"/>
                <a:ext cx="895350" cy="638173"/>
                <a:chOff x="1276351" y="1152523"/>
                <a:chExt cx="895350" cy="638173"/>
              </a:xfrm>
            </xdr:grpSpPr>
            <xdr:sp macro="" textlink="">
              <xdr:nvSpPr>
                <xdr:cNvPr id="3120" name="Group Box 48" hidden="1">
                  <a:extLst>
                    <a:ext uri="{63B3BB69-23CF-44E3-9099-C40C66FF867C}">
                      <a14:compatExt spid="_x0000_s3120"/>
                    </a:ext>
                    <a:ext uri="{FF2B5EF4-FFF2-40B4-BE49-F238E27FC236}">
                      <a16:creationId xmlns:a16="http://schemas.microsoft.com/office/drawing/2014/main" id="{00000000-0008-0000-0100-0000300C0000}"/>
                    </a:ext>
                  </a:extLst>
                </xdr:cNvPr>
                <xdr:cNvSpPr/>
              </xdr:nvSpPr>
              <xdr:spPr bwMode="auto">
                <a:xfrm>
                  <a:off x="1276351" y="1152523"/>
                  <a:ext cx="895350" cy="638173"/>
                </a:xfrm>
                <a:prstGeom prst="rect">
                  <a:avLst/>
                </a:prstGeom>
                <a:noFill/>
                <a:ln w="9525">
                  <a:miter lim="800000"/>
                  <a:headEnd/>
                  <a:tailEnd/>
                </a:ln>
                <a:extLst>
                  <a:ext uri="{909E8E84-426E-40DD-AFC4-6F175D3DCCD1}">
                    <a14:hiddenFill>
                      <a:noFill/>
                    </a14:hiddenFill>
                  </a:ext>
                </a:extLst>
              </xdr:spPr>
              <xdr:txBody>
                <a:bodyPr vertOverflow="clip" wrap="none" lIns="18288" tIns="22860" rIns="0" bIns="0" anchor="t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Display Options</a:t>
                  </a:r>
                </a:p>
              </xdr:txBody>
            </xdr:sp>
            <xdr:sp macro="" textlink="">
              <xdr:nvSpPr>
                <xdr:cNvPr id="3121" name="Option Button 49" hidden="1">
                  <a:extLst>
                    <a:ext uri="{63B3BB69-23CF-44E3-9099-C40C66FF867C}">
                      <a14:compatExt spid="_x0000_s3121"/>
                    </a:ext>
                    <a:ext uri="{FF2B5EF4-FFF2-40B4-BE49-F238E27FC236}">
                      <a16:creationId xmlns:a16="http://schemas.microsoft.com/office/drawing/2014/main" id="{00000000-0008-0000-0100-0000310C0000}"/>
                    </a:ext>
                  </a:extLst>
                </xdr:cNvPr>
                <xdr:cNvSpPr/>
              </xdr:nvSpPr>
              <xdr:spPr bwMode="auto">
                <a:xfrm>
                  <a:off x="1457325" y="1238250"/>
                  <a:ext cx="608491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Normal</a:t>
                  </a:r>
                </a:p>
              </xdr:txBody>
            </xdr:sp>
          </xdr:grpSp>
          <xdr:sp macro="" textlink="">
            <xdr:nvSpPr>
              <xdr:cNvPr id="3122" name="Option Button 50" hidden="1">
                <a:extLst>
                  <a:ext uri="{63B3BB69-23CF-44E3-9099-C40C66FF867C}">
                    <a14:compatExt spid="_x0000_s3122"/>
                  </a:ext>
                  <a:ext uri="{FF2B5EF4-FFF2-40B4-BE49-F238E27FC236}">
                    <a16:creationId xmlns:a16="http://schemas.microsoft.com/office/drawing/2014/main" id="{00000000-0008-0000-0100-0000320C0000}"/>
                  </a:ext>
                </a:extLst>
              </xdr:cNvPr>
              <xdr:cNvSpPr/>
            </xdr:nvSpPr>
            <xdr:spPr bwMode="auto">
              <a:xfrm>
                <a:off x="1419225" y="1504950"/>
                <a:ext cx="5524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Top-down</a:t>
                </a:r>
              </a:p>
            </xdr:txBody>
          </xdr:sp>
        </xdr:grpSp>
        <xdr:clientData/>
      </xdr:twoCellAnchor>
    </mc:Choice>
    <mc:Fallback/>
  </mc:AlternateContent>
  <xdr:oneCellAnchor>
    <xdr:from>
      <xdr:col>8</xdr:col>
      <xdr:colOff>428625</xdr:colOff>
      <xdr:row>112</xdr:row>
      <xdr:rowOff>161925</xdr:rowOff>
    </xdr:from>
    <xdr:ext cx="2446887" cy="858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00000000-0008-0000-0100-000048000000}"/>
                </a:ext>
              </a:extLst>
            </xdr:cNvPr>
            <xdr:cNvSpPr txBox="1"/>
          </xdr:nvSpPr>
          <xdr:spPr>
            <a:xfrm>
              <a:off x="4010025" y="21726525"/>
              <a:ext cx="2446887" cy="858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𝑁𝐷𝐶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𝑆𝑐𝑟</m:t>
                        </m:r>
                      </m:sub>
                    </m:sSub>
                    <m:r>
                      <a:rPr lang="en-US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>
                                <m:fPr>
                                  <m:type m:val="skw"/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𝑤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>
                                <m:fPr>
                                  <m:type m:val="skw"/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𝑤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>
                                <m:fPr>
                                  <m:type m:val="skw"/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h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>
                                <m:fPr>
                                  <m:type m:val="skw"/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h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>
                                <m:fPr>
                                  <m:type m:val="skw"/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𝑧</m:t>
                                      </m:r>
                                    </m:sub>
                                  </m:sSub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  <m:e>
                              <m:f>
                                <m:fPr>
                                  <m:type m:val="skw"/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𝑧</m:t>
                                      </m:r>
                                    </m:sub>
                                  </m:sSub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2" name="TextBox 71"/>
            <xdr:cNvSpPr txBox="1"/>
          </xdr:nvSpPr>
          <xdr:spPr>
            <a:xfrm>
              <a:off x="4010025" y="21726525"/>
              <a:ext cx="2446887" cy="858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𝐌_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𝑁𝐷𝐶2𝑆𝑐𝑟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=[■8(𝑤⁄2&amp;0&amp;0&amp;𝑤⁄2@0&amp;(−ℎ)⁄2&amp;0&amp;ℎ⁄2@0&amp;0&amp;𝑑_𝑧⁄2&amp;𝑑_𝑧⁄2@0&amp;0&amp;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0&amp;1)]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11</xdr:col>
      <xdr:colOff>100264</xdr:colOff>
      <xdr:row>140</xdr:row>
      <xdr:rowOff>10027</xdr:rowOff>
    </xdr:from>
    <xdr:to>
      <xdr:col>11</xdr:col>
      <xdr:colOff>250659</xdr:colOff>
      <xdr:row>142</xdr:row>
      <xdr:rowOff>15040</xdr:rowOff>
    </xdr:to>
    <xdr:sp macro="" textlink="">
      <xdr:nvSpPr>
        <xdr:cNvPr id="73" name="Right Brace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5024689" y="26984827"/>
          <a:ext cx="150395" cy="424113"/>
        </a:xfrm>
        <a:prstGeom prst="rightBrace">
          <a:avLst>
            <a:gd name="adj1" fmla="val 73110"/>
            <a:gd name="adj2" fmla="val 27497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70185</xdr:colOff>
      <xdr:row>142</xdr:row>
      <xdr:rowOff>95250</xdr:rowOff>
    </xdr:from>
    <xdr:to>
      <xdr:col>11</xdr:col>
      <xdr:colOff>345908</xdr:colOff>
      <xdr:row>142</xdr:row>
      <xdr:rowOff>95250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>
          <a:off x="4994610" y="27489150"/>
          <a:ext cx="275723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119</xdr:row>
          <xdr:rowOff>57150</xdr:rowOff>
        </xdr:from>
        <xdr:to>
          <xdr:col>6</xdr:col>
          <xdr:colOff>142875</xdr:colOff>
          <xdr:row>123</xdr:row>
          <xdr:rowOff>85725</xdr:rowOff>
        </xdr:to>
        <xdr:grpSp>
          <xdr:nvGrpSpPr>
            <xdr:cNvPr id="75" name="Group 74">
              <a:extLst>
                <a:ext uri="{FF2B5EF4-FFF2-40B4-BE49-F238E27FC236}">
                  <a16:creationId xmlns:a16="http://schemas.microsoft.com/office/drawing/2014/main" id="{00000000-0008-0000-0100-00004B000000}"/>
                </a:ext>
              </a:extLst>
            </xdr:cNvPr>
            <xdr:cNvGrpSpPr/>
          </xdr:nvGrpSpPr>
          <xdr:grpSpPr>
            <a:xfrm>
              <a:off x="2165350" y="23611417"/>
              <a:ext cx="1025525" cy="807508"/>
              <a:chOff x="800095" y="23402906"/>
              <a:chExt cx="904875" cy="790575"/>
            </a:xfrm>
          </xdr:grpSpPr>
          <xdr:sp macro="" textlink="">
            <xdr:nvSpPr>
              <xdr:cNvPr id="3123" name="Group Box 51" hidden="1">
                <a:extLst>
                  <a:ext uri="{63B3BB69-23CF-44E3-9099-C40C66FF867C}">
                    <a14:compatExt spid="_x0000_s3123"/>
                  </a:ext>
                  <a:ext uri="{FF2B5EF4-FFF2-40B4-BE49-F238E27FC236}">
                    <a16:creationId xmlns:a16="http://schemas.microsoft.com/office/drawing/2014/main" id="{00000000-0008-0000-0100-0000330C0000}"/>
                  </a:ext>
                </a:extLst>
              </xdr:cNvPr>
              <xdr:cNvSpPr/>
            </xdr:nvSpPr>
            <xdr:spPr bwMode="auto">
              <a:xfrm>
                <a:off x="800095" y="23402906"/>
                <a:ext cx="904875" cy="79057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Target Selector</a:t>
                </a:r>
              </a:p>
            </xdr:txBody>
          </xdr:sp>
          <xdr:sp macro="" textlink="">
            <xdr:nvSpPr>
              <xdr:cNvPr id="3124" name="Option Button 52" hidden="1">
                <a:extLst>
                  <a:ext uri="{63B3BB69-23CF-44E3-9099-C40C66FF867C}">
                    <a14:compatExt spid="_x0000_s3124"/>
                  </a:ext>
                  <a:ext uri="{FF2B5EF4-FFF2-40B4-BE49-F238E27FC236}">
                    <a16:creationId xmlns:a16="http://schemas.microsoft.com/office/drawing/2014/main" id="{00000000-0008-0000-0100-0000340C0000}"/>
                  </a:ext>
                </a:extLst>
              </xdr:cNvPr>
              <xdr:cNvSpPr/>
            </xdr:nvSpPr>
            <xdr:spPr bwMode="auto">
              <a:xfrm>
                <a:off x="933450" y="23526750"/>
                <a:ext cx="600075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Red</a:t>
                </a:r>
              </a:p>
            </xdr:txBody>
          </xdr:sp>
          <xdr:sp macro="" textlink="">
            <xdr:nvSpPr>
              <xdr:cNvPr id="3125" name="Option Button 53" hidden="1">
                <a:extLst>
                  <a:ext uri="{63B3BB69-23CF-44E3-9099-C40C66FF867C}">
                    <a14:compatExt spid="_x0000_s3125"/>
                  </a:ext>
                  <a:ext uri="{FF2B5EF4-FFF2-40B4-BE49-F238E27FC236}">
                    <a16:creationId xmlns:a16="http://schemas.microsoft.com/office/drawing/2014/main" id="{00000000-0008-0000-0100-0000350C0000}"/>
                  </a:ext>
                </a:extLst>
              </xdr:cNvPr>
              <xdr:cNvSpPr/>
            </xdr:nvSpPr>
            <xdr:spPr bwMode="auto">
              <a:xfrm>
                <a:off x="923925" y="23712487"/>
                <a:ext cx="6191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Green</a:t>
                </a:r>
              </a:p>
            </xdr:txBody>
          </xdr:sp>
          <xdr:sp macro="" textlink="">
            <xdr:nvSpPr>
              <xdr:cNvPr id="3126" name="Option Button 54" hidden="1">
                <a:extLst>
                  <a:ext uri="{63B3BB69-23CF-44E3-9099-C40C66FF867C}">
                    <a14:compatExt spid="_x0000_s3126"/>
                  </a:ext>
                  <a:ext uri="{FF2B5EF4-FFF2-40B4-BE49-F238E27FC236}">
                    <a16:creationId xmlns:a16="http://schemas.microsoft.com/office/drawing/2014/main" id="{00000000-0008-0000-0100-0000360C0000}"/>
                  </a:ext>
                </a:extLst>
              </xdr:cNvPr>
              <xdr:cNvSpPr/>
            </xdr:nvSpPr>
            <xdr:spPr bwMode="auto">
              <a:xfrm>
                <a:off x="933450" y="23907750"/>
                <a:ext cx="6191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Blue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123825</xdr:colOff>
          <xdr:row>124</xdr:row>
          <xdr:rowOff>85725</xdr:rowOff>
        </xdr:from>
        <xdr:to>
          <xdr:col>6</xdr:col>
          <xdr:colOff>114300</xdr:colOff>
          <xdr:row>130</xdr:row>
          <xdr:rowOff>85725</xdr:rowOff>
        </xdr:to>
        <xdr:grpSp>
          <xdr:nvGrpSpPr>
            <xdr:cNvPr id="80" name="Group 79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GrpSpPr/>
          </xdr:nvGrpSpPr>
          <xdr:grpSpPr>
            <a:xfrm>
              <a:off x="2155825" y="24613658"/>
              <a:ext cx="1006475" cy="1168400"/>
              <a:chOff x="1190625" y="16544925"/>
              <a:chExt cx="885825" cy="1143000"/>
            </a:xfrm>
          </xdr:grpSpPr>
          <xdr:sp macro="" textlink="">
            <xdr:nvSpPr>
              <xdr:cNvPr id="3127" name="Group Box 55" hidden="1">
                <a:extLst>
                  <a:ext uri="{63B3BB69-23CF-44E3-9099-C40C66FF867C}">
                    <a14:compatExt spid="_x0000_s3127"/>
                  </a:ext>
                  <a:ext uri="{FF2B5EF4-FFF2-40B4-BE49-F238E27FC236}">
                    <a16:creationId xmlns:a16="http://schemas.microsoft.com/office/drawing/2014/main" id="{00000000-0008-0000-0100-0000370C0000}"/>
                  </a:ext>
                </a:extLst>
              </xdr:cNvPr>
              <xdr:cNvSpPr/>
            </xdr:nvSpPr>
            <xdr:spPr bwMode="auto">
              <a:xfrm>
                <a:off x="1190625" y="16544925"/>
                <a:ext cx="885825" cy="11430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View Size</a:t>
                </a:r>
              </a:p>
            </xdr:txBody>
          </xdr:sp>
          <xdr:sp macro="" textlink="">
            <xdr:nvSpPr>
              <xdr:cNvPr id="3128" name="Option Button 56" hidden="1">
                <a:extLst>
                  <a:ext uri="{63B3BB69-23CF-44E3-9099-C40C66FF867C}">
                    <a14:compatExt spid="_x0000_s3128"/>
                  </a:ext>
                  <a:ext uri="{FF2B5EF4-FFF2-40B4-BE49-F238E27FC236}">
                    <a16:creationId xmlns:a16="http://schemas.microsoft.com/office/drawing/2014/main" id="{00000000-0008-0000-0100-0000380C0000}"/>
                  </a:ext>
                </a:extLst>
              </xdr:cNvPr>
              <xdr:cNvSpPr/>
            </xdr:nvSpPr>
            <xdr:spPr bwMode="auto">
              <a:xfrm>
                <a:off x="1285875" y="1664017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small</a:t>
                </a:r>
              </a:p>
            </xdr:txBody>
          </xdr:sp>
          <xdr:sp macro="" textlink="">
            <xdr:nvSpPr>
              <xdr:cNvPr id="3129" name="Option Button 57" hidden="1">
                <a:extLst>
                  <a:ext uri="{63B3BB69-23CF-44E3-9099-C40C66FF867C}">
                    <a14:compatExt spid="_x0000_s3129"/>
                  </a:ext>
                  <a:ext uri="{FF2B5EF4-FFF2-40B4-BE49-F238E27FC236}">
                    <a16:creationId xmlns:a16="http://schemas.microsoft.com/office/drawing/2014/main" id="{00000000-0008-0000-0100-0000390C0000}"/>
                  </a:ext>
                </a:extLst>
              </xdr:cNvPr>
              <xdr:cNvSpPr/>
            </xdr:nvSpPr>
            <xdr:spPr bwMode="auto">
              <a:xfrm>
                <a:off x="1285875" y="16835438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130" name="Option Button 58" hidden="1">
                <a:extLst>
                  <a:ext uri="{63B3BB69-23CF-44E3-9099-C40C66FF867C}">
                    <a14:compatExt spid="_x0000_s3130"/>
                  </a:ext>
                  <a:ext uri="{FF2B5EF4-FFF2-40B4-BE49-F238E27FC236}">
                    <a16:creationId xmlns:a16="http://schemas.microsoft.com/office/drawing/2014/main" id="{00000000-0008-0000-0100-00003A0C0000}"/>
                  </a:ext>
                </a:extLst>
              </xdr:cNvPr>
              <xdr:cNvSpPr/>
            </xdr:nvSpPr>
            <xdr:spPr bwMode="auto">
              <a:xfrm>
                <a:off x="1285875" y="17030701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medium</a:t>
                </a:r>
              </a:p>
            </xdr:txBody>
          </xdr:sp>
          <xdr:sp macro="" textlink="">
            <xdr:nvSpPr>
              <xdr:cNvPr id="3131" name="Option Button 59" hidden="1">
                <a:extLst>
                  <a:ext uri="{63B3BB69-23CF-44E3-9099-C40C66FF867C}">
                    <a14:compatExt spid="_x0000_s3131"/>
                  </a:ext>
                  <a:ext uri="{FF2B5EF4-FFF2-40B4-BE49-F238E27FC236}">
                    <a16:creationId xmlns:a16="http://schemas.microsoft.com/office/drawing/2014/main" id="{00000000-0008-0000-0100-00003B0C0000}"/>
                  </a:ext>
                </a:extLst>
              </xdr:cNvPr>
              <xdr:cNvSpPr/>
            </xdr:nvSpPr>
            <xdr:spPr bwMode="auto">
              <a:xfrm>
                <a:off x="1285875" y="17225963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132" name="Option Button 60" hidden="1">
                <a:extLst>
                  <a:ext uri="{63B3BB69-23CF-44E3-9099-C40C66FF867C}">
                    <a14:compatExt spid="_x0000_s3132"/>
                  </a:ext>
                  <a:ext uri="{FF2B5EF4-FFF2-40B4-BE49-F238E27FC236}">
                    <a16:creationId xmlns:a16="http://schemas.microsoft.com/office/drawing/2014/main" id="{00000000-0008-0000-0100-00003C0C0000}"/>
                  </a:ext>
                </a:extLst>
              </xdr:cNvPr>
              <xdr:cNvSpPr/>
            </xdr:nvSpPr>
            <xdr:spPr bwMode="auto">
              <a:xfrm>
                <a:off x="1285875" y="1742122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large</a:t>
                </a:r>
              </a:p>
            </xdr:txBody>
          </xdr:sp>
        </xdr:grpSp>
        <xdr:clientData/>
      </xdr:twoCellAnchor>
    </mc:Choice>
    <mc:Fallback/>
  </mc:AlternateContent>
  <xdr:oneCellAnchor>
    <xdr:from>
      <xdr:col>6</xdr:col>
      <xdr:colOff>271182</xdr:colOff>
      <xdr:row>73</xdr:row>
      <xdr:rowOff>170329</xdr:rowOff>
    </xdr:from>
    <xdr:ext cx="2641556" cy="1184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2960594" y="14177682"/>
              <a:ext cx="2641556" cy="1184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𝐌</m:t>
                        </m:r>
                      </m:e>
                      <m:sub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𝐨𝐫𝐭𝐡𝐨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>
                                <m:f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𝑙</m:t>
                                  </m:r>
                                </m:den>
                              </m:f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>
                                <m:f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+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𝑙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𝑙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>
                                <m:f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𝑏</m:t>
                                  </m:r>
                                </m:den>
                              </m:f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>
                                <m:f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+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𝑏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𝑏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>
                                <m:f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𝑓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den>
                              </m:f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>
                                <m:f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𝑓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+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𝑓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960594" y="14177682"/>
              <a:ext cx="2641556" cy="1184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𝐌_𝐨𝐫𝐭𝐡𝐨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=[■8(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2/(𝑟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𝑙)&amp;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0&amp;0&amp;−(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𝑟+𝑙)/(𝑟−𝑙)@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0&amp;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2/(𝑡−𝑏)&amp;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0&amp;−(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𝑡+𝑏)/(𝑡−𝑏)@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0&amp;0&amp;−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2/(𝑓−𝑛)&amp;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𝑓+𝑛)/(𝑓−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𝑛)@0&amp;0&amp;0&amp;1)]</a:t>
              </a:r>
              <a:endParaRPr lang="en-US" sz="11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114300</xdr:colOff>
          <xdr:row>195</xdr:row>
          <xdr:rowOff>177800</xdr:rowOff>
        </xdr:from>
        <xdr:to>
          <xdr:col>53</xdr:col>
          <xdr:colOff>165100</xdr:colOff>
          <xdr:row>197</xdr:row>
          <xdr:rowOff>38100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1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Object Picking Visible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12700</xdr:colOff>
          <xdr:row>129</xdr:row>
          <xdr:rowOff>177800</xdr:rowOff>
        </xdr:from>
        <xdr:to>
          <xdr:col>25</xdr:col>
          <xdr:colOff>114300</xdr:colOff>
          <xdr:row>131</xdr:row>
          <xdr:rowOff>25400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1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Object Picking Visible</a:t>
              </a:r>
            </a:p>
          </xdr:txBody>
        </xdr:sp>
        <xdr:clientData/>
      </xdr:twoCellAnchor>
    </mc:Choice>
    <mc:Fallback/>
  </mc:AlternateContent>
  <xdr:twoCellAnchor>
    <xdr:from>
      <xdr:col>25</xdr:col>
      <xdr:colOff>400050</xdr:colOff>
      <xdr:row>120</xdr:row>
      <xdr:rowOff>19050</xdr:rowOff>
    </xdr:from>
    <xdr:to>
      <xdr:col>27</xdr:col>
      <xdr:colOff>57150</xdr:colOff>
      <xdr:row>128</xdr:row>
      <xdr:rowOff>47625</xdr:rowOff>
    </xdr:to>
    <xdr:sp macro="" textlink="">
      <xdr:nvSpPr>
        <xdr:cNvPr id="93" name="Up Arrow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>
          <a:off x="11591925" y="23441025"/>
          <a:ext cx="552450" cy="15525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109537</xdr:colOff>
      <xdr:row>114</xdr:row>
      <xdr:rowOff>9525</xdr:rowOff>
    </xdr:from>
    <xdr:ext cx="280013" cy="6236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00000000-0008-0000-0100-00005E000000}"/>
                </a:ext>
              </a:extLst>
            </xdr:cNvPr>
            <xdr:cNvSpPr txBox="1"/>
          </xdr:nvSpPr>
          <xdr:spPr>
            <a:xfrm>
              <a:off x="11301412" y="22212300"/>
              <a:ext cx="280013" cy="623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1301412" y="22212300"/>
              <a:ext cx="280013" cy="623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𝑥_𝑠@𝑦_𝑠@0@1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100012</xdr:colOff>
      <xdr:row>114</xdr:row>
      <xdr:rowOff>28575</xdr:rowOff>
    </xdr:from>
    <xdr:ext cx="289823" cy="6236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00000000-0008-0000-0100-00005F000000}"/>
                </a:ext>
              </a:extLst>
            </xdr:cNvPr>
            <xdr:cNvSpPr txBox="1"/>
          </xdr:nvSpPr>
          <xdr:spPr>
            <a:xfrm>
              <a:off x="13082587" y="22231350"/>
              <a:ext cx="289823" cy="623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𝑧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3082587" y="22231350"/>
              <a:ext cx="289823" cy="623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𝑥_𝑠@𝑦_𝑠@𝑑_𝑧@1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)]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25</xdr:col>
      <xdr:colOff>400050</xdr:colOff>
      <xdr:row>100</xdr:row>
      <xdr:rowOff>76200</xdr:rowOff>
    </xdr:from>
    <xdr:to>
      <xdr:col>27</xdr:col>
      <xdr:colOff>57150</xdr:colOff>
      <xdr:row>106</xdr:row>
      <xdr:rowOff>142875</xdr:rowOff>
    </xdr:to>
    <xdr:sp macro="" textlink="">
      <xdr:nvSpPr>
        <xdr:cNvPr id="97" name="Up Arrow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11591925" y="20145375"/>
          <a:ext cx="552450" cy="12477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38100</xdr:colOff>
          <xdr:row>111</xdr:row>
          <xdr:rowOff>12700</xdr:rowOff>
        </xdr:from>
        <xdr:to>
          <xdr:col>25</xdr:col>
          <xdr:colOff>139700</xdr:colOff>
          <xdr:row>112</xdr:row>
          <xdr:rowOff>63500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1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Object Picking Visible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63500</xdr:colOff>
          <xdr:row>88</xdr:row>
          <xdr:rowOff>25400</xdr:rowOff>
        </xdr:from>
        <xdr:to>
          <xdr:col>25</xdr:col>
          <xdr:colOff>165100</xdr:colOff>
          <xdr:row>89</xdr:row>
          <xdr:rowOff>76200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1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Object Picking Visible</a:t>
              </a:r>
            </a:p>
          </xdr:txBody>
        </xdr:sp>
        <xdr:clientData/>
      </xdr:twoCellAnchor>
    </mc:Choice>
    <mc:Fallback/>
  </mc:AlternateContent>
  <xdr:twoCellAnchor>
    <xdr:from>
      <xdr:col>25</xdr:col>
      <xdr:colOff>400050</xdr:colOff>
      <xdr:row>56</xdr:row>
      <xdr:rowOff>57150</xdr:rowOff>
    </xdr:from>
    <xdr:to>
      <xdr:col>27</xdr:col>
      <xdr:colOff>57150</xdr:colOff>
      <xdr:row>85</xdr:row>
      <xdr:rowOff>95250</xdr:rowOff>
    </xdr:to>
    <xdr:sp macro="" textlink="">
      <xdr:nvSpPr>
        <xdr:cNvPr id="105" name="Up Arrow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11591925" y="10896600"/>
          <a:ext cx="552450" cy="56769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44</xdr:row>
          <xdr:rowOff>0</xdr:rowOff>
        </xdr:from>
        <xdr:to>
          <xdr:col>25</xdr:col>
          <xdr:colOff>101600</xdr:colOff>
          <xdr:row>45</xdr:row>
          <xdr:rowOff>50800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1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Object Picking Visible</a:t>
              </a:r>
            </a:p>
          </xdr:txBody>
        </xdr:sp>
        <xdr:clientData/>
      </xdr:twoCellAnchor>
    </mc:Choice>
    <mc:Fallback/>
  </mc:AlternateContent>
  <xdr:twoCellAnchor>
    <xdr:from>
      <xdr:col>25</xdr:col>
      <xdr:colOff>400050</xdr:colOff>
      <xdr:row>28</xdr:row>
      <xdr:rowOff>47625</xdr:rowOff>
    </xdr:from>
    <xdr:to>
      <xdr:col>27</xdr:col>
      <xdr:colOff>57150</xdr:colOff>
      <xdr:row>42</xdr:row>
      <xdr:rowOff>142875</xdr:rowOff>
    </xdr:to>
    <xdr:sp macro="" textlink="">
      <xdr:nvSpPr>
        <xdr:cNvPr id="109" name="Up Arrow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11591925" y="5076825"/>
          <a:ext cx="552450" cy="2800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101600</xdr:colOff>
          <xdr:row>11</xdr:row>
          <xdr:rowOff>177800</xdr:rowOff>
        </xdr:from>
        <xdr:to>
          <xdr:col>25</xdr:col>
          <xdr:colOff>215900</xdr:colOff>
          <xdr:row>13</xdr:row>
          <xdr:rowOff>38100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1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Object Picking Visible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123826</xdr:colOff>
      <xdr:row>44</xdr:row>
      <xdr:rowOff>85726</xdr:rowOff>
    </xdr:from>
    <xdr:to>
      <xdr:col>14</xdr:col>
      <xdr:colOff>304800</xdr:colOff>
      <xdr:row>65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190495</xdr:colOff>
          <xdr:row>44</xdr:row>
          <xdr:rowOff>117470</xdr:rowOff>
        </xdr:from>
        <xdr:to>
          <xdr:col>5</xdr:col>
          <xdr:colOff>98420</xdr:colOff>
          <xdr:row>49</xdr:row>
          <xdr:rowOff>22220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pSpPr/>
          </xdr:nvGrpSpPr>
          <xdr:grpSpPr>
            <a:xfrm>
              <a:off x="1714495" y="8692510"/>
              <a:ext cx="923925" cy="910590"/>
              <a:chOff x="4029070" y="5524496"/>
              <a:chExt cx="923925" cy="847725"/>
            </a:xfrm>
          </xdr:grpSpPr>
          <xdr:grpSp>
            <xdr:nvGrpSpPr>
              <xdr:cNvPr id="7" name="Group 6">
                <a:extLst>
                  <a:ext uri="{FF2B5EF4-FFF2-40B4-BE49-F238E27FC236}">
                    <a16:creationId xmlns:a16="http://schemas.microsoft.com/office/drawing/2014/main" id="{00000000-0008-0000-0200-000007000000}"/>
                  </a:ext>
                </a:extLst>
              </xdr:cNvPr>
              <xdr:cNvGrpSpPr/>
            </xdr:nvGrpSpPr>
            <xdr:grpSpPr>
              <a:xfrm>
                <a:off x="4029070" y="5524496"/>
                <a:ext cx="923925" cy="847725"/>
                <a:chOff x="3476620" y="1381121"/>
                <a:chExt cx="923925" cy="847725"/>
              </a:xfrm>
            </xdr:grpSpPr>
            <xdr:sp macro="" textlink="">
              <xdr:nvSpPr>
                <xdr:cNvPr id="2052" name="Group Box 4" hidden="1">
                  <a:extLst>
                    <a:ext uri="{63B3BB69-23CF-44E3-9099-C40C66FF867C}">
                      <a14:compatExt spid="_x0000_s2052"/>
                    </a:ext>
                    <a:ext uri="{FF2B5EF4-FFF2-40B4-BE49-F238E27FC236}">
                      <a16:creationId xmlns:a16="http://schemas.microsoft.com/office/drawing/2014/main" id="{00000000-0008-0000-0200-000004080000}"/>
                    </a:ext>
                  </a:extLst>
                </xdr:cNvPr>
                <xdr:cNvSpPr/>
              </xdr:nvSpPr>
              <xdr:spPr bwMode="auto">
                <a:xfrm>
                  <a:off x="3476620" y="1381121"/>
                  <a:ext cx="923925" cy="847725"/>
                </a:xfrm>
                <a:prstGeom prst="rect">
                  <a:avLst/>
                </a:prstGeom>
                <a:noFill/>
                <a:ln w="9525">
                  <a:miter lim="800000"/>
                  <a:headEnd/>
                  <a:tailEnd/>
                </a:ln>
                <a:extLst>
                  <a:ext uri="{909E8E84-426E-40DD-AFC4-6F175D3DCCD1}">
                    <a14:hiddenFill>
                      <a:noFill/>
                    </a14:hiddenFill>
                  </a:ext>
                </a:extLst>
              </xdr:spPr>
              <xdr:txBody>
                <a:bodyPr vertOverflow="clip" wrap="none" lIns="18288" tIns="22860" rIns="0" bIns="0" anchor="t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Display options</a:t>
                  </a:r>
                </a:p>
              </xdr:txBody>
            </xdr:sp>
            <xdr:sp macro="" textlink="">
              <xdr:nvSpPr>
                <xdr:cNvPr id="2053" name="Option Button 5" hidden="1">
                  <a:extLst>
                    <a:ext uri="{63B3BB69-23CF-44E3-9099-C40C66FF867C}">
                      <a14:compatExt spid="_x0000_s2053"/>
                    </a:ext>
                    <a:ext uri="{FF2B5EF4-FFF2-40B4-BE49-F238E27FC236}">
                      <a16:creationId xmlns:a16="http://schemas.microsoft.com/office/drawing/2014/main" id="{00000000-0008-0000-0200-000005080000}"/>
                    </a:ext>
                  </a:extLst>
                </xdr:cNvPr>
                <xdr:cNvSpPr/>
              </xdr:nvSpPr>
              <xdr:spPr bwMode="auto">
                <a:xfrm>
                  <a:off x="3600450" y="1485900"/>
                  <a:ext cx="638175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Normal</a:t>
                  </a:r>
                </a:p>
              </xdr:txBody>
            </xdr:sp>
            <xdr:sp macro="" textlink="">
              <xdr:nvSpPr>
                <xdr:cNvPr id="2054" name="Option Button 6" hidden="1">
                  <a:extLst>
                    <a:ext uri="{63B3BB69-23CF-44E3-9099-C40C66FF867C}">
                      <a14:compatExt spid="_x0000_s2054"/>
                    </a:ext>
                    <a:ext uri="{FF2B5EF4-FFF2-40B4-BE49-F238E27FC236}">
                      <a16:creationId xmlns:a16="http://schemas.microsoft.com/office/drawing/2014/main" id="{00000000-0008-0000-0200-000006080000}"/>
                    </a:ext>
                  </a:extLst>
                </xdr:cNvPr>
                <xdr:cNvSpPr/>
              </xdr:nvSpPr>
              <xdr:spPr bwMode="auto">
                <a:xfrm>
                  <a:off x="3600450" y="1704975"/>
                  <a:ext cx="695325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Side</a:t>
                  </a:r>
                </a:p>
              </xdr:txBody>
            </xdr:sp>
          </xdr:grpSp>
          <xdr:sp macro="" textlink="">
            <xdr:nvSpPr>
              <xdr:cNvPr id="2055" name="Option Button 7" hidden="1">
                <a:extLst>
                  <a:ext uri="{63B3BB69-23CF-44E3-9099-C40C66FF867C}">
                    <a14:compatExt spid="_x0000_s2055"/>
                  </a:ext>
                  <a:ext uri="{FF2B5EF4-FFF2-40B4-BE49-F238E27FC236}">
                    <a16:creationId xmlns:a16="http://schemas.microsoft.com/office/drawing/2014/main" id="{00000000-0008-0000-0200-000007080000}"/>
                  </a:ext>
                </a:extLst>
              </xdr:cNvPr>
              <xdr:cNvSpPr/>
            </xdr:nvSpPr>
            <xdr:spPr bwMode="auto">
              <a:xfrm>
                <a:off x="4152900" y="6067425"/>
                <a:ext cx="6953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Head-on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7</xdr:col>
      <xdr:colOff>4761</xdr:colOff>
      <xdr:row>86</xdr:row>
      <xdr:rowOff>66674</xdr:rowOff>
    </xdr:from>
    <xdr:to>
      <xdr:col>14</xdr:col>
      <xdr:colOff>400050</xdr:colOff>
      <xdr:row>105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130179</xdr:colOff>
          <xdr:row>87</xdr:row>
          <xdr:rowOff>12699</xdr:rowOff>
        </xdr:from>
        <xdr:to>
          <xdr:col>6</xdr:col>
          <xdr:colOff>9529</xdr:colOff>
          <xdr:row>91</xdr:row>
          <xdr:rowOff>98424</xdr:rowOff>
        </xdr:to>
        <xdr:grpSp>
          <xdr:nvGrpSpPr>
            <xdr:cNvPr id="16" name="Group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pSpPr/>
          </xdr:nvGrpSpPr>
          <xdr:grpSpPr>
            <a:xfrm>
              <a:off x="2162179" y="17030699"/>
              <a:ext cx="895350" cy="857885"/>
              <a:chOff x="4029074" y="5524499"/>
              <a:chExt cx="895349" cy="847725"/>
            </a:xfrm>
          </xdr:grpSpPr>
          <xdr:grpSp>
            <xdr:nvGrpSpPr>
              <xdr:cNvPr id="17" name="Group 16">
                <a:extLst>
                  <a:ext uri="{FF2B5EF4-FFF2-40B4-BE49-F238E27FC236}">
                    <a16:creationId xmlns:a16="http://schemas.microsoft.com/office/drawing/2014/main" id="{00000000-0008-0000-0200-000011000000}"/>
                  </a:ext>
                </a:extLst>
              </xdr:cNvPr>
              <xdr:cNvGrpSpPr/>
            </xdr:nvGrpSpPr>
            <xdr:grpSpPr>
              <a:xfrm>
                <a:off x="4029074" y="5524499"/>
                <a:ext cx="895349" cy="847725"/>
                <a:chOff x="3476624" y="1381124"/>
                <a:chExt cx="895349" cy="847725"/>
              </a:xfrm>
            </xdr:grpSpPr>
            <xdr:sp macro="" textlink="">
              <xdr:nvSpPr>
                <xdr:cNvPr id="2060" name="Group Box 12" hidden="1">
                  <a:extLst>
                    <a:ext uri="{63B3BB69-23CF-44E3-9099-C40C66FF867C}">
                      <a14:compatExt spid="_x0000_s2060"/>
                    </a:ext>
                    <a:ext uri="{FF2B5EF4-FFF2-40B4-BE49-F238E27FC236}">
                      <a16:creationId xmlns:a16="http://schemas.microsoft.com/office/drawing/2014/main" id="{00000000-0008-0000-0200-00000C080000}"/>
                    </a:ext>
                  </a:extLst>
                </xdr:cNvPr>
                <xdr:cNvSpPr/>
              </xdr:nvSpPr>
              <xdr:spPr bwMode="auto">
                <a:xfrm>
                  <a:off x="3476624" y="1381124"/>
                  <a:ext cx="895349" cy="847725"/>
                </a:xfrm>
                <a:prstGeom prst="rect">
                  <a:avLst/>
                </a:prstGeom>
                <a:noFill/>
                <a:ln w="9525">
                  <a:miter lim="800000"/>
                  <a:headEnd/>
                  <a:tailEnd/>
                </a:ln>
                <a:extLst>
                  <a:ext uri="{909E8E84-426E-40DD-AFC4-6F175D3DCCD1}">
                    <a14:hiddenFill>
                      <a:noFill/>
                    </a14:hiddenFill>
                  </a:ext>
                </a:extLst>
              </xdr:spPr>
              <xdr:txBody>
                <a:bodyPr vertOverflow="clip" wrap="none" lIns="18288" tIns="22860" rIns="0" bIns="0" anchor="t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Display options</a:t>
                  </a:r>
                </a:p>
              </xdr:txBody>
            </xdr:sp>
            <xdr:sp macro="" textlink="">
              <xdr:nvSpPr>
                <xdr:cNvPr id="2061" name="Option Button 13" hidden="1">
                  <a:extLst>
                    <a:ext uri="{63B3BB69-23CF-44E3-9099-C40C66FF867C}">
                      <a14:compatExt spid="_x0000_s2061"/>
                    </a:ext>
                    <a:ext uri="{FF2B5EF4-FFF2-40B4-BE49-F238E27FC236}">
                      <a16:creationId xmlns:a16="http://schemas.microsoft.com/office/drawing/2014/main" id="{00000000-0008-0000-0200-00000D080000}"/>
                    </a:ext>
                  </a:extLst>
                </xdr:cNvPr>
                <xdr:cNvSpPr/>
              </xdr:nvSpPr>
              <xdr:spPr bwMode="auto">
                <a:xfrm>
                  <a:off x="3600450" y="1485900"/>
                  <a:ext cx="638175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Normal</a:t>
                  </a:r>
                </a:p>
              </xdr:txBody>
            </xdr:sp>
            <xdr:sp macro="" textlink="">
              <xdr:nvSpPr>
                <xdr:cNvPr id="2062" name="Option Button 14" hidden="1">
                  <a:extLst>
                    <a:ext uri="{63B3BB69-23CF-44E3-9099-C40C66FF867C}">
                      <a14:compatExt spid="_x0000_s2062"/>
                    </a:ext>
                    <a:ext uri="{FF2B5EF4-FFF2-40B4-BE49-F238E27FC236}">
                      <a16:creationId xmlns:a16="http://schemas.microsoft.com/office/drawing/2014/main" id="{00000000-0008-0000-0200-00000E080000}"/>
                    </a:ext>
                  </a:extLst>
                </xdr:cNvPr>
                <xdr:cNvSpPr/>
              </xdr:nvSpPr>
              <xdr:spPr bwMode="auto">
                <a:xfrm>
                  <a:off x="3600450" y="1704975"/>
                  <a:ext cx="695325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Side</a:t>
                  </a:r>
                </a:p>
              </xdr:txBody>
            </xdr:sp>
          </xdr:grpSp>
          <xdr:sp macro="" textlink="">
            <xdr:nvSpPr>
              <xdr:cNvPr id="2063" name="Option Button 15" hidden="1">
                <a:extLst>
                  <a:ext uri="{63B3BB69-23CF-44E3-9099-C40C66FF867C}">
                    <a14:compatExt spid="_x0000_s2063"/>
                  </a:ext>
                  <a:ext uri="{FF2B5EF4-FFF2-40B4-BE49-F238E27FC236}">
                    <a16:creationId xmlns:a16="http://schemas.microsoft.com/office/drawing/2014/main" id="{00000000-0008-0000-0200-00000F080000}"/>
                  </a:ext>
                </a:extLst>
              </xdr:cNvPr>
              <xdr:cNvSpPr/>
            </xdr:nvSpPr>
            <xdr:spPr bwMode="auto">
              <a:xfrm>
                <a:off x="4152900" y="6067425"/>
                <a:ext cx="6953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Head-on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4</xdr:col>
      <xdr:colOff>14287</xdr:colOff>
      <xdr:row>4</xdr:row>
      <xdr:rowOff>95249</xdr:rowOff>
    </xdr:from>
    <xdr:to>
      <xdr:col>13</xdr:col>
      <xdr:colOff>314325</xdr:colOff>
      <xdr:row>27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190501</xdr:colOff>
      <xdr:row>119</xdr:row>
      <xdr:rowOff>38100</xdr:rowOff>
    </xdr:from>
    <xdr:to>
      <xdr:col>16</xdr:col>
      <xdr:colOff>38101</xdr:colOff>
      <xdr:row>138</xdr:row>
      <xdr:rowOff>38101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352425</xdr:colOff>
          <xdr:row>8</xdr:row>
          <xdr:rowOff>85725</xdr:rowOff>
        </xdr:from>
        <xdr:to>
          <xdr:col>3</xdr:col>
          <xdr:colOff>342900</xdr:colOff>
          <xdr:row>12</xdr:row>
          <xdr:rowOff>114300</xdr:rowOff>
        </xdr:to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GrpSpPr/>
          </xdr:nvGrpSpPr>
          <xdr:grpSpPr>
            <a:xfrm>
              <a:off x="860425" y="1630045"/>
              <a:ext cx="1006475" cy="821055"/>
              <a:chOff x="1266830" y="1943101"/>
              <a:chExt cx="885827" cy="790575"/>
            </a:xfrm>
          </xdr:grpSpPr>
          <xdr:sp macro="" textlink="">
            <xdr:nvSpPr>
              <xdr:cNvPr id="2088" name="Group Box 40" hidden="1">
                <a:extLst>
                  <a:ext uri="{63B3BB69-23CF-44E3-9099-C40C66FF867C}">
                    <a14:compatExt spid="_x0000_s2088"/>
                  </a:ext>
                  <a:ext uri="{FF2B5EF4-FFF2-40B4-BE49-F238E27FC236}">
                    <a16:creationId xmlns:a16="http://schemas.microsoft.com/office/drawing/2014/main" id="{00000000-0008-0000-0200-000028080000}"/>
                  </a:ext>
                </a:extLst>
              </xdr:cNvPr>
              <xdr:cNvSpPr/>
            </xdr:nvSpPr>
            <xdr:spPr bwMode="auto">
              <a:xfrm>
                <a:off x="1266830" y="1943101"/>
                <a:ext cx="885827" cy="79057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Target Selector</a:t>
                </a:r>
              </a:p>
            </xdr:txBody>
          </xdr:sp>
          <xdr:sp macro="" textlink="">
            <xdr:nvSpPr>
              <xdr:cNvPr id="2089" name="Option Button 41" hidden="1">
                <a:extLst>
                  <a:ext uri="{63B3BB69-23CF-44E3-9099-C40C66FF867C}">
                    <a14:compatExt spid="_x0000_s2089"/>
                  </a:ext>
                  <a:ext uri="{FF2B5EF4-FFF2-40B4-BE49-F238E27FC236}">
                    <a16:creationId xmlns:a16="http://schemas.microsoft.com/office/drawing/2014/main" id="{00000000-0008-0000-0200-000029080000}"/>
                  </a:ext>
                </a:extLst>
              </xdr:cNvPr>
              <xdr:cNvSpPr/>
            </xdr:nvSpPr>
            <xdr:spPr bwMode="auto">
              <a:xfrm>
                <a:off x="1400175" y="2057400"/>
                <a:ext cx="600075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Red</a:t>
                </a:r>
              </a:p>
            </xdr:txBody>
          </xdr:sp>
          <xdr:sp macro="" textlink="">
            <xdr:nvSpPr>
              <xdr:cNvPr id="2090" name="Option Button 42" hidden="1">
                <a:extLst>
                  <a:ext uri="{63B3BB69-23CF-44E3-9099-C40C66FF867C}">
                    <a14:compatExt spid="_x0000_s2090"/>
                  </a:ext>
                  <a:ext uri="{FF2B5EF4-FFF2-40B4-BE49-F238E27FC236}">
                    <a16:creationId xmlns:a16="http://schemas.microsoft.com/office/drawing/2014/main" id="{00000000-0008-0000-0200-00002A080000}"/>
                  </a:ext>
                </a:extLst>
              </xdr:cNvPr>
              <xdr:cNvSpPr/>
            </xdr:nvSpPr>
            <xdr:spPr bwMode="auto">
              <a:xfrm>
                <a:off x="1400175" y="2233612"/>
                <a:ext cx="6191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Green</a:t>
                </a:r>
              </a:p>
            </xdr:txBody>
          </xdr:sp>
          <xdr:sp macro="" textlink="">
            <xdr:nvSpPr>
              <xdr:cNvPr id="2091" name="Option Button 43" hidden="1">
                <a:extLst>
                  <a:ext uri="{63B3BB69-23CF-44E3-9099-C40C66FF867C}">
                    <a14:compatExt spid="_x0000_s2091"/>
                  </a:ext>
                  <a:ext uri="{FF2B5EF4-FFF2-40B4-BE49-F238E27FC236}">
                    <a16:creationId xmlns:a16="http://schemas.microsoft.com/office/drawing/2014/main" id="{00000000-0008-0000-0200-00002B080000}"/>
                  </a:ext>
                </a:extLst>
              </xdr:cNvPr>
              <xdr:cNvSpPr/>
            </xdr:nvSpPr>
            <xdr:spPr bwMode="auto">
              <a:xfrm>
                <a:off x="1400175" y="2447925"/>
                <a:ext cx="571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Blue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400050</xdr:colOff>
          <xdr:row>49</xdr:row>
          <xdr:rowOff>104775</xdr:rowOff>
        </xdr:from>
        <xdr:to>
          <xdr:col>5</xdr:col>
          <xdr:colOff>390525</xdr:colOff>
          <xdr:row>53</xdr:row>
          <xdr:rowOff>133350</xdr:rowOff>
        </xdr:to>
        <xdr:grpSp>
          <xdr:nvGrpSpPr>
            <xdr:cNvPr id="32" name="Group 31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GrpSpPr/>
          </xdr:nvGrpSpPr>
          <xdr:grpSpPr>
            <a:xfrm>
              <a:off x="1924050" y="9685655"/>
              <a:ext cx="1006475" cy="841375"/>
              <a:chOff x="1266825" y="1943101"/>
              <a:chExt cx="885825" cy="790575"/>
            </a:xfrm>
          </xdr:grpSpPr>
          <xdr:sp macro="" textlink="">
            <xdr:nvSpPr>
              <xdr:cNvPr id="2096" name="Group Box 48" hidden="1">
                <a:extLst>
                  <a:ext uri="{63B3BB69-23CF-44E3-9099-C40C66FF867C}">
                    <a14:compatExt spid="_x0000_s2096"/>
                  </a:ext>
                  <a:ext uri="{FF2B5EF4-FFF2-40B4-BE49-F238E27FC236}">
                    <a16:creationId xmlns:a16="http://schemas.microsoft.com/office/drawing/2014/main" id="{00000000-0008-0000-0200-000030080000}"/>
                  </a:ext>
                </a:extLst>
              </xdr:cNvPr>
              <xdr:cNvSpPr/>
            </xdr:nvSpPr>
            <xdr:spPr bwMode="auto">
              <a:xfrm>
                <a:off x="1266825" y="1943101"/>
                <a:ext cx="885825" cy="79057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Target Selector</a:t>
                </a:r>
              </a:p>
            </xdr:txBody>
          </xdr:sp>
          <xdr:sp macro="" textlink="">
            <xdr:nvSpPr>
              <xdr:cNvPr id="2097" name="Option Button 49" hidden="1">
                <a:extLst>
                  <a:ext uri="{63B3BB69-23CF-44E3-9099-C40C66FF867C}">
                    <a14:compatExt spid="_x0000_s2097"/>
                  </a:ext>
                  <a:ext uri="{FF2B5EF4-FFF2-40B4-BE49-F238E27FC236}">
                    <a16:creationId xmlns:a16="http://schemas.microsoft.com/office/drawing/2014/main" id="{00000000-0008-0000-0200-000031080000}"/>
                  </a:ext>
                </a:extLst>
              </xdr:cNvPr>
              <xdr:cNvSpPr/>
            </xdr:nvSpPr>
            <xdr:spPr bwMode="auto">
              <a:xfrm>
                <a:off x="1400175" y="2057400"/>
                <a:ext cx="600075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Red</a:t>
                </a:r>
              </a:p>
            </xdr:txBody>
          </xdr:sp>
          <xdr:sp macro="" textlink="">
            <xdr:nvSpPr>
              <xdr:cNvPr id="2098" name="Option Button 50" hidden="1">
                <a:extLst>
                  <a:ext uri="{63B3BB69-23CF-44E3-9099-C40C66FF867C}">
                    <a14:compatExt spid="_x0000_s2098"/>
                  </a:ext>
                  <a:ext uri="{FF2B5EF4-FFF2-40B4-BE49-F238E27FC236}">
                    <a16:creationId xmlns:a16="http://schemas.microsoft.com/office/drawing/2014/main" id="{00000000-0008-0000-0200-000032080000}"/>
                  </a:ext>
                </a:extLst>
              </xdr:cNvPr>
              <xdr:cNvSpPr/>
            </xdr:nvSpPr>
            <xdr:spPr bwMode="auto">
              <a:xfrm>
                <a:off x="1400175" y="2233612"/>
                <a:ext cx="6191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Green</a:t>
                </a:r>
              </a:p>
            </xdr:txBody>
          </xdr:sp>
          <xdr:sp macro="" textlink="">
            <xdr:nvSpPr>
              <xdr:cNvPr id="2099" name="Option Button 51" hidden="1">
                <a:extLst>
                  <a:ext uri="{63B3BB69-23CF-44E3-9099-C40C66FF867C}">
                    <a14:compatExt spid="_x0000_s2099"/>
                  </a:ext>
                  <a:ext uri="{FF2B5EF4-FFF2-40B4-BE49-F238E27FC236}">
                    <a16:creationId xmlns:a16="http://schemas.microsoft.com/office/drawing/2014/main" id="{00000000-0008-0000-0200-000033080000}"/>
                  </a:ext>
                </a:extLst>
              </xdr:cNvPr>
              <xdr:cNvSpPr/>
            </xdr:nvSpPr>
            <xdr:spPr bwMode="auto">
              <a:xfrm>
                <a:off x="1400175" y="2447925"/>
                <a:ext cx="571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Blue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361951</xdr:colOff>
          <xdr:row>91</xdr:row>
          <xdr:rowOff>95250</xdr:rowOff>
        </xdr:from>
        <xdr:to>
          <xdr:col>6</xdr:col>
          <xdr:colOff>361951</xdr:colOff>
          <xdr:row>95</xdr:row>
          <xdr:rowOff>123825</xdr:rowOff>
        </xdr:to>
        <xdr:grpSp>
          <xdr:nvGrpSpPr>
            <xdr:cNvPr id="42" name="Group 41">
              <a:extLst>
                <a:ext uri="{FF2B5EF4-FFF2-40B4-BE49-F238E27FC236}">
                  <a16:creationId xmlns:a16="http://schemas.microsoft.com/office/drawing/2014/main" id="{00000000-0008-0000-0200-00002A000000}"/>
                </a:ext>
              </a:extLst>
            </xdr:cNvPr>
            <xdr:cNvGrpSpPr/>
          </xdr:nvGrpSpPr>
          <xdr:grpSpPr>
            <a:xfrm>
              <a:off x="2393951" y="17885410"/>
              <a:ext cx="1016000" cy="841375"/>
              <a:chOff x="1266826" y="1943101"/>
              <a:chExt cx="895350" cy="790575"/>
            </a:xfrm>
          </xdr:grpSpPr>
          <xdr:sp macro="" textlink="">
            <xdr:nvSpPr>
              <xdr:cNvPr id="2104" name="Group Box 56" hidden="1">
                <a:extLst>
                  <a:ext uri="{63B3BB69-23CF-44E3-9099-C40C66FF867C}">
                    <a14:compatExt spid="_x0000_s2104"/>
                  </a:ext>
                  <a:ext uri="{FF2B5EF4-FFF2-40B4-BE49-F238E27FC236}">
                    <a16:creationId xmlns:a16="http://schemas.microsoft.com/office/drawing/2014/main" id="{00000000-0008-0000-0200-000038080000}"/>
                  </a:ext>
                </a:extLst>
              </xdr:cNvPr>
              <xdr:cNvSpPr/>
            </xdr:nvSpPr>
            <xdr:spPr bwMode="auto">
              <a:xfrm>
                <a:off x="1266826" y="1943101"/>
                <a:ext cx="895350" cy="79057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Target Selector</a:t>
                </a:r>
              </a:p>
            </xdr:txBody>
          </xdr:sp>
          <xdr:sp macro="" textlink="">
            <xdr:nvSpPr>
              <xdr:cNvPr id="2105" name="Option Button 57" hidden="1">
                <a:extLst>
                  <a:ext uri="{63B3BB69-23CF-44E3-9099-C40C66FF867C}">
                    <a14:compatExt spid="_x0000_s2105"/>
                  </a:ext>
                  <a:ext uri="{FF2B5EF4-FFF2-40B4-BE49-F238E27FC236}">
                    <a16:creationId xmlns:a16="http://schemas.microsoft.com/office/drawing/2014/main" id="{00000000-0008-0000-0200-000039080000}"/>
                  </a:ext>
                </a:extLst>
              </xdr:cNvPr>
              <xdr:cNvSpPr/>
            </xdr:nvSpPr>
            <xdr:spPr bwMode="auto">
              <a:xfrm>
                <a:off x="1400175" y="2057400"/>
                <a:ext cx="600075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Red</a:t>
                </a:r>
              </a:p>
            </xdr:txBody>
          </xdr:sp>
          <xdr:sp macro="" textlink="">
            <xdr:nvSpPr>
              <xdr:cNvPr id="2106" name="Option Button 58" hidden="1">
                <a:extLst>
                  <a:ext uri="{63B3BB69-23CF-44E3-9099-C40C66FF867C}">
                    <a14:compatExt spid="_x0000_s2106"/>
                  </a:ext>
                  <a:ext uri="{FF2B5EF4-FFF2-40B4-BE49-F238E27FC236}">
                    <a16:creationId xmlns:a16="http://schemas.microsoft.com/office/drawing/2014/main" id="{00000000-0008-0000-0200-00003A080000}"/>
                  </a:ext>
                </a:extLst>
              </xdr:cNvPr>
              <xdr:cNvSpPr/>
            </xdr:nvSpPr>
            <xdr:spPr bwMode="auto">
              <a:xfrm>
                <a:off x="1400175" y="2233612"/>
                <a:ext cx="6191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Green</a:t>
                </a:r>
              </a:p>
            </xdr:txBody>
          </xdr:sp>
          <xdr:sp macro="" textlink="">
            <xdr:nvSpPr>
              <xdr:cNvPr id="2107" name="Option Button 59" hidden="1">
                <a:extLst>
                  <a:ext uri="{63B3BB69-23CF-44E3-9099-C40C66FF867C}">
                    <a14:compatExt spid="_x0000_s2107"/>
                  </a:ext>
                  <a:ext uri="{FF2B5EF4-FFF2-40B4-BE49-F238E27FC236}">
                    <a16:creationId xmlns:a16="http://schemas.microsoft.com/office/drawing/2014/main" id="{00000000-0008-0000-0200-00003B080000}"/>
                  </a:ext>
                </a:extLst>
              </xdr:cNvPr>
              <xdr:cNvSpPr/>
            </xdr:nvSpPr>
            <xdr:spPr bwMode="auto">
              <a:xfrm>
                <a:off x="1400175" y="2447925"/>
                <a:ext cx="571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Blue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400050</xdr:colOff>
          <xdr:row>54</xdr:row>
          <xdr:rowOff>85725</xdr:rowOff>
        </xdr:from>
        <xdr:to>
          <xdr:col>5</xdr:col>
          <xdr:colOff>390525</xdr:colOff>
          <xdr:row>60</xdr:row>
          <xdr:rowOff>85725</xdr:rowOff>
        </xdr:to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GrpSpPr/>
          </xdr:nvGrpSpPr>
          <xdr:grpSpPr>
            <a:xfrm>
              <a:off x="1924050" y="10672445"/>
              <a:ext cx="1006475" cy="1158240"/>
              <a:chOff x="1190623" y="16544925"/>
              <a:chExt cx="885822" cy="1143000"/>
            </a:xfrm>
          </xdr:grpSpPr>
          <xdr:sp macro="" textlink="">
            <xdr:nvSpPr>
              <xdr:cNvPr id="2116" name="Group Box 68" hidden="1">
                <a:extLst>
                  <a:ext uri="{63B3BB69-23CF-44E3-9099-C40C66FF867C}">
                    <a14:compatExt spid="_x0000_s2116"/>
                  </a:ext>
                  <a:ext uri="{FF2B5EF4-FFF2-40B4-BE49-F238E27FC236}">
                    <a16:creationId xmlns:a16="http://schemas.microsoft.com/office/drawing/2014/main" id="{00000000-0008-0000-0200-000044080000}"/>
                  </a:ext>
                </a:extLst>
              </xdr:cNvPr>
              <xdr:cNvSpPr/>
            </xdr:nvSpPr>
            <xdr:spPr bwMode="auto">
              <a:xfrm>
                <a:off x="1190623" y="16544925"/>
                <a:ext cx="885822" cy="11430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View Angle</a:t>
                </a:r>
              </a:p>
            </xdr:txBody>
          </xdr:sp>
          <xdr:sp macro="" textlink="">
            <xdr:nvSpPr>
              <xdr:cNvPr id="2117" name="Option Button 69" hidden="1">
                <a:extLst>
                  <a:ext uri="{63B3BB69-23CF-44E3-9099-C40C66FF867C}">
                    <a14:compatExt spid="_x0000_s2117"/>
                  </a:ext>
                  <a:ext uri="{FF2B5EF4-FFF2-40B4-BE49-F238E27FC236}">
                    <a16:creationId xmlns:a16="http://schemas.microsoft.com/office/drawing/2014/main" id="{00000000-0008-0000-0200-000045080000}"/>
                  </a:ext>
                </a:extLst>
              </xdr:cNvPr>
              <xdr:cNvSpPr/>
            </xdr:nvSpPr>
            <xdr:spPr bwMode="auto">
              <a:xfrm>
                <a:off x="1285875" y="1664017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π/4</a:t>
                </a:r>
              </a:p>
            </xdr:txBody>
          </xdr:sp>
          <xdr:sp macro="" textlink="">
            <xdr:nvSpPr>
              <xdr:cNvPr id="2118" name="Option Button 70" hidden="1">
                <a:extLst>
                  <a:ext uri="{63B3BB69-23CF-44E3-9099-C40C66FF867C}">
                    <a14:compatExt spid="_x0000_s2118"/>
                  </a:ext>
                  <a:ext uri="{FF2B5EF4-FFF2-40B4-BE49-F238E27FC236}">
                    <a16:creationId xmlns:a16="http://schemas.microsoft.com/office/drawing/2014/main" id="{00000000-0008-0000-0200-000046080000}"/>
                  </a:ext>
                </a:extLst>
              </xdr:cNvPr>
              <xdr:cNvSpPr/>
            </xdr:nvSpPr>
            <xdr:spPr bwMode="auto">
              <a:xfrm>
                <a:off x="1285875" y="16835438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π/8</a:t>
                </a:r>
              </a:p>
            </xdr:txBody>
          </xdr:sp>
          <xdr:sp macro="" textlink="">
            <xdr:nvSpPr>
              <xdr:cNvPr id="2119" name="Option Button 71" hidden="1">
                <a:extLst>
                  <a:ext uri="{63B3BB69-23CF-44E3-9099-C40C66FF867C}">
                    <a14:compatExt spid="_x0000_s2119"/>
                  </a:ext>
                  <a:ext uri="{FF2B5EF4-FFF2-40B4-BE49-F238E27FC236}">
                    <a16:creationId xmlns:a16="http://schemas.microsoft.com/office/drawing/2014/main" id="{00000000-0008-0000-0200-000047080000}"/>
                  </a:ext>
                </a:extLst>
              </xdr:cNvPr>
              <xdr:cNvSpPr/>
            </xdr:nvSpPr>
            <xdr:spPr bwMode="auto">
              <a:xfrm>
                <a:off x="1285875" y="17030701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π/16</a:t>
                </a:r>
              </a:p>
            </xdr:txBody>
          </xdr:sp>
          <xdr:sp macro="" textlink="">
            <xdr:nvSpPr>
              <xdr:cNvPr id="2120" name="Option Button 72" hidden="1">
                <a:extLst>
                  <a:ext uri="{63B3BB69-23CF-44E3-9099-C40C66FF867C}">
                    <a14:compatExt spid="_x0000_s2120"/>
                  </a:ext>
                  <a:ext uri="{FF2B5EF4-FFF2-40B4-BE49-F238E27FC236}">
                    <a16:creationId xmlns:a16="http://schemas.microsoft.com/office/drawing/2014/main" id="{00000000-0008-0000-0200-000048080000}"/>
                  </a:ext>
                </a:extLst>
              </xdr:cNvPr>
              <xdr:cNvSpPr/>
            </xdr:nvSpPr>
            <xdr:spPr bwMode="auto">
              <a:xfrm>
                <a:off x="1285875" y="17225963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π/32</a:t>
                </a:r>
              </a:p>
            </xdr:txBody>
          </xdr:sp>
          <xdr:sp macro="" textlink="">
            <xdr:nvSpPr>
              <xdr:cNvPr id="2121" name="Option Button 73" hidden="1">
                <a:extLst>
                  <a:ext uri="{63B3BB69-23CF-44E3-9099-C40C66FF867C}">
                    <a14:compatExt spid="_x0000_s2121"/>
                  </a:ext>
                  <a:ext uri="{FF2B5EF4-FFF2-40B4-BE49-F238E27FC236}">
                    <a16:creationId xmlns:a16="http://schemas.microsoft.com/office/drawing/2014/main" id="{00000000-0008-0000-0200-000049080000}"/>
                  </a:ext>
                </a:extLst>
              </xdr:cNvPr>
              <xdr:cNvSpPr/>
            </xdr:nvSpPr>
            <xdr:spPr bwMode="auto">
              <a:xfrm>
                <a:off x="1285875" y="1742122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π/64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361950</xdr:colOff>
          <xdr:row>13</xdr:row>
          <xdr:rowOff>9525</xdr:rowOff>
        </xdr:from>
        <xdr:to>
          <xdr:col>3</xdr:col>
          <xdr:colOff>352425</xdr:colOff>
          <xdr:row>19</xdr:row>
          <xdr:rowOff>9525</xdr:rowOff>
        </xdr:to>
        <xdr:grpSp>
          <xdr:nvGrpSpPr>
            <xdr:cNvPr id="56" name="Group 55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GrpSpPr/>
          </xdr:nvGrpSpPr>
          <xdr:grpSpPr>
            <a:xfrm>
              <a:off x="869950" y="2539365"/>
              <a:ext cx="1006475" cy="1178560"/>
              <a:chOff x="1190625" y="16544914"/>
              <a:chExt cx="885825" cy="1142999"/>
            </a:xfrm>
          </xdr:grpSpPr>
          <xdr:sp macro="" textlink="">
            <xdr:nvSpPr>
              <xdr:cNvPr id="2128" name="Group Box 80" hidden="1">
                <a:extLst>
                  <a:ext uri="{63B3BB69-23CF-44E3-9099-C40C66FF867C}">
                    <a14:compatExt spid="_x0000_s2128"/>
                  </a:ext>
                  <a:ext uri="{FF2B5EF4-FFF2-40B4-BE49-F238E27FC236}">
                    <a16:creationId xmlns:a16="http://schemas.microsoft.com/office/drawing/2014/main" id="{00000000-0008-0000-0200-000050080000}"/>
                  </a:ext>
                </a:extLst>
              </xdr:cNvPr>
              <xdr:cNvSpPr/>
            </xdr:nvSpPr>
            <xdr:spPr bwMode="auto">
              <a:xfrm>
                <a:off x="1190625" y="16544914"/>
                <a:ext cx="885825" cy="1142999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View Angle</a:t>
                </a:r>
              </a:p>
            </xdr:txBody>
          </xdr:sp>
          <xdr:sp macro="" textlink="">
            <xdr:nvSpPr>
              <xdr:cNvPr id="2129" name="Option Button 81" hidden="1">
                <a:extLst>
                  <a:ext uri="{63B3BB69-23CF-44E3-9099-C40C66FF867C}">
                    <a14:compatExt spid="_x0000_s2129"/>
                  </a:ext>
                  <a:ext uri="{FF2B5EF4-FFF2-40B4-BE49-F238E27FC236}">
                    <a16:creationId xmlns:a16="http://schemas.microsoft.com/office/drawing/2014/main" id="{00000000-0008-0000-0200-000051080000}"/>
                  </a:ext>
                </a:extLst>
              </xdr:cNvPr>
              <xdr:cNvSpPr/>
            </xdr:nvSpPr>
            <xdr:spPr bwMode="auto">
              <a:xfrm>
                <a:off x="1285875" y="1664017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π/4</a:t>
                </a:r>
              </a:p>
            </xdr:txBody>
          </xdr:sp>
          <xdr:sp macro="" textlink="">
            <xdr:nvSpPr>
              <xdr:cNvPr id="2130" name="Option Button 82" hidden="1">
                <a:extLst>
                  <a:ext uri="{63B3BB69-23CF-44E3-9099-C40C66FF867C}">
                    <a14:compatExt spid="_x0000_s2130"/>
                  </a:ext>
                  <a:ext uri="{FF2B5EF4-FFF2-40B4-BE49-F238E27FC236}">
                    <a16:creationId xmlns:a16="http://schemas.microsoft.com/office/drawing/2014/main" id="{00000000-0008-0000-0200-000052080000}"/>
                  </a:ext>
                </a:extLst>
              </xdr:cNvPr>
              <xdr:cNvSpPr/>
            </xdr:nvSpPr>
            <xdr:spPr bwMode="auto">
              <a:xfrm>
                <a:off x="1285875" y="16835438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π/8</a:t>
                </a:r>
              </a:p>
            </xdr:txBody>
          </xdr:sp>
          <xdr:sp macro="" textlink="">
            <xdr:nvSpPr>
              <xdr:cNvPr id="2131" name="Option Button 83" hidden="1">
                <a:extLst>
                  <a:ext uri="{63B3BB69-23CF-44E3-9099-C40C66FF867C}">
                    <a14:compatExt spid="_x0000_s2131"/>
                  </a:ext>
                  <a:ext uri="{FF2B5EF4-FFF2-40B4-BE49-F238E27FC236}">
                    <a16:creationId xmlns:a16="http://schemas.microsoft.com/office/drawing/2014/main" id="{00000000-0008-0000-0200-000053080000}"/>
                  </a:ext>
                </a:extLst>
              </xdr:cNvPr>
              <xdr:cNvSpPr/>
            </xdr:nvSpPr>
            <xdr:spPr bwMode="auto">
              <a:xfrm>
                <a:off x="1285875" y="17030701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π/16</a:t>
                </a:r>
              </a:p>
            </xdr:txBody>
          </xdr:sp>
          <xdr:sp macro="" textlink="">
            <xdr:nvSpPr>
              <xdr:cNvPr id="2132" name="Option Button 84" hidden="1">
                <a:extLst>
                  <a:ext uri="{63B3BB69-23CF-44E3-9099-C40C66FF867C}">
                    <a14:compatExt spid="_x0000_s2132"/>
                  </a:ext>
                  <a:ext uri="{FF2B5EF4-FFF2-40B4-BE49-F238E27FC236}">
                    <a16:creationId xmlns:a16="http://schemas.microsoft.com/office/drawing/2014/main" id="{00000000-0008-0000-0200-000054080000}"/>
                  </a:ext>
                </a:extLst>
              </xdr:cNvPr>
              <xdr:cNvSpPr/>
            </xdr:nvSpPr>
            <xdr:spPr bwMode="auto">
              <a:xfrm>
                <a:off x="1285875" y="17225963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π/32</a:t>
                </a:r>
              </a:p>
            </xdr:txBody>
          </xdr:sp>
          <xdr:sp macro="" textlink="">
            <xdr:nvSpPr>
              <xdr:cNvPr id="2133" name="Option Button 85" hidden="1">
                <a:extLst>
                  <a:ext uri="{63B3BB69-23CF-44E3-9099-C40C66FF867C}">
                    <a14:compatExt spid="_x0000_s2133"/>
                  </a:ext>
                  <a:ext uri="{FF2B5EF4-FFF2-40B4-BE49-F238E27FC236}">
                    <a16:creationId xmlns:a16="http://schemas.microsoft.com/office/drawing/2014/main" id="{00000000-0008-0000-0200-000055080000}"/>
                  </a:ext>
                </a:extLst>
              </xdr:cNvPr>
              <xdr:cNvSpPr/>
            </xdr:nvSpPr>
            <xdr:spPr bwMode="auto">
              <a:xfrm>
                <a:off x="1285875" y="1742122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π/64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361950</xdr:colOff>
          <xdr:row>96</xdr:row>
          <xdr:rowOff>38100</xdr:rowOff>
        </xdr:from>
        <xdr:to>
          <xdr:col>6</xdr:col>
          <xdr:colOff>352425</xdr:colOff>
          <xdr:row>102</xdr:row>
          <xdr:rowOff>38100</xdr:rowOff>
        </xdr:to>
        <xdr:grpSp>
          <xdr:nvGrpSpPr>
            <xdr:cNvPr id="70" name="Group 69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GrpSpPr/>
          </xdr:nvGrpSpPr>
          <xdr:grpSpPr>
            <a:xfrm>
              <a:off x="2393950" y="18834100"/>
              <a:ext cx="1006475" cy="1178560"/>
              <a:chOff x="1190625" y="16544914"/>
              <a:chExt cx="885825" cy="1142999"/>
            </a:xfrm>
          </xdr:grpSpPr>
          <xdr:sp macro="" textlink="">
            <xdr:nvSpPr>
              <xdr:cNvPr id="2140" name="Group Box 92" hidden="1">
                <a:extLst>
                  <a:ext uri="{63B3BB69-23CF-44E3-9099-C40C66FF867C}">
                    <a14:compatExt spid="_x0000_s2140"/>
                  </a:ext>
                  <a:ext uri="{FF2B5EF4-FFF2-40B4-BE49-F238E27FC236}">
                    <a16:creationId xmlns:a16="http://schemas.microsoft.com/office/drawing/2014/main" id="{00000000-0008-0000-0200-00005C080000}"/>
                  </a:ext>
                </a:extLst>
              </xdr:cNvPr>
              <xdr:cNvSpPr/>
            </xdr:nvSpPr>
            <xdr:spPr bwMode="auto">
              <a:xfrm>
                <a:off x="1190625" y="16544914"/>
                <a:ext cx="885825" cy="1142999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View Angle</a:t>
                </a:r>
              </a:p>
            </xdr:txBody>
          </xdr:sp>
          <xdr:sp macro="" textlink="">
            <xdr:nvSpPr>
              <xdr:cNvPr id="2141" name="Option Button 93" hidden="1">
                <a:extLst>
                  <a:ext uri="{63B3BB69-23CF-44E3-9099-C40C66FF867C}">
                    <a14:compatExt spid="_x0000_s2141"/>
                  </a:ext>
                  <a:ext uri="{FF2B5EF4-FFF2-40B4-BE49-F238E27FC236}">
                    <a16:creationId xmlns:a16="http://schemas.microsoft.com/office/drawing/2014/main" id="{00000000-0008-0000-0200-00005D080000}"/>
                  </a:ext>
                </a:extLst>
              </xdr:cNvPr>
              <xdr:cNvSpPr/>
            </xdr:nvSpPr>
            <xdr:spPr bwMode="auto">
              <a:xfrm>
                <a:off x="1285875" y="1664017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π/4</a:t>
                </a:r>
              </a:p>
            </xdr:txBody>
          </xdr:sp>
          <xdr:sp macro="" textlink="">
            <xdr:nvSpPr>
              <xdr:cNvPr id="2142" name="Option Button 94" hidden="1">
                <a:extLst>
                  <a:ext uri="{63B3BB69-23CF-44E3-9099-C40C66FF867C}">
                    <a14:compatExt spid="_x0000_s2142"/>
                  </a:ext>
                  <a:ext uri="{FF2B5EF4-FFF2-40B4-BE49-F238E27FC236}">
                    <a16:creationId xmlns:a16="http://schemas.microsoft.com/office/drawing/2014/main" id="{00000000-0008-0000-0200-00005E080000}"/>
                  </a:ext>
                </a:extLst>
              </xdr:cNvPr>
              <xdr:cNvSpPr/>
            </xdr:nvSpPr>
            <xdr:spPr bwMode="auto">
              <a:xfrm>
                <a:off x="1285875" y="16835438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π/8</a:t>
                </a:r>
              </a:p>
            </xdr:txBody>
          </xdr:sp>
          <xdr:sp macro="" textlink="">
            <xdr:nvSpPr>
              <xdr:cNvPr id="2143" name="Option Button 95" hidden="1">
                <a:extLst>
                  <a:ext uri="{63B3BB69-23CF-44E3-9099-C40C66FF867C}">
                    <a14:compatExt spid="_x0000_s2143"/>
                  </a:ext>
                  <a:ext uri="{FF2B5EF4-FFF2-40B4-BE49-F238E27FC236}">
                    <a16:creationId xmlns:a16="http://schemas.microsoft.com/office/drawing/2014/main" id="{00000000-0008-0000-0200-00005F080000}"/>
                  </a:ext>
                </a:extLst>
              </xdr:cNvPr>
              <xdr:cNvSpPr/>
            </xdr:nvSpPr>
            <xdr:spPr bwMode="auto">
              <a:xfrm>
                <a:off x="1285875" y="17030701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π/16</a:t>
                </a:r>
              </a:p>
            </xdr:txBody>
          </xdr:sp>
          <xdr:sp macro="" textlink="">
            <xdr:nvSpPr>
              <xdr:cNvPr id="2144" name="Option Button 96" hidden="1">
                <a:extLst>
                  <a:ext uri="{63B3BB69-23CF-44E3-9099-C40C66FF867C}">
                    <a14:compatExt spid="_x0000_s2144"/>
                  </a:ext>
                  <a:ext uri="{FF2B5EF4-FFF2-40B4-BE49-F238E27FC236}">
                    <a16:creationId xmlns:a16="http://schemas.microsoft.com/office/drawing/2014/main" id="{00000000-0008-0000-0200-000060080000}"/>
                  </a:ext>
                </a:extLst>
              </xdr:cNvPr>
              <xdr:cNvSpPr/>
            </xdr:nvSpPr>
            <xdr:spPr bwMode="auto">
              <a:xfrm>
                <a:off x="1285875" y="17225963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π/32</a:t>
                </a:r>
              </a:p>
            </xdr:txBody>
          </xdr:sp>
          <xdr:sp macro="" textlink="">
            <xdr:nvSpPr>
              <xdr:cNvPr id="2145" name="Option Button 97" hidden="1">
                <a:extLst>
                  <a:ext uri="{63B3BB69-23CF-44E3-9099-C40C66FF867C}">
                    <a14:compatExt spid="_x0000_s2145"/>
                  </a:ext>
                  <a:ext uri="{FF2B5EF4-FFF2-40B4-BE49-F238E27FC236}">
                    <a16:creationId xmlns:a16="http://schemas.microsoft.com/office/drawing/2014/main" id="{00000000-0008-0000-0200-000061080000}"/>
                  </a:ext>
                </a:extLst>
              </xdr:cNvPr>
              <xdr:cNvSpPr/>
            </xdr:nvSpPr>
            <xdr:spPr bwMode="auto">
              <a:xfrm>
                <a:off x="1285875" y="1742122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π/64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25400</xdr:colOff>
          <xdr:row>44</xdr:row>
          <xdr:rowOff>101600</xdr:rowOff>
        </xdr:from>
        <xdr:to>
          <xdr:col>17</xdr:col>
          <xdr:colOff>12700</xdr:colOff>
          <xdr:row>54</xdr:row>
          <xdr:rowOff>127000</xdr:rowOff>
        </xdr:to>
        <xdr:sp macro="" textlink="">
          <xdr:nvSpPr>
            <xdr:cNvPr id="2166" name="Group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2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18288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Clip Planes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114300</xdr:colOff>
          <xdr:row>47</xdr:row>
          <xdr:rowOff>88900</xdr:rowOff>
        </xdr:from>
        <xdr:to>
          <xdr:col>15</xdr:col>
          <xdr:colOff>355600</xdr:colOff>
          <xdr:row>54</xdr:row>
          <xdr:rowOff>76200</xdr:rowOff>
        </xdr:to>
        <xdr:sp macro="" textlink="">
          <xdr:nvSpPr>
            <xdr:cNvPr id="2167" name="Scroll Bar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2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101600</xdr:colOff>
          <xdr:row>47</xdr:row>
          <xdr:rowOff>88900</xdr:rowOff>
        </xdr:from>
        <xdr:to>
          <xdr:col>16</xdr:col>
          <xdr:colOff>330200</xdr:colOff>
          <xdr:row>54</xdr:row>
          <xdr:rowOff>76200</xdr:rowOff>
        </xdr:to>
        <xdr:sp macro="" textlink="">
          <xdr:nvSpPr>
            <xdr:cNvPr id="2169" name="Scroll Bar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2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57150</xdr:colOff>
          <xdr:row>86</xdr:row>
          <xdr:rowOff>57150</xdr:rowOff>
        </xdr:from>
        <xdr:to>
          <xdr:col>17</xdr:col>
          <xdr:colOff>47625</xdr:colOff>
          <xdr:row>96</xdr:row>
          <xdr:rowOff>180976</xdr:rowOff>
        </xdr:to>
        <xdr:grpSp>
          <xdr:nvGrpSpPr>
            <xdr:cNvPr id="110" name="Group 109">
              <a:extLst>
                <a:ext uri="{FF2B5EF4-FFF2-40B4-BE49-F238E27FC236}">
                  <a16:creationId xmlns:a16="http://schemas.microsoft.com/office/drawing/2014/main" id="{00000000-0008-0000-0200-00006E000000}"/>
                </a:ext>
              </a:extLst>
            </xdr:cNvPr>
            <xdr:cNvGrpSpPr/>
          </xdr:nvGrpSpPr>
          <xdr:grpSpPr>
            <a:xfrm>
              <a:off x="7677150" y="16882110"/>
              <a:ext cx="1006475" cy="2094866"/>
              <a:chOff x="6838948" y="14763748"/>
              <a:chExt cx="885825" cy="2028826"/>
            </a:xfrm>
          </xdr:grpSpPr>
          <xdr:sp macro="" textlink="">
            <xdr:nvSpPr>
              <xdr:cNvPr id="2173" name="Group Box 125" hidden="1">
                <a:extLst>
                  <a:ext uri="{63B3BB69-23CF-44E3-9099-C40C66FF867C}">
                    <a14:compatExt spid="_x0000_s2173"/>
                  </a:ext>
                  <a:ext uri="{FF2B5EF4-FFF2-40B4-BE49-F238E27FC236}">
                    <a16:creationId xmlns:a16="http://schemas.microsoft.com/office/drawing/2014/main" id="{00000000-0008-0000-0200-00007D080000}"/>
                  </a:ext>
                </a:extLst>
              </xdr:cNvPr>
              <xdr:cNvSpPr/>
            </xdr:nvSpPr>
            <xdr:spPr bwMode="auto">
              <a:xfrm>
                <a:off x="6838948" y="14763748"/>
                <a:ext cx="885825" cy="202882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Clip Planes</a:t>
                </a:r>
              </a:p>
            </xdr:txBody>
          </xdr:sp>
          <xdr:sp macro="" textlink="">
            <xdr:nvSpPr>
              <xdr:cNvPr id="2174" name="Scroll Bar 126" hidden="1">
                <a:extLst>
                  <a:ext uri="{63B3BB69-23CF-44E3-9099-C40C66FF867C}">
                    <a14:compatExt spid="_x0000_s2174"/>
                  </a:ext>
                  <a:ext uri="{FF2B5EF4-FFF2-40B4-BE49-F238E27FC236}">
                    <a16:creationId xmlns:a16="http://schemas.microsoft.com/office/drawing/2014/main" id="{00000000-0008-0000-0200-00007E080000}"/>
                  </a:ext>
                </a:extLst>
              </xdr:cNvPr>
              <xdr:cNvSpPr/>
            </xdr:nvSpPr>
            <xdr:spPr bwMode="auto">
              <a:xfrm>
                <a:off x="6934200" y="15325725"/>
                <a:ext cx="238125" cy="13716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  <xdr:sp macro="" textlink="">
            <xdr:nvSpPr>
              <xdr:cNvPr id="2175" name="Scroll Bar 127" hidden="1">
                <a:extLst>
                  <a:ext uri="{63B3BB69-23CF-44E3-9099-C40C66FF867C}">
                    <a14:compatExt spid="_x0000_s2175"/>
                  </a:ext>
                  <a:ext uri="{FF2B5EF4-FFF2-40B4-BE49-F238E27FC236}">
                    <a16:creationId xmlns:a16="http://schemas.microsoft.com/office/drawing/2014/main" id="{00000000-0008-0000-0200-00007F080000}"/>
                  </a:ext>
                </a:extLst>
              </xdr:cNvPr>
              <xdr:cNvSpPr/>
            </xdr:nvSpPr>
            <xdr:spPr bwMode="auto">
              <a:xfrm>
                <a:off x="7372350" y="15316200"/>
                <a:ext cx="238125" cy="13716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9525</xdr:colOff>
          <xdr:row>4</xdr:row>
          <xdr:rowOff>95250</xdr:rowOff>
        </xdr:from>
        <xdr:to>
          <xdr:col>16</xdr:col>
          <xdr:colOff>0</xdr:colOff>
          <xdr:row>15</xdr:row>
          <xdr:rowOff>28576</xdr:rowOff>
        </xdr:to>
        <xdr:grpSp>
          <xdr:nvGrpSpPr>
            <xdr:cNvPr id="118" name="Group 117">
              <a:extLst>
                <a:ext uri="{FF2B5EF4-FFF2-40B4-BE49-F238E27FC236}">
                  <a16:creationId xmlns:a16="http://schemas.microsoft.com/office/drawing/2014/main" id="{00000000-0008-0000-0200-000076000000}"/>
                </a:ext>
              </a:extLst>
            </xdr:cNvPr>
            <xdr:cNvGrpSpPr/>
          </xdr:nvGrpSpPr>
          <xdr:grpSpPr>
            <a:xfrm>
              <a:off x="7121525" y="867410"/>
              <a:ext cx="1006475" cy="2077086"/>
              <a:chOff x="6838948" y="14763741"/>
              <a:chExt cx="885825" cy="2028825"/>
            </a:xfrm>
          </xdr:grpSpPr>
          <xdr:sp macro="" textlink="">
            <xdr:nvSpPr>
              <xdr:cNvPr id="2179" name="Group Box 131" hidden="1">
                <a:extLst>
                  <a:ext uri="{63B3BB69-23CF-44E3-9099-C40C66FF867C}">
                    <a14:compatExt spid="_x0000_s2179"/>
                  </a:ext>
                  <a:ext uri="{FF2B5EF4-FFF2-40B4-BE49-F238E27FC236}">
                    <a16:creationId xmlns:a16="http://schemas.microsoft.com/office/drawing/2014/main" id="{00000000-0008-0000-0200-000083080000}"/>
                  </a:ext>
                </a:extLst>
              </xdr:cNvPr>
              <xdr:cNvSpPr/>
            </xdr:nvSpPr>
            <xdr:spPr bwMode="auto">
              <a:xfrm>
                <a:off x="6838948" y="14763741"/>
                <a:ext cx="885825" cy="202882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Clip Planes</a:t>
                </a:r>
              </a:p>
            </xdr:txBody>
          </xdr:sp>
          <xdr:sp macro="" textlink="">
            <xdr:nvSpPr>
              <xdr:cNvPr id="2180" name="Scroll Bar 132" hidden="1">
                <a:extLst>
                  <a:ext uri="{63B3BB69-23CF-44E3-9099-C40C66FF867C}">
                    <a14:compatExt spid="_x0000_s2180"/>
                  </a:ext>
                  <a:ext uri="{FF2B5EF4-FFF2-40B4-BE49-F238E27FC236}">
                    <a16:creationId xmlns:a16="http://schemas.microsoft.com/office/drawing/2014/main" id="{00000000-0008-0000-0200-000084080000}"/>
                  </a:ext>
                </a:extLst>
              </xdr:cNvPr>
              <xdr:cNvSpPr/>
            </xdr:nvSpPr>
            <xdr:spPr bwMode="auto">
              <a:xfrm>
                <a:off x="6934200" y="15325725"/>
                <a:ext cx="238125" cy="13716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  <xdr:sp macro="" textlink="">
            <xdr:nvSpPr>
              <xdr:cNvPr id="2181" name="Scroll Bar 133" hidden="1">
                <a:extLst>
                  <a:ext uri="{63B3BB69-23CF-44E3-9099-C40C66FF867C}">
                    <a14:compatExt spid="_x0000_s2181"/>
                  </a:ext>
                  <a:ext uri="{FF2B5EF4-FFF2-40B4-BE49-F238E27FC236}">
                    <a16:creationId xmlns:a16="http://schemas.microsoft.com/office/drawing/2014/main" id="{00000000-0008-0000-0200-000085080000}"/>
                  </a:ext>
                </a:extLst>
              </xdr:cNvPr>
              <xdr:cNvSpPr/>
            </xdr:nvSpPr>
            <xdr:spPr bwMode="auto">
              <a:xfrm>
                <a:off x="7372350" y="15316200"/>
                <a:ext cx="238125" cy="13716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292101</xdr:colOff>
          <xdr:row>4</xdr:row>
          <xdr:rowOff>85725</xdr:rowOff>
        </xdr:from>
        <xdr:to>
          <xdr:col>3</xdr:col>
          <xdr:colOff>171451</xdr:colOff>
          <xdr:row>7</xdr:row>
          <xdr:rowOff>152398</xdr:rowOff>
        </xdr:to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GrpSpPr/>
          </xdr:nvGrpSpPr>
          <xdr:grpSpPr>
            <a:xfrm>
              <a:off x="800101" y="857885"/>
              <a:ext cx="895350" cy="645793"/>
              <a:chOff x="1247776" y="1228727"/>
              <a:chExt cx="895350" cy="638174"/>
            </a:xfrm>
          </xdr:grpSpPr>
          <xdr:grpSp>
            <xdr:nvGrpSpPr>
              <xdr:cNvPr id="8" name="Group 7">
                <a:extLst>
                  <a:ext uri="{FF2B5EF4-FFF2-40B4-BE49-F238E27FC236}">
                    <a16:creationId xmlns:a16="http://schemas.microsoft.com/office/drawing/2014/main" id="{00000000-0008-0000-0200-000008000000}"/>
                  </a:ext>
                </a:extLst>
              </xdr:cNvPr>
              <xdr:cNvGrpSpPr/>
            </xdr:nvGrpSpPr>
            <xdr:grpSpPr>
              <a:xfrm>
                <a:off x="1247776" y="1228727"/>
                <a:ext cx="895350" cy="638174"/>
                <a:chOff x="1276351" y="1152527"/>
                <a:chExt cx="895350" cy="638174"/>
              </a:xfrm>
            </xdr:grpSpPr>
            <xdr:sp macro="" textlink="">
              <xdr:nvSpPr>
                <xdr:cNvPr id="2081" name="Group Box 33" hidden="1">
                  <a:extLst>
                    <a:ext uri="{63B3BB69-23CF-44E3-9099-C40C66FF867C}">
                      <a14:compatExt spid="_x0000_s2081"/>
                    </a:ext>
                    <a:ext uri="{FF2B5EF4-FFF2-40B4-BE49-F238E27FC236}">
                      <a16:creationId xmlns:a16="http://schemas.microsoft.com/office/drawing/2014/main" id="{00000000-0008-0000-0200-000021080000}"/>
                    </a:ext>
                  </a:extLst>
                </xdr:cNvPr>
                <xdr:cNvSpPr/>
              </xdr:nvSpPr>
              <xdr:spPr bwMode="auto">
                <a:xfrm>
                  <a:off x="1276351" y="1152527"/>
                  <a:ext cx="895350" cy="638174"/>
                </a:xfrm>
                <a:prstGeom prst="rect">
                  <a:avLst/>
                </a:prstGeom>
                <a:noFill/>
                <a:ln w="9525">
                  <a:miter lim="800000"/>
                  <a:headEnd/>
                  <a:tailEnd/>
                </a:ln>
                <a:extLst>
                  <a:ext uri="{909E8E84-426E-40DD-AFC4-6F175D3DCCD1}">
                    <a14:hiddenFill>
                      <a:noFill/>
                    </a14:hiddenFill>
                  </a:ext>
                </a:extLst>
              </xdr:spPr>
              <xdr:txBody>
                <a:bodyPr vertOverflow="clip" wrap="none" lIns="18288" tIns="22860" rIns="0" bIns="0" anchor="t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Display Options</a:t>
                  </a:r>
                </a:p>
              </xdr:txBody>
            </xdr:sp>
            <xdr:sp macro="" textlink="">
              <xdr:nvSpPr>
                <xdr:cNvPr id="2082" name="Option Button 34" hidden="1">
                  <a:extLst>
                    <a:ext uri="{63B3BB69-23CF-44E3-9099-C40C66FF867C}">
                      <a14:compatExt spid="_x0000_s2082"/>
                    </a:ext>
                    <a:ext uri="{FF2B5EF4-FFF2-40B4-BE49-F238E27FC236}">
                      <a16:creationId xmlns:a16="http://schemas.microsoft.com/office/drawing/2014/main" id="{00000000-0008-0000-0200-000022080000}"/>
                    </a:ext>
                  </a:extLst>
                </xdr:cNvPr>
                <xdr:cNvSpPr/>
              </xdr:nvSpPr>
              <xdr:spPr bwMode="auto">
                <a:xfrm>
                  <a:off x="1457325" y="1238250"/>
                  <a:ext cx="608491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Normal</a:t>
                  </a:r>
                </a:p>
              </xdr:txBody>
            </xdr:sp>
          </xdr:grpSp>
          <xdr:sp macro="" textlink="">
            <xdr:nvSpPr>
              <xdr:cNvPr id="2182" name="Option Button 134" hidden="1">
                <a:extLst>
                  <a:ext uri="{63B3BB69-23CF-44E3-9099-C40C66FF867C}">
                    <a14:compatExt spid="_x0000_s2182"/>
                  </a:ext>
                  <a:ext uri="{FF2B5EF4-FFF2-40B4-BE49-F238E27FC236}">
                    <a16:creationId xmlns:a16="http://schemas.microsoft.com/office/drawing/2014/main" id="{00000000-0008-0000-0200-000086080000}"/>
                  </a:ext>
                </a:extLst>
              </xdr:cNvPr>
              <xdr:cNvSpPr/>
            </xdr:nvSpPr>
            <xdr:spPr bwMode="auto">
              <a:xfrm>
                <a:off x="1419225" y="1504950"/>
                <a:ext cx="5524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Top-down</a:t>
                </a:r>
              </a:p>
            </xdr:txBody>
          </xdr:sp>
        </xdr:grpSp>
        <xdr:clientData/>
      </xdr:twoCellAnchor>
    </mc:Choice>
    <mc:Fallback/>
  </mc:AlternateContent>
  <xdr:oneCellAnchor>
    <xdr:from>
      <xdr:col>7</xdr:col>
      <xdr:colOff>333375</xdr:colOff>
      <xdr:row>73</xdr:row>
      <xdr:rowOff>133350</xdr:rowOff>
    </xdr:from>
    <xdr:ext cx="2232599" cy="859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/>
          </xdr:nvSpPr>
          <xdr:spPr>
            <a:xfrm>
              <a:off x="3467100" y="14154150"/>
              <a:ext cx="2232599" cy="85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𝐌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persp</m:t>
                        </m:r>
                      </m:sub>
                    </m:sSub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>
                                <m:fPr>
                                  <m:type m:val="skw"/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𝑑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den>
                              </m:f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𝑑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>
                                <m:f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𝑓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+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𝑓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den>
                              </m:f>
                            </m:e>
                            <m:e>
                              <m:f>
                                <m:f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−2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𝑓𝑛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𝑓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467100" y="14154150"/>
              <a:ext cx="2232599" cy="859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𝐌_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persp=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[■8(𝑑⁄𝑎&amp;0&amp;0&amp;0@0&amp;𝑑&amp;0&amp;0@0&amp;0&amp;−(𝑓+𝑛)/(𝑓−𝑛)&amp;(−2𝑓𝑛)/(𝑓−𝑛)@0&amp;0&amp;−1&amp;0)]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133350</xdr:colOff>
      <xdr:row>75</xdr:row>
      <xdr:rowOff>9525</xdr:rowOff>
    </xdr:from>
    <xdr:ext cx="2578911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 txBox="1"/>
          </xdr:nvSpPr>
          <xdr:spPr>
            <a:xfrm>
              <a:off x="5953125" y="14411325"/>
              <a:ext cx="2578911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where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cot</m:t>
                        </m:r>
                      </m:fName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num>
                              <m:den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and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aspect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ratio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5953125" y="14411325"/>
              <a:ext cx="2578911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"where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𝑑=cot⁡(𝜃/2)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and a is the aspect ratio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8</xdr:col>
      <xdr:colOff>428625</xdr:colOff>
      <xdr:row>112</xdr:row>
      <xdr:rowOff>161925</xdr:rowOff>
    </xdr:from>
    <xdr:ext cx="2446887" cy="858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 txBox="1"/>
          </xdr:nvSpPr>
          <xdr:spPr>
            <a:xfrm>
              <a:off x="4010025" y="21726525"/>
              <a:ext cx="2446887" cy="858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𝑁𝐷𝐶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𝑆𝑐𝑟</m:t>
                        </m:r>
                      </m:sub>
                    </m:sSub>
                    <m:r>
                      <a:rPr lang="en-US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>
                                <m:fPr>
                                  <m:type m:val="skw"/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𝑤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>
                                <m:fPr>
                                  <m:type m:val="skw"/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𝑤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>
                                <m:fPr>
                                  <m:type m:val="skw"/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h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>
                                <m:fPr>
                                  <m:type m:val="skw"/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h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>
                                <m:fPr>
                                  <m:type m:val="skw"/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𝑧</m:t>
                                      </m:r>
                                    </m:sub>
                                  </m:sSub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  <m:e>
                              <m:f>
                                <m:fPr>
                                  <m:type m:val="skw"/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𝑧</m:t>
                                      </m:r>
                                    </m:sub>
                                  </m:sSub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4010025" y="21726525"/>
              <a:ext cx="2446887" cy="858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𝐌_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𝑁𝐷𝐶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𝑐𝑟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=[■8(𝑤⁄2&amp;0&amp;0&amp;𝑤⁄2@0&amp;(−ℎ)⁄2&amp;0&amp;ℎ⁄2@0&amp;0&amp;𝑑_𝑧⁄2&amp;𝑑_𝑧⁄2@0&amp;0&amp;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0&amp;1)]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11</xdr:col>
      <xdr:colOff>100264</xdr:colOff>
      <xdr:row>140</xdr:row>
      <xdr:rowOff>10027</xdr:rowOff>
    </xdr:from>
    <xdr:to>
      <xdr:col>11</xdr:col>
      <xdr:colOff>250659</xdr:colOff>
      <xdr:row>142</xdr:row>
      <xdr:rowOff>15040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115803" y="27953369"/>
          <a:ext cx="150395" cy="426118"/>
        </a:xfrm>
        <a:prstGeom prst="rightBrace">
          <a:avLst>
            <a:gd name="adj1" fmla="val 73110"/>
            <a:gd name="adj2" fmla="val 27497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70185</xdr:colOff>
      <xdr:row>142</xdr:row>
      <xdr:rowOff>95250</xdr:rowOff>
    </xdr:from>
    <xdr:to>
      <xdr:col>11</xdr:col>
      <xdr:colOff>345908</xdr:colOff>
      <xdr:row>142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4085724" y="28459697"/>
          <a:ext cx="275723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119</xdr:row>
          <xdr:rowOff>57150</xdr:rowOff>
        </xdr:from>
        <xdr:to>
          <xdr:col>6</xdr:col>
          <xdr:colOff>142875</xdr:colOff>
          <xdr:row>123</xdr:row>
          <xdr:rowOff>85725</xdr:rowOff>
        </xdr:to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GrpSpPr/>
          </xdr:nvGrpSpPr>
          <xdr:grpSpPr>
            <a:xfrm>
              <a:off x="2165350" y="23374350"/>
              <a:ext cx="1025525" cy="800735"/>
              <a:chOff x="800095" y="23402917"/>
              <a:chExt cx="904875" cy="790575"/>
            </a:xfrm>
          </xdr:grpSpPr>
          <xdr:sp macro="" textlink="">
            <xdr:nvSpPr>
              <xdr:cNvPr id="2112" name="Group Box 64" hidden="1">
                <a:extLst>
                  <a:ext uri="{63B3BB69-23CF-44E3-9099-C40C66FF867C}">
                    <a14:compatExt spid="_x0000_s2112"/>
                  </a:ext>
                  <a:ext uri="{FF2B5EF4-FFF2-40B4-BE49-F238E27FC236}">
                    <a16:creationId xmlns:a16="http://schemas.microsoft.com/office/drawing/2014/main" id="{00000000-0008-0000-0200-000040080000}"/>
                  </a:ext>
                </a:extLst>
              </xdr:cNvPr>
              <xdr:cNvSpPr/>
            </xdr:nvSpPr>
            <xdr:spPr bwMode="auto">
              <a:xfrm>
                <a:off x="800095" y="23402917"/>
                <a:ext cx="904875" cy="79057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Target Selector</a:t>
                </a:r>
              </a:p>
            </xdr:txBody>
          </xdr:sp>
          <xdr:sp macro="" textlink="">
            <xdr:nvSpPr>
              <xdr:cNvPr id="2113" name="Option Button 65" hidden="1">
                <a:extLst>
                  <a:ext uri="{63B3BB69-23CF-44E3-9099-C40C66FF867C}">
                    <a14:compatExt spid="_x0000_s2113"/>
                  </a:ext>
                  <a:ext uri="{FF2B5EF4-FFF2-40B4-BE49-F238E27FC236}">
                    <a16:creationId xmlns:a16="http://schemas.microsoft.com/office/drawing/2014/main" id="{00000000-0008-0000-0200-000041080000}"/>
                  </a:ext>
                </a:extLst>
              </xdr:cNvPr>
              <xdr:cNvSpPr/>
            </xdr:nvSpPr>
            <xdr:spPr bwMode="auto">
              <a:xfrm>
                <a:off x="933450" y="23526750"/>
                <a:ext cx="600075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Red</a:t>
                </a:r>
              </a:p>
            </xdr:txBody>
          </xdr:sp>
          <xdr:sp macro="" textlink="">
            <xdr:nvSpPr>
              <xdr:cNvPr id="2114" name="Option Button 66" hidden="1">
                <a:extLst>
                  <a:ext uri="{63B3BB69-23CF-44E3-9099-C40C66FF867C}">
                    <a14:compatExt spid="_x0000_s2114"/>
                  </a:ext>
                  <a:ext uri="{FF2B5EF4-FFF2-40B4-BE49-F238E27FC236}">
                    <a16:creationId xmlns:a16="http://schemas.microsoft.com/office/drawing/2014/main" id="{00000000-0008-0000-0200-000042080000}"/>
                  </a:ext>
                </a:extLst>
              </xdr:cNvPr>
              <xdr:cNvSpPr/>
            </xdr:nvSpPr>
            <xdr:spPr bwMode="auto">
              <a:xfrm>
                <a:off x="923925" y="23712487"/>
                <a:ext cx="6191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Green</a:t>
                </a:r>
              </a:p>
            </xdr:txBody>
          </xdr:sp>
          <xdr:sp macro="" textlink="">
            <xdr:nvSpPr>
              <xdr:cNvPr id="2183" name="Option Button 135" hidden="1">
                <a:extLst>
                  <a:ext uri="{63B3BB69-23CF-44E3-9099-C40C66FF867C}">
                    <a14:compatExt spid="_x0000_s2183"/>
                  </a:ext>
                  <a:ext uri="{FF2B5EF4-FFF2-40B4-BE49-F238E27FC236}">
                    <a16:creationId xmlns:a16="http://schemas.microsoft.com/office/drawing/2014/main" id="{00000000-0008-0000-0200-000087080000}"/>
                  </a:ext>
                </a:extLst>
              </xdr:cNvPr>
              <xdr:cNvSpPr/>
            </xdr:nvSpPr>
            <xdr:spPr bwMode="auto">
              <a:xfrm>
                <a:off x="933450" y="23907750"/>
                <a:ext cx="6191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Blue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123825</xdr:colOff>
          <xdr:row>124</xdr:row>
          <xdr:rowOff>85725</xdr:rowOff>
        </xdr:from>
        <xdr:to>
          <xdr:col>6</xdr:col>
          <xdr:colOff>114300</xdr:colOff>
          <xdr:row>130</xdr:row>
          <xdr:rowOff>85725</xdr:rowOff>
        </xdr:to>
        <xdr:grpSp>
          <xdr:nvGrpSpPr>
            <xdr:cNvPr id="100" name="Group 99">
              <a:extLst>
                <a:ext uri="{FF2B5EF4-FFF2-40B4-BE49-F238E27FC236}">
                  <a16:creationId xmlns:a16="http://schemas.microsoft.com/office/drawing/2014/main" id="{00000000-0008-0000-0200-000064000000}"/>
                </a:ext>
              </a:extLst>
            </xdr:cNvPr>
            <xdr:cNvGrpSpPr/>
          </xdr:nvGrpSpPr>
          <xdr:grpSpPr>
            <a:xfrm>
              <a:off x="2155825" y="24368125"/>
              <a:ext cx="1006475" cy="1158240"/>
              <a:chOff x="1190625" y="16544925"/>
              <a:chExt cx="885825" cy="1143000"/>
            </a:xfrm>
          </xdr:grpSpPr>
          <xdr:sp macro="" textlink="">
            <xdr:nvSpPr>
              <xdr:cNvPr id="2191" name="Group Box 143" hidden="1">
                <a:extLst>
                  <a:ext uri="{63B3BB69-23CF-44E3-9099-C40C66FF867C}">
                    <a14:compatExt spid="_x0000_s2191"/>
                  </a:ext>
                  <a:ext uri="{FF2B5EF4-FFF2-40B4-BE49-F238E27FC236}">
                    <a16:creationId xmlns:a16="http://schemas.microsoft.com/office/drawing/2014/main" id="{00000000-0008-0000-0200-00008F080000}"/>
                  </a:ext>
                </a:extLst>
              </xdr:cNvPr>
              <xdr:cNvSpPr/>
            </xdr:nvSpPr>
            <xdr:spPr bwMode="auto">
              <a:xfrm>
                <a:off x="1190625" y="16544925"/>
                <a:ext cx="885825" cy="11430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22860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View Angle</a:t>
                </a:r>
              </a:p>
            </xdr:txBody>
          </xdr:sp>
          <xdr:sp macro="" textlink="">
            <xdr:nvSpPr>
              <xdr:cNvPr id="2192" name="Option Button 144" hidden="1">
                <a:extLst>
                  <a:ext uri="{63B3BB69-23CF-44E3-9099-C40C66FF867C}">
                    <a14:compatExt spid="_x0000_s2192"/>
                  </a:ext>
                  <a:ext uri="{FF2B5EF4-FFF2-40B4-BE49-F238E27FC236}">
                    <a16:creationId xmlns:a16="http://schemas.microsoft.com/office/drawing/2014/main" id="{00000000-0008-0000-0200-000090080000}"/>
                  </a:ext>
                </a:extLst>
              </xdr:cNvPr>
              <xdr:cNvSpPr/>
            </xdr:nvSpPr>
            <xdr:spPr bwMode="auto">
              <a:xfrm>
                <a:off x="1285875" y="1664017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π/4</a:t>
                </a:r>
              </a:p>
            </xdr:txBody>
          </xdr:sp>
          <xdr:sp macro="" textlink="">
            <xdr:nvSpPr>
              <xdr:cNvPr id="2193" name="Option Button 145" hidden="1">
                <a:extLst>
                  <a:ext uri="{63B3BB69-23CF-44E3-9099-C40C66FF867C}">
                    <a14:compatExt spid="_x0000_s2193"/>
                  </a:ext>
                  <a:ext uri="{FF2B5EF4-FFF2-40B4-BE49-F238E27FC236}">
                    <a16:creationId xmlns:a16="http://schemas.microsoft.com/office/drawing/2014/main" id="{00000000-0008-0000-0200-000091080000}"/>
                  </a:ext>
                </a:extLst>
              </xdr:cNvPr>
              <xdr:cNvSpPr/>
            </xdr:nvSpPr>
            <xdr:spPr bwMode="auto">
              <a:xfrm>
                <a:off x="1285875" y="16835438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π/8</a:t>
                </a:r>
              </a:p>
            </xdr:txBody>
          </xdr:sp>
          <xdr:sp macro="" textlink="">
            <xdr:nvSpPr>
              <xdr:cNvPr id="2194" name="Option Button 146" hidden="1">
                <a:extLst>
                  <a:ext uri="{63B3BB69-23CF-44E3-9099-C40C66FF867C}">
                    <a14:compatExt spid="_x0000_s2194"/>
                  </a:ext>
                  <a:ext uri="{FF2B5EF4-FFF2-40B4-BE49-F238E27FC236}">
                    <a16:creationId xmlns:a16="http://schemas.microsoft.com/office/drawing/2014/main" id="{00000000-0008-0000-0200-000092080000}"/>
                  </a:ext>
                </a:extLst>
              </xdr:cNvPr>
              <xdr:cNvSpPr/>
            </xdr:nvSpPr>
            <xdr:spPr bwMode="auto">
              <a:xfrm>
                <a:off x="1285875" y="17030701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π/16</a:t>
                </a:r>
              </a:p>
            </xdr:txBody>
          </xdr:sp>
          <xdr:sp macro="" textlink="">
            <xdr:nvSpPr>
              <xdr:cNvPr id="2195" name="Option Button 147" hidden="1">
                <a:extLst>
                  <a:ext uri="{63B3BB69-23CF-44E3-9099-C40C66FF867C}">
                    <a14:compatExt spid="_x0000_s2195"/>
                  </a:ext>
                  <a:ext uri="{FF2B5EF4-FFF2-40B4-BE49-F238E27FC236}">
                    <a16:creationId xmlns:a16="http://schemas.microsoft.com/office/drawing/2014/main" id="{00000000-0008-0000-0200-000093080000}"/>
                  </a:ext>
                </a:extLst>
              </xdr:cNvPr>
              <xdr:cNvSpPr/>
            </xdr:nvSpPr>
            <xdr:spPr bwMode="auto">
              <a:xfrm>
                <a:off x="1285875" y="17225963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π/32</a:t>
                </a:r>
              </a:p>
            </xdr:txBody>
          </xdr:sp>
          <xdr:sp macro="" textlink="">
            <xdr:nvSpPr>
              <xdr:cNvPr id="2196" name="Option Button 148" hidden="1">
                <a:extLst>
                  <a:ext uri="{63B3BB69-23CF-44E3-9099-C40C66FF867C}">
                    <a14:compatExt spid="_x0000_s2196"/>
                  </a:ext>
                  <a:ext uri="{FF2B5EF4-FFF2-40B4-BE49-F238E27FC236}">
                    <a16:creationId xmlns:a16="http://schemas.microsoft.com/office/drawing/2014/main" id="{00000000-0008-0000-0200-000094080000}"/>
                  </a:ext>
                </a:extLst>
              </xdr:cNvPr>
              <xdr:cNvSpPr/>
            </xdr:nvSpPr>
            <xdr:spPr bwMode="auto">
              <a:xfrm>
                <a:off x="1285875" y="17421225"/>
                <a:ext cx="581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22860" rIns="0" bIns="22860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π/64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25</xdr:col>
      <xdr:colOff>400050</xdr:colOff>
      <xdr:row>120</xdr:row>
      <xdr:rowOff>19050</xdr:rowOff>
    </xdr:from>
    <xdr:to>
      <xdr:col>27</xdr:col>
      <xdr:colOff>57150</xdr:colOff>
      <xdr:row>128</xdr:row>
      <xdr:rowOff>47625</xdr:rowOff>
    </xdr:to>
    <xdr:sp macro="" textlink="">
      <xdr:nvSpPr>
        <xdr:cNvPr id="19" name="Up Arrow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1591925" y="23441025"/>
          <a:ext cx="552450" cy="15525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109537</xdr:colOff>
      <xdr:row>114</xdr:row>
      <xdr:rowOff>9525</xdr:rowOff>
    </xdr:from>
    <xdr:ext cx="280013" cy="6236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 txBox="1"/>
          </xdr:nvSpPr>
          <xdr:spPr>
            <a:xfrm>
              <a:off x="11749087" y="24126825"/>
              <a:ext cx="280013" cy="623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11749087" y="24126825"/>
              <a:ext cx="280013" cy="623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𝑥_𝑠@𝑦_𝑠@0@1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100012</xdr:colOff>
      <xdr:row>114</xdr:row>
      <xdr:rowOff>28575</xdr:rowOff>
    </xdr:from>
    <xdr:ext cx="289823" cy="6236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 txBox="1"/>
          </xdr:nvSpPr>
          <xdr:spPr>
            <a:xfrm>
              <a:off x="11739562" y="24907875"/>
              <a:ext cx="289823" cy="623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𝑧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11739562" y="24907875"/>
              <a:ext cx="289823" cy="623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𝑥_𝑠@𝑦_𝑠@𝑑_𝑧@1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)]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25</xdr:col>
      <xdr:colOff>400050</xdr:colOff>
      <xdr:row>103</xdr:row>
      <xdr:rowOff>76200</xdr:rowOff>
    </xdr:from>
    <xdr:to>
      <xdr:col>27</xdr:col>
      <xdr:colOff>57150</xdr:colOff>
      <xdr:row>109</xdr:row>
      <xdr:rowOff>142875</xdr:rowOff>
    </xdr:to>
    <xdr:sp macro="" textlink="">
      <xdr:nvSpPr>
        <xdr:cNvPr id="91" name="Up Arrow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11591925" y="20145375"/>
          <a:ext cx="552450" cy="12477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400050</xdr:colOff>
      <xdr:row>55</xdr:row>
      <xdr:rowOff>152400</xdr:rowOff>
    </xdr:from>
    <xdr:to>
      <xdr:col>27</xdr:col>
      <xdr:colOff>57150</xdr:colOff>
      <xdr:row>89</xdr:row>
      <xdr:rowOff>95250</xdr:rowOff>
    </xdr:to>
    <xdr:sp macro="" textlink="">
      <xdr:nvSpPr>
        <xdr:cNvPr id="92" name="Up Arrow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11591925" y="10877550"/>
          <a:ext cx="552450" cy="65341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276225</xdr:colOff>
      <xdr:row>50</xdr:row>
      <xdr:rowOff>47624</xdr:rowOff>
    </xdr:from>
    <xdr:to>
      <xdr:col>31</xdr:col>
      <xdr:colOff>219075</xdr:colOff>
      <xdr:row>51</xdr:row>
      <xdr:rowOff>56006</xdr:rowOff>
    </xdr:to>
    <xdr:sp macro="" textlink="">
      <xdr:nvSpPr>
        <xdr:cNvPr id="24" name="Right Arrow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3706475" y="11601449"/>
          <a:ext cx="390525" cy="246507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400050</xdr:colOff>
      <xdr:row>26</xdr:row>
      <xdr:rowOff>47625</xdr:rowOff>
    </xdr:from>
    <xdr:to>
      <xdr:col>27</xdr:col>
      <xdr:colOff>57150</xdr:colOff>
      <xdr:row>40</xdr:row>
      <xdr:rowOff>142875</xdr:rowOff>
    </xdr:to>
    <xdr:sp macro="" textlink="">
      <xdr:nvSpPr>
        <xdr:cNvPr id="94" name="Up Arrow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11591925" y="5076825"/>
          <a:ext cx="552450" cy="2800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53</xdr:col>
          <xdr:colOff>139700</xdr:colOff>
          <xdr:row>195</xdr:row>
          <xdr:rowOff>165100</xdr:rowOff>
        </xdr:from>
        <xdr:to>
          <xdr:col>56</xdr:col>
          <xdr:colOff>215900</xdr:colOff>
          <xdr:row>197</xdr:row>
          <xdr:rowOff>25400</xdr:rowOff>
        </xdr:to>
        <xdr:sp macro="" textlink="">
          <xdr:nvSpPr>
            <xdr:cNvPr id="2200" name="Check Box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2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Object Picking Visible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12700</xdr:colOff>
          <xdr:row>129</xdr:row>
          <xdr:rowOff>177800</xdr:rowOff>
        </xdr:from>
        <xdr:to>
          <xdr:col>25</xdr:col>
          <xdr:colOff>114300</xdr:colOff>
          <xdr:row>131</xdr:row>
          <xdr:rowOff>25400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2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Object Picking Visible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12700</xdr:colOff>
          <xdr:row>110</xdr:row>
          <xdr:rowOff>165100</xdr:rowOff>
        </xdr:from>
        <xdr:to>
          <xdr:col>25</xdr:col>
          <xdr:colOff>114300</xdr:colOff>
          <xdr:row>112</xdr:row>
          <xdr:rowOff>25400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2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Object Picking Visible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38100</xdr:colOff>
          <xdr:row>90</xdr:row>
          <xdr:rowOff>177800</xdr:rowOff>
        </xdr:from>
        <xdr:to>
          <xdr:col>25</xdr:col>
          <xdr:colOff>139700</xdr:colOff>
          <xdr:row>92</xdr:row>
          <xdr:rowOff>38100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2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Object Picking Visible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25400</xdr:colOff>
          <xdr:row>43</xdr:row>
          <xdr:rowOff>25400</xdr:rowOff>
        </xdr:from>
        <xdr:to>
          <xdr:col>25</xdr:col>
          <xdr:colOff>127000</xdr:colOff>
          <xdr:row>44</xdr:row>
          <xdr:rowOff>25400</xdr:rowOff>
        </xdr:to>
        <xdr:sp macro="" textlink="">
          <xdr:nvSpPr>
            <xdr:cNvPr id="2204" name="Check Box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2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Object Picking Visible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25400</xdr:colOff>
          <xdr:row>9</xdr:row>
          <xdr:rowOff>177800</xdr:rowOff>
        </xdr:from>
        <xdr:to>
          <xdr:col>25</xdr:col>
          <xdr:colOff>127000</xdr:colOff>
          <xdr:row>11</xdr:row>
          <xdr:rowOff>25400</xdr:rowOff>
        </xdr:to>
        <xdr:sp macro="" textlink="">
          <xdr:nvSpPr>
            <xdr:cNvPr id="2205" name="Check Box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2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Object Picking Visible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89.xml"/><Relationship Id="rId21" Type="http://schemas.openxmlformats.org/officeDocument/2006/relationships/ctrlProp" Target="../ctrlProps/ctrlProp84.xml"/><Relationship Id="rId42" Type="http://schemas.openxmlformats.org/officeDocument/2006/relationships/ctrlProp" Target="../ctrlProps/ctrlProp105.xml"/><Relationship Id="rId47" Type="http://schemas.openxmlformats.org/officeDocument/2006/relationships/ctrlProp" Target="../ctrlProps/ctrlProp110.xml"/><Relationship Id="rId63" Type="http://schemas.openxmlformats.org/officeDocument/2006/relationships/ctrlProp" Target="../ctrlProps/ctrlProp126.xml"/><Relationship Id="rId68" Type="http://schemas.openxmlformats.org/officeDocument/2006/relationships/ctrlProp" Target="../ctrlProps/ctrlProp131.xml"/><Relationship Id="rId7" Type="http://schemas.openxmlformats.org/officeDocument/2006/relationships/ctrlProp" Target="../ctrlProps/ctrlProp7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79.xml"/><Relationship Id="rId29" Type="http://schemas.openxmlformats.org/officeDocument/2006/relationships/ctrlProp" Target="../ctrlProps/ctrlProp92.xml"/><Relationship Id="rId11" Type="http://schemas.openxmlformats.org/officeDocument/2006/relationships/ctrlProp" Target="../ctrlProps/ctrlProp74.xml"/><Relationship Id="rId24" Type="http://schemas.openxmlformats.org/officeDocument/2006/relationships/ctrlProp" Target="../ctrlProps/ctrlProp87.xml"/><Relationship Id="rId32" Type="http://schemas.openxmlformats.org/officeDocument/2006/relationships/ctrlProp" Target="../ctrlProps/ctrlProp95.xml"/><Relationship Id="rId37" Type="http://schemas.openxmlformats.org/officeDocument/2006/relationships/ctrlProp" Target="../ctrlProps/ctrlProp100.xml"/><Relationship Id="rId40" Type="http://schemas.openxmlformats.org/officeDocument/2006/relationships/ctrlProp" Target="../ctrlProps/ctrlProp103.xml"/><Relationship Id="rId45" Type="http://schemas.openxmlformats.org/officeDocument/2006/relationships/ctrlProp" Target="../ctrlProps/ctrlProp108.xml"/><Relationship Id="rId53" Type="http://schemas.openxmlformats.org/officeDocument/2006/relationships/ctrlProp" Target="../ctrlProps/ctrlProp116.xml"/><Relationship Id="rId58" Type="http://schemas.openxmlformats.org/officeDocument/2006/relationships/ctrlProp" Target="../ctrlProps/ctrlProp121.xml"/><Relationship Id="rId66" Type="http://schemas.openxmlformats.org/officeDocument/2006/relationships/ctrlProp" Target="../ctrlProps/ctrlProp129.xml"/><Relationship Id="rId5" Type="http://schemas.openxmlformats.org/officeDocument/2006/relationships/ctrlProp" Target="../ctrlProps/ctrlProp68.xml"/><Relationship Id="rId61" Type="http://schemas.openxmlformats.org/officeDocument/2006/relationships/ctrlProp" Target="../ctrlProps/ctrlProp124.xml"/><Relationship Id="rId19" Type="http://schemas.openxmlformats.org/officeDocument/2006/relationships/ctrlProp" Target="../ctrlProps/ctrlProp82.xml"/><Relationship Id="rId14" Type="http://schemas.openxmlformats.org/officeDocument/2006/relationships/ctrlProp" Target="../ctrlProps/ctrlProp77.xml"/><Relationship Id="rId22" Type="http://schemas.openxmlformats.org/officeDocument/2006/relationships/ctrlProp" Target="../ctrlProps/ctrlProp85.xml"/><Relationship Id="rId27" Type="http://schemas.openxmlformats.org/officeDocument/2006/relationships/ctrlProp" Target="../ctrlProps/ctrlProp90.xml"/><Relationship Id="rId30" Type="http://schemas.openxmlformats.org/officeDocument/2006/relationships/ctrlProp" Target="../ctrlProps/ctrlProp93.xml"/><Relationship Id="rId35" Type="http://schemas.openxmlformats.org/officeDocument/2006/relationships/ctrlProp" Target="../ctrlProps/ctrlProp98.xml"/><Relationship Id="rId43" Type="http://schemas.openxmlformats.org/officeDocument/2006/relationships/ctrlProp" Target="../ctrlProps/ctrlProp106.xml"/><Relationship Id="rId48" Type="http://schemas.openxmlformats.org/officeDocument/2006/relationships/ctrlProp" Target="../ctrlProps/ctrlProp111.xml"/><Relationship Id="rId56" Type="http://schemas.openxmlformats.org/officeDocument/2006/relationships/ctrlProp" Target="../ctrlProps/ctrlProp119.xml"/><Relationship Id="rId64" Type="http://schemas.openxmlformats.org/officeDocument/2006/relationships/ctrlProp" Target="../ctrlProps/ctrlProp127.xml"/><Relationship Id="rId69" Type="http://schemas.openxmlformats.org/officeDocument/2006/relationships/ctrlProp" Target="../ctrlProps/ctrlProp132.xml"/><Relationship Id="rId8" Type="http://schemas.openxmlformats.org/officeDocument/2006/relationships/ctrlProp" Target="../ctrlProps/ctrlProp71.xml"/><Relationship Id="rId51" Type="http://schemas.openxmlformats.org/officeDocument/2006/relationships/ctrlProp" Target="../ctrlProps/ctrlProp114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75.xml"/><Relationship Id="rId17" Type="http://schemas.openxmlformats.org/officeDocument/2006/relationships/ctrlProp" Target="../ctrlProps/ctrlProp80.xml"/><Relationship Id="rId25" Type="http://schemas.openxmlformats.org/officeDocument/2006/relationships/ctrlProp" Target="../ctrlProps/ctrlProp88.xml"/><Relationship Id="rId33" Type="http://schemas.openxmlformats.org/officeDocument/2006/relationships/ctrlProp" Target="../ctrlProps/ctrlProp96.xml"/><Relationship Id="rId38" Type="http://schemas.openxmlformats.org/officeDocument/2006/relationships/ctrlProp" Target="../ctrlProps/ctrlProp101.xml"/><Relationship Id="rId46" Type="http://schemas.openxmlformats.org/officeDocument/2006/relationships/ctrlProp" Target="../ctrlProps/ctrlProp109.xml"/><Relationship Id="rId59" Type="http://schemas.openxmlformats.org/officeDocument/2006/relationships/ctrlProp" Target="../ctrlProps/ctrlProp122.xml"/><Relationship Id="rId67" Type="http://schemas.openxmlformats.org/officeDocument/2006/relationships/ctrlProp" Target="../ctrlProps/ctrlProp130.xml"/><Relationship Id="rId20" Type="http://schemas.openxmlformats.org/officeDocument/2006/relationships/ctrlProp" Target="../ctrlProps/ctrlProp83.xml"/><Relationship Id="rId41" Type="http://schemas.openxmlformats.org/officeDocument/2006/relationships/ctrlProp" Target="../ctrlProps/ctrlProp104.xml"/><Relationship Id="rId54" Type="http://schemas.openxmlformats.org/officeDocument/2006/relationships/ctrlProp" Target="../ctrlProps/ctrlProp117.xml"/><Relationship Id="rId62" Type="http://schemas.openxmlformats.org/officeDocument/2006/relationships/ctrlProp" Target="../ctrlProps/ctrlProp125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9.xml"/><Relationship Id="rId15" Type="http://schemas.openxmlformats.org/officeDocument/2006/relationships/ctrlProp" Target="../ctrlProps/ctrlProp78.xml"/><Relationship Id="rId23" Type="http://schemas.openxmlformats.org/officeDocument/2006/relationships/ctrlProp" Target="../ctrlProps/ctrlProp86.xml"/><Relationship Id="rId28" Type="http://schemas.openxmlformats.org/officeDocument/2006/relationships/ctrlProp" Target="../ctrlProps/ctrlProp91.xml"/><Relationship Id="rId36" Type="http://schemas.openxmlformats.org/officeDocument/2006/relationships/ctrlProp" Target="../ctrlProps/ctrlProp99.xml"/><Relationship Id="rId49" Type="http://schemas.openxmlformats.org/officeDocument/2006/relationships/ctrlProp" Target="../ctrlProps/ctrlProp112.xml"/><Relationship Id="rId57" Type="http://schemas.openxmlformats.org/officeDocument/2006/relationships/ctrlProp" Target="../ctrlProps/ctrlProp120.xml"/><Relationship Id="rId10" Type="http://schemas.openxmlformats.org/officeDocument/2006/relationships/ctrlProp" Target="../ctrlProps/ctrlProp73.xml"/><Relationship Id="rId31" Type="http://schemas.openxmlformats.org/officeDocument/2006/relationships/ctrlProp" Target="../ctrlProps/ctrlProp94.xml"/><Relationship Id="rId44" Type="http://schemas.openxmlformats.org/officeDocument/2006/relationships/ctrlProp" Target="../ctrlProps/ctrlProp107.xml"/><Relationship Id="rId52" Type="http://schemas.openxmlformats.org/officeDocument/2006/relationships/ctrlProp" Target="../ctrlProps/ctrlProp115.xml"/><Relationship Id="rId60" Type="http://schemas.openxmlformats.org/officeDocument/2006/relationships/ctrlProp" Target="../ctrlProps/ctrlProp123.xml"/><Relationship Id="rId65" Type="http://schemas.openxmlformats.org/officeDocument/2006/relationships/ctrlProp" Target="../ctrlProps/ctrlProp128.xml"/><Relationship Id="rId4" Type="http://schemas.openxmlformats.org/officeDocument/2006/relationships/ctrlProp" Target="../ctrlProps/ctrlProp67.xml"/><Relationship Id="rId9" Type="http://schemas.openxmlformats.org/officeDocument/2006/relationships/ctrlProp" Target="../ctrlProps/ctrlProp72.xml"/><Relationship Id="rId13" Type="http://schemas.openxmlformats.org/officeDocument/2006/relationships/ctrlProp" Target="../ctrlProps/ctrlProp76.xml"/><Relationship Id="rId18" Type="http://schemas.openxmlformats.org/officeDocument/2006/relationships/ctrlProp" Target="../ctrlProps/ctrlProp81.xml"/><Relationship Id="rId39" Type="http://schemas.openxmlformats.org/officeDocument/2006/relationships/ctrlProp" Target="../ctrlProps/ctrlProp102.xml"/><Relationship Id="rId34" Type="http://schemas.openxmlformats.org/officeDocument/2006/relationships/ctrlProp" Target="../ctrlProps/ctrlProp97.xml"/><Relationship Id="rId50" Type="http://schemas.openxmlformats.org/officeDocument/2006/relationships/ctrlProp" Target="../ctrlProps/ctrlProp113.xml"/><Relationship Id="rId55" Type="http://schemas.openxmlformats.org/officeDocument/2006/relationships/ctrlProp" Target="../ctrlProps/ctrlProp1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9"/>
  <sheetViews>
    <sheetView topLeftCell="A37" zoomScale="192" zoomScaleNormal="100" workbookViewId="0">
      <selection activeCell="AC29" sqref="AC29"/>
    </sheetView>
  </sheetViews>
  <sheetFormatPr baseColWidth="10" defaultColWidth="6.6640625" defaultRowHeight="15" x14ac:dyDescent="0.2"/>
  <cols>
    <col min="6" max="12" width="6.6640625" customWidth="1"/>
    <col min="21" max="24" width="6.6640625" customWidth="1"/>
  </cols>
  <sheetData>
    <row r="1" spans="1:30" x14ac:dyDescent="0.2">
      <c r="A1" s="1" t="s">
        <v>0</v>
      </c>
    </row>
    <row r="3" spans="1:30" ht="17" x14ac:dyDescent="0.25"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5"/>
      <c r="Y3" s="63" t="s">
        <v>5</v>
      </c>
      <c r="Z3" s="63"/>
      <c r="AA3" s="63"/>
      <c r="AB3" s="63"/>
      <c r="AC3" s="63"/>
      <c r="AD3" s="63"/>
    </row>
    <row r="4" spans="1:30" x14ac:dyDescent="0.2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5"/>
      <c r="Y4" s="63"/>
      <c r="Z4" s="63"/>
      <c r="AA4" s="63"/>
      <c r="AB4" s="63"/>
      <c r="AC4" s="63"/>
      <c r="AD4" s="63"/>
    </row>
    <row r="5" spans="1:30" x14ac:dyDescent="0.2">
      <c r="B5" s="10"/>
      <c r="C5" s="1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R5" s="5"/>
      <c r="Y5" s="64" t="s">
        <v>6</v>
      </c>
      <c r="Z5" s="6"/>
      <c r="AA5" s="6"/>
      <c r="AB5" s="6"/>
      <c r="AC5" s="6"/>
      <c r="AD5" s="6"/>
    </row>
    <row r="6" spans="1:30" x14ac:dyDescent="0.2">
      <c r="B6" s="10"/>
      <c r="C6" s="7" t="s">
        <v>2</v>
      </c>
      <c r="D6" s="8"/>
      <c r="E6" s="8"/>
      <c r="F6" s="8"/>
      <c r="G6" s="8"/>
      <c r="H6" s="9"/>
      <c r="I6" s="11"/>
      <c r="J6" s="11"/>
      <c r="K6" s="11"/>
      <c r="L6" s="11"/>
      <c r="M6" s="11"/>
      <c r="N6" s="11"/>
      <c r="O6" s="11"/>
      <c r="P6" s="11"/>
      <c r="Q6" s="12"/>
      <c r="R6" s="5"/>
      <c r="Y6" s="65" t="s">
        <v>7</v>
      </c>
      <c r="Z6" s="66">
        <f t="shared" ref="Z6:AB6" ca="1" si="0">RANDBETWEEN(-10,10)</f>
        <v>-1</v>
      </c>
      <c r="AA6" s="66">
        <f t="shared" ca="1" si="0"/>
        <v>-1</v>
      </c>
      <c r="AB6" s="66">
        <f t="shared" ca="1" si="0"/>
        <v>-2</v>
      </c>
      <c r="AC6" s="66"/>
      <c r="AD6" s="66"/>
    </row>
    <row r="7" spans="1:30" x14ac:dyDescent="0.2">
      <c r="B7" s="10"/>
      <c r="C7" s="10"/>
      <c r="D7" s="14" t="s">
        <v>3</v>
      </c>
      <c r="E7" s="15">
        <f t="shared" ref="E7:G7" ca="1" si="1">Z6</f>
        <v>-1</v>
      </c>
      <c r="F7" s="8">
        <f t="shared" ca="1" si="1"/>
        <v>-1</v>
      </c>
      <c r="G7" s="9">
        <f t="shared" ca="1" si="1"/>
        <v>-2</v>
      </c>
      <c r="H7" s="12"/>
      <c r="I7" s="11"/>
      <c r="J7" s="11"/>
      <c r="K7" s="11"/>
      <c r="L7" s="11"/>
      <c r="M7" s="11"/>
      <c r="N7" s="11"/>
      <c r="O7" s="11"/>
      <c r="P7" s="11"/>
      <c r="Q7" s="12"/>
      <c r="R7" s="5"/>
      <c r="Y7" s="64" t="s">
        <v>8</v>
      </c>
      <c r="Z7" s="67"/>
      <c r="AA7" s="66"/>
      <c r="AB7" s="66"/>
      <c r="AC7" s="66"/>
      <c r="AD7" s="66"/>
    </row>
    <row r="8" spans="1:30" x14ac:dyDescent="0.2">
      <c r="B8" s="10"/>
      <c r="C8" s="10"/>
      <c r="D8" s="11" t="s">
        <v>4</v>
      </c>
      <c r="E8" s="16">
        <f t="shared" ref="E8:G8" ca="1" si="2">Z11</f>
        <v>1</v>
      </c>
      <c r="F8" s="17">
        <f t="shared" ca="1" si="2"/>
        <v>13</v>
      </c>
      <c r="G8" s="18">
        <f t="shared" ca="1" si="2"/>
        <v>-16</v>
      </c>
      <c r="H8" s="12"/>
      <c r="I8" s="11"/>
      <c r="J8" s="11"/>
      <c r="K8" s="11"/>
      <c r="L8" s="11"/>
      <c r="M8" s="11"/>
      <c r="N8" s="11"/>
      <c r="O8" s="11"/>
      <c r="P8" s="11"/>
      <c r="Q8" s="12"/>
      <c r="R8" s="5"/>
      <c r="Y8" s="65" t="s">
        <v>12</v>
      </c>
      <c r="Z8" s="63">
        <f ca="1">RANDBETWEEN(20,100)</f>
        <v>20</v>
      </c>
      <c r="AA8" s="63"/>
      <c r="AB8" s="63"/>
      <c r="AC8" s="63"/>
      <c r="AD8" s="63"/>
    </row>
    <row r="9" spans="1:30" x14ac:dyDescent="0.2">
      <c r="B9" s="10"/>
      <c r="C9" s="10"/>
      <c r="D9" s="19" t="s">
        <v>158</v>
      </c>
      <c r="E9" s="20">
        <f t="shared" ref="E9:G9" ca="1" si="3">Z12</f>
        <v>5</v>
      </c>
      <c r="F9" s="21">
        <f t="shared" ca="1" si="3"/>
        <v>-4</v>
      </c>
      <c r="G9" s="22">
        <f t="shared" ca="1" si="3"/>
        <v>-10</v>
      </c>
      <c r="H9" s="12"/>
      <c r="I9" s="11"/>
      <c r="J9" s="11"/>
      <c r="K9" s="11"/>
      <c r="L9" s="11"/>
      <c r="M9" s="11"/>
      <c r="N9" s="11"/>
      <c r="O9" s="11"/>
      <c r="P9" s="11"/>
      <c r="Q9" s="12"/>
      <c r="R9" s="5"/>
      <c r="Y9" s="65" t="s">
        <v>9</v>
      </c>
      <c r="Z9" s="66">
        <f ca="1">RANDBETWEEN(-10,10)</f>
        <v>1</v>
      </c>
      <c r="AA9" s="66">
        <f ca="1">RANDBETWEEN(-10,10)</f>
        <v>6</v>
      </c>
      <c r="AB9" s="66">
        <f ca="1">RANDBETWEEN(-10,10)</f>
        <v>-6</v>
      </c>
      <c r="AC9" s="63" t="s">
        <v>13</v>
      </c>
      <c r="AD9" s="66">
        <f ca="1">SQRT(SUMPRODUCT(Z9:AB9,Z9:AB9))</f>
        <v>8.5440037453175304</v>
      </c>
    </row>
    <row r="10" spans="1:30" x14ac:dyDescent="0.2">
      <c r="B10" s="10"/>
      <c r="C10" s="20"/>
      <c r="D10" s="21"/>
      <c r="E10" s="23" t="s">
        <v>17</v>
      </c>
      <c r="F10" s="21"/>
      <c r="G10" s="21"/>
      <c r="H10" s="22"/>
      <c r="I10" s="11"/>
      <c r="J10" s="11"/>
      <c r="K10" s="11"/>
      <c r="L10" s="11"/>
      <c r="M10" s="11"/>
      <c r="N10" s="11"/>
      <c r="O10" s="11"/>
      <c r="P10" s="11"/>
      <c r="Q10" s="12"/>
      <c r="R10" s="5"/>
      <c r="Y10" s="65" t="s">
        <v>10</v>
      </c>
      <c r="Z10" s="66">
        <f ca="1">Z9/$AD9</f>
        <v>0.11704114719613057</v>
      </c>
      <c r="AA10" s="66">
        <f ca="1">AA9/$AD9</f>
        <v>0.70224688317678341</v>
      </c>
      <c r="AB10" s="66">
        <f ca="1">AB9/$AD9</f>
        <v>-0.70224688317678341</v>
      </c>
      <c r="AC10" s="63" t="s">
        <v>13</v>
      </c>
      <c r="AD10" s="66">
        <f ca="1">SQRT(SUMPRODUCT(Z10:AB10,Z10:AB10))</f>
        <v>1</v>
      </c>
    </row>
    <row r="11" spans="1:30" x14ac:dyDescent="0.2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2"/>
      <c r="R11" s="5"/>
      <c r="Y11" s="65" t="s">
        <v>11</v>
      </c>
      <c r="Z11" s="66">
        <f ca="1">TRUNC(Z6+$Z8*Z10)</f>
        <v>1</v>
      </c>
      <c r="AA11" s="66">
        <f ca="1">TRUNC(AA6+$Z8*AA10)</f>
        <v>13</v>
      </c>
      <c r="AB11" s="66">
        <f ca="1">TRUNC(AB6+$Z8*AB10)</f>
        <v>-16</v>
      </c>
      <c r="AC11" s="66"/>
      <c r="AD11" s="66"/>
    </row>
    <row r="12" spans="1:30" x14ac:dyDescent="0.2">
      <c r="B12" s="24" t="s">
        <v>15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/>
      <c r="R12" s="5"/>
      <c r="Y12" s="65" t="s">
        <v>14</v>
      </c>
      <c r="Z12" s="66">
        <f ca="1">RANDBETWEEN(-5,5)</f>
        <v>5</v>
      </c>
      <c r="AA12" s="66">
        <f t="shared" ref="AA12:AB12" ca="1" si="4">RANDBETWEEN(-10,10)</f>
        <v>-4</v>
      </c>
      <c r="AB12" s="66">
        <f t="shared" ca="1" si="4"/>
        <v>-10</v>
      </c>
      <c r="AC12" s="66"/>
      <c r="AD12" s="66"/>
    </row>
    <row r="13" spans="1:30" x14ac:dyDescent="0.2">
      <c r="B13" s="10"/>
      <c r="C13" s="13" t="s">
        <v>16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  <c r="R13" s="5"/>
      <c r="Y13" s="63"/>
      <c r="Z13" s="63"/>
      <c r="AA13" s="63"/>
      <c r="AB13" s="63"/>
      <c r="AC13" s="63"/>
      <c r="AD13" s="66"/>
    </row>
    <row r="14" spans="1:30" x14ac:dyDescent="0.2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  <c r="R14" s="5"/>
      <c r="Y14" s="3"/>
      <c r="AC14" s="2"/>
      <c r="AD14" s="4"/>
    </row>
    <row r="15" spans="1:30" x14ac:dyDescent="0.2">
      <c r="B15" s="10"/>
      <c r="C15" s="11"/>
      <c r="D15" s="11"/>
      <c r="E15" s="11"/>
      <c r="F15" s="25">
        <f t="array" aca="1" ref="F15:F17" ca="1">TRANSPOSE(E8:G8)</f>
        <v>1</v>
      </c>
      <c r="G15" s="11"/>
      <c r="H15" s="25">
        <f t="array" aca="1" ref="H15:H17" ca="1">TRANSPOSE(E7:G7)</f>
        <v>-1</v>
      </c>
      <c r="I15" s="11"/>
      <c r="J15" s="25">
        <f t="shared" ref="J15:J17" ca="1" si="5">F15-H15</f>
        <v>2</v>
      </c>
      <c r="K15" s="11"/>
      <c r="L15" s="11"/>
      <c r="M15" s="11"/>
      <c r="N15" s="11"/>
      <c r="O15" s="11"/>
      <c r="P15" s="11"/>
      <c r="Q15" s="12"/>
      <c r="R15" s="5"/>
    </row>
    <row r="16" spans="1:30" x14ac:dyDescent="0.2">
      <c r="B16" s="10"/>
      <c r="C16" s="11"/>
      <c r="D16" s="11"/>
      <c r="E16" s="11"/>
      <c r="F16" s="26">
        <f ca="1"/>
        <v>13</v>
      </c>
      <c r="G16" s="27" t="s">
        <v>18</v>
      </c>
      <c r="H16" s="26">
        <f ca="1"/>
        <v>-1</v>
      </c>
      <c r="I16" s="27" t="s">
        <v>19</v>
      </c>
      <c r="J16" s="26">
        <f t="shared" ca="1" si="5"/>
        <v>14</v>
      </c>
      <c r="K16" s="11"/>
      <c r="L16" s="11"/>
      <c r="M16" s="11"/>
      <c r="N16" s="11"/>
      <c r="O16" s="11"/>
      <c r="P16" s="11"/>
      <c r="Q16" s="12"/>
      <c r="R16" s="5"/>
    </row>
    <row r="17" spans="2:18" x14ac:dyDescent="0.2">
      <c r="B17" s="10"/>
      <c r="C17" s="11"/>
      <c r="D17" s="11"/>
      <c r="E17" s="11"/>
      <c r="F17" s="28">
        <f ca="1"/>
        <v>-16</v>
      </c>
      <c r="G17" s="11"/>
      <c r="H17" s="28">
        <f ca="1"/>
        <v>-2</v>
      </c>
      <c r="I17" s="11"/>
      <c r="J17" s="28">
        <f t="shared" ca="1" si="5"/>
        <v>-14</v>
      </c>
      <c r="K17" s="11"/>
      <c r="L17" s="11"/>
      <c r="M17" s="11"/>
      <c r="N17" s="11"/>
      <c r="O17" s="11"/>
      <c r="P17" s="11"/>
      <c r="Q17" s="12"/>
      <c r="R17" s="5"/>
    </row>
    <row r="18" spans="2:18" x14ac:dyDescent="0.2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  <c r="R18" s="5"/>
    </row>
    <row r="19" spans="2:18" x14ac:dyDescent="0.2">
      <c r="B19" s="10"/>
      <c r="C19" s="11"/>
      <c r="D19" s="11"/>
      <c r="E19" s="11"/>
      <c r="F19" s="11"/>
      <c r="G19" s="11"/>
      <c r="H19" s="11"/>
      <c r="I19" s="25">
        <f ca="1">J15/F$20</f>
        <v>0.10050378152592121</v>
      </c>
      <c r="J19" s="11"/>
      <c r="K19" s="11"/>
      <c r="L19" s="11"/>
      <c r="M19" s="11"/>
      <c r="N19" s="11"/>
      <c r="O19" s="11"/>
      <c r="P19" s="11"/>
      <c r="Q19" s="12"/>
      <c r="R19" s="5"/>
    </row>
    <row r="20" spans="2:18" x14ac:dyDescent="0.2">
      <c r="B20" s="10"/>
      <c r="C20" s="11"/>
      <c r="D20" s="11"/>
      <c r="E20" s="11"/>
      <c r="F20" s="11">
        <f ca="1">SQRT(SUMPRODUCT(J15:J17,J15:J17))</f>
        <v>19.899748742132399</v>
      </c>
      <c r="G20" s="11"/>
      <c r="H20" s="11"/>
      <c r="I20" s="26">
        <f ca="1">J16/F$20</f>
        <v>0.70352647068144847</v>
      </c>
      <c r="J20" s="11"/>
      <c r="K20" s="11"/>
      <c r="L20" s="11"/>
      <c r="M20" s="11"/>
      <c r="N20" s="11"/>
      <c r="O20" s="11"/>
      <c r="P20" s="11"/>
      <c r="Q20" s="12"/>
      <c r="R20" s="5"/>
    </row>
    <row r="21" spans="2:18" x14ac:dyDescent="0.2">
      <c r="B21" s="10"/>
      <c r="C21" s="11"/>
      <c r="D21" s="11"/>
      <c r="E21" s="11"/>
      <c r="F21" s="11"/>
      <c r="G21" s="11"/>
      <c r="H21" s="11"/>
      <c r="I21" s="28">
        <f ca="1">J17/F$20</f>
        <v>-0.70352647068144847</v>
      </c>
      <c r="J21" s="11"/>
      <c r="K21" s="11"/>
      <c r="L21" s="11"/>
      <c r="M21" s="11"/>
      <c r="N21" s="11"/>
      <c r="O21" s="11"/>
      <c r="P21" s="11"/>
      <c r="Q21" s="12"/>
      <c r="R21" s="5"/>
    </row>
    <row r="22" spans="2:18" x14ac:dyDescent="0.2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5"/>
    </row>
    <row r="23" spans="2:18" x14ac:dyDescent="0.2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2"/>
      <c r="R23" s="5"/>
    </row>
    <row r="24" spans="2:18" x14ac:dyDescent="0.2">
      <c r="B24" s="10"/>
      <c r="C24" s="13" t="s">
        <v>20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5"/>
    </row>
    <row r="25" spans="2:18" x14ac:dyDescent="0.2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5"/>
    </row>
    <row r="26" spans="2:18" x14ac:dyDescent="0.2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29">
        <f t="shared" ref="L26:L28" ca="1" si="6">-I19</f>
        <v>-0.10050378152592121</v>
      </c>
      <c r="M26" s="11"/>
      <c r="N26" s="11"/>
      <c r="O26" s="11"/>
      <c r="P26" s="11"/>
      <c r="Q26" s="12"/>
      <c r="R26" s="5"/>
    </row>
    <row r="27" spans="2:18" x14ac:dyDescent="0.2">
      <c r="B27" s="10"/>
      <c r="C27" s="11"/>
      <c r="D27" s="13" t="s">
        <v>21</v>
      </c>
      <c r="E27" s="11"/>
      <c r="F27" s="11"/>
      <c r="G27" s="11"/>
      <c r="H27" s="11"/>
      <c r="I27" s="11"/>
      <c r="J27" s="11"/>
      <c r="K27" s="11"/>
      <c r="L27" s="30">
        <f t="shared" ca="1" si="6"/>
        <v>-0.70352647068144847</v>
      </c>
      <c r="M27" s="11"/>
      <c r="N27" s="11"/>
      <c r="O27" s="11"/>
      <c r="P27" s="11"/>
      <c r="Q27" s="12"/>
      <c r="R27" s="5"/>
    </row>
    <row r="28" spans="2:18" x14ac:dyDescent="0.2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31">
        <f t="shared" ca="1" si="6"/>
        <v>0.70352647068144847</v>
      </c>
      <c r="M28" s="11"/>
      <c r="N28" s="11"/>
      <c r="O28" s="11"/>
      <c r="P28" s="11"/>
      <c r="Q28" s="12"/>
      <c r="R28" s="5"/>
    </row>
    <row r="29" spans="2:18" x14ac:dyDescent="0.2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  <c r="R29" s="5"/>
    </row>
    <row r="30" spans="2:18" x14ac:dyDescent="0.2">
      <c r="B30" s="10"/>
      <c r="C30" s="11"/>
      <c r="D30" s="13" t="s">
        <v>23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  <c r="R30" s="5"/>
    </row>
    <row r="31" spans="2:18" x14ac:dyDescent="0.2">
      <c r="B31" s="10"/>
      <c r="C31" s="11"/>
      <c r="D31" s="11"/>
      <c r="E31" s="11"/>
      <c r="F31" s="11"/>
      <c r="G31" s="11"/>
      <c r="H31" s="25">
        <f t="array" aca="1" ref="H31:H33" ca="1">TRANSPOSE(E9:G9)</f>
        <v>5</v>
      </c>
      <c r="I31" s="11"/>
      <c r="J31" s="29">
        <f ca="1">L26</f>
        <v>-0.10050378152592121</v>
      </c>
      <c r="K31" s="11"/>
      <c r="L31" s="25">
        <f ca="1">H32*J33-J32*H33</f>
        <v>-9.8493705895402783</v>
      </c>
      <c r="M31" s="11"/>
      <c r="N31" s="11"/>
      <c r="O31" s="11"/>
      <c r="P31" s="11"/>
      <c r="Q31" s="12"/>
      <c r="R31" s="5"/>
    </row>
    <row r="32" spans="2:18" x14ac:dyDescent="0.2">
      <c r="B32" s="10"/>
      <c r="C32" s="11"/>
      <c r="D32" s="11"/>
      <c r="E32" s="11"/>
      <c r="F32" s="32"/>
      <c r="G32" s="11"/>
      <c r="H32" s="26">
        <f ca="1"/>
        <v>-4</v>
      </c>
      <c r="I32" s="33" t="s">
        <v>22</v>
      </c>
      <c r="J32" s="30">
        <f ca="1">L27</f>
        <v>-0.70352647068144847</v>
      </c>
      <c r="K32" s="27" t="s">
        <v>19</v>
      </c>
      <c r="L32" s="26">
        <f ca="1">-(H31*J33-J31*H33)</f>
        <v>-2.5125945381480301</v>
      </c>
      <c r="M32" s="11"/>
      <c r="N32" s="11" t="s">
        <v>24</v>
      </c>
      <c r="O32" s="11">
        <f ca="1">SQRT(SUMPRODUCT(L31:L33,L31:L33))</f>
        <v>10.89435031045306</v>
      </c>
      <c r="P32" s="11"/>
      <c r="Q32" s="12"/>
      <c r="R32" s="5"/>
    </row>
    <row r="33" spans="2:20" x14ac:dyDescent="0.2">
      <c r="B33" s="10"/>
      <c r="C33" s="11"/>
      <c r="D33" s="11"/>
      <c r="E33" s="11"/>
      <c r="F33" s="11"/>
      <c r="G33" s="11"/>
      <c r="H33" s="28">
        <f ca="1"/>
        <v>-10</v>
      </c>
      <c r="I33" s="11"/>
      <c r="J33" s="31">
        <f ca="1">L28</f>
        <v>0.70352647068144847</v>
      </c>
      <c r="K33" s="11"/>
      <c r="L33" s="28">
        <f ca="1">H31*J32-J31*H32</f>
        <v>-3.9196474795109273</v>
      </c>
      <c r="M33" s="11"/>
      <c r="N33" s="11"/>
      <c r="O33" s="11"/>
      <c r="P33" s="11"/>
      <c r="Q33" s="12"/>
      <c r="R33" s="5"/>
    </row>
    <row r="34" spans="2:20" x14ac:dyDescent="0.2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  <c r="R34" s="5"/>
    </row>
    <row r="35" spans="2:20" x14ac:dyDescent="0.2">
      <c r="B35" s="10"/>
      <c r="C35" s="11"/>
      <c r="D35" s="11"/>
      <c r="E35" s="11"/>
      <c r="F35" s="11"/>
      <c r="G35" s="34">
        <f ca="1">L31/O$32</f>
        <v>-0.90408058386830736</v>
      </c>
      <c r="H35" s="11"/>
      <c r="I35" s="11"/>
      <c r="J35" s="11"/>
      <c r="K35" s="11"/>
      <c r="L35" s="11"/>
      <c r="M35" s="11"/>
      <c r="N35" s="11"/>
      <c r="O35" s="11"/>
      <c r="P35" s="11"/>
      <c r="Q35" s="12"/>
      <c r="R35" s="5"/>
    </row>
    <row r="36" spans="2:20" x14ac:dyDescent="0.2">
      <c r="B36" s="10"/>
      <c r="C36" s="11"/>
      <c r="D36" s="11"/>
      <c r="E36" s="11"/>
      <c r="F36" s="11"/>
      <c r="G36" s="35">
        <f ca="1">L32/O$32</f>
        <v>-0.23063280200722128</v>
      </c>
      <c r="H36" s="11"/>
      <c r="I36" s="11"/>
      <c r="J36" s="11"/>
      <c r="K36" s="11"/>
      <c r="L36" s="11"/>
      <c r="M36" s="11"/>
      <c r="N36" s="11"/>
      <c r="O36" s="11"/>
      <c r="P36" s="11"/>
      <c r="Q36" s="12"/>
      <c r="R36" s="5"/>
    </row>
    <row r="37" spans="2:20" x14ac:dyDescent="0.2">
      <c r="B37" s="10"/>
      <c r="C37" s="11"/>
      <c r="D37" s="11"/>
      <c r="E37" s="11"/>
      <c r="F37" s="11"/>
      <c r="G37" s="36">
        <f ca="1">L33/O$32</f>
        <v>-0.35978717113126518</v>
      </c>
      <c r="H37" s="11"/>
      <c r="I37" s="11"/>
      <c r="J37" s="11"/>
      <c r="K37" s="11"/>
      <c r="L37" s="11"/>
      <c r="M37" s="11"/>
      <c r="N37" s="11"/>
      <c r="O37" s="11"/>
      <c r="P37" s="11"/>
      <c r="Q37" s="12"/>
      <c r="R37" s="5"/>
    </row>
    <row r="38" spans="2:20" s="2" customFormat="1" x14ac:dyDescent="0.2">
      <c r="B38" s="10"/>
      <c r="C38" s="11"/>
      <c r="D38" s="11"/>
      <c r="E38" s="11"/>
      <c r="F38" s="11"/>
      <c r="G38" s="84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5"/>
    </row>
    <row r="39" spans="2:20" s="2" customFormat="1" x14ac:dyDescent="0.2">
      <c r="B39" s="10"/>
      <c r="C39" s="11"/>
      <c r="D39" s="11"/>
      <c r="E39" s="13" t="s">
        <v>159</v>
      </c>
      <c r="F39" s="11"/>
      <c r="G39" s="84"/>
      <c r="H39" s="11"/>
      <c r="I39" s="11"/>
      <c r="J39" s="11"/>
      <c r="K39" s="11"/>
      <c r="L39" s="11"/>
      <c r="M39" s="11"/>
      <c r="N39" s="11"/>
      <c r="O39" s="11"/>
      <c r="P39" s="11"/>
      <c r="Q39" s="12"/>
      <c r="R39" s="5"/>
    </row>
    <row r="40" spans="2:20" s="2" customFormat="1" x14ac:dyDescent="0.2">
      <c r="B40" s="10"/>
      <c r="C40" s="11"/>
      <c r="D40" s="11"/>
      <c r="E40" s="13" t="s">
        <v>160</v>
      </c>
      <c r="F40" s="11"/>
      <c r="G40" s="84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5"/>
    </row>
    <row r="41" spans="2:20" x14ac:dyDescent="0.2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5"/>
    </row>
    <row r="42" spans="2:20" x14ac:dyDescent="0.2">
      <c r="B42" s="10"/>
      <c r="C42" s="11"/>
      <c r="D42" s="13" t="s">
        <v>25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2"/>
      <c r="R42" s="5"/>
    </row>
    <row r="43" spans="2:20" x14ac:dyDescent="0.2">
      <c r="B43" s="10"/>
      <c r="C43" s="11"/>
      <c r="D43" s="11"/>
      <c r="E43" s="11"/>
      <c r="F43" s="11"/>
      <c r="G43" s="11"/>
      <c r="H43" s="29">
        <f ca="1">J31</f>
        <v>-0.10050378152592121</v>
      </c>
      <c r="I43" s="11"/>
      <c r="J43" s="34">
        <f ca="1">G35</f>
        <v>-0.90408058386830736</v>
      </c>
      <c r="K43" s="11"/>
      <c r="L43" s="37">
        <f ca="1">H44*J45-J44*H45</f>
        <v>0.41537607992195502</v>
      </c>
      <c r="M43" s="11"/>
      <c r="N43" s="11"/>
      <c r="O43" s="11"/>
      <c r="P43" s="11"/>
      <c r="Q43" s="12"/>
      <c r="R43" s="5"/>
    </row>
    <row r="44" spans="2:20" x14ac:dyDescent="0.2">
      <c r="B44" s="10"/>
      <c r="C44" s="11"/>
      <c r="D44" s="11"/>
      <c r="E44" s="11"/>
      <c r="F44" s="11"/>
      <c r="G44" s="11"/>
      <c r="H44" s="30">
        <f ca="1">J32</f>
        <v>-0.70352647068144847</v>
      </c>
      <c r="I44" s="33" t="s">
        <v>22</v>
      </c>
      <c r="J44" s="35">
        <f ca="1">G36</f>
        <v>-0.23063280200722128</v>
      </c>
      <c r="K44" s="27" t="s">
        <v>19</v>
      </c>
      <c r="L44" s="38">
        <f ca="1">-(H43*J45-J43*H45)</f>
        <v>-0.67220459362369944</v>
      </c>
      <c r="M44" s="11"/>
      <c r="N44" s="11"/>
      <c r="O44" s="11"/>
      <c r="P44" s="11"/>
      <c r="Q44" s="12"/>
      <c r="R44" s="5"/>
    </row>
    <row r="45" spans="2:20" x14ac:dyDescent="0.2">
      <c r="B45" s="10"/>
      <c r="C45" s="11"/>
      <c r="D45" s="11"/>
      <c r="E45" s="11"/>
      <c r="F45" s="11"/>
      <c r="G45" s="11"/>
      <c r="H45" s="31">
        <f ca="1">J33</f>
        <v>0.70352647068144847</v>
      </c>
      <c r="I45" s="11"/>
      <c r="J45" s="36">
        <f ca="1">G37</f>
        <v>-0.35978717113126518</v>
      </c>
      <c r="K45" s="11"/>
      <c r="L45" s="39">
        <f ca="1">H43*J44-J43*H44</f>
        <v>-0.61286515363484872</v>
      </c>
      <c r="M45" s="11"/>
      <c r="N45" s="11"/>
      <c r="O45" s="11"/>
      <c r="P45" s="11"/>
      <c r="Q45" s="12"/>
      <c r="R45" s="5"/>
    </row>
    <row r="46" spans="2:20" x14ac:dyDescent="0.2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2"/>
      <c r="R46" s="5"/>
    </row>
    <row r="47" spans="2:20" x14ac:dyDescent="0.2">
      <c r="B47" s="10"/>
      <c r="C47" s="11"/>
      <c r="D47" s="11"/>
      <c r="E47" s="11"/>
      <c r="F47" s="11"/>
      <c r="G47" s="40">
        <f ca="1">G35</f>
        <v>-0.90408058386830736</v>
      </c>
      <c r="H47" s="41">
        <f ca="1">L43</f>
        <v>0.41537607992195502</v>
      </c>
      <c r="I47" s="42">
        <f ca="1">L26</f>
        <v>-0.10050378152592121</v>
      </c>
      <c r="J47" s="43">
        <f t="array" aca="1" ref="J47:J49" ca="1">TRANSPOSE(E7:G7)</f>
        <v>-1</v>
      </c>
      <c r="K47" s="11"/>
      <c r="L47" s="11"/>
      <c r="M47" s="11"/>
      <c r="N47" s="11"/>
      <c r="O47" s="11"/>
      <c r="P47" s="11"/>
      <c r="Q47" s="12"/>
      <c r="R47" s="5"/>
    </row>
    <row r="48" spans="2:20" x14ac:dyDescent="0.2">
      <c r="B48" s="10"/>
      <c r="C48" s="11"/>
      <c r="D48" s="13" t="s">
        <v>26</v>
      </c>
      <c r="E48" s="11"/>
      <c r="F48" s="11"/>
      <c r="G48" s="44">
        <f ca="1">G36</f>
        <v>-0.23063280200722128</v>
      </c>
      <c r="H48" s="45">
        <f ca="1">L44</f>
        <v>-0.67220459362369944</v>
      </c>
      <c r="I48" s="46">
        <f ca="1">L27</f>
        <v>-0.70352647068144847</v>
      </c>
      <c r="J48" s="47">
        <f ca="1"/>
        <v>-1</v>
      </c>
      <c r="K48" s="11"/>
      <c r="L48" s="11"/>
      <c r="M48" s="11"/>
      <c r="N48" s="11"/>
      <c r="O48" s="11"/>
      <c r="P48" s="11"/>
      <c r="Q48" s="12"/>
      <c r="R48" s="5"/>
      <c r="T48" s="2"/>
    </row>
    <row r="49" spans="2:20" x14ac:dyDescent="0.2">
      <c r="B49" s="10"/>
      <c r="C49" s="11"/>
      <c r="D49" s="11"/>
      <c r="E49" s="11"/>
      <c r="F49" s="11"/>
      <c r="G49" s="44">
        <f ca="1">G37</f>
        <v>-0.35978717113126518</v>
      </c>
      <c r="H49" s="45">
        <f ca="1">L45</f>
        <v>-0.61286515363484872</v>
      </c>
      <c r="I49" s="46">
        <f ca="1">L28</f>
        <v>0.70352647068144847</v>
      </c>
      <c r="J49" s="47">
        <f ca="1"/>
        <v>-2</v>
      </c>
      <c r="K49" s="11"/>
      <c r="L49" s="11"/>
      <c r="M49" s="11"/>
      <c r="N49" s="11"/>
      <c r="O49" s="11"/>
      <c r="P49" s="11"/>
      <c r="Q49" s="12"/>
      <c r="R49" s="5"/>
      <c r="S49" s="2"/>
      <c r="T49" s="2"/>
    </row>
    <row r="50" spans="2:20" x14ac:dyDescent="0.2">
      <c r="B50" s="10"/>
      <c r="C50" s="11"/>
      <c r="D50" s="11"/>
      <c r="E50" s="11"/>
      <c r="F50" s="11"/>
      <c r="G50" s="48">
        <v>0</v>
      </c>
      <c r="H50" s="49">
        <v>0</v>
      </c>
      <c r="I50" s="49">
        <v>0</v>
      </c>
      <c r="J50" s="50">
        <v>1</v>
      </c>
      <c r="K50" s="11"/>
      <c r="L50" s="11"/>
      <c r="M50" s="11"/>
      <c r="N50" s="11"/>
      <c r="O50" s="11"/>
      <c r="P50" s="11"/>
      <c r="Q50" s="12"/>
      <c r="R50" s="5"/>
    </row>
    <row r="51" spans="2:20" x14ac:dyDescent="0.2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2"/>
      <c r="R51" s="5"/>
    </row>
    <row r="52" spans="2:20" x14ac:dyDescent="0.2"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2"/>
      <c r="R52" s="5"/>
    </row>
    <row r="53" spans="2:20" x14ac:dyDescent="0.2">
      <c r="B53" s="10"/>
      <c r="C53" s="13" t="s">
        <v>27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2"/>
      <c r="R53" s="5"/>
    </row>
    <row r="54" spans="2:20" x14ac:dyDescent="0.2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5"/>
    </row>
    <row r="55" spans="2:20" x14ac:dyDescent="0.2">
      <c r="B55" s="10"/>
      <c r="C55" s="11"/>
      <c r="D55" s="13" t="s">
        <v>28</v>
      </c>
      <c r="E55" s="11"/>
      <c r="F55" s="11"/>
      <c r="G55" s="11"/>
      <c r="H55" s="11"/>
      <c r="I55" s="11"/>
      <c r="J55" s="11"/>
      <c r="K55" s="32" t="s">
        <v>29</v>
      </c>
      <c r="L55" s="11"/>
      <c r="M55" s="11"/>
      <c r="N55" s="11"/>
      <c r="O55" s="11"/>
      <c r="P55" s="11"/>
      <c r="Q55" s="12"/>
      <c r="R55" s="5"/>
    </row>
    <row r="56" spans="2:20" x14ac:dyDescent="0.2"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5"/>
    </row>
    <row r="57" spans="2:20" x14ac:dyDescent="0.2"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5"/>
    </row>
    <row r="58" spans="2:20" x14ac:dyDescent="0.2">
      <c r="B58" s="10"/>
      <c r="C58" s="11"/>
      <c r="D58" s="11"/>
      <c r="E58" s="11"/>
      <c r="F58" s="51">
        <f t="array" aca="1" ref="F58:H60" ca="1">TRANSPOSE(G47:I49)</f>
        <v>-0.90408058386830736</v>
      </c>
      <c r="G58" s="52">
        <f ca="1"/>
        <v>-0.23063280200722128</v>
      </c>
      <c r="H58" s="53">
        <f ca="1"/>
        <v>-0.35978717113126518</v>
      </c>
      <c r="I58" s="11"/>
      <c r="J58" s="11"/>
      <c r="K58" s="25">
        <f t="shared" ref="K58:K60" ca="1" si="7">-J47</f>
        <v>1</v>
      </c>
      <c r="L58" s="11"/>
      <c r="M58" s="11"/>
      <c r="N58" s="11"/>
      <c r="O58" s="25">
        <f t="array" aca="1" ref="O58:O60" ca="1">MMULT(F58:H60,K58:K60)</f>
        <v>-1.854287728138059</v>
      </c>
      <c r="P58" s="11"/>
      <c r="Q58" s="12"/>
      <c r="R58" s="5"/>
    </row>
    <row r="59" spans="2:20" x14ac:dyDescent="0.2">
      <c r="B59" s="10"/>
      <c r="C59" s="11"/>
      <c r="D59" s="11"/>
      <c r="E59" s="11"/>
      <c r="F59" s="54">
        <f ca="1"/>
        <v>0.41537607992195502</v>
      </c>
      <c r="G59" s="55">
        <f ca="1"/>
        <v>-0.67220459362369944</v>
      </c>
      <c r="H59" s="56">
        <f ca="1"/>
        <v>-0.61286515363484872</v>
      </c>
      <c r="I59" s="11"/>
      <c r="J59" s="11"/>
      <c r="K59" s="26">
        <f t="shared" ca="1" si="7"/>
        <v>1</v>
      </c>
      <c r="L59" s="11"/>
      <c r="M59" s="11"/>
      <c r="N59" s="11"/>
      <c r="O59" s="26">
        <f ca="1"/>
        <v>-1.482558820971442</v>
      </c>
      <c r="P59" s="11"/>
      <c r="Q59" s="12"/>
      <c r="R59" s="5"/>
    </row>
    <row r="60" spans="2:20" x14ac:dyDescent="0.2">
      <c r="B60" s="10"/>
      <c r="C60" s="11"/>
      <c r="D60" s="11"/>
      <c r="E60" s="11"/>
      <c r="F60" s="57">
        <f ca="1"/>
        <v>-0.10050378152592121</v>
      </c>
      <c r="G60" s="58">
        <f ca="1"/>
        <v>-0.70352647068144847</v>
      </c>
      <c r="H60" s="59">
        <f ca="1"/>
        <v>0.70352647068144847</v>
      </c>
      <c r="I60" s="11"/>
      <c r="J60" s="11"/>
      <c r="K60" s="28">
        <f t="shared" ca="1" si="7"/>
        <v>2</v>
      </c>
      <c r="L60" s="11"/>
      <c r="M60" s="11"/>
      <c r="N60" s="11"/>
      <c r="O60" s="28">
        <f ca="1"/>
        <v>0.60302268915552726</v>
      </c>
      <c r="P60" s="11"/>
      <c r="Q60" s="12"/>
      <c r="R60" s="5"/>
    </row>
    <row r="61" spans="2:20" x14ac:dyDescent="0.2"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2"/>
      <c r="R61" s="5"/>
    </row>
    <row r="62" spans="2:20" x14ac:dyDescent="0.2">
      <c r="B62" s="10"/>
      <c r="C62" s="11"/>
      <c r="D62" s="11"/>
      <c r="E62" s="11"/>
      <c r="F62" s="60">
        <f t="shared" ref="F62:H64" ca="1" si="8">F58</f>
        <v>-0.90408058386830736</v>
      </c>
      <c r="G62" s="61">
        <f t="shared" ca="1" si="8"/>
        <v>-0.23063280200722128</v>
      </c>
      <c r="H62" s="61">
        <f t="shared" ca="1" si="8"/>
        <v>-0.35978717113126518</v>
      </c>
      <c r="I62" s="43">
        <f t="shared" ref="I62:I64" ca="1" si="9">O58</f>
        <v>-1.854287728138059</v>
      </c>
      <c r="J62" s="11"/>
      <c r="K62" s="11"/>
      <c r="L62" s="11"/>
      <c r="M62" s="11"/>
      <c r="N62" s="11"/>
      <c r="O62" s="11"/>
      <c r="P62" s="11"/>
      <c r="Q62" s="12"/>
      <c r="R62" s="5"/>
    </row>
    <row r="63" spans="2:20" x14ac:dyDescent="0.2">
      <c r="B63" s="10"/>
      <c r="C63" s="11"/>
      <c r="D63" s="11"/>
      <c r="E63" s="11"/>
      <c r="F63" s="62">
        <f t="shared" ca="1" si="8"/>
        <v>0.41537607992195502</v>
      </c>
      <c r="G63" s="27">
        <f t="shared" ca="1" si="8"/>
        <v>-0.67220459362369944</v>
      </c>
      <c r="H63" s="27">
        <f t="shared" ca="1" si="8"/>
        <v>-0.61286515363484872</v>
      </c>
      <c r="I63" s="47">
        <f t="shared" ca="1" si="9"/>
        <v>-1.482558820971442</v>
      </c>
      <c r="J63" s="11"/>
      <c r="K63" s="11"/>
      <c r="L63" s="11"/>
      <c r="M63" s="11"/>
      <c r="N63" s="11"/>
      <c r="O63" s="11"/>
      <c r="P63" s="11"/>
      <c r="Q63" s="12"/>
      <c r="R63" s="5"/>
    </row>
    <row r="64" spans="2:20" x14ac:dyDescent="0.2">
      <c r="B64" s="10"/>
      <c r="C64" s="11"/>
      <c r="D64" s="11"/>
      <c r="E64" s="11"/>
      <c r="F64" s="62">
        <f t="shared" ca="1" si="8"/>
        <v>-0.10050378152592121</v>
      </c>
      <c r="G64" s="27">
        <f t="shared" ca="1" si="8"/>
        <v>-0.70352647068144847</v>
      </c>
      <c r="H64" s="27">
        <f t="shared" ca="1" si="8"/>
        <v>0.70352647068144847</v>
      </c>
      <c r="I64" s="47">
        <f t="shared" ca="1" si="9"/>
        <v>0.60302268915552726</v>
      </c>
      <c r="J64" s="11"/>
      <c r="K64" s="11"/>
      <c r="L64" s="11"/>
      <c r="M64" s="11"/>
      <c r="N64" s="11"/>
      <c r="O64" s="11"/>
      <c r="P64" s="11"/>
      <c r="Q64" s="12"/>
      <c r="R64" s="5"/>
    </row>
    <row r="65" spans="2:18" x14ac:dyDescent="0.2">
      <c r="B65" s="10"/>
      <c r="C65" s="11"/>
      <c r="D65" s="11"/>
      <c r="E65" s="11"/>
      <c r="F65" s="48">
        <v>0</v>
      </c>
      <c r="G65" s="49">
        <v>0</v>
      </c>
      <c r="H65" s="49">
        <v>0</v>
      </c>
      <c r="I65" s="50">
        <v>1</v>
      </c>
      <c r="J65" s="11"/>
      <c r="K65" s="11"/>
      <c r="L65" s="11"/>
      <c r="M65" s="11"/>
      <c r="N65" s="11"/>
      <c r="O65" s="11"/>
      <c r="P65" s="11"/>
      <c r="Q65" s="12"/>
      <c r="R65" s="5"/>
    </row>
    <row r="66" spans="2:18" s="2" customFormat="1" x14ac:dyDescent="0.2">
      <c r="B66" s="10"/>
      <c r="C66" s="11"/>
      <c r="D66" s="11"/>
      <c r="E66" s="11"/>
      <c r="F66" s="27"/>
      <c r="G66" s="27"/>
      <c r="H66" s="27"/>
      <c r="I66" s="27"/>
      <c r="J66" s="11"/>
      <c r="K66" s="11"/>
      <c r="L66" s="11"/>
      <c r="M66" s="11"/>
      <c r="N66" s="11"/>
      <c r="O66" s="11"/>
      <c r="P66" s="11"/>
      <c r="Q66" s="12"/>
      <c r="R66" s="5"/>
    </row>
    <row r="67" spans="2:18" s="2" customFormat="1" x14ac:dyDescent="0.2">
      <c r="B67" s="10"/>
      <c r="C67" s="11"/>
      <c r="D67" s="85"/>
      <c r="F67" s="72" t="s">
        <v>161</v>
      </c>
      <c r="G67" s="27"/>
      <c r="H67" s="27"/>
      <c r="I67" s="27"/>
      <c r="J67" s="11"/>
      <c r="K67" s="11"/>
      <c r="L67" s="11"/>
      <c r="M67" s="11"/>
      <c r="N67" s="11"/>
      <c r="O67" s="11"/>
      <c r="P67" s="11"/>
      <c r="Q67" s="12"/>
      <c r="R67" s="5"/>
    </row>
    <row r="68" spans="2:18" s="2" customFormat="1" x14ac:dyDescent="0.2">
      <c r="B68" s="10"/>
      <c r="C68" s="11"/>
      <c r="D68" s="85"/>
      <c r="E68" s="11"/>
      <c r="F68" s="13" t="s">
        <v>162</v>
      </c>
      <c r="G68" s="27"/>
      <c r="H68" s="27"/>
      <c r="I68" s="27"/>
      <c r="J68" s="11"/>
      <c r="K68" s="11"/>
      <c r="L68" s="11"/>
      <c r="M68" s="11"/>
      <c r="N68" s="11"/>
      <c r="O68" s="11"/>
      <c r="P68" s="11"/>
      <c r="Q68" s="12"/>
      <c r="R68" s="5"/>
    </row>
    <row r="69" spans="2:18" x14ac:dyDescent="0.2">
      <c r="B69" s="20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2"/>
      <c r="R69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224"/>
  <sheetViews>
    <sheetView topLeftCell="A25" zoomScale="150" zoomScaleNormal="100" workbookViewId="0">
      <selection activeCell="AD123" sqref="AD123"/>
    </sheetView>
  </sheetViews>
  <sheetFormatPr baseColWidth="10" defaultColWidth="6.6640625" defaultRowHeight="15" x14ac:dyDescent="0.2"/>
  <cols>
    <col min="1" max="4" width="6.6640625" style="2"/>
    <col min="5" max="5" width="6.6640625" style="2" customWidth="1"/>
    <col min="6" max="9" width="6.6640625" style="2"/>
    <col min="10" max="14" width="6.6640625" style="2" customWidth="1"/>
    <col min="15" max="20" width="6.6640625" style="2"/>
    <col min="21" max="21" width="6.6640625" style="2" customWidth="1"/>
    <col min="22" max="38" width="6.6640625" style="83"/>
    <col min="39" max="39" width="8.6640625" style="83" bestFit="1" customWidth="1"/>
    <col min="40" max="47" width="6.6640625" style="83" customWidth="1"/>
    <col min="48" max="48" width="7.6640625" style="83" customWidth="1"/>
    <col min="49" max="52" width="7.1640625" style="83" bestFit="1" customWidth="1"/>
    <col min="53" max="56" width="6.6640625" style="83" customWidth="1"/>
    <col min="57" max="60" width="7" style="83" bestFit="1" customWidth="1"/>
    <col min="61" max="61" width="12" style="83" bestFit="1" customWidth="1"/>
    <col min="62" max="62" width="6.6640625" style="83" customWidth="1"/>
    <col min="63" max="63" width="12.6640625" style="83" bestFit="1" customWidth="1"/>
    <col min="64" max="64" width="6.6640625" style="83" customWidth="1"/>
    <col min="65" max="65" width="12" style="83" bestFit="1" customWidth="1"/>
    <col min="66" max="66" width="7" style="83" bestFit="1" customWidth="1"/>
    <col min="67" max="67" width="7.33203125" style="83" bestFit="1" customWidth="1"/>
    <col min="68" max="69" width="7.1640625" style="83" bestFit="1" customWidth="1"/>
    <col min="70" max="70" width="12" style="83" bestFit="1" customWidth="1"/>
    <col min="71" max="71" width="11.83203125" style="83" bestFit="1" customWidth="1"/>
    <col min="72" max="74" width="6.6640625" style="83" customWidth="1"/>
    <col min="75" max="96" width="6.6640625" style="83"/>
    <col min="97" max="16384" width="6.6640625" style="2"/>
  </cols>
  <sheetData>
    <row r="1" spans="1:55" x14ac:dyDescent="0.2">
      <c r="A1" s="1"/>
    </row>
    <row r="2" spans="1:55" x14ac:dyDescent="0.2">
      <c r="A2" s="1"/>
      <c r="AM2" s="83" t="s">
        <v>5</v>
      </c>
    </row>
    <row r="3" spans="1:55" x14ac:dyDescent="0.2">
      <c r="A3" s="1"/>
      <c r="B3" s="7" t="s">
        <v>109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W3" s="7" t="s">
        <v>206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19"/>
      <c r="AJ3" s="120"/>
      <c r="AM3" s="83" t="s">
        <v>83</v>
      </c>
    </row>
    <row r="4" spans="1:55" x14ac:dyDescent="0.2">
      <c r="A4" s="1"/>
      <c r="B4" s="10"/>
      <c r="C4" s="13" t="s">
        <v>178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21"/>
      <c r="AJ4" s="122"/>
      <c r="AM4" s="83" t="s">
        <v>64</v>
      </c>
      <c r="AO4" s="83" t="s">
        <v>62</v>
      </c>
      <c r="AP4" s="83">
        <v>30</v>
      </c>
      <c r="AR4" s="83" t="s">
        <v>84</v>
      </c>
      <c r="AV4" s="83" t="s">
        <v>85</v>
      </c>
      <c r="AZ4" s="83" t="s">
        <v>86</v>
      </c>
    </row>
    <row r="5" spans="1:55" x14ac:dyDescent="0.2">
      <c r="A5" s="1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W5" s="10"/>
      <c r="X5" s="11"/>
      <c r="Y5" s="123" t="s">
        <v>207</v>
      </c>
      <c r="Z5" s="11"/>
      <c r="AA5" s="11"/>
      <c r="AB5" s="11"/>
      <c r="AC5" s="11"/>
      <c r="AD5" s="11"/>
      <c r="AE5" s="11"/>
      <c r="AF5" s="11"/>
      <c r="AG5" s="11"/>
      <c r="AH5" s="11"/>
      <c r="AI5" s="121"/>
      <c r="AJ5" s="122"/>
      <c r="AM5" s="83" t="s">
        <v>65</v>
      </c>
      <c r="AN5" s="83" t="s">
        <v>66</v>
      </c>
      <c r="AO5" s="83" t="s">
        <v>67</v>
      </c>
      <c r="AP5" s="83" t="s">
        <v>68</v>
      </c>
      <c r="AR5" s="83">
        <v>0</v>
      </c>
      <c r="AS5" s="83">
        <v>0</v>
      </c>
      <c r="AT5" s="83">
        <f>-$AP$4/4</f>
        <v>-7.5</v>
      </c>
      <c r="AU5" s="83">
        <v>540</v>
      </c>
      <c r="AV5" s="83">
        <f>-$AP$4/4</f>
        <v>-7.5</v>
      </c>
      <c r="AW5" s="83">
        <v>0</v>
      </c>
      <c r="AX5" s="83">
        <v>0</v>
      </c>
      <c r="AY5" s="83">
        <v>450</v>
      </c>
      <c r="AZ5" s="83">
        <v>0</v>
      </c>
      <c r="BA5" s="83">
        <v>0</v>
      </c>
      <c r="BB5" s="83">
        <f>$AP$4/4</f>
        <v>7.5</v>
      </c>
      <c r="BC5" s="83">
        <v>250</v>
      </c>
    </row>
    <row r="6" spans="1:55" x14ac:dyDescent="0.2">
      <c r="A6" s="1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27" t="str">
        <f>P46</f>
        <v>near</v>
      </c>
      <c r="P6" s="27" t="str">
        <f>Q46</f>
        <v>far</v>
      </c>
      <c r="Q6" s="11"/>
      <c r="R6" s="11"/>
      <c r="S6" s="11"/>
      <c r="T6" s="11"/>
      <c r="U6" s="12"/>
      <c r="W6" s="20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124"/>
      <c r="AJ6" s="125"/>
      <c r="AM6" s="83">
        <v>0</v>
      </c>
      <c r="AN6" s="83">
        <v>0</v>
      </c>
      <c r="AO6" s="83">
        <v>-1</v>
      </c>
      <c r="AP6" s="83">
        <v>1</v>
      </c>
      <c r="AR6" s="83">
        <v>0</v>
      </c>
      <c r="AS6" s="83">
        <f>$AP$4/4</f>
        <v>7.5</v>
      </c>
      <c r="AT6" s="83">
        <v>0</v>
      </c>
      <c r="AU6" s="83">
        <v>0</v>
      </c>
      <c r="AV6" s="83">
        <v>0</v>
      </c>
      <c r="AW6" s="83">
        <f>$AP$4/4</f>
        <v>7.5</v>
      </c>
      <c r="AX6" s="83">
        <v>0</v>
      </c>
      <c r="AY6" s="83">
        <v>0</v>
      </c>
      <c r="AZ6" s="83">
        <v>0</v>
      </c>
      <c r="BA6" s="83">
        <f>$AP$4/4</f>
        <v>7.5</v>
      </c>
      <c r="BB6" s="83">
        <v>0</v>
      </c>
      <c r="BC6" s="83">
        <v>0</v>
      </c>
    </row>
    <row r="7" spans="1:55" x14ac:dyDescent="0.2">
      <c r="A7" s="1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27">
        <f>P47</f>
        <v>100</v>
      </c>
      <c r="P7" s="27">
        <f>Q47</f>
        <v>800</v>
      </c>
      <c r="Q7" s="11"/>
      <c r="R7" s="11"/>
      <c r="S7" s="11"/>
      <c r="T7" s="11"/>
      <c r="U7" s="12"/>
      <c r="AM7" s="83">
        <v>1</v>
      </c>
      <c r="AN7" s="83">
        <v>0</v>
      </c>
      <c r="AO7" s="83">
        <v>0</v>
      </c>
      <c r="AP7" s="83">
        <v>0</v>
      </c>
      <c r="AR7" s="83">
        <f>$AP$4/4</f>
        <v>7.5</v>
      </c>
      <c r="AS7" s="83">
        <v>0</v>
      </c>
      <c r="AT7" s="83">
        <v>0</v>
      </c>
      <c r="AU7" s="83">
        <v>850</v>
      </c>
      <c r="AV7" s="83">
        <v>0</v>
      </c>
      <c r="AW7" s="83">
        <v>0</v>
      </c>
      <c r="AX7" s="83">
        <f>-$AP$4/4</f>
        <v>-7.5</v>
      </c>
      <c r="AY7" s="83">
        <v>1100</v>
      </c>
      <c r="AZ7" s="83">
        <f>-$AP$4/4</f>
        <v>-7.5</v>
      </c>
      <c r="BA7" s="83">
        <v>0</v>
      </c>
      <c r="BB7" s="83">
        <v>0</v>
      </c>
      <c r="BC7" s="83">
        <v>1300</v>
      </c>
    </row>
    <row r="8" spans="1:55" x14ac:dyDescent="0.2">
      <c r="A8" s="1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2"/>
      <c r="AM8" s="83">
        <v>0</v>
      </c>
      <c r="AN8" s="83">
        <v>2</v>
      </c>
      <c r="AO8" s="83">
        <v>-1</v>
      </c>
      <c r="AP8" s="83">
        <v>-1</v>
      </c>
      <c r="AR8" s="83">
        <v>0</v>
      </c>
      <c r="AS8" s="83">
        <v>0</v>
      </c>
      <c r="AT8" s="83">
        <v>0</v>
      </c>
      <c r="AU8" s="83">
        <v>1</v>
      </c>
      <c r="AV8" s="83">
        <v>0</v>
      </c>
      <c r="AW8" s="83">
        <v>0</v>
      </c>
      <c r="AX8" s="83">
        <v>0</v>
      </c>
      <c r="AY8" s="83">
        <v>1</v>
      </c>
      <c r="AZ8" s="83">
        <v>0</v>
      </c>
      <c r="BA8" s="83">
        <v>0</v>
      </c>
      <c r="BB8" s="83">
        <v>0</v>
      </c>
      <c r="BC8" s="83">
        <v>1</v>
      </c>
    </row>
    <row r="9" spans="1:55" x14ac:dyDescent="0.2">
      <c r="A9" s="1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2"/>
      <c r="AM9" s="83">
        <v>1</v>
      </c>
      <c r="AN9" s="83">
        <v>1</v>
      </c>
      <c r="AO9" s="83">
        <v>1</v>
      </c>
      <c r="AP9" s="83">
        <v>1</v>
      </c>
      <c r="AR9" s="83" t="s">
        <v>65</v>
      </c>
      <c r="AS9" s="83" t="s">
        <v>66</v>
      </c>
      <c r="AT9" s="83" t="s">
        <v>67</v>
      </c>
      <c r="AU9" s="83" t="s">
        <v>68</v>
      </c>
      <c r="AV9" s="83" t="s">
        <v>65</v>
      </c>
      <c r="AW9" s="83" t="s">
        <v>66</v>
      </c>
      <c r="AX9" s="83" t="s">
        <v>67</v>
      </c>
      <c r="AY9" s="83" t="s">
        <v>68</v>
      </c>
      <c r="AZ9" s="83" t="s">
        <v>65</v>
      </c>
      <c r="BA9" s="83" t="s">
        <v>66</v>
      </c>
      <c r="BB9" s="83" t="s">
        <v>67</v>
      </c>
      <c r="BC9" s="83" t="s">
        <v>68</v>
      </c>
    </row>
    <row r="10" spans="1:55" x14ac:dyDescent="0.2">
      <c r="A10" s="1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2"/>
      <c r="AR10" s="83">
        <f t="array" ref="AR10:AU13">MMULT(AR5:AU8,AM6:AP9)</f>
        <v>540</v>
      </c>
      <c r="AS10" s="83">
        <v>525</v>
      </c>
      <c r="AT10" s="83">
        <v>547.5</v>
      </c>
      <c r="AU10" s="83">
        <v>547.5</v>
      </c>
      <c r="AV10" s="83">
        <f t="array" ref="AV10:AY13">MMULT(AV5:AY8,AM6:AP9)</f>
        <v>450</v>
      </c>
      <c r="AW10" s="83">
        <v>450</v>
      </c>
      <c r="AX10" s="83">
        <v>457.5</v>
      </c>
      <c r="AY10" s="83">
        <v>442.5</v>
      </c>
      <c r="AZ10" s="83">
        <f t="array" ref="AZ10:BC13">MMULT(AZ5:BC8,AM6:AP9)</f>
        <v>250</v>
      </c>
      <c r="BA10" s="83">
        <v>265</v>
      </c>
      <c r="BB10" s="83">
        <v>242.5</v>
      </c>
      <c r="BC10" s="83">
        <v>242.5</v>
      </c>
    </row>
    <row r="11" spans="1:55" x14ac:dyDescent="0.2">
      <c r="A11" s="1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  <c r="AR11" s="83">
        <v>7.5</v>
      </c>
      <c r="AS11" s="83">
        <v>0</v>
      </c>
      <c r="AT11" s="83">
        <v>0</v>
      </c>
      <c r="AU11" s="83">
        <v>0</v>
      </c>
      <c r="AV11" s="83">
        <v>7.5</v>
      </c>
      <c r="AW11" s="83">
        <v>0</v>
      </c>
      <c r="AX11" s="83">
        <v>0</v>
      </c>
      <c r="AY11" s="83">
        <v>0</v>
      </c>
      <c r="AZ11" s="83">
        <v>7.5</v>
      </c>
      <c r="BA11" s="83">
        <v>0</v>
      </c>
      <c r="BB11" s="83">
        <v>0</v>
      </c>
      <c r="BC11" s="83">
        <v>0</v>
      </c>
    </row>
    <row r="12" spans="1:55" x14ac:dyDescent="0.2">
      <c r="A12" s="1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AR12" s="83">
        <v>850</v>
      </c>
      <c r="AS12" s="83">
        <v>850</v>
      </c>
      <c r="AT12" s="83">
        <v>842.5</v>
      </c>
      <c r="AU12" s="83">
        <v>857.5</v>
      </c>
      <c r="AV12" s="83">
        <v>1100</v>
      </c>
      <c r="AW12" s="83">
        <v>1085</v>
      </c>
      <c r="AX12" s="83">
        <v>1107.5</v>
      </c>
      <c r="AY12" s="83">
        <v>1107.5</v>
      </c>
      <c r="AZ12" s="83">
        <v>1300</v>
      </c>
      <c r="BA12" s="83">
        <v>1300</v>
      </c>
      <c r="BB12" s="83">
        <v>1307.5</v>
      </c>
      <c r="BC12" s="83">
        <v>1292.5</v>
      </c>
    </row>
    <row r="13" spans="1:55" x14ac:dyDescent="0.2">
      <c r="A13" s="1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  <c r="W13" s="15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120"/>
      <c r="AR13" s="83">
        <v>1</v>
      </c>
      <c r="AS13" s="83">
        <v>1</v>
      </c>
      <c r="AT13" s="83">
        <v>1</v>
      </c>
      <c r="AU13" s="83">
        <v>1</v>
      </c>
      <c r="AV13" s="83">
        <v>1</v>
      </c>
      <c r="AW13" s="83">
        <v>1</v>
      </c>
      <c r="AX13" s="83">
        <v>1</v>
      </c>
      <c r="AY13" s="83">
        <v>1</v>
      </c>
      <c r="AZ13" s="83">
        <v>1</v>
      </c>
      <c r="BA13" s="83">
        <v>1</v>
      </c>
      <c r="BB13" s="83">
        <v>1</v>
      </c>
      <c r="BC13" s="83">
        <v>1</v>
      </c>
    </row>
    <row r="14" spans="1:55" ht="17" x14ac:dyDescent="0.25">
      <c r="A14" s="1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  <c r="W14" s="10"/>
      <c r="X14" s="13" t="s">
        <v>208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21"/>
      <c r="AJ14" s="122"/>
    </row>
    <row r="15" spans="1:55" x14ac:dyDescent="0.2">
      <c r="A15" s="1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2"/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21"/>
      <c r="AJ15" s="122"/>
      <c r="AM15" s="83" t="s">
        <v>89</v>
      </c>
      <c r="AN15" s="83">
        <v>100</v>
      </c>
    </row>
    <row r="16" spans="1:55" x14ac:dyDescent="0.2">
      <c r="A16" s="1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W16" s="10"/>
      <c r="X16" s="11"/>
      <c r="Y16" s="11"/>
      <c r="Z16" s="11" t="s">
        <v>200</v>
      </c>
      <c r="AA16" s="11"/>
      <c r="AB16" s="11"/>
      <c r="AC16" s="11" t="s">
        <v>204</v>
      </c>
      <c r="AD16" s="11"/>
      <c r="AE16" s="11"/>
      <c r="AF16" s="11"/>
      <c r="AG16" s="11"/>
      <c r="AH16" s="11"/>
      <c r="AI16" s="121"/>
      <c r="AJ16" s="122"/>
      <c r="AM16" s="83">
        <v>0</v>
      </c>
      <c r="AN16" s="83">
        <f>AN15</f>
        <v>100</v>
      </c>
      <c r="AO16" s="83">
        <v>0</v>
      </c>
      <c r="AP16" s="83">
        <v>0</v>
      </c>
    </row>
    <row r="17" spans="1:55" x14ac:dyDescent="0.2">
      <c r="A17" s="1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W17" s="10"/>
      <c r="X17" s="11"/>
      <c r="Y17" s="11"/>
      <c r="Z17" s="27" t="s">
        <v>195</v>
      </c>
      <c r="AA17" s="27" t="s">
        <v>194</v>
      </c>
      <c r="AB17" s="11"/>
      <c r="AC17" s="27" t="s">
        <v>195</v>
      </c>
      <c r="AD17" s="27" t="s">
        <v>194</v>
      </c>
      <c r="AE17" s="11"/>
      <c r="AF17" s="11"/>
      <c r="AG17" s="11"/>
      <c r="AH17" s="11"/>
      <c r="AI17" s="121"/>
      <c r="AJ17" s="122"/>
      <c r="AM17" s="83">
        <v>0</v>
      </c>
      <c r="AN17" s="83">
        <v>0</v>
      </c>
      <c r="AO17" s="83">
        <f>AN15</f>
        <v>100</v>
      </c>
      <c r="AP17" s="83">
        <v>0</v>
      </c>
    </row>
    <row r="18" spans="1:55" x14ac:dyDescent="0.2">
      <c r="A18" s="1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  <c r="W18" s="10"/>
      <c r="X18" s="11"/>
      <c r="Y18" s="11"/>
      <c r="Z18" s="25">
        <f t="shared" ref="Z18:AA21" si="0">AC51</f>
        <v>-6.2499999999999991</v>
      </c>
      <c r="AA18" s="43">
        <f t="shared" si="0"/>
        <v>-6.2499999999999991</v>
      </c>
      <c r="AB18" s="11"/>
      <c r="AC18" s="25">
        <f t="shared" ref="AC18:AD21" si="1">AV221</f>
        <v>531.80982812227501</v>
      </c>
      <c r="AD18" s="43">
        <f t="shared" si="1"/>
        <v>362.03489059684193</v>
      </c>
      <c r="AE18" s="11"/>
      <c r="AF18" s="11"/>
      <c r="AG18" s="11"/>
      <c r="AH18" s="11"/>
      <c r="AI18" s="121"/>
      <c r="AJ18" s="122"/>
      <c r="AM18" s="83">
        <v>0</v>
      </c>
      <c r="AN18" s="83">
        <v>0</v>
      </c>
      <c r="AO18" s="83">
        <v>0</v>
      </c>
      <c r="AP18" s="83">
        <f>AN15</f>
        <v>100</v>
      </c>
    </row>
    <row r="19" spans="1:55" ht="17" x14ac:dyDescent="0.25">
      <c r="A19" s="1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  <c r="W19" s="10"/>
      <c r="X19" s="11"/>
      <c r="Y19" s="13" t="s">
        <v>201</v>
      </c>
      <c r="Z19" s="26">
        <f t="shared" si="0"/>
        <v>121.875</v>
      </c>
      <c r="AA19" s="47">
        <f t="shared" si="0"/>
        <v>121.875</v>
      </c>
      <c r="AB19" s="127" t="s">
        <v>19</v>
      </c>
      <c r="AC19" s="26">
        <f t="shared" si="1"/>
        <v>121.875</v>
      </c>
      <c r="AD19" s="47">
        <f t="shared" si="1"/>
        <v>121.875</v>
      </c>
      <c r="AE19" s="11"/>
      <c r="AF19" s="11"/>
      <c r="AG19" s="11"/>
      <c r="AH19" s="11"/>
      <c r="AI19" s="121"/>
      <c r="AJ19" s="122"/>
      <c r="AM19" s="83">
        <v>1</v>
      </c>
      <c r="AN19" s="83">
        <v>1</v>
      </c>
      <c r="AO19" s="83">
        <v>1</v>
      </c>
      <c r="AP19" s="83">
        <v>1</v>
      </c>
    </row>
    <row r="20" spans="1:55" x14ac:dyDescent="0.2">
      <c r="A20" s="1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2"/>
      <c r="W20" s="10"/>
      <c r="X20" s="11"/>
      <c r="Y20" s="11"/>
      <c r="Z20" s="26">
        <f t="shared" si="0"/>
        <v>-100.00000000000006</v>
      </c>
      <c r="AA20" s="47">
        <f t="shared" si="0"/>
        <v>-800</v>
      </c>
      <c r="AB20" s="11"/>
      <c r="AC20" s="26">
        <f t="shared" si="1"/>
        <v>798.53009767101037</v>
      </c>
      <c r="AD20" s="47">
        <f t="shared" si="1"/>
        <v>1477.6298477727426</v>
      </c>
      <c r="AE20" s="11"/>
      <c r="AF20" s="11"/>
      <c r="AG20" s="11"/>
      <c r="AH20" s="11"/>
      <c r="AI20" s="121"/>
      <c r="AJ20" s="122"/>
    </row>
    <row r="21" spans="1:55" x14ac:dyDescent="0.2">
      <c r="A21" s="1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2"/>
      <c r="W21" s="10"/>
      <c r="X21" s="11"/>
      <c r="Y21" s="11"/>
      <c r="Z21" s="28">
        <f t="shared" si="0"/>
        <v>1</v>
      </c>
      <c r="AA21" s="50">
        <f t="shared" si="0"/>
        <v>1</v>
      </c>
      <c r="AB21" s="11"/>
      <c r="AC21" s="28">
        <f t="shared" si="1"/>
        <v>1</v>
      </c>
      <c r="AD21" s="50">
        <f t="shared" si="1"/>
        <v>1</v>
      </c>
      <c r="AE21" s="11"/>
      <c r="AF21" s="11"/>
      <c r="AG21" s="11"/>
      <c r="AH21" s="11"/>
      <c r="AI21" s="121"/>
      <c r="AJ21" s="122"/>
      <c r="AM21" s="97" t="s">
        <v>92</v>
      </c>
      <c r="AO21" s="83" t="s">
        <v>103</v>
      </c>
      <c r="AP21" s="83">
        <v>2</v>
      </c>
    </row>
    <row r="22" spans="1:55" x14ac:dyDescent="0.2">
      <c r="A22" s="1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2"/>
      <c r="W22" s="10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1"/>
      <c r="AJ22" s="122"/>
      <c r="AM22" s="83" t="s">
        <v>7</v>
      </c>
      <c r="AN22" s="83" t="s">
        <v>11</v>
      </c>
      <c r="AO22" s="83" t="s">
        <v>54</v>
      </c>
      <c r="AP22" s="83" t="s">
        <v>55</v>
      </c>
      <c r="AQ22" s="83" t="s">
        <v>56</v>
      </c>
      <c r="AR22" s="83" t="s">
        <v>58</v>
      </c>
      <c r="AT22" s="83" t="s">
        <v>57</v>
      </c>
      <c r="AZ22" s="83" t="s">
        <v>59</v>
      </c>
    </row>
    <row r="23" spans="1:55" x14ac:dyDescent="0.2">
      <c r="A23" s="1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2"/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21"/>
      <c r="AJ23" s="122"/>
      <c r="AM23" s="83">
        <v>550</v>
      </c>
      <c r="AN23" s="83">
        <f t="array" ref="AN23:AN25">CHOOSE(AP21,AU5:AU7,AY5:AY7,BC5:BC7)</f>
        <v>450</v>
      </c>
      <c r="AO23" s="83">
        <v>0</v>
      </c>
      <c r="AP23" s="83">
        <f t="shared" ref="AP23:AP25" si="2">-(AN23-AM23)</f>
        <v>100</v>
      </c>
      <c r="AQ23" s="83">
        <f>AO24*AP25-AP24*AO25</f>
        <v>-400</v>
      </c>
      <c r="AR23" s="83">
        <f>AP24*AQ25-AQ24*AP25</f>
        <v>0</v>
      </c>
      <c r="AT23" s="83">
        <f t="array" ref="AT23:AT25">AQ23:AQ25/AQ26</f>
        <v>-0.97014250014533188</v>
      </c>
      <c r="AU23" s="83">
        <f t="array" ref="AU23:AU25">AR23:AR25/AR26</f>
        <v>0</v>
      </c>
      <c r="AV23" s="83">
        <f t="array" ref="AV23:AV25">AP23:AP25/AP26</f>
        <v>0.24253562503633297</v>
      </c>
      <c r="AW23" s="83">
        <f>AM23</f>
        <v>550</v>
      </c>
      <c r="AX23" s="83">
        <f>SQRT(SUMPRODUCT(AT23:AV23,AT23:AV23))</f>
        <v>1</v>
      </c>
      <c r="AZ23" s="83">
        <f t="array" ref="AZ23:BC26">MINVERSE(AT23:AW26)</f>
        <v>-0.97014250014533188</v>
      </c>
      <c r="BA23" s="83">
        <v>0</v>
      </c>
      <c r="BB23" s="83">
        <v>-0.24253562503633297</v>
      </c>
      <c r="BC23" s="83">
        <v>703.35331260536566</v>
      </c>
    </row>
    <row r="24" spans="1:55" x14ac:dyDescent="0.2">
      <c r="A24" s="1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W24" s="10"/>
      <c r="X24" s="11"/>
      <c r="Y24" s="73" t="s">
        <v>213</v>
      </c>
      <c r="Z24" s="11"/>
      <c r="AA24" s="11"/>
      <c r="AB24" s="11"/>
      <c r="AC24" s="11"/>
      <c r="AD24" s="11"/>
      <c r="AE24" s="11"/>
      <c r="AF24" s="11"/>
      <c r="AG24" s="11"/>
      <c r="AH24" s="11"/>
      <c r="AI24" s="121"/>
      <c r="AJ24" s="122"/>
      <c r="AM24" s="83">
        <v>0</v>
      </c>
      <c r="AN24" s="83">
        <v>0</v>
      </c>
      <c r="AO24" s="83">
        <v>1</v>
      </c>
      <c r="AP24" s="83">
        <f t="shared" si="2"/>
        <v>0</v>
      </c>
      <c r="AQ24" s="83">
        <f>-(AO23*AP25-AP23*AO25)</f>
        <v>0</v>
      </c>
      <c r="AR24" s="83">
        <f>-(AP23*AQ25-AQ23*AP25)</f>
        <v>170000</v>
      </c>
      <c r="AT24" s="83">
        <v>0</v>
      </c>
      <c r="AU24" s="83">
        <v>1</v>
      </c>
      <c r="AV24" s="83">
        <v>0</v>
      </c>
      <c r="AW24" s="83">
        <f>AM24</f>
        <v>0</v>
      </c>
      <c r="AX24" s="83">
        <f t="shared" ref="AX24:AX25" si="3">SQRT(SUMPRODUCT(AT24:AV24,AT24:AV24))</f>
        <v>1</v>
      </c>
      <c r="AZ24" s="83">
        <v>0</v>
      </c>
      <c r="BA24" s="83">
        <v>1</v>
      </c>
      <c r="BB24" s="83">
        <v>0</v>
      </c>
      <c r="BC24" s="83">
        <v>0</v>
      </c>
    </row>
    <row r="25" spans="1:55" x14ac:dyDescent="0.2">
      <c r="A25" s="1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21"/>
      <c r="AJ25" s="122"/>
      <c r="AM25" s="83">
        <v>700</v>
      </c>
      <c r="AN25" s="83">
        <v>1100</v>
      </c>
      <c r="AO25" s="83">
        <v>0</v>
      </c>
      <c r="AP25" s="83">
        <f t="shared" si="2"/>
        <v>-400</v>
      </c>
      <c r="AQ25" s="83">
        <f>AO23*AP24-AP23*AO24</f>
        <v>-100</v>
      </c>
      <c r="AR25" s="83">
        <f>AP23*AQ24-AQ23*AP24</f>
        <v>0</v>
      </c>
      <c r="AT25" s="83">
        <v>-0.24253562503633297</v>
      </c>
      <c r="AU25" s="83">
        <v>0</v>
      </c>
      <c r="AV25" s="83">
        <v>-0.97014250014533188</v>
      </c>
      <c r="AW25" s="83">
        <f>AM25</f>
        <v>700</v>
      </c>
      <c r="AX25" s="83">
        <f t="shared" si="3"/>
        <v>1</v>
      </c>
      <c r="AZ25" s="83">
        <v>0.24253562503633297</v>
      </c>
      <c r="BA25" s="83">
        <v>0</v>
      </c>
      <c r="BB25" s="83">
        <v>-0.97014250014533188</v>
      </c>
      <c r="BC25" s="83">
        <v>545.70515633174921</v>
      </c>
    </row>
    <row r="26" spans="1:55" x14ac:dyDescent="0.2">
      <c r="A26" s="1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2"/>
      <c r="W26" s="20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124"/>
      <c r="AJ26" s="125"/>
      <c r="AM26" s="83">
        <v>1</v>
      </c>
      <c r="AN26" s="83">
        <v>1</v>
      </c>
      <c r="AO26" s="83">
        <v>0</v>
      </c>
      <c r="AP26" s="83">
        <f>SQRT(SUMPRODUCT(AP23:AP25,AP23:AP25))</f>
        <v>412.31056256176606</v>
      </c>
      <c r="AQ26" s="83">
        <f>SQRT(SUMPRODUCT(AQ23:AQ25,AQ23:AQ25))</f>
        <v>412.31056256176606</v>
      </c>
      <c r="AR26" s="83">
        <f>SQRT(SUMPRODUCT(AR23:AR25,AR23:AR25))</f>
        <v>170000</v>
      </c>
      <c r="AT26" s="83">
        <v>0</v>
      </c>
      <c r="AU26" s="83">
        <v>0</v>
      </c>
      <c r="AV26" s="83">
        <v>0</v>
      </c>
      <c r="AW26" s="83">
        <v>1</v>
      </c>
      <c r="AZ26" s="83">
        <v>0</v>
      </c>
      <c r="BA26" s="83">
        <v>0</v>
      </c>
      <c r="BB26" s="83">
        <v>0</v>
      </c>
      <c r="BC26" s="83">
        <v>1</v>
      </c>
    </row>
    <row r="27" spans="1:55" x14ac:dyDescent="0.2">
      <c r="A27" s="1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55" x14ac:dyDescent="0.2">
      <c r="A28" s="1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7"/>
      <c r="O28" s="74" t="s">
        <v>139</v>
      </c>
      <c r="P28" s="74" t="s">
        <v>140</v>
      </c>
      <c r="Q28" s="74" t="s">
        <v>141</v>
      </c>
      <c r="R28" s="11"/>
      <c r="S28" s="11"/>
      <c r="T28" s="11"/>
      <c r="U28" s="1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M28" s="83" t="s">
        <v>91</v>
      </c>
      <c r="AO28" s="83" t="s">
        <v>93</v>
      </c>
    </row>
    <row r="29" spans="1:55" x14ac:dyDescent="0.2">
      <c r="A29" s="1"/>
      <c r="B29" s="10"/>
      <c r="C29" s="13" t="s">
        <v>179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74"/>
      <c r="O29" s="75">
        <f>AR10</f>
        <v>540</v>
      </c>
      <c r="P29" s="37">
        <f>AV10</f>
        <v>450</v>
      </c>
      <c r="Q29" s="29">
        <f>AZ10</f>
        <v>250</v>
      </c>
      <c r="R29" s="11"/>
      <c r="S29" s="11"/>
      <c r="T29" s="11"/>
      <c r="U29" s="1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N29" s="83" t="s">
        <v>41</v>
      </c>
      <c r="AO29" s="83" t="s">
        <v>42</v>
      </c>
      <c r="AP29" s="83" t="s">
        <v>43</v>
      </c>
      <c r="AQ29" s="83" t="s">
        <v>44</v>
      </c>
      <c r="AR29" s="98" t="str">
        <f>"XYz"</f>
        <v>XYz</v>
      </c>
      <c r="AS29" s="83" t="s">
        <v>45</v>
      </c>
      <c r="AT29" s="83" t="s">
        <v>46</v>
      </c>
      <c r="AU29" s="83" t="s">
        <v>47</v>
      </c>
    </row>
    <row r="30" spans="1:55" x14ac:dyDescent="0.2">
      <c r="A30" s="1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76">
        <f>AR11</f>
        <v>7.5</v>
      </c>
      <c r="P30" s="38">
        <f>AV11</f>
        <v>7.5</v>
      </c>
      <c r="Q30" s="30">
        <f>AZ11</f>
        <v>7.5</v>
      </c>
      <c r="R30" s="11"/>
      <c r="S30" s="11"/>
      <c r="T30" s="11"/>
      <c r="U30" s="1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N30" s="83">
        <f t="array" ref="AN30:AU33">MMULT(AT23:AW26,AN90:AU93)</f>
        <v>267.04177079094489</v>
      </c>
      <c r="AO30" s="83">
        <v>267.04177079094489</v>
      </c>
      <c r="AP30" s="83">
        <v>784.45110420178844</v>
      </c>
      <c r="AQ30" s="83">
        <v>784.45110420178844</v>
      </c>
      <c r="AR30" s="98">
        <v>97.266833265511821</v>
      </c>
      <c r="AS30" s="83">
        <v>97.266833265511821</v>
      </c>
      <c r="AT30" s="83">
        <v>614.67616667635548</v>
      </c>
      <c r="AU30" s="83">
        <v>614.67616667635548</v>
      </c>
    </row>
    <row r="31" spans="1:55" x14ac:dyDescent="0.2">
      <c r="A31" s="1"/>
      <c r="B31" s="10"/>
      <c r="C31" s="13" t="s">
        <v>15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76">
        <f>AR12</f>
        <v>850</v>
      </c>
      <c r="P31" s="38">
        <f>AV12</f>
        <v>1100</v>
      </c>
      <c r="Q31" s="30">
        <f>AZ12</f>
        <v>1300</v>
      </c>
      <c r="R31" s="11"/>
      <c r="S31" s="11"/>
      <c r="T31" s="11"/>
      <c r="U31" s="1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N31" s="83">
        <v>200</v>
      </c>
      <c r="AO31" s="83">
        <v>-200</v>
      </c>
      <c r="AP31" s="83">
        <v>-200</v>
      </c>
      <c r="AQ31" s="83">
        <v>200</v>
      </c>
      <c r="AR31" s="98">
        <v>200</v>
      </c>
      <c r="AS31" s="83">
        <v>-200</v>
      </c>
      <c r="AT31" s="83">
        <v>-200</v>
      </c>
      <c r="AU31" s="83">
        <v>200</v>
      </c>
    </row>
    <row r="32" spans="1:55" x14ac:dyDescent="0.2">
      <c r="A32" s="1"/>
      <c r="B32" s="10"/>
      <c r="C32" s="11"/>
      <c r="D32" s="13" t="s">
        <v>115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77">
        <f>AR13</f>
        <v>1</v>
      </c>
      <c r="P32" s="39">
        <f>AV13</f>
        <v>1</v>
      </c>
      <c r="Q32" s="31">
        <f>AZ13</f>
        <v>1</v>
      </c>
      <c r="R32" s="11"/>
      <c r="S32" s="11"/>
      <c r="T32" s="11"/>
      <c r="U32" s="1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N32" s="83">
        <v>732.33808333817774</v>
      </c>
      <c r="AO32" s="83">
        <v>732.33808333817774</v>
      </c>
      <c r="AP32" s="83">
        <v>861.6904166908887</v>
      </c>
      <c r="AQ32" s="83">
        <v>861.6904166908887</v>
      </c>
      <c r="AR32" s="98">
        <v>1411.43783343991</v>
      </c>
      <c r="AS32" s="83">
        <v>1411.43783343991</v>
      </c>
      <c r="AT32" s="83">
        <v>1540.790166792621</v>
      </c>
      <c r="AU32" s="83">
        <v>1540.790166792621</v>
      </c>
    </row>
    <row r="33" spans="1:68" x14ac:dyDescent="0.2">
      <c r="A33" s="1"/>
      <c r="B33" s="10"/>
      <c r="C33" s="11"/>
      <c r="D33" s="11"/>
      <c r="E33" s="13" t="s">
        <v>110</v>
      </c>
      <c r="F33" s="11"/>
      <c r="G33" s="11"/>
      <c r="H33" s="27" t="s">
        <v>111</v>
      </c>
      <c r="I33" s="11"/>
      <c r="J33" s="27" t="s">
        <v>103</v>
      </c>
      <c r="K33" s="11"/>
      <c r="L33" s="27" t="s">
        <v>14</v>
      </c>
      <c r="M33" s="11"/>
      <c r="N33" s="11"/>
      <c r="O33" s="11"/>
      <c r="P33" s="11"/>
      <c r="Q33" s="11"/>
      <c r="R33" s="11"/>
      <c r="S33" s="11"/>
      <c r="T33" s="11"/>
      <c r="U33" s="1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N33" s="83">
        <v>1</v>
      </c>
      <c r="AO33" s="83">
        <v>1</v>
      </c>
      <c r="AP33" s="83">
        <v>1</v>
      </c>
      <c r="AQ33" s="83">
        <v>1</v>
      </c>
      <c r="AR33" s="98">
        <v>1</v>
      </c>
      <c r="AS33" s="83">
        <v>1</v>
      </c>
      <c r="AT33" s="83">
        <v>1</v>
      </c>
      <c r="AU33" s="83">
        <v>1</v>
      </c>
    </row>
    <row r="34" spans="1:68" x14ac:dyDescent="0.2">
      <c r="A34" s="1"/>
      <c r="B34" s="10"/>
      <c r="C34" s="11"/>
      <c r="D34" s="11"/>
      <c r="E34" s="11"/>
      <c r="F34" s="11"/>
      <c r="G34" s="11"/>
      <c r="H34" s="25">
        <f>AM23</f>
        <v>550</v>
      </c>
      <c r="I34" s="11"/>
      <c r="J34" s="25">
        <f>AN23</f>
        <v>450</v>
      </c>
      <c r="K34" s="11"/>
      <c r="L34" s="25">
        <f>AO23</f>
        <v>0</v>
      </c>
      <c r="M34" s="11"/>
      <c r="N34" s="11"/>
      <c r="O34" s="11"/>
      <c r="P34" s="11"/>
      <c r="Q34" s="11"/>
      <c r="R34" s="11"/>
      <c r="S34" s="11"/>
      <c r="T34" s="11"/>
      <c r="U34" s="1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68" x14ac:dyDescent="0.2">
      <c r="A35" s="1"/>
      <c r="B35" s="10"/>
      <c r="C35" s="11"/>
      <c r="D35" s="11"/>
      <c r="E35" s="11"/>
      <c r="F35" s="11"/>
      <c r="G35" s="11"/>
      <c r="H35" s="26">
        <f>AM24</f>
        <v>0</v>
      </c>
      <c r="I35" s="11"/>
      <c r="J35" s="26">
        <f>AN24</f>
        <v>0</v>
      </c>
      <c r="K35" s="11"/>
      <c r="L35" s="26">
        <f>AO24</f>
        <v>1</v>
      </c>
      <c r="M35" s="11"/>
      <c r="N35" s="11"/>
      <c r="O35" s="11"/>
      <c r="P35" s="11"/>
      <c r="Q35" s="11"/>
      <c r="R35" s="11"/>
      <c r="S35" s="11"/>
      <c r="T35" s="11"/>
      <c r="U35" s="1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M35" s="83" t="s">
        <v>87</v>
      </c>
      <c r="BH35" s="83" t="s">
        <v>156</v>
      </c>
    </row>
    <row r="36" spans="1:68" x14ac:dyDescent="0.2">
      <c r="A36" s="1"/>
      <c r="B36" s="10"/>
      <c r="C36" s="11"/>
      <c r="D36" s="11"/>
      <c r="E36" s="11"/>
      <c r="F36" s="11"/>
      <c r="G36" s="11"/>
      <c r="H36" s="28">
        <f>AM25</f>
        <v>700</v>
      </c>
      <c r="I36" s="11"/>
      <c r="J36" s="28">
        <f>AN25</f>
        <v>1100</v>
      </c>
      <c r="K36" s="11"/>
      <c r="L36" s="28">
        <f>AO25</f>
        <v>0</v>
      </c>
      <c r="M36" s="11"/>
      <c r="N36" s="11"/>
      <c r="O36" s="11"/>
      <c r="P36" s="11"/>
      <c r="Q36" s="11"/>
      <c r="R36" s="11"/>
      <c r="S36" s="11"/>
      <c r="T36" s="11"/>
      <c r="U36" s="1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N36" s="97" t="s">
        <v>74</v>
      </c>
      <c r="AQ36" s="83" t="s">
        <v>7</v>
      </c>
      <c r="AR36" s="83" t="s">
        <v>103</v>
      </c>
      <c r="AW36" s="83" t="s">
        <v>57</v>
      </c>
      <c r="BH36" s="83" t="s">
        <v>153</v>
      </c>
      <c r="BI36" s="83" t="s">
        <v>154</v>
      </c>
      <c r="BJ36" s="83" t="s">
        <v>37</v>
      </c>
    </row>
    <row r="37" spans="1:68" x14ac:dyDescent="0.2">
      <c r="A37" s="1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M37" s="83" t="s">
        <v>105</v>
      </c>
      <c r="AO37" s="83" t="s">
        <v>73</v>
      </c>
      <c r="AQ37" s="83">
        <v>1</v>
      </c>
      <c r="AS37" s="83" t="s">
        <v>54</v>
      </c>
      <c r="AT37" s="83" t="s">
        <v>55</v>
      </c>
      <c r="AU37" s="83" t="s">
        <v>56</v>
      </c>
      <c r="AV37" s="83" t="s">
        <v>58</v>
      </c>
      <c r="AW37" s="83">
        <f>SQRT(SUMPRODUCT(AW38:AW40,AW38:AW40))</f>
        <v>0.99999999999999989</v>
      </c>
      <c r="AX37" s="83">
        <f>SQRT(SUMPRODUCT(AX38:AX40,AX38:AX40))</f>
        <v>1</v>
      </c>
      <c r="AY37" s="83">
        <f>SQRT(SUMPRODUCT(AY38:AY40,AY38:AY40))</f>
        <v>1</v>
      </c>
      <c r="BB37" s="83" t="s">
        <v>59</v>
      </c>
      <c r="BH37" s="83">
        <v>1200</v>
      </c>
      <c r="BI37" s="83">
        <f>BH37</f>
        <v>1200</v>
      </c>
      <c r="BJ37" s="83">
        <v>2</v>
      </c>
      <c r="BL37" s="83" t="s">
        <v>155</v>
      </c>
    </row>
    <row r="38" spans="1:68" ht="17" x14ac:dyDescent="0.25">
      <c r="A38" s="1"/>
      <c r="B38" s="10"/>
      <c r="C38" s="11"/>
      <c r="D38" s="11"/>
      <c r="E38" s="13" t="s">
        <v>112</v>
      </c>
      <c r="F38" s="11"/>
      <c r="G38" s="11"/>
      <c r="H38" s="11" t="s">
        <v>113</v>
      </c>
      <c r="I38" s="11"/>
      <c r="J38" s="11"/>
      <c r="K38" s="11"/>
      <c r="L38" s="11"/>
      <c r="M38" s="11" t="s">
        <v>114</v>
      </c>
      <c r="N38" s="11"/>
      <c r="O38" s="11"/>
      <c r="P38" s="11"/>
      <c r="Q38" s="11"/>
      <c r="R38" s="11"/>
      <c r="S38" s="11"/>
      <c r="T38" s="11"/>
      <c r="U38" s="1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M38" s="83">
        <f>AR38-1</f>
        <v>349</v>
      </c>
      <c r="AN38" s="83">
        <v>250</v>
      </c>
      <c r="AO38" s="83">
        <v>200</v>
      </c>
      <c r="AP38" s="83">
        <v>350</v>
      </c>
      <c r="AQ38" s="83">
        <f t="array" ref="AQ38:AR40">CHOOSE(AQ37,AO38:AP40,AM38:AN40)</f>
        <v>200</v>
      </c>
      <c r="AR38" s="83">
        <v>350</v>
      </c>
      <c r="AS38" s="83">
        <v>0</v>
      </c>
      <c r="AT38" s="83">
        <f>-(AR38-AQ38)</f>
        <v>-150</v>
      </c>
      <c r="AU38" s="83">
        <f>AS39*AT40-AT39*AS40</f>
        <v>-2300</v>
      </c>
      <c r="AV38" s="83">
        <f>AT39*AU40-AU39*AT40</f>
        <v>120000</v>
      </c>
      <c r="AW38" s="83">
        <f t="array" ref="AW38:AW40">AU38:AU40/AU41</f>
        <v>-0.99788010596581833</v>
      </c>
      <c r="AX38" s="83">
        <f t="array" ref="AX38:AX40">AV38:AV40/AV41</f>
        <v>2.1339393527818197E-2</v>
      </c>
      <c r="AY38" s="83">
        <f t="array" ref="AY38:AY40">AT38:AT40/AT41</f>
        <v>-6.1481089787933742E-2</v>
      </c>
      <c r="AZ38" s="83">
        <f>AQ38</f>
        <v>200</v>
      </c>
      <c r="BA38" s="83">
        <f>SQRT(SUMPRODUCT(AW38:AY38,AW38:AY38))</f>
        <v>1</v>
      </c>
      <c r="BC38" s="83">
        <f t="array" ref="BC38:BF41">MINVERSE(AW38:AZ41)</f>
        <v>-0.99788010596581844</v>
      </c>
      <c r="BD38" s="83">
        <v>0</v>
      </c>
      <c r="BE38" s="83">
        <v>6.5079137345596838E-2</v>
      </c>
      <c r="BF38" s="83">
        <v>264.65515853876053</v>
      </c>
      <c r="BH38" s="83">
        <f>2/BH37</f>
        <v>1.6666666666666668E-3</v>
      </c>
      <c r="BI38" s="83">
        <v>0</v>
      </c>
      <c r="BJ38" s="83">
        <v>0</v>
      </c>
      <c r="BK38" s="83">
        <v>0</v>
      </c>
      <c r="BM38" s="83">
        <f t="array" ref="BM38:BP41">MMULT(BH38:BK41,BC38:BF41)</f>
        <v>-1.6631335099430307E-3</v>
      </c>
      <c r="BN38" s="83">
        <v>0</v>
      </c>
      <c r="BO38" s="83">
        <v>1.0846522890932807E-4</v>
      </c>
      <c r="BP38" s="83">
        <v>0.44109193089793425</v>
      </c>
    </row>
    <row r="39" spans="1:68" x14ac:dyDescent="0.2">
      <c r="A39" s="1"/>
      <c r="B39" s="10"/>
      <c r="C39" s="11"/>
      <c r="D39" s="11"/>
      <c r="E39" s="11"/>
      <c r="F39" s="11"/>
      <c r="G39" s="11"/>
      <c r="H39" s="60">
        <f t="array" ref="H39:K42">AT23:AW26</f>
        <v>-0.97014250014533188</v>
      </c>
      <c r="I39" s="61">
        <v>0</v>
      </c>
      <c r="J39" s="61">
        <v>0.24253562503633297</v>
      </c>
      <c r="K39" s="43">
        <v>550</v>
      </c>
      <c r="L39" s="11"/>
      <c r="M39" s="60">
        <f t="array" ref="M39:P42">AZ23:BC26</f>
        <v>-0.97014250014533188</v>
      </c>
      <c r="N39" s="61">
        <v>0</v>
      </c>
      <c r="O39" s="61">
        <v>-0.24253562503633297</v>
      </c>
      <c r="P39" s="43">
        <v>703.35331260536566</v>
      </c>
      <c r="Q39" s="11"/>
      <c r="R39" s="11"/>
      <c r="S39" s="11"/>
      <c r="T39" s="11"/>
      <c r="U39" s="1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M39" s="83">
        <v>200</v>
      </c>
      <c r="AN39" s="83">
        <v>0</v>
      </c>
      <c r="AO39" s="83">
        <v>800</v>
      </c>
      <c r="AP39" s="83">
        <v>0</v>
      </c>
      <c r="AQ39" s="83">
        <v>800</v>
      </c>
      <c r="AR39" s="83">
        <v>0</v>
      </c>
      <c r="AS39" s="83">
        <v>1</v>
      </c>
      <c r="AT39" s="83">
        <f>-(AR39-AQ39)</f>
        <v>800</v>
      </c>
      <c r="AU39" s="83">
        <f>-(AS38*AT40-AT38*AS40)</f>
        <v>0</v>
      </c>
      <c r="AV39" s="83">
        <f>-(AT38*AU40-AU38*AT40)</f>
        <v>5312500</v>
      </c>
      <c r="AW39" s="83">
        <v>0</v>
      </c>
      <c r="AX39" s="83">
        <v>0.94471273430445135</v>
      </c>
      <c r="AY39" s="83">
        <v>0.32789914553564659</v>
      </c>
      <c r="AZ39" s="83">
        <f>AQ39</f>
        <v>800</v>
      </c>
      <c r="BA39" s="83">
        <f>SQRT(SUMPRODUCT(AW39:AY39,AW39:AY39))</f>
        <v>1</v>
      </c>
      <c r="BC39" s="83">
        <v>2.1339393527818194E-2</v>
      </c>
      <c r="BD39" s="83">
        <v>0.94471273430445135</v>
      </c>
      <c r="BE39" s="83">
        <v>0.32720403409321225</v>
      </c>
      <c r="BF39" s="83">
        <v>-432.83403205591247</v>
      </c>
      <c r="BH39" s="83">
        <v>0</v>
      </c>
      <c r="BI39" s="83">
        <f>2/BI37</f>
        <v>1.6666666666666668E-3</v>
      </c>
      <c r="BJ39" s="83">
        <v>0</v>
      </c>
      <c r="BK39" s="83">
        <v>0</v>
      </c>
      <c r="BM39" s="83">
        <v>3.5565655879696992E-5</v>
      </c>
      <c r="BN39" s="83">
        <v>1.5745212238407523E-3</v>
      </c>
      <c r="BO39" s="83">
        <v>5.4534005682202046E-4</v>
      </c>
      <c r="BP39" s="83">
        <v>-0.72139005342652085</v>
      </c>
    </row>
    <row r="40" spans="1:68" x14ac:dyDescent="0.2">
      <c r="A40" s="1"/>
      <c r="B40" s="10"/>
      <c r="C40" s="11"/>
      <c r="D40" s="11"/>
      <c r="E40" s="11"/>
      <c r="F40" s="11"/>
      <c r="G40" s="11"/>
      <c r="H40" s="62">
        <v>0</v>
      </c>
      <c r="I40" s="27">
        <v>1</v>
      </c>
      <c r="J40" s="27">
        <v>0</v>
      </c>
      <c r="K40" s="47">
        <v>0</v>
      </c>
      <c r="L40" s="11"/>
      <c r="M40" s="62">
        <v>0</v>
      </c>
      <c r="N40" s="27">
        <v>1</v>
      </c>
      <c r="O40" s="27">
        <v>0</v>
      </c>
      <c r="P40" s="47">
        <v>0</v>
      </c>
      <c r="Q40" s="11"/>
      <c r="R40" s="11"/>
      <c r="S40" s="11"/>
      <c r="T40" s="11"/>
      <c r="U40" s="1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M40" s="83">
        <f>AR40</f>
        <v>1300</v>
      </c>
      <c r="AN40" s="83">
        <v>1300</v>
      </c>
      <c r="AO40" s="83">
        <v>-1000</v>
      </c>
      <c r="AP40" s="83">
        <v>1300</v>
      </c>
      <c r="AQ40" s="83">
        <v>-1000</v>
      </c>
      <c r="AR40" s="83">
        <v>1300</v>
      </c>
      <c r="AS40" s="83">
        <v>0</v>
      </c>
      <c r="AT40" s="83">
        <f>-(AR40-AQ40)</f>
        <v>-2300</v>
      </c>
      <c r="AU40" s="83">
        <f>AS38*AT39-AT38*AS39</f>
        <v>150</v>
      </c>
      <c r="AV40" s="83">
        <f>AT38*AU39-AU38*AT39</f>
        <v>1840000</v>
      </c>
      <c r="AW40" s="83">
        <v>6.5079137345596852E-2</v>
      </c>
      <c r="AX40" s="83">
        <v>0.32720403409321236</v>
      </c>
      <c r="AY40" s="83">
        <v>-0.94271004341498399</v>
      </c>
      <c r="AZ40" s="83">
        <f>AQ40</f>
        <v>-1000</v>
      </c>
      <c r="BA40" s="83">
        <f>SQRT(SUMPRODUCT(AW40:AY40,AW40:AY40))</f>
        <v>1</v>
      </c>
      <c r="BC40" s="83">
        <v>-6.1481089787933728E-2</v>
      </c>
      <c r="BD40" s="83">
        <v>0.32789914553564659</v>
      </c>
      <c r="BE40" s="83">
        <v>-0.94271004341498377</v>
      </c>
      <c r="BF40" s="83">
        <v>-1192.7331418859142</v>
      </c>
      <c r="BH40" s="83">
        <v>0</v>
      </c>
      <c r="BI40" s="83">
        <v>0</v>
      </c>
      <c r="BJ40" s="83">
        <f>2/BJ37</f>
        <v>1</v>
      </c>
      <c r="BK40" s="83">
        <f>-(BJ37+1)/(BJ37-1)</f>
        <v>-3</v>
      </c>
      <c r="BM40" s="83">
        <v>-6.1481089787933728E-2</v>
      </c>
      <c r="BN40" s="83">
        <v>0.32789914553564659</v>
      </c>
      <c r="BO40" s="83">
        <v>-0.94271004341498377</v>
      </c>
      <c r="BP40" s="83">
        <v>-1195.7331418859142</v>
      </c>
    </row>
    <row r="41" spans="1:68" x14ac:dyDescent="0.2">
      <c r="A41" s="1"/>
      <c r="B41" s="10"/>
      <c r="C41" s="11"/>
      <c r="D41" s="11"/>
      <c r="E41" s="11"/>
      <c r="F41" s="11"/>
      <c r="G41" s="11"/>
      <c r="H41" s="62">
        <v>-0.24253562503633297</v>
      </c>
      <c r="I41" s="27">
        <v>0</v>
      </c>
      <c r="J41" s="27">
        <v>-0.97014250014533188</v>
      </c>
      <c r="K41" s="47">
        <v>700</v>
      </c>
      <c r="L41" s="11"/>
      <c r="M41" s="62">
        <v>0.24253562503633297</v>
      </c>
      <c r="N41" s="27">
        <v>0</v>
      </c>
      <c r="O41" s="27">
        <v>-0.97014250014533188</v>
      </c>
      <c r="P41" s="47">
        <v>545.70515633174921</v>
      </c>
      <c r="Q41" s="11"/>
      <c r="R41" s="11"/>
      <c r="S41" s="11"/>
      <c r="T41" s="11"/>
      <c r="U41" s="1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S41" s="83">
        <f>SQRT(SUMPRODUCT(AS38:AS40,AS38:AS40))</f>
        <v>1</v>
      </c>
      <c r="AT41" s="83">
        <f>SQRT(SUMPRODUCT(AT38:AT40,AT38:AT40))</f>
        <v>2439.7745797511702</v>
      </c>
      <c r="AU41" s="83">
        <f>SQRT(SUMPRODUCT(AU38:AU40,AU38:AU40))</f>
        <v>2304.886114323222</v>
      </c>
      <c r="AV41" s="83">
        <f>SQRT(SUMPRODUCT(AV38:AV40,AV38:AV40))</f>
        <v>5623402.5509472461</v>
      </c>
      <c r="AW41" s="83">
        <v>0</v>
      </c>
      <c r="AX41" s="83">
        <v>0</v>
      </c>
      <c r="AY41" s="83">
        <v>0</v>
      </c>
      <c r="AZ41" s="83">
        <v>1</v>
      </c>
      <c r="BC41" s="83">
        <v>0</v>
      </c>
      <c r="BD41" s="83">
        <v>0</v>
      </c>
      <c r="BE41" s="83">
        <v>0</v>
      </c>
      <c r="BF41" s="83">
        <v>1</v>
      </c>
      <c r="BH41" s="83">
        <v>0</v>
      </c>
      <c r="BI41" s="83">
        <v>0</v>
      </c>
      <c r="BJ41" s="83">
        <v>0</v>
      </c>
      <c r="BK41" s="83">
        <v>1</v>
      </c>
      <c r="BM41" s="83">
        <v>0</v>
      </c>
      <c r="BN41" s="83">
        <v>0</v>
      </c>
      <c r="BO41" s="83">
        <v>0</v>
      </c>
      <c r="BP41" s="83">
        <v>1</v>
      </c>
    </row>
    <row r="42" spans="1:68" x14ac:dyDescent="0.2">
      <c r="A42" s="1"/>
      <c r="B42" s="10"/>
      <c r="C42" s="11"/>
      <c r="D42" s="11"/>
      <c r="E42" s="11"/>
      <c r="F42" s="11"/>
      <c r="G42" s="11"/>
      <c r="H42" s="48">
        <v>0</v>
      </c>
      <c r="I42" s="49">
        <v>0</v>
      </c>
      <c r="J42" s="49">
        <v>0</v>
      </c>
      <c r="K42" s="50">
        <v>1</v>
      </c>
      <c r="L42" s="11"/>
      <c r="M42" s="48">
        <v>0</v>
      </c>
      <c r="N42" s="49">
        <v>0</v>
      </c>
      <c r="O42" s="49">
        <v>0</v>
      </c>
      <c r="P42" s="50">
        <v>1</v>
      </c>
      <c r="Q42" s="11"/>
      <c r="R42" s="11"/>
      <c r="S42" s="11"/>
      <c r="T42" s="11"/>
      <c r="U42" s="1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68" x14ac:dyDescent="0.2">
      <c r="A43" s="1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M43" s="83" t="s">
        <v>88</v>
      </c>
    </row>
    <row r="44" spans="1:68" ht="17" x14ac:dyDescent="0.25">
      <c r="A44" s="1"/>
      <c r="B44" s="10"/>
      <c r="C44" s="11"/>
      <c r="D44" s="13" t="s">
        <v>116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2"/>
      <c r="AM44" s="83" t="s">
        <v>65</v>
      </c>
      <c r="AN44" s="83" t="s">
        <v>66</v>
      </c>
      <c r="AO44" s="83" t="s">
        <v>67</v>
      </c>
      <c r="AP44" s="83" t="s">
        <v>68</v>
      </c>
      <c r="AQ44" s="83" t="s">
        <v>65</v>
      </c>
      <c r="AR44" s="83" t="s">
        <v>66</v>
      </c>
      <c r="AS44" s="83" t="s">
        <v>67</v>
      </c>
      <c r="AT44" s="83" t="s">
        <v>68</v>
      </c>
      <c r="AU44" s="83" t="s">
        <v>65</v>
      </c>
      <c r="AV44" s="83" t="s">
        <v>66</v>
      </c>
      <c r="AW44" s="83" t="s">
        <v>67</v>
      </c>
      <c r="AX44" s="83" t="s">
        <v>68</v>
      </c>
    </row>
    <row r="45" spans="1:68" x14ac:dyDescent="0.2">
      <c r="A45" s="1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2"/>
      <c r="W45" s="15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119"/>
      <c r="AJ45" s="120"/>
      <c r="AM45" s="83">
        <f t="array" ref="AM45:AX48">MMULT(BM38:BP41,AR10:BC13)</f>
        <v>-0.36480471989837354</v>
      </c>
      <c r="AN45" s="83">
        <v>-0.33985771724922803</v>
      </c>
      <c r="AO45" s="83">
        <v>-0.37809171043976614</v>
      </c>
      <c r="AP45" s="83">
        <v>-0.37646473200612623</v>
      </c>
      <c r="AQ45" s="83">
        <v>-0.18800639677616876</v>
      </c>
      <c r="AR45" s="83">
        <v>-0.18963337520980866</v>
      </c>
      <c r="AS45" s="83">
        <v>-0.19966640888392145</v>
      </c>
      <c r="AT45" s="83">
        <v>-0.17471940623477605</v>
      </c>
      <c r="AU45" s="83">
        <v>0.16631335099430306</v>
      </c>
      <c r="AV45" s="83">
        <v>0.14136634834515766</v>
      </c>
      <c r="AW45" s="83">
        <v>0.17960034153569576</v>
      </c>
      <c r="AX45" s="83">
        <v>0.1779733631020558</v>
      </c>
    </row>
    <row r="46" spans="1:68" ht="18" x14ac:dyDescent="0.25">
      <c r="A46" s="1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27" t="s">
        <v>108</v>
      </c>
      <c r="Q46" s="27" t="s">
        <v>61</v>
      </c>
      <c r="R46" s="11"/>
      <c r="S46" s="69"/>
      <c r="T46" s="11"/>
      <c r="U46" s="12"/>
      <c r="W46" s="10"/>
      <c r="X46" s="13" t="s">
        <v>212</v>
      </c>
      <c r="Y46" s="11"/>
      <c r="Z46" s="11"/>
      <c r="AA46" s="11"/>
      <c r="AB46" s="11"/>
      <c r="AC46" s="11"/>
      <c r="AD46" s="11"/>
      <c r="AE46" s="11"/>
      <c r="AF46" s="11"/>
      <c r="AG46" s="11"/>
      <c r="AH46" s="121"/>
      <c r="AI46" s="121"/>
      <c r="AJ46" s="122"/>
      <c r="AM46" s="83">
        <v>-0.22683664177396146</v>
      </c>
      <c r="AN46" s="83">
        <v>-0.23917903579096256</v>
      </c>
      <c r="AO46" s="83">
        <v>-0.2424688589598345</v>
      </c>
      <c r="AP46" s="83">
        <v>-0.23428875810750416</v>
      </c>
      <c r="AQ46" s="83">
        <v>-9.370253659762906E-2</v>
      </c>
      <c r="AR46" s="83">
        <v>-0.11369154662876502</v>
      </c>
      <c r="AS46" s="83">
        <v>-0.10115465293117187</v>
      </c>
      <c r="AT46" s="83">
        <v>-0.10168813776936725</v>
      </c>
      <c r="AU46" s="83">
        <v>8.252343590835709E-3</v>
      </c>
      <c r="AV46" s="83">
        <v>-3.0230807497745316E-3</v>
      </c>
      <c r="AW46" s="83">
        <v>2.6674241909740992E-4</v>
      </c>
      <c r="AX46" s="83">
        <v>-7.913358433232931E-3</v>
      </c>
    </row>
    <row r="47" spans="1:68" x14ac:dyDescent="0.2">
      <c r="A47" s="1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27">
        <v>100</v>
      </c>
      <c r="Q47" s="27">
        <v>800</v>
      </c>
      <c r="R47" s="11"/>
      <c r="S47" s="11"/>
      <c r="T47" s="11"/>
      <c r="U47" s="12"/>
      <c r="W47" s="10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1"/>
      <c r="AI47" s="121"/>
      <c r="AJ47" s="122"/>
      <c r="AM47" s="83">
        <v>-2027.7772236826172</v>
      </c>
      <c r="AN47" s="83">
        <v>-2029.3142509273157</v>
      </c>
      <c r="AO47" s="83">
        <v>-2023.6272501219319</v>
      </c>
      <c r="AP47" s="83">
        <v>-2037.7679007731565</v>
      </c>
      <c r="AQ47" s="83">
        <v>-2257.9214364554491</v>
      </c>
      <c r="AR47" s="83">
        <v>-2246.2400293957417</v>
      </c>
      <c r="AS47" s="83">
        <v>-2267.9121135459882</v>
      </c>
      <c r="AT47" s="83">
        <v>-2266.9898971991693</v>
      </c>
      <c r="AU47" s="83">
        <v>-2434.1672271808593</v>
      </c>
      <c r="AV47" s="83">
        <v>-2437.5486871191956</v>
      </c>
      <c r="AW47" s="83">
        <v>-2443.235687924579</v>
      </c>
      <c r="AX47" s="83">
        <v>-2429.0950372733546</v>
      </c>
    </row>
    <row r="48" spans="1:68" x14ac:dyDescent="0.2">
      <c r="A48" s="1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2"/>
      <c r="W48" s="10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21"/>
      <c r="AJ48" s="122"/>
      <c r="AM48" s="83">
        <v>1</v>
      </c>
      <c r="AN48" s="83">
        <v>1</v>
      </c>
      <c r="AO48" s="83">
        <v>1</v>
      </c>
      <c r="AP48" s="83">
        <v>1</v>
      </c>
      <c r="AQ48" s="83">
        <v>1</v>
      </c>
      <c r="AR48" s="83">
        <v>1</v>
      </c>
      <c r="AS48" s="83">
        <v>1</v>
      </c>
      <c r="AT48" s="83">
        <v>1</v>
      </c>
      <c r="AU48" s="83">
        <v>1</v>
      </c>
      <c r="AV48" s="83">
        <v>1</v>
      </c>
      <c r="AW48" s="83">
        <v>1</v>
      </c>
      <c r="AX48" s="83">
        <v>1</v>
      </c>
    </row>
    <row r="49" spans="1:67" x14ac:dyDescent="0.2">
      <c r="A49" s="1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2"/>
      <c r="W49" s="10"/>
      <c r="X49" s="11"/>
      <c r="Y49" s="11"/>
      <c r="Z49" s="11" t="s">
        <v>183</v>
      </c>
      <c r="AA49" s="11"/>
      <c r="AB49" s="11"/>
      <c r="AC49" s="11" t="s">
        <v>200</v>
      </c>
      <c r="AD49" s="11"/>
      <c r="AE49" s="11"/>
      <c r="AF49" s="11"/>
      <c r="AG49" s="126"/>
      <c r="AH49" s="126"/>
      <c r="AI49" s="121"/>
      <c r="AJ49" s="122"/>
    </row>
    <row r="50" spans="1:67" x14ac:dyDescent="0.2">
      <c r="A50" s="1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2"/>
      <c r="W50" s="10"/>
      <c r="X50" s="11"/>
      <c r="Y50" s="11"/>
      <c r="Z50" s="27" t="s">
        <v>195</v>
      </c>
      <c r="AA50" s="27" t="s">
        <v>194</v>
      </c>
      <c r="AB50" s="11"/>
      <c r="AC50" s="27" t="s">
        <v>195</v>
      </c>
      <c r="AD50" s="27" t="s">
        <v>194</v>
      </c>
      <c r="AE50" s="11"/>
      <c r="AF50" s="11"/>
      <c r="AG50" s="126"/>
      <c r="AH50" s="126"/>
      <c r="AI50" s="121"/>
      <c r="AJ50" s="122"/>
      <c r="AM50" s="83" t="s">
        <v>69</v>
      </c>
      <c r="AW50" s="83" t="s">
        <v>70</v>
      </c>
      <c r="BG50" s="83" t="s">
        <v>71</v>
      </c>
    </row>
    <row r="51" spans="1:67" x14ac:dyDescent="0.2">
      <c r="A51" s="1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2"/>
      <c r="W51" s="10"/>
      <c r="X51" s="11"/>
      <c r="Y51" s="11"/>
      <c r="Z51" s="25">
        <f t="shared" ref="Z51:AA54" si="4">AA95</f>
        <v>500</v>
      </c>
      <c r="AA51" s="43">
        <f t="shared" si="4"/>
        <v>500</v>
      </c>
      <c r="AB51" s="11"/>
      <c r="AC51" s="25">
        <f>AV214</f>
        <v>-6.2499999999999991</v>
      </c>
      <c r="AD51" s="43">
        <f t="shared" ref="AC51:AD54" si="5">AW214</f>
        <v>-6.2499999999999991</v>
      </c>
      <c r="AE51" s="11"/>
      <c r="AF51" s="11"/>
      <c r="AG51" s="126"/>
      <c r="AH51" s="126"/>
      <c r="AI51" s="121"/>
      <c r="AJ51" s="122"/>
      <c r="AM51" s="83" t="s">
        <v>65</v>
      </c>
      <c r="AN51" s="83" t="s">
        <v>66</v>
      </c>
      <c r="AO51" s="83" t="s">
        <v>67</v>
      </c>
      <c r="AP51" s="83" t="s">
        <v>68</v>
      </c>
      <c r="AW51" s="83" t="s">
        <v>65</v>
      </c>
      <c r="AX51" s="83" t="s">
        <v>66</v>
      </c>
      <c r="AY51" s="83" t="s">
        <v>67</v>
      </c>
      <c r="AZ51" s="83" t="s">
        <v>68</v>
      </c>
      <c r="BG51" s="83" t="s">
        <v>65</v>
      </c>
      <c r="BH51" s="83" t="s">
        <v>66</v>
      </c>
      <c r="BI51" s="83" t="s">
        <v>67</v>
      </c>
      <c r="BJ51" s="83" t="s">
        <v>68</v>
      </c>
    </row>
    <row r="52" spans="1:67" ht="18" x14ac:dyDescent="0.25">
      <c r="A52" s="1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2"/>
      <c r="V52" s="83" t="s">
        <v>104</v>
      </c>
      <c r="W52" s="10"/>
      <c r="X52" s="11"/>
      <c r="Y52" s="14" t="s">
        <v>211</v>
      </c>
      <c r="Z52" s="26">
        <f t="shared" si="4"/>
        <v>150</v>
      </c>
      <c r="AA52" s="47">
        <f t="shared" si="4"/>
        <v>150</v>
      </c>
      <c r="AB52" s="127" t="s">
        <v>19</v>
      </c>
      <c r="AC52" s="26">
        <f t="shared" si="5"/>
        <v>121.875</v>
      </c>
      <c r="AD52" s="47">
        <f t="shared" si="5"/>
        <v>121.875</v>
      </c>
      <c r="AE52" s="11"/>
      <c r="AF52" s="11"/>
      <c r="AG52" s="126"/>
      <c r="AH52" s="126"/>
      <c r="AI52" s="121"/>
      <c r="AJ52" s="122"/>
      <c r="AM52" s="83">
        <f t="array" ref="AM52:AP54">AM45:AP47</f>
        <v>-0.36480471989837354</v>
      </c>
      <c r="AN52" s="83">
        <v>-0.33985771724922803</v>
      </c>
      <c r="AO52" s="83">
        <v>-0.37809171043976614</v>
      </c>
      <c r="AP52" s="83">
        <v>-0.37646473200612623</v>
      </c>
      <c r="AQ52" s="83">
        <f>AM52</f>
        <v>-0.36480471989837354</v>
      </c>
      <c r="AR52" s="83">
        <f>AO52</f>
        <v>-0.37809171043976614</v>
      </c>
      <c r="AT52" s="83">
        <f>AP52</f>
        <v>-0.37646473200612623</v>
      </c>
      <c r="AU52" s="83">
        <f>AN52</f>
        <v>-0.33985771724922803</v>
      </c>
      <c r="AW52" s="83">
        <f t="array" ref="AW52:AZ54">AQ45:AT47</f>
        <v>-0.18800639677616876</v>
      </c>
      <c r="AX52" s="83">
        <v>-0.18963337520980866</v>
      </c>
      <c r="AY52" s="83">
        <v>-0.19966640888392145</v>
      </c>
      <c r="AZ52" s="83">
        <v>-0.17471940623477605</v>
      </c>
      <c r="BA52" s="83">
        <f>AW52</f>
        <v>-0.18800639677616876</v>
      </c>
      <c r="BB52" s="83">
        <f>AY52</f>
        <v>-0.19966640888392145</v>
      </c>
      <c r="BD52" s="83">
        <f>AZ52</f>
        <v>-0.17471940623477605</v>
      </c>
      <c r="BE52" s="83">
        <f>AX52</f>
        <v>-0.18963337520980866</v>
      </c>
      <c r="BG52" s="83">
        <f t="array" ref="BG52:BJ54">AU45:AX47</f>
        <v>0.16631335099430306</v>
      </c>
      <c r="BH52" s="83">
        <v>0.14136634834515766</v>
      </c>
      <c r="BI52" s="83">
        <v>0.17960034153569576</v>
      </c>
      <c r="BJ52" s="83">
        <v>0.1779733631020558</v>
      </c>
      <c r="BK52" s="83">
        <f>BG52</f>
        <v>0.16631335099430306</v>
      </c>
      <c r="BL52" s="83">
        <f>BI52</f>
        <v>0.17960034153569576</v>
      </c>
      <c r="BN52" s="83">
        <f>BJ52</f>
        <v>0.1779733631020558</v>
      </c>
      <c r="BO52" s="83">
        <f>BH52</f>
        <v>0.14136634834515766</v>
      </c>
    </row>
    <row r="53" spans="1:67" x14ac:dyDescent="0.2">
      <c r="A53" s="1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2"/>
      <c r="W53" s="10"/>
      <c r="X53" s="11"/>
      <c r="Y53" s="11"/>
      <c r="Z53" s="26">
        <f t="shared" si="4"/>
        <v>0</v>
      </c>
      <c r="AA53" s="47">
        <f t="shared" si="4"/>
        <v>1</v>
      </c>
      <c r="AB53" s="11"/>
      <c r="AC53" s="26">
        <f t="shared" si="5"/>
        <v>-100.00000000000006</v>
      </c>
      <c r="AD53" s="47">
        <f t="shared" si="5"/>
        <v>-800</v>
      </c>
      <c r="AE53" s="11"/>
      <c r="AF53" s="11"/>
      <c r="AG53" s="126"/>
      <c r="AH53" s="126"/>
      <c r="AI53" s="121"/>
      <c r="AJ53" s="122"/>
      <c r="AM53" s="83">
        <v>-0.22683664177396146</v>
      </c>
      <c r="AN53" s="83">
        <v>-0.23917903579096256</v>
      </c>
      <c r="AO53" s="83">
        <v>-0.2424688589598345</v>
      </c>
      <c r="AP53" s="83">
        <v>-0.23428875810750416</v>
      </c>
      <c r="AQ53" s="83">
        <f>AM53</f>
        <v>-0.22683664177396146</v>
      </c>
      <c r="AR53" s="83">
        <f>AO53</f>
        <v>-0.2424688589598345</v>
      </c>
      <c r="AT53" s="83">
        <f>AP53</f>
        <v>-0.23428875810750416</v>
      </c>
      <c r="AU53" s="83">
        <f>AN53</f>
        <v>-0.23917903579096256</v>
      </c>
      <c r="AW53" s="83">
        <v>-9.370253659762906E-2</v>
      </c>
      <c r="AX53" s="83">
        <v>-0.11369154662876502</v>
      </c>
      <c r="AY53" s="83">
        <v>-0.10115465293117187</v>
      </c>
      <c r="AZ53" s="83">
        <v>-0.10168813776936725</v>
      </c>
      <c r="BA53" s="83">
        <f>AW53</f>
        <v>-9.370253659762906E-2</v>
      </c>
      <c r="BB53" s="83">
        <f>AY53</f>
        <v>-0.10115465293117187</v>
      </c>
      <c r="BD53" s="83">
        <f>AZ53</f>
        <v>-0.10168813776936725</v>
      </c>
      <c r="BE53" s="83">
        <f>AX53</f>
        <v>-0.11369154662876502</v>
      </c>
      <c r="BG53" s="83">
        <v>8.252343590835709E-3</v>
      </c>
      <c r="BH53" s="83">
        <v>-3.0230807497745316E-3</v>
      </c>
      <c r="BI53" s="83">
        <v>2.6674241909740992E-4</v>
      </c>
      <c r="BJ53" s="83">
        <v>-7.913358433232931E-3</v>
      </c>
      <c r="BK53" s="83">
        <f>BG53</f>
        <v>8.252343590835709E-3</v>
      </c>
      <c r="BL53" s="83">
        <f>BI53</f>
        <v>2.6674241909740992E-4</v>
      </c>
      <c r="BN53" s="83">
        <f>BJ53</f>
        <v>-7.913358433232931E-3</v>
      </c>
      <c r="BO53" s="83">
        <f>BH53</f>
        <v>-3.0230807497745316E-3</v>
      </c>
    </row>
    <row r="54" spans="1:67" x14ac:dyDescent="0.2">
      <c r="A54" s="1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2"/>
      <c r="W54" s="10"/>
      <c r="X54" s="11"/>
      <c r="Y54" s="11"/>
      <c r="Z54" s="28">
        <f t="shared" si="4"/>
        <v>1</v>
      </c>
      <c r="AA54" s="50">
        <f t="shared" si="4"/>
        <v>1</v>
      </c>
      <c r="AB54" s="11"/>
      <c r="AC54" s="28">
        <f t="shared" si="5"/>
        <v>1</v>
      </c>
      <c r="AD54" s="50">
        <f t="shared" si="5"/>
        <v>1</v>
      </c>
      <c r="AE54" s="11"/>
      <c r="AF54" s="11"/>
      <c r="AG54" s="126"/>
      <c r="AH54" s="126"/>
      <c r="AI54" s="121"/>
      <c r="AJ54" s="122"/>
      <c r="AM54" s="83">
        <v>-2027.7772236826172</v>
      </c>
      <c r="AN54" s="83">
        <v>-2029.3142509273157</v>
      </c>
      <c r="AO54" s="83">
        <v>-2023.6272501219319</v>
      </c>
      <c r="AP54" s="83">
        <v>-2037.7679007731565</v>
      </c>
      <c r="AQ54" s="83">
        <f>AM54</f>
        <v>-2027.7772236826172</v>
      </c>
      <c r="AR54" s="83">
        <f>AO54</f>
        <v>-2023.6272501219319</v>
      </c>
      <c r="AT54" s="83">
        <f>AP54</f>
        <v>-2037.7679007731565</v>
      </c>
      <c r="AU54" s="83">
        <f>AN54</f>
        <v>-2029.3142509273157</v>
      </c>
      <c r="AW54" s="83">
        <v>-2257.9214364554491</v>
      </c>
      <c r="AX54" s="83">
        <v>-2246.2400293957417</v>
      </c>
      <c r="AY54" s="83">
        <v>-2267.9121135459882</v>
      </c>
      <c r="AZ54" s="83">
        <v>-2266.9898971991693</v>
      </c>
      <c r="BA54" s="83">
        <f>AW54</f>
        <v>-2257.9214364554491</v>
      </c>
      <c r="BB54" s="83">
        <f>AY54</f>
        <v>-2267.9121135459882</v>
      </c>
      <c r="BD54" s="83">
        <f>AZ54</f>
        <v>-2266.9898971991693</v>
      </c>
      <c r="BE54" s="83">
        <f>AX54</f>
        <v>-2246.2400293957417</v>
      </c>
      <c r="BG54" s="83">
        <v>-2434.1672271808593</v>
      </c>
      <c r="BH54" s="83">
        <v>-2437.5486871191956</v>
      </c>
      <c r="BI54" s="83">
        <v>-2443.235687924579</v>
      </c>
      <c r="BJ54" s="83">
        <v>-2429.0950372733546</v>
      </c>
      <c r="BK54" s="83">
        <f>BG54</f>
        <v>-2434.1672271808593</v>
      </c>
      <c r="BL54" s="83">
        <f>BI54</f>
        <v>-2443.235687924579</v>
      </c>
      <c r="BN54" s="83">
        <f>BJ54</f>
        <v>-2429.0950372733546</v>
      </c>
      <c r="BO54" s="83">
        <f>BH54</f>
        <v>-2437.5486871191956</v>
      </c>
    </row>
    <row r="55" spans="1:67" x14ac:dyDescent="0.2">
      <c r="A55" s="1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2"/>
      <c r="W55" s="20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124"/>
      <c r="AI55" s="124"/>
      <c r="AJ55" s="125"/>
    </row>
    <row r="56" spans="1:67" x14ac:dyDescent="0.2">
      <c r="A56" s="1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M56" s="83" t="s">
        <v>89</v>
      </c>
      <c r="AN56" s="83">
        <v>1000</v>
      </c>
    </row>
    <row r="57" spans="1:67" x14ac:dyDescent="0.2">
      <c r="A57" s="1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M57" s="83" t="s">
        <v>40</v>
      </c>
      <c r="AR57" s="83" t="s">
        <v>90</v>
      </c>
    </row>
    <row r="58" spans="1:67" x14ac:dyDescent="0.2">
      <c r="A58" s="1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M58" s="83">
        <f t="array" ref="AM58:AP61">MMULT(BM38:BP41,AM16:AP19)</f>
        <v>0.44109193089793425</v>
      </c>
      <c r="AN58" s="83">
        <v>0.27477857990363119</v>
      </c>
      <c r="AO58" s="83">
        <v>0.44109193089793425</v>
      </c>
      <c r="AP58" s="83">
        <v>0.45193845378886705</v>
      </c>
      <c r="AR58" s="83">
        <f>AM58</f>
        <v>0.44109193089793425</v>
      </c>
      <c r="AS58" s="83">
        <f>AN58:AN60</f>
        <v>0.27477857990363119</v>
      </c>
      <c r="AT58" s="83">
        <f>AR58+ $AN$56*(AS58-AR58)</f>
        <v>-165.87225906340512</v>
      </c>
      <c r="AV58" s="83">
        <f>AM58</f>
        <v>0.44109193089793425</v>
      </c>
      <c r="AW58" s="83">
        <f>AO58:AO60</f>
        <v>0.44109193089793425</v>
      </c>
      <c r="AX58" s="83">
        <f>AV58+ $AN$56*(AW58-AV58)</f>
        <v>0.44109193089793425</v>
      </c>
      <c r="AZ58" s="83">
        <f>AM58</f>
        <v>0.44109193089793425</v>
      </c>
      <c r="BA58" s="83">
        <f>AP58:AP60</f>
        <v>0.45193845378886705</v>
      </c>
      <c r="BB58" s="83">
        <f>AZ58+ $AN$56*(BA58-AZ58)</f>
        <v>11.287614821830731</v>
      </c>
    </row>
    <row r="59" spans="1:67" x14ac:dyDescent="0.2">
      <c r="A59" s="1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s="97"/>
      <c r="AM59" s="83">
        <v>-0.72139005342652085</v>
      </c>
      <c r="AN59" s="83">
        <v>-0.71783348783855117</v>
      </c>
      <c r="AO59" s="83">
        <v>-0.56393793104244561</v>
      </c>
      <c r="AP59" s="83">
        <v>-0.66685604774431884</v>
      </c>
      <c r="AR59" s="83">
        <f>AM59</f>
        <v>-0.72139005342652085</v>
      </c>
      <c r="AS59" s="83">
        <f>AN59:AN61</f>
        <v>-0.71783348783855117</v>
      </c>
      <c r="AT59" s="83">
        <f>AR59+ $AN$56*(AS59-AR59)</f>
        <v>2.8351755345431635</v>
      </c>
      <c r="AV59" s="83">
        <f>AM59</f>
        <v>-0.72139005342652085</v>
      </c>
      <c r="AW59" s="83">
        <f>AO59:AO61</f>
        <v>-0.56393793104244561</v>
      </c>
      <c r="AX59" s="83">
        <f>AV59+ $AN$56*(AW59-AV59)</f>
        <v>156.73073233064872</v>
      </c>
      <c r="AZ59" s="83">
        <f>AM59</f>
        <v>-0.72139005342652085</v>
      </c>
      <c r="BA59" s="83">
        <f>AP59:AP61</f>
        <v>-0.66685604774431884</v>
      </c>
      <c r="BB59" s="83">
        <f>AZ59+ $AN$56*(BA59-AZ59)</f>
        <v>53.812615628775497</v>
      </c>
    </row>
    <row r="60" spans="1:67" x14ac:dyDescent="0.2">
      <c r="A60" s="1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M60" s="83">
        <v>-1195.7331418859142</v>
      </c>
      <c r="AN60" s="83">
        <v>-1201.8812508647075</v>
      </c>
      <c r="AO60" s="83">
        <v>-1162.9432273323496</v>
      </c>
      <c r="AP60" s="83">
        <v>-1290.0041462274125</v>
      </c>
      <c r="AR60" s="83">
        <f>AM60</f>
        <v>-1195.7331418859142</v>
      </c>
      <c r="AS60" s="83">
        <f>AN60:AN62</f>
        <v>-1201.8812508647075</v>
      </c>
      <c r="AT60" s="83">
        <f>AR60+ $AN$56*(AS60-AR60)</f>
        <v>-7343.8421206792027</v>
      </c>
      <c r="AV60" s="83">
        <f>AM60</f>
        <v>-1195.7331418859142</v>
      </c>
      <c r="AW60" s="83">
        <f>AO60:AO62</f>
        <v>-1162.9432273323496</v>
      </c>
      <c r="AX60" s="83">
        <f>AV60+ $AN$56*(AW60-AV60)</f>
        <v>31594.181411678674</v>
      </c>
      <c r="AZ60" s="83">
        <f>AM60</f>
        <v>-1195.7331418859142</v>
      </c>
      <c r="BA60" s="83">
        <f>AP60:AP62</f>
        <v>-1290.0041462274125</v>
      </c>
      <c r="BB60" s="83">
        <f>AZ60+ $AN$56*(BA60-AZ60)</f>
        <v>-95466.737483384291</v>
      </c>
    </row>
    <row r="61" spans="1:67" x14ac:dyDescent="0.2">
      <c r="A61" s="1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M61" s="83">
        <v>1</v>
      </c>
      <c r="AN61" s="83">
        <v>1</v>
      </c>
      <c r="AO61" s="83">
        <v>1</v>
      </c>
      <c r="AP61" s="83">
        <v>1</v>
      </c>
    </row>
    <row r="62" spans="1:67" x14ac:dyDescent="0.2">
      <c r="A62" s="1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67" x14ac:dyDescent="0.2">
      <c r="A63" s="1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L63" s="97"/>
      <c r="AM63" s="97" t="s">
        <v>92</v>
      </c>
    </row>
    <row r="64" spans="1:67" x14ac:dyDescent="0.2">
      <c r="A64" s="1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M64" s="83" t="s">
        <v>7</v>
      </c>
      <c r="AN64" s="83" t="s">
        <v>11</v>
      </c>
      <c r="AO64" s="83" t="s">
        <v>58</v>
      </c>
    </row>
    <row r="65" spans="1:66" x14ac:dyDescent="0.2">
      <c r="A65" s="1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 t="s">
        <v>82</v>
      </c>
      <c r="P65" s="11"/>
      <c r="Q65" s="11"/>
      <c r="R65" s="11"/>
      <c r="S65" s="11"/>
      <c r="T65" s="11"/>
      <c r="U65" s="1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M65" s="83">
        <f t="array" ref="AM65:AO68">MMULT(BM38:BP41,AM23:AO26)</f>
        <v>-0.39770583933420295</v>
      </c>
      <c r="AN65" s="83">
        <v>-0.18800639677616876</v>
      </c>
      <c r="AO65" s="83">
        <v>0</v>
      </c>
    </row>
    <row r="66" spans="1:66" x14ac:dyDescent="0.2">
      <c r="A66" s="1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M66" s="83">
        <v>-0.32009090291727321</v>
      </c>
      <c r="AN66" s="83">
        <v>-0.10551144577643468</v>
      </c>
      <c r="AO66" s="83">
        <v>1.5745212238407523E-3</v>
      </c>
    </row>
    <row r="67" spans="1:66" x14ac:dyDescent="0.2">
      <c r="A67" s="1"/>
      <c r="B67" s="10"/>
      <c r="C67" s="11"/>
      <c r="D67" s="11"/>
      <c r="E67" s="11"/>
      <c r="F67" s="11"/>
      <c r="G67" s="11"/>
      <c r="H67" s="69"/>
      <c r="I67" s="11"/>
      <c r="J67" s="74" t="s">
        <v>143</v>
      </c>
      <c r="K67" s="74" t="s">
        <v>144</v>
      </c>
      <c r="L67" s="74" t="s">
        <v>145</v>
      </c>
      <c r="M67" s="11"/>
      <c r="N67" s="11"/>
      <c r="O67" s="11"/>
      <c r="P67" s="11"/>
      <c r="Q67" s="11"/>
      <c r="R67" s="11"/>
      <c r="S67" s="11"/>
      <c r="T67" s="11"/>
      <c r="U67" s="1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M67" s="83">
        <v>-1889.4447716597665</v>
      </c>
      <c r="AN67" s="83">
        <v>-2260.3806800469665</v>
      </c>
      <c r="AO67" s="83">
        <v>0.32789914553564659</v>
      </c>
    </row>
    <row r="68" spans="1:66" x14ac:dyDescent="0.2">
      <c r="A68" s="1"/>
      <c r="B68" s="10"/>
      <c r="C68" s="11"/>
      <c r="D68" s="11"/>
      <c r="E68" s="11"/>
      <c r="F68" s="11"/>
      <c r="G68" s="11"/>
      <c r="H68" s="11"/>
      <c r="I68" s="11"/>
      <c r="J68" s="79">
        <f t="array" ref="J68:L71">MMULT(M39:P42,O29:Q32)</f>
        <v>-26.678918753996641</v>
      </c>
      <c r="K68" s="41">
        <v>0</v>
      </c>
      <c r="L68" s="29">
        <v>145.52137502179983</v>
      </c>
      <c r="M68" s="11"/>
      <c r="N68" s="11"/>
      <c r="O68" s="11"/>
      <c r="P68" s="11"/>
      <c r="Q68" s="11"/>
      <c r="R68" s="11"/>
      <c r="S68" s="11"/>
      <c r="T68" s="11"/>
      <c r="U68" s="1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M68" s="83">
        <v>1</v>
      </c>
      <c r="AN68" s="83">
        <v>1</v>
      </c>
      <c r="AO68" s="83">
        <v>0</v>
      </c>
    </row>
    <row r="69" spans="1:66" ht="17" x14ac:dyDescent="0.25">
      <c r="A69" s="1"/>
      <c r="B69" s="10"/>
      <c r="C69" s="11"/>
      <c r="D69" s="11"/>
      <c r="E69" s="13" t="s">
        <v>126</v>
      </c>
      <c r="F69" s="11"/>
      <c r="G69" s="11"/>
      <c r="H69" s="11"/>
      <c r="I69" s="14" t="s">
        <v>142</v>
      </c>
      <c r="J69" s="80">
        <v>7.5</v>
      </c>
      <c r="K69" s="45">
        <v>7.5</v>
      </c>
      <c r="L69" s="30">
        <v>7.5</v>
      </c>
      <c r="M69" s="11"/>
      <c r="N69" s="11"/>
      <c r="O69" s="11"/>
      <c r="P69" s="11"/>
      <c r="Q69" s="11"/>
      <c r="R69" s="11"/>
      <c r="S69" s="11"/>
      <c r="T69" s="11"/>
      <c r="U69" s="1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66" x14ac:dyDescent="0.2">
      <c r="A70" s="1"/>
      <c r="B70" s="10"/>
      <c r="C70" s="11"/>
      <c r="D70" s="11"/>
      <c r="E70" s="11"/>
      <c r="F70" s="11"/>
      <c r="G70" s="11"/>
      <c r="H70" s="11"/>
      <c r="I70" s="11"/>
      <c r="J70" s="80">
        <v>-147.94673127216311</v>
      </c>
      <c r="K70" s="45">
        <v>-412.31056256176612</v>
      </c>
      <c r="L70" s="30">
        <v>-654.84618759809894</v>
      </c>
      <c r="M70" s="11"/>
      <c r="N70" s="11"/>
      <c r="O70" s="11"/>
      <c r="P70" s="11"/>
      <c r="Q70" s="11"/>
      <c r="R70" s="11"/>
      <c r="S70" s="11"/>
      <c r="T70" s="11"/>
      <c r="U70" s="1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M70" s="83" t="s">
        <v>91</v>
      </c>
      <c r="AO70" s="83" t="s">
        <v>94</v>
      </c>
      <c r="AV70" s="83" t="s">
        <v>63</v>
      </c>
    </row>
    <row r="71" spans="1:66" x14ac:dyDescent="0.2">
      <c r="B71" s="10"/>
      <c r="C71" s="11"/>
      <c r="D71" s="11"/>
      <c r="E71" s="11"/>
      <c r="F71" s="11"/>
      <c r="G71" s="11"/>
      <c r="H71" s="11"/>
      <c r="I71" s="11"/>
      <c r="J71" s="81">
        <v>1</v>
      </c>
      <c r="K71" s="78">
        <v>1</v>
      </c>
      <c r="L71" s="31">
        <v>1</v>
      </c>
      <c r="M71" s="11"/>
      <c r="N71" s="11"/>
      <c r="O71" s="11"/>
      <c r="P71" s="11"/>
      <c r="Q71" s="11"/>
      <c r="R71" s="11"/>
      <c r="S71" s="11"/>
      <c r="T71" s="11"/>
      <c r="U71" s="1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M71" s="83" t="s">
        <v>41</v>
      </c>
      <c r="AN71" s="83" t="s">
        <v>42</v>
      </c>
      <c r="AO71" s="83" t="s">
        <v>43</v>
      </c>
      <c r="AP71" s="83" t="s">
        <v>44</v>
      </c>
      <c r="AQ71" s="98" t="str">
        <f>"XYz"</f>
        <v>XYz</v>
      </c>
      <c r="AR71" s="83" t="s">
        <v>45</v>
      </c>
      <c r="AS71" s="83" t="s">
        <v>46</v>
      </c>
      <c r="AT71" s="83" t="s">
        <v>47</v>
      </c>
      <c r="AV71" s="83" t="s">
        <v>41</v>
      </c>
      <c r="AW71" s="83" t="s">
        <v>42</v>
      </c>
      <c r="AX71" s="83" t="s">
        <v>43</v>
      </c>
      <c r="AY71" s="83" t="s">
        <v>44</v>
      </c>
      <c r="AZ71" s="83" t="str">
        <f>AV71</f>
        <v>XYZ</v>
      </c>
      <c r="BA71" s="98" t="str">
        <f>"XYz"</f>
        <v>XYz</v>
      </c>
      <c r="BB71" s="83" t="s">
        <v>45</v>
      </c>
      <c r="BC71" s="83" t="s">
        <v>46</v>
      </c>
      <c r="BD71" s="83" t="s">
        <v>47</v>
      </c>
      <c r="BE71" s="83" t="str">
        <f>BA71</f>
        <v>XYz</v>
      </c>
      <c r="BG71" s="83" t="s">
        <v>42</v>
      </c>
      <c r="BH71" s="83" t="s">
        <v>45</v>
      </c>
      <c r="BJ71" s="83" t="s">
        <v>44</v>
      </c>
      <c r="BK71" s="83" t="s">
        <v>47</v>
      </c>
      <c r="BM71" s="83" t="s">
        <v>43</v>
      </c>
      <c r="BN71" s="83" t="s">
        <v>46</v>
      </c>
    </row>
    <row r="72" spans="1:66" x14ac:dyDescent="0.2"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M72" s="83">
        <f t="array" ref="AM72:AT75">MMULT(BM38:BP41,AN30:AU33)</f>
        <v>7.6399031189281763E-2</v>
      </c>
      <c r="AN72" s="83">
        <v>7.6399031189281763E-2</v>
      </c>
      <c r="AO72" s="83">
        <v>-0.77009153911652084</v>
      </c>
      <c r="AP72" s="83">
        <v>-0.77009153911652084</v>
      </c>
      <c r="AQ72" s="83">
        <v>0.43241612878336594</v>
      </c>
      <c r="AR72" s="83">
        <v>0.43241612878336594</v>
      </c>
      <c r="AS72" s="83">
        <v>-0.41407444152243683</v>
      </c>
      <c r="AT72" s="83">
        <v>-0.41407444152243683</v>
      </c>
      <c r="AV72" s="83">
        <f t="shared" ref="AV72:AY74" si="6">AM72</f>
        <v>7.6399031189281763E-2</v>
      </c>
      <c r="AW72" s="83">
        <f t="shared" si="6"/>
        <v>7.6399031189281763E-2</v>
      </c>
      <c r="AX72" s="83">
        <f t="shared" si="6"/>
        <v>-0.77009153911652084</v>
      </c>
      <c r="AY72" s="83">
        <f t="shared" si="6"/>
        <v>-0.77009153911652084</v>
      </c>
      <c r="AZ72" s="83">
        <f>AV72</f>
        <v>7.6399031189281763E-2</v>
      </c>
      <c r="BA72" s="83">
        <f t="shared" ref="BA72:BD74" si="7">AQ72</f>
        <v>0.43241612878336594</v>
      </c>
      <c r="BB72" s="83">
        <f t="shared" si="7"/>
        <v>0.43241612878336594</v>
      </c>
      <c r="BC72" s="83">
        <f t="shared" si="7"/>
        <v>-0.41407444152243683</v>
      </c>
      <c r="BD72" s="83">
        <f t="shared" si="7"/>
        <v>-0.41407444152243683</v>
      </c>
      <c r="BE72" s="83">
        <f>BA72</f>
        <v>0.43241612878336594</v>
      </c>
      <c r="BG72" s="83">
        <f>AW72</f>
        <v>7.6399031189281763E-2</v>
      </c>
      <c r="BH72" s="83">
        <f>BB72</f>
        <v>0.43241612878336594</v>
      </c>
      <c r="BJ72" s="83">
        <f>AY72</f>
        <v>-0.77009153911652084</v>
      </c>
      <c r="BK72" s="83">
        <f>BD72</f>
        <v>-0.41407444152243683</v>
      </c>
      <c r="BM72" s="83">
        <f>AX72</f>
        <v>-0.77009153911652084</v>
      </c>
      <c r="BN72" s="83">
        <f>BC72</f>
        <v>-0.41407444152243683</v>
      </c>
    </row>
    <row r="73" spans="1:66" x14ac:dyDescent="0.2">
      <c r="B73" s="10"/>
      <c r="C73" s="11"/>
      <c r="D73" s="13" t="s">
        <v>164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M73" s="83">
        <v>2.3849990476566552E-3</v>
      </c>
      <c r="AN73" s="83">
        <v>-0.62742349048864421</v>
      </c>
      <c r="AO73" s="83">
        <v>-0.5384804793669824</v>
      </c>
      <c r="AP73" s="83">
        <v>9.1328010169318463E-2</v>
      </c>
      <c r="AQ73" s="83">
        <v>0.36668713835092859</v>
      </c>
      <c r="AR73" s="83">
        <v>-0.26312135118537233</v>
      </c>
      <c r="AS73" s="83">
        <v>-0.17417834006371047</v>
      </c>
      <c r="AT73" s="83">
        <v>0.45563014947259062</v>
      </c>
      <c r="AV73" s="83">
        <f t="shared" si="6"/>
        <v>2.3849990476566552E-3</v>
      </c>
      <c r="AW73" s="83">
        <f t="shared" si="6"/>
        <v>-0.62742349048864421</v>
      </c>
      <c r="AX73" s="83">
        <f t="shared" si="6"/>
        <v>-0.5384804793669824</v>
      </c>
      <c r="AY73" s="83">
        <f t="shared" si="6"/>
        <v>9.1328010169318463E-2</v>
      </c>
      <c r="AZ73" s="83">
        <f>AV73</f>
        <v>2.3849990476566552E-3</v>
      </c>
      <c r="BA73" s="83">
        <f t="shared" si="7"/>
        <v>0.36668713835092859</v>
      </c>
      <c r="BB73" s="83">
        <f t="shared" si="7"/>
        <v>-0.26312135118537233</v>
      </c>
      <c r="BC73" s="83">
        <f t="shared" si="7"/>
        <v>-0.17417834006371047</v>
      </c>
      <c r="BD73" s="83">
        <f t="shared" si="7"/>
        <v>0.45563014947259062</v>
      </c>
      <c r="BE73" s="83">
        <f>BA73</f>
        <v>0.36668713835092859</v>
      </c>
      <c r="BG73" s="83">
        <f>AW73</f>
        <v>-0.62742349048864421</v>
      </c>
      <c r="BH73" s="83">
        <f>BB73</f>
        <v>-0.26312135118537233</v>
      </c>
      <c r="BJ73" s="83">
        <f>AY73</f>
        <v>9.1328010169318463E-2</v>
      </c>
      <c r="BK73" s="83">
        <f>BD73</f>
        <v>0.45563014947259062</v>
      </c>
      <c r="BM73" s="83">
        <f>AX73</f>
        <v>-0.5384804793669824</v>
      </c>
      <c r="BN73" s="83">
        <f>BC73</f>
        <v>-0.17417834006371047</v>
      </c>
    </row>
    <row r="74" spans="1:66" x14ac:dyDescent="0.2">
      <c r="B74" s="10"/>
      <c r="C74" s="11"/>
      <c r="D74" s="11"/>
      <c r="E74" s="11"/>
      <c r="F74" s="11"/>
      <c r="G74" s="11"/>
      <c r="H74" s="11"/>
      <c r="I74" s="11"/>
      <c r="J74" s="11"/>
      <c r="K74" s="70"/>
      <c r="L74" s="11"/>
      <c r="M74" s="11"/>
      <c r="N74" s="11"/>
      <c r="O74" s="11"/>
      <c r="P74" s="11"/>
      <c r="Q74" s="11"/>
      <c r="R74" s="11"/>
      <c r="S74" s="11"/>
      <c r="T74" s="11"/>
      <c r="U74" s="1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M74" s="83">
        <v>-1836.9537982040911</v>
      </c>
      <c r="AN74" s="83">
        <v>-1968.1134564183499</v>
      </c>
      <c r="AO74" s="83">
        <v>-2121.8660898936605</v>
      </c>
      <c r="AP74" s="83">
        <v>-1990.7064316794019</v>
      </c>
      <c r="AQ74" s="83">
        <v>-2466.7100049278579</v>
      </c>
      <c r="AR74" s="83">
        <v>-2597.8696631421162</v>
      </c>
      <c r="AS74" s="83">
        <v>-2751.6222966174273</v>
      </c>
      <c r="AT74" s="83">
        <v>-2620.4626384031685</v>
      </c>
      <c r="AV74" s="83">
        <f t="shared" si="6"/>
        <v>-1836.9537982040911</v>
      </c>
      <c r="AW74" s="83">
        <f t="shared" si="6"/>
        <v>-1968.1134564183499</v>
      </c>
      <c r="AX74" s="83">
        <f t="shared" si="6"/>
        <v>-2121.8660898936605</v>
      </c>
      <c r="AY74" s="83">
        <f t="shared" si="6"/>
        <v>-1990.7064316794019</v>
      </c>
      <c r="AZ74" s="83">
        <f>AV74</f>
        <v>-1836.9537982040911</v>
      </c>
      <c r="BA74" s="83">
        <f t="shared" si="7"/>
        <v>-2466.7100049278579</v>
      </c>
      <c r="BB74" s="83">
        <f t="shared" si="7"/>
        <v>-2597.8696631421162</v>
      </c>
      <c r="BC74" s="83">
        <f t="shared" si="7"/>
        <v>-2751.6222966174273</v>
      </c>
      <c r="BD74" s="83">
        <f t="shared" si="7"/>
        <v>-2620.4626384031685</v>
      </c>
      <c r="BE74" s="83">
        <f>BA74</f>
        <v>-2466.7100049278579</v>
      </c>
      <c r="BG74" s="83">
        <f>AW74</f>
        <v>-1968.1134564183499</v>
      </c>
      <c r="BH74" s="83">
        <f>BB74</f>
        <v>-2597.8696631421162</v>
      </c>
      <c r="BJ74" s="83">
        <f>AY74</f>
        <v>-1990.7064316794019</v>
      </c>
      <c r="BK74" s="83">
        <f>BD74</f>
        <v>-2620.4626384031685</v>
      </c>
      <c r="BM74" s="83">
        <f>AX74</f>
        <v>-2121.8660898936605</v>
      </c>
      <c r="BN74" s="83">
        <f>BC74</f>
        <v>-2751.6222966174273</v>
      </c>
    </row>
    <row r="75" spans="1:66" x14ac:dyDescent="0.2">
      <c r="B75" s="10"/>
      <c r="C75" s="11"/>
      <c r="D75" s="11"/>
      <c r="E75" s="14" t="s">
        <v>119</v>
      </c>
      <c r="F75" s="27">
        <f>AR79</f>
        <v>100</v>
      </c>
      <c r="G75" s="11"/>
      <c r="H75" s="11"/>
      <c r="I75" s="11"/>
      <c r="J75" s="11"/>
      <c r="K75" s="11"/>
      <c r="L75" s="11"/>
      <c r="M75" s="11"/>
      <c r="N75" s="85"/>
      <c r="O75" s="85"/>
      <c r="P75" s="85"/>
      <c r="Q75" s="85"/>
      <c r="R75" s="85"/>
      <c r="S75" s="85"/>
      <c r="T75" s="11"/>
      <c r="U75" s="1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M75" s="83">
        <v>1</v>
      </c>
      <c r="AN75" s="83">
        <v>1</v>
      </c>
      <c r="AO75" s="83">
        <v>1</v>
      </c>
      <c r="AP75" s="83">
        <v>1</v>
      </c>
      <c r="AQ75" s="83">
        <v>1</v>
      </c>
      <c r="AR75" s="98">
        <v>1</v>
      </c>
      <c r="AS75" s="83">
        <v>1</v>
      </c>
      <c r="AT75" s="83">
        <v>1</v>
      </c>
    </row>
    <row r="76" spans="1:66" ht="17" x14ac:dyDescent="0.25">
      <c r="B76" s="10"/>
      <c r="C76" s="11"/>
      <c r="D76" s="11"/>
      <c r="E76" s="14" t="s">
        <v>120</v>
      </c>
      <c r="F76" s="27">
        <f>AR80</f>
        <v>800</v>
      </c>
      <c r="G76" s="11"/>
      <c r="H76" s="11"/>
      <c r="I76" s="11"/>
      <c r="J76" s="11"/>
      <c r="K76" s="11"/>
      <c r="L76" s="11"/>
      <c r="M76" s="11"/>
      <c r="N76" s="13" t="s">
        <v>175</v>
      </c>
      <c r="O76" s="88">
        <f t="array" ref="O76:R79">AZ79:BC82</f>
        <v>3.7500000000000007E-3</v>
      </c>
      <c r="P76" s="89">
        <v>0</v>
      </c>
      <c r="Q76" s="89">
        <v>0</v>
      </c>
      <c r="R76" s="90">
        <v>0</v>
      </c>
      <c r="S76" s="11"/>
      <c r="T76" s="11"/>
      <c r="U76" s="1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66" x14ac:dyDescent="0.2">
      <c r="B77" s="10"/>
      <c r="C77" s="11"/>
      <c r="D77" s="11"/>
      <c r="E77" s="86" t="s">
        <v>171</v>
      </c>
      <c r="F77" s="87">
        <f>AP79</f>
        <v>-266.66666666666663</v>
      </c>
      <c r="G77" s="11"/>
      <c r="H77" s="11"/>
      <c r="I77" s="11"/>
      <c r="J77" s="11"/>
      <c r="K77" s="11"/>
      <c r="L77" s="11"/>
      <c r="M77" s="11"/>
      <c r="N77" s="11"/>
      <c r="O77" s="91">
        <v>0</v>
      </c>
      <c r="P77" s="92">
        <v>5.0000000000000001E-3</v>
      </c>
      <c r="Q77" s="92">
        <v>0</v>
      </c>
      <c r="R77" s="93">
        <v>0</v>
      </c>
      <c r="S77" s="11"/>
      <c r="T77" s="11"/>
      <c r="U77" s="1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</row>
    <row r="78" spans="1:66" x14ac:dyDescent="0.2">
      <c r="B78" s="10"/>
      <c r="C78" s="11"/>
      <c r="D78" s="11"/>
      <c r="E78" s="86" t="s">
        <v>172</v>
      </c>
      <c r="F78" s="87">
        <f>AP80</f>
        <v>266.66666666666663</v>
      </c>
      <c r="G78" s="11"/>
      <c r="H78" s="11"/>
      <c r="I78" s="11"/>
      <c r="J78" s="11"/>
      <c r="K78" s="11"/>
      <c r="L78" s="11"/>
      <c r="M78" s="11"/>
      <c r="N78" s="11"/>
      <c r="O78" s="91">
        <v>0</v>
      </c>
      <c r="P78" s="92">
        <v>0</v>
      </c>
      <c r="Q78" s="92">
        <v>-2.8571428571428571E-3</v>
      </c>
      <c r="R78" s="93">
        <v>-1.2857142857142858</v>
      </c>
      <c r="S78" s="11"/>
      <c r="T78" s="11"/>
      <c r="U78" s="1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M78" s="100" t="s">
        <v>163</v>
      </c>
    </row>
    <row r="79" spans="1:66" x14ac:dyDescent="0.2">
      <c r="B79" s="10"/>
      <c r="C79" s="11"/>
      <c r="D79" s="11"/>
      <c r="E79" s="86" t="s">
        <v>173</v>
      </c>
      <c r="F79" s="87">
        <f>AN79</f>
        <v>200</v>
      </c>
      <c r="G79" s="11"/>
      <c r="H79" s="11"/>
      <c r="I79" s="11"/>
      <c r="J79" s="11"/>
      <c r="K79" s="11"/>
      <c r="L79" s="11"/>
      <c r="M79" s="11"/>
      <c r="N79" s="11"/>
      <c r="O79" s="94">
        <v>0</v>
      </c>
      <c r="P79" s="95">
        <v>0</v>
      </c>
      <c r="Q79" s="95">
        <v>0</v>
      </c>
      <c r="R79" s="96">
        <v>1</v>
      </c>
      <c r="S79" s="11"/>
      <c r="T79" s="11"/>
      <c r="U79" s="1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M79" s="101" t="s">
        <v>165</v>
      </c>
      <c r="AN79" s="83">
        <f>AU79*AW79</f>
        <v>200</v>
      </c>
      <c r="AO79" s="101" t="s">
        <v>167</v>
      </c>
      <c r="AP79" s="83">
        <f>-AU79*AW79*AW81</f>
        <v>-266.66666666666663</v>
      </c>
      <c r="AQ79" s="101" t="s">
        <v>34</v>
      </c>
      <c r="AR79" s="102">
        <f>P47</f>
        <v>100</v>
      </c>
      <c r="AT79" s="103" t="s">
        <v>170</v>
      </c>
      <c r="AU79" s="102">
        <v>2</v>
      </c>
      <c r="AV79" s="104" t="s">
        <v>169</v>
      </c>
      <c r="AW79" s="83">
        <v>100</v>
      </c>
      <c r="AY79" s="101" t="s">
        <v>39</v>
      </c>
      <c r="AZ79" s="105">
        <f>2/(AP80-AP79)</f>
        <v>3.7500000000000007E-3</v>
      </c>
      <c r="BA79" s="105">
        <v>0</v>
      </c>
      <c r="BB79" s="105">
        <v>0</v>
      </c>
      <c r="BC79" s="105">
        <f>-(AP80+AP79)/(AP80-AP79)</f>
        <v>0</v>
      </c>
      <c r="BD79" s="102"/>
    </row>
    <row r="80" spans="1:66" x14ac:dyDescent="0.2">
      <c r="B80" s="10"/>
      <c r="C80" s="11"/>
      <c r="D80" s="11"/>
      <c r="E80" s="86" t="s">
        <v>174</v>
      </c>
      <c r="F80" s="87">
        <f>AN80</f>
        <v>-200</v>
      </c>
      <c r="G80" s="11"/>
      <c r="H80" s="11"/>
      <c r="I80" s="85"/>
      <c r="J80" s="85"/>
      <c r="K80" s="85"/>
      <c r="L80" s="85"/>
      <c r="M80" s="85"/>
      <c r="N80" s="85"/>
      <c r="O80" s="11"/>
      <c r="P80" s="11"/>
      <c r="Q80" s="11"/>
      <c r="R80" s="11"/>
      <c r="S80" s="11"/>
      <c r="T80" s="11"/>
      <c r="U80" s="1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M80" s="101" t="s">
        <v>166</v>
      </c>
      <c r="AN80" s="83">
        <f>-AU79*AW79</f>
        <v>-200</v>
      </c>
      <c r="AO80" s="101" t="s">
        <v>168</v>
      </c>
      <c r="AP80" s="83">
        <f>AU79*AW79*AW81</f>
        <v>266.66666666666663</v>
      </c>
      <c r="AQ80" s="101" t="s">
        <v>36</v>
      </c>
      <c r="AR80" s="106">
        <f>Q47</f>
        <v>800</v>
      </c>
      <c r="AY80" s="102"/>
      <c r="AZ80" s="105">
        <v>0</v>
      </c>
      <c r="BA80" s="105">
        <f>2/(AN79-AN80)</f>
        <v>5.0000000000000001E-3</v>
      </c>
      <c r="BB80" s="105">
        <v>0</v>
      </c>
      <c r="BC80" s="105">
        <v>0</v>
      </c>
    </row>
    <row r="81" spans="2:69" x14ac:dyDescent="0.2">
      <c r="B81" s="10"/>
      <c r="C81" s="11"/>
      <c r="D81" s="11"/>
      <c r="E81" s="14" t="s">
        <v>121</v>
      </c>
      <c r="F81" s="11" t="s">
        <v>122</v>
      </c>
      <c r="G81" s="11"/>
      <c r="H81" s="11"/>
      <c r="I81" s="85"/>
      <c r="J81" s="85"/>
      <c r="K81" s="85"/>
      <c r="L81" s="85"/>
      <c r="M81" s="85"/>
      <c r="N81" s="85"/>
      <c r="O81" s="11"/>
      <c r="P81" s="11"/>
      <c r="Q81" s="11"/>
      <c r="R81" s="11"/>
      <c r="S81" s="11"/>
      <c r="T81" s="11"/>
      <c r="U81" s="1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T81" s="101" t="s">
        <v>32</v>
      </c>
      <c r="AU81" s="102">
        <f>AN176</f>
        <v>1024</v>
      </c>
      <c r="AV81" s="101" t="s">
        <v>38</v>
      </c>
      <c r="AW81" s="102">
        <f>AU81/AU82</f>
        <v>1.3333333333333333</v>
      </c>
      <c r="AY81" s="101"/>
      <c r="AZ81" s="107">
        <v>0</v>
      </c>
      <c r="BA81" s="107">
        <v>0</v>
      </c>
      <c r="BB81" s="107">
        <f>-2/(AR80-AR79)</f>
        <v>-2.8571428571428571E-3</v>
      </c>
      <c r="BC81" s="105">
        <f>-(AR80+AR79)/(AR80-AR79)</f>
        <v>-1.2857142857142858</v>
      </c>
    </row>
    <row r="82" spans="2:69" x14ac:dyDescent="0.2">
      <c r="B82" s="10"/>
      <c r="C82" s="11"/>
      <c r="D82" s="11"/>
      <c r="E82" s="11"/>
      <c r="F82" s="11"/>
      <c r="G82" s="11"/>
      <c r="H82" s="11"/>
      <c r="I82" s="85"/>
      <c r="J82" s="85"/>
      <c r="K82" s="85"/>
      <c r="L82" s="85"/>
      <c r="M82" s="85"/>
      <c r="N82" s="85"/>
      <c r="O82" s="11"/>
      <c r="P82" s="11"/>
      <c r="Q82" s="11"/>
      <c r="R82" s="11"/>
      <c r="S82" s="11"/>
      <c r="T82" s="11"/>
      <c r="U82" s="1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T82" s="101" t="s">
        <v>35</v>
      </c>
      <c r="AU82" s="102">
        <f>AN177</f>
        <v>768</v>
      </c>
      <c r="AV82" s="102"/>
      <c r="AY82" s="102"/>
      <c r="AZ82" s="105">
        <v>0</v>
      </c>
      <c r="BA82" s="105">
        <v>0</v>
      </c>
      <c r="BB82" s="105">
        <v>0</v>
      </c>
      <c r="BC82" s="105">
        <v>1</v>
      </c>
    </row>
    <row r="83" spans="2:69" x14ac:dyDescent="0.2">
      <c r="B83" s="10"/>
      <c r="C83" s="11"/>
      <c r="D83" s="11"/>
      <c r="E83" s="11"/>
      <c r="F83" s="11"/>
      <c r="G83" s="11"/>
      <c r="H83" s="11"/>
      <c r="I83" s="85"/>
      <c r="J83" s="85"/>
      <c r="K83" s="85"/>
      <c r="L83" s="85"/>
      <c r="M83" s="85"/>
      <c r="N83" s="85"/>
      <c r="O83" s="11"/>
      <c r="P83" s="11"/>
      <c r="Q83" s="11"/>
      <c r="R83" s="11"/>
      <c r="S83" s="11"/>
      <c r="T83" s="11"/>
      <c r="U83" s="1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2:69" x14ac:dyDescent="0.2">
      <c r="B84" s="10"/>
      <c r="C84" s="11"/>
      <c r="D84" s="11"/>
      <c r="E84" s="11"/>
      <c r="F84" s="11"/>
      <c r="G84" s="11"/>
      <c r="H84" s="11"/>
      <c r="I84" s="85"/>
      <c r="J84" s="85"/>
      <c r="K84" s="85"/>
      <c r="L84" s="85"/>
      <c r="M84" s="85"/>
      <c r="N84" s="85"/>
      <c r="O84" s="11"/>
      <c r="P84" s="11"/>
      <c r="Q84" s="11"/>
      <c r="R84" s="11"/>
      <c r="S84" s="11"/>
      <c r="T84" s="11"/>
      <c r="U84" s="1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M84" s="83" t="s">
        <v>48</v>
      </c>
      <c r="AR84" s="97"/>
      <c r="AS84" s="97"/>
      <c r="AT84" s="97"/>
    </row>
    <row r="85" spans="2:69" ht="17" x14ac:dyDescent="0.25">
      <c r="B85" s="10"/>
      <c r="C85" s="11"/>
      <c r="D85" s="13" t="s">
        <v>176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N85" s="83" t="s">
        <v>53</v>
      </c>
      <c r="AO85" s="97"/>
      <c r="AP85" s="97"/>
      <c r="AR85" s="83" t="s">
        <v>61</v>
      </c>
      <c r="AS85" s="97"/>
    </row>
    <row r="86" spans="2:69" x14ac:dyDescent="0.2"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N86" s="97" t="s">
        <v>50</v>
      </c>
      <c r="AO86" s="97">
        <f>AP80</f>
        <v>266.66666666666663</v>
      </c>
      <c r="AR86" s="97" t="s">
        <v>50</v>
      </c>
      <c r="AS86" s="97">
        <f>AP80</f>
        <v>266.66666666666663</v>
      </c>
    </row>
    <row r="87" spans="2:69" x14ac:dyDescent="0.2"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2"/>
      <c r="AN87" s="97" t="s">
        <v>51</v>
      </c>
      <c r="AO87" s="83">
        <f>AN79</f>
        <v>200</v>
      </c>
      <c r="AR87" s="97" t="s">
        <v>51</v>
      </c>
      <c r="AS87" s="83">
        <f>AN79</f>
        <v>200</v>
      </c>
    </row>
    <row r="88" spans="2:69" x14ac:dyDescent="0.2"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27" t="str">
        <f>P46</f>
        <v>near</v>
      </c>
      <c r="Q88" s="27" t="str">
        <f>Q46</f>
        <v>far</v>
      </c>
      <c r="R88" s="11"/>
      <c r="S88" s="11"/>
      <c r="T88" s="11"/>
      <c r="U88" s="12"/>
      <c r="AN88" s="97" t="s">
        <v>52</v>
      </c>
      <c r="AO88" s="83">
        <f>-AR79</f>
        <v>-100</v>
      </c>
      <c r="AR88" s="97" t="s">
        <v>49</v>
      </c>
      <c r="AS88" s="83">
        <f>-AR80</f>
        <v>-800</v>
      </c>
      <c r="AW88" s="83" t="s">
        <v>64</v>
      </c>
      <c r="AX88" s="83" t="s">
        <v>95</v>
      </c>
    </row>
    <row r="89" spans="2:69" x14ac:dyDescent="0.2"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27">
        <f>P47</f>
        <v>100</v>
      </c>
      <c r="Q89" s="27">
        <f>Q47</f>
        <v>800</v>
      </c>
      <c r="R89" s="11"/>
      <c r="S89" s="11"/>
      <c r="T89" s="11"/>
      <c r="U89" s="12"/>
      <c r="W89" s="15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119"/>
      <c r="AJ89" s="120"/>
      <c r="AM89" s="83" t="s">
        <v>40</v>
      </c>
      <c r="AN89" s="83" t="s">
        <v>41</v>
      </c>
      <c r="AO89" s="83" t="s">
        <v>42</v>
      </c>
      <c r="AP89" s="83" t="s">
        <v>43</v>
      </c>
      <c r="AQ89" s="83" t="s">
        <v>44</v>
      </c>
      <c r="AR89" s="98" t="str">
        <f>"XYz"</f>
        <v>XYz</v>
      </c>
      <c r="AS89" s="83" t="s">
        <v>45</v>
      </c>
      <c r="AT89" s="83" t="s">
        <v>46</v>
      </c>
      <c r="AU89" s="83" t="s">
        <v>47</v>
      </c>
      <c r="AW89" s="83" t="s">
        <v>65</v>
      </c>
      <c r="AX89" s="83" t="s">
        <v>66</v>
      </c>
      <c r="AY89" s="83" t="s">
        <v>67</v>
      </c>
      <c r="AZ89" s="83" t="s">
        <v>68</v>
      </c>
      <c r="BA89" s="83" t="s">
        <v>65</v>
      </c>
      <c r="BB89" s="83" t="s">
        <v>66</v>
      </c>
      <c r="BC89" s="83" t="s">
        <v>67</v>
      </c>
      <c r="BD89" s="83" t="s">
        <v>68</v>
      </c>
      <c r="BE89" s="83" t="s">
        <v>65</v>
      </c>
      <c r="BF89" s="83" t="s">
        <v>66</v>
      </c>
      <c r="BG89" s="83" t="s">
        <v>67</v>
      </c>
      <c r="BH89" s="83" t="s">
        <v>68</v>
      </c>
      <c r="BJ89" s="83" t="s">
        <v>107</v>
      </c>
    </row>
    <row r="90" spans="2:69" ht="18" x14ac:dyDescent="0.25"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2"/>
      <c r="W90" s="10"/>
      <c r="X90" s="11"/>
      <c r="Y90" s="13" t="s">
        <v>210</v>
      </c>
      <c r="Z90" s="11"/>
      <c r="AA90" s="11"/>
      <c r="AB90" s="11"/>
      <c r="AC90" s="11"/>
      <c r="AD90" s="11"/>
      <c r="AE90" s="11"/>
      <c r="AF90" s="11"/>
      <c r="AG90" s="11"/>
      <c r="AH90" s="11"/>
      <c r="AI90" s="121"/>
      <c r="AJ90" s="122"/>
      <c r="AN90" s="83">
        <f>$AO86</f>
        <v>266.66666666666663</v>
      </c>
      <c r="AO90" s="83">
        <f>$AO86</f>
        <v>266.66666666666663</v>
      </c>
      <c r="AP90" s="83">
        <f>-$AO86</f>
        <v>-266.66666666666663</v>
      </c>
      <c r="AQ90" s="83">
        <f>-$AO86</f>
        <v>-266.66666666666663</v>
      </c>
      <c r="AR90" s="83">
        <f>AS86</f>
        <v>266.66666666666663</v>
      </c>
      <c r="AS90" s="83">
        <f>AS86</f>
        <v>266.66666666666663</v>
      </c>
      <c r="AT90" s="83">
        <f>-AS86</f>
        <v>-266.66666666666663</v>
      </c>
      <c r="AU90" s="83">
        <f>-AS86</f>
        <v>-266.66666666666663</v>
      </c>
      <c r="AW90" s="83">
        <f t="array" ref="AW90:BH93">MMULT(AZ23:BC26,AR10:BC13)</f>
        <v>-26.678918753996641</v>
      </c>
      <c r="AX90" s="83">
        <v>-12.126781251816624</v>
      </c>
      <c r="AY90" s="83">
        <v>-32.135970317313991</v>
      </c>
      <c r="AZ90" s="83">
        <v>-35.77400469285908</v>
      </c>
      <c r="BA90" s="83">
        <v>0</v>
      </c>
      <c r="BB90" s="83">
        <v>3.6380343755450895</v>
      </c>
      <c r="BC90" s="83">
        <v>-9.0950859388624394</v>
      </c>
      <c r="BD90" s="83">
        <v>5.4570515633175773</v>
      </c>
      <c r="BE90" s="83">
        <v>145.52137502179983</v>
      </c>
      <c r="BF90" s="83">
        <v>130.96923751961992</v>
      </c>
      <c r="BG90" s="83">
        <v>150.97842658511729</v>
      </c>
      <c r="BH90" s="83">
        <v>154.61646096066227</v>
      </c>
      <c r="BJ90" s="83">
        <v>0</v>
      </c>
      <c r="BK90" s="83">
        <v>0</v>
      </c>
    </row>
    <row r="91" spans="2:69" x14ac:dyDescent="0.2"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2"/>
      <c r="W91" s="10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21"/>
      <c r="AJ91" s="122"/>
      <c r="AN91" s="83">
        <f>AO87</f>
        <v>200</v>
      </c>
      <c r="AO91" s="83">
        <f>-$AO87</f>
        <v>-200</v>
      </c>
      <c r="AP91" s="83">
        <f>-$AO87</f>
        <v>-200</v>
      </c>
      <c r="AQ91" s="83">
        <f>$AO87</f>
        <v>200</v>
      </c>
      <c r="AR91" s="83">
        <f>AS87</f>
        <v>200</v>
      </c>
      <c r="AS91" s="83">
        <f>-AS87</f>
        <v>-200</v>
      </c>
      <c r="AT91" s="83">
        <f>-AS87</f>
        <v>-200</v>
      </c>
      <c r="AU91" s="83">
        <f>AS87</f>
        <v>200</v>
      </c>
      <c r="AW91" s="83">
        <v>7.5</v>
      </c>
      <c r="AX91" s="83">
        <v>0</v>
      </c>
      <c r="AY91" s="83">
        <v>0</v>
      </c>
      <c r="AZ91" s="83">
        <v>0</v>
      </c>
      <c r="BA91" s="83">
        <v>7.5</v>
      </c>
      <c r="BB91" s="83">
        <v>0</v>
      </c>
      <c r="BC91" s="83">
        <v>0</v>
      </c>
      <c r="BD91" s="83">
        <v>0</v>
      </c>
      <c r="BE91" s="83">
        <v>7.5</v>
      </c>
      <c r="BF91" s="83">
        <v>0</v>
      </c>
      <c r="BG91" s="83">
        <v>0</v>
      </c>
      <c r="BH91" s="83">
        <v>0</v>
      </c>
      <c r="BJ91" s="83">
        <v>0</v>
      </c>
      <c r="BK91" s="83">
        <v>0</v>
      </c>
    </row>
    <row r="92" spans="2:69" x14ac:dyDescent="0.2"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2"/>
      <c r="W92" s="10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21"/>
      <c r="AJ92" s="122"/>
      <c r="AN92" s="83">
        <f>$AO88</f>
        <v>-100</v>
      </c>
      <c r="AO92" s="83">
        <f>$AO88</f>
        <v>-100</v>
      </c>
      <c r="AP92" s="83">
        <f>AO88</f>
        <v>-100</v>
      </c>
      <c r="AQ92" s="83">
        <f>$AO88</f>
        <v>-100</v>
      </c>
      <c r="AR92" s="83">
        <f>AS88</f>
        <v>-800</v>
      </c>
      <c r="AS92" s="83">
        <f>AS88</f>
        <v>-800</v>
      </c>
      <c r="AT92" s="83">
        <f>AS88</f>
        <v>-800</v>
      </c>
      <c r="AU92" s="83">
        <f>AS88</f>
        <v>-800</v>
      </c>
      <c r="AW92" s="83">
        <v>-147.94673127216311</v>
      </c>
      <c r="AX92" s="83">
        <v>-151.58476564770808</v>
      </c>
      <c r="AY92" s="83">
        <v>-138.85164533330055</v>
      </c>
      <c r="AZ92" s="83">
        <v>-153.40378283548057</v>
      </c>
      <c r="BA92" s="83">
        <v>-412.31056256176612</v>
      </c>
      <c r="BB92" s="83">
        <v>-397.75842505958599</v>
      </c>
      <c r="BC92" s="83">
        <v>-417.76761412508358</v>
      </c>
      <c r="BD92" s="83">
        <v>-421.40564850062856</v>
      </c>
      <c r="BE92" s="83">
        <v>-654.84618759809894</v>
      </c>
      <c r="BF92" s="83">
        <v>-651.20815322255396</v>
      </c>
      <c r="BG92" s="83">
        <v>-663.94127353696138</v>
      </c>
      <c r="BH92" s="83">
        <v>-649.38913603478147</v>
      </c>
      <c r="BJ92" s="83">
        <v>0</v>
      </c>
      <c r="BK92" s="83">
        <v>-100000</v>
      </c>
    </row>
    <row r="93" spans="2:69" x14ac:dyDescent="0.2"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2"/>
      <c r="W93" s="10"/>
      <c r="X93" s="11"/>
      <c r="Y93" s="11"/>
      <c r="Z93" s="11"/>
      <c r="AA93" s="11" t="s">
        <v>97</v>
      </c>
      <c r="AB93" s="11"/>
      <c r="AC93" s="11"/>
      <c r="AD93" s="11" t="s">
        <v>183</v>
      </c>
      <c r="AE93" s="11"/>
      <c r="AF93" s="11"/>
      <c r="AG93" s="11"/>
      <c r="AH93" s="11"/>
      <c r="AI93" s="121"/>
      <c r="AJ93" s="122"/>
      <c r="AN93" s="83">
        <v>1</v>
      </c>
      <c r="AO93" s="83">
        <v>1</v>
      </c>
      <c r="AP93" s="83">
        <v>1</v>
      </c>
      <c r="AQ93" s="83">
        <v>1</v>
      </c>
      <c r="AR93" s="83">
        <v>1</v>
      </c>
      <c r="AS93" s="83">
        <v>1</v>
      </c>
      <c r="AT93" s="83">
        <v>1</v>
      </c>
      <c r="AU93" s="83">
        <v>1</v>
      </c>
      <c r="AW93" s="83">
        <v>1</v>
      </c>
      <c r="AX93" s="83">
        <v>1</v>
      </c>
      <c r="AY93" s="83">
        <v>1</v>
      </c>
      <c r="AZ93" s="83">
        <v>1</v>
      </c>
      <c r="BA93" s="83">
        <v>1</v>
      </c>
      <c r="BB93" s="83">
        <v>1</v>
      </c>
      <c r="BC93" s="83">
        <v>1</v>
      </c>
      <c r="BD93" s="83">
        <v>1</v>
      </c>
      <c r="BE93" s="83">
        <v>1</v>
      </c>
      <c r="BF93" s="83">
        <v>1</v>
      </c>
      <c r="BG93" s="83">
        <v>1</v>
      </c>
      <c r="BH93" s="83">
        <v>1</v>
      </c>
      <c r="BJ93" s="83">
        <v>1</v>
      </c>
      <c r="BK93" s="83">
        <v>1</v>
      </c>
    </row>
    <row r="94" spans="2:69" x14ac:dyDescent="0.2"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2"/>
      <c r="W94" s="10"/>
      <c r="X94" s="11"/>
      <c r="Y94" s="11"/>
      <c r="Z94" s="11"/>
      <c r="AA94" s="27" t="s">
        <v>195</v>
      </c>
      <c r="AB94" s="27" t="s">
        <v>194</v>
      </c>
      <c r="AC94" s="11"/>
      <c r="AD94" s="27" t="s">
        <v>195</v>
      </c>
      <c r="AE94" s="27" t="s">
        <v>194</v>
      </c>
      <c r="AF94" s="11"/>
      <c r="AG94" s="11"/>
      <c r="AH94" s="11"/>
      <c r="AI94" s="121"/>
      <c r="AJ94" s="122"/>
    </row>
    <row r="95" spans="2:69" x14ac:dyDescent="0.2"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2"/>
      <c r="W95" s="10"/>
      <c r="X95" s="11"/>
      <c r="Y95" s="11"/>
      <c r="Z95" s="11"/>
      <c r="AA95" s="25">
        <f t="shared" ref="AA95:AA98" si="8">AB115</f>
        <v>500</v>
      </c>
      <c r="AB95" s="43">
        <f t="shared" ref="AB95:AB98" si="9">AF115</f>
        <v>500</v>
      </c>
      <c r="AC95" s="11"/>
      <c r="AD95" s="60">
        <f t="shared" ref="AD95:AE98" si="10">AS207</f>
        <v>-2.34375E-2</v>
      </c>
      <c r="AE95" s="25">
        <f t="shared" si="10"/>
        <v>-2.34375E-2</v>
      </c>
      <c r="AF95" s="11"/>
      <c r="AG95" s="11"/>
      <c r="AH95" s="11"/>
      <c r="AI95" s="121"/>
      <c r="AJ95" s="122"/>
      <c r="AO95" s="97" t="s">
        <v>74</v>
      </c>
      <c r="AP95" s="83">
        <v>1</v>
      </c>
      <c r="AV95" s="83" t="s">
        <v>2</v>
      </c>
      <c r="BL95" s="83" t="s">
        <v>156</v>
      </c>
      <c r="BM95" s="83" t="s">
        <v>153</v>
      </c>
      <c r="BN95" s="83" t="s">
        <v>154</v>
      </c>
      <c r="BO95" s="83" t="s">
        <v>37</v>
      </c>
    </row>
    <row r="96" spans="2:69" ht="17" x14ac:dyDescent="0.25"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2"/>
      <c r="W96" s="10"/>
      <c r="X96" s="11"/>
      <c r="Y96" s="11"/>
      <c r="Z96" s="32" t="s">
        <v>203</v>
      </c>
      <c r="AA96" s="26">
        <f t="shared" si="8"/>
        <v>150</v>
      </c>
      <c r="AB96" s="47">
        <f t="shared" si="9"/>
        <v>150</v>
      </c>
      <c r="AC96" s="127" t="s">
        <v>19</v>
      </c>
      <c r="AD96" s="62">
        <f t="shared" si="10"/>
        <v>0.609375</v>
      </c>
      <c r="AE96" s="26">
        <f t="shared" si="10"/>
        <v>0.609375</v>
      </c>
      <c r="AF96" s="11"/>
      <c r="AG96" s="11"/>
      <c r="AH96" s="11"/>
      <c r="AI96" s="121"/>
      <c r="AJ96" s="122"/>
      <c r="AM96" s="83" t="s">
        <v>72</v>
      </c>
      <c r="AP96" s="83" t="s">
        <v>56</v>
      </c>
      <c r="AS96" s="83" t="s">
        <v>73</v>
      </c>
      <c r="AV96" s="83" t="s">
        <v>7</v>
      </c>
      <c r="AW96" s="83" t="s">
        <v>11</v>
      </c>
      <c r="AX96" s="83" t="s">
        <v>54</v>
      </c>
      <c r="AY96" s="83" t="s">
        <v>55</v>
      </c>
      <c r="AZ96" s="83" t="s">
        <v>56</v>
      </c>
      <c r="BA96" s="83" t="s">
        <v>58</v>
      </c>
      <c r="BB96" s="83" t="s">
        <v>57</v>
      </c>
      <c r="BC96" s="83">
        <f>SQRT(SUMPRODUCT(BC97:BC99,BC97:BC99))</f>
        <v>1</v>
      </c>
      <c r="BD96" s="83">
        <f>SQRT(SUMPRODUCT(BD97:BD99,BD97:BD99))</f>
        <v>1</v>
      </c>
      <c r="BE96" s="83">
        <f>SQRT(SUMPRODUCT(BE97:BE99,BE97:BE99))</f>
        <v>1</v>
      </c>
      <c r="BG96" s="83" t="s">
        <v>157</v>
      </c>
      <c r="BM96" s="83">
        <v>900</v>
      </c>
      <c r="BN96" s="83">
        <f>BM96</f>
        <v>900</v>
      </c>
      <c r="BO96" s="83">
        <v>100</v>
      </c>
      <c r="BQ96" s="83" t="s">
        <v>155</v>
      </c>
    </row>
    <row r="97" spans="2:73" x14ac:dyDescent="0.2"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2"/>
      <c r="W97" s="10"/>
      <c r="X97" s="11"/>
      <c r="Y97" s="11"/>
      <c r="Z97" s="11"/>
      <c r="AA97" s="26">
        <f t="shared" si="8"/>
        <v>0</v>
      </c>
      <c r="AB97" s="47">
        <f t="shared" si="9"/>
        <v>1</v>
      </c>
      <c r="AC97" s="11"/>
      <c r="AD97" s="62">
        <f t="shared" si="10"/>
        <v>-1</v>
      </c>
      <c r="AE97" s="26">
        <f t="shared" si="10"/>
        <v>1</v>
      </c>
      <c r="AF97" s="11"/>
      <c r="AG97" s="11"/>
      <c r="AH97" s="11"/>
      <c r="AI97" s="121"/>
      <c r="AJ97" s="122"/>
      <c r="AM97" s="83">
        <v>0</v>
      </c>
      <c r="AN97" s="83">
        <v>0</v>
      </c>
      <c r="AP97" s="83">
        <v>150</v>
      </c>
      <c r="AQ97" s="83">
        <v>0</v>
      </c>
      <c r="AS97" s="83">
        <v>200</v>
      </c>
      <c r="AT97" s="83">
        <v>100</v>
      </c>
      <c r="AV97" s="83">
        <f t="array" ref="AV97:AW99">CHOOSE(AP95,AS97:AT99,AP97:AQ99,AM97:AN99)</f>
        <v>200</v>
      </c>
      <c r="AW97" s="83">
        <v>100</v>
      </c>
      <c r="AX97" s="83">
        <v>0</v>
      </c>
      <c r="AY97" s="83">
        <f t="shared" ref="AY97:AY99" si="11">-(AW97-AV97)</f>
        <v>100</v>
      </c>
      <c r="AZ97" s="83">
        <f>AX98*AY99-AY98*AX99</f>
        <v>310</v>
      </c>
      <c r="BA97" s="83">
        <f>AY98*AZ99-AZ98*AY99</f>
        <v>-7500</v>
      </c>
      <c r="BC97" s="83">
        <f t="array" ref="BC97:BC99">AZ97:AZ99/AZ100</f>
        <v>0.95170861776055093</v>
      </c>
      <c r="BD97" s="83">
        <f t="array" ref="BD97:BD99">BA97:BA99/BA100</f>
        <v>-6.8885591160388476E-2</v>
      </c>
      <c r="BE97" s="83">
        <f t="array" ref="BE97:BE99">AY97:AY99/AY100</f>
        <v>0.29917466839755236</v>
      </c>
      <c r="BF97" s="83">
        <f>AV97</f>
        <v>200</v>
      </c>
      <c r="BH97" s="83">
        <f t="array" ref="BH97:BK100">MINVERSE(BC97:BF100)</f>
        <v>0.95170861776055093</v>
      </c>
      <c r="BI97" s="83">
        <v>0</v>
      </c>
      <c r="BJ97" s="83">
        <v>-0.30700277992275837</v>
      </c>
      <c r="BK97" s="83">
        <v>-187.27169575288261</v>
      </c>
      <c r="BM97" s="83">
        <f>2/BM96</f>
        <v>2.2222222222222222E-3</v>
      </c>
      <c r="BN97" s="83">
        <v>0</v>
      </c>
      <c r="BO97" s="83">
        <v>0</v>
      </c>
      <c r="BP97" s="83">
        <v>0</v>
      </c>
      <c r="BR97" s="83">
        <f t="array" ref="BR97:BU100">MMULT(BM97:BP100,BH97:BK100)</f>
        <v>2.1149080394678912E-3</v>
      </c>
      <c r="BS97" s="83">
        <v>0</v>
      </c>
      <c r="BT97" s="83">
        <v>-6.8222839982835196E-4</v>
      </c>
      <c r="BU97" s="83">
        <v>-0.4161593238952947</v>
      </c>
    </row>
    <row r="98" spans="2:73" x14ac:dyDescent="0.2"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2"/>
      <c r="W98" s="10"/>
      <c r="X98" s="11"/>
      <c r="Y98" s="11"/>
      <c r="Z98" s="11"/>
      <c r="AA98" s="28">
        <f t="shared" si="8"/>
        <v>1</v>
      </c>
      <c r="AB98" s="50">
        <f t="shared" si="9"/>
        <v>1</v>
      </c>
      <c r="AC98" s="11"/>
      <c r="AD98" s="48">
        <f t="shared" si="10"/>
        <v>1</v>
      </c>
      <c r="AE98" s="28">
        <f t="shared" si="10"/>
        <v>1</v>
      </c>
      <c r="AF98" s="11"/>
      <c r="AG98" s="11"/>
      <c r="AH98" s="11"/>
      <c r="AI98" s="121"/>
      <c r="AJ98" s="122"/>
      <c r="AM98" s="83">
        <v>0</v>
      </c>
      <c r="AN98" s="83">
        <v>0</v>
      </c>
      <c r="AP98" s="83">
        <v>0</v>
      </c>
      <c r="AQ98" s="83">
        <v>0</v>
      </c>
      <c r="AS98" s="83">
        <v>75</v>
      </c>
      <c r="AT98" s="83">
        <v>0</v>
      </c>
      <c r="AV98" s="83">
        <v>75</v>
      </c>
      <c r="AW98" s="83">
        <v>0</v>
      </c>
      <c r="AX98" s="83">
        <v>1</v>
      </c>
      <c r="AY98" s="83">
        <f t="shared" si="11"/>
        <v>75</v>
      </c>
      <c r="AZ98" s="83">
        <f>-(AX97*AY99-AY97*AX99)</f>
        <v>0</v>
      </c>
      <c r="BA98" s="83">
        <f>-(AY97*AZ99-AZ97*AY99)</f>
        <v>106100</v>
      </c>
      <c r="BC98" s="83">
        <v>0</v>
      </c>
      <c r="BD98" s="83">
        <v>0.97450149628229565</v>
      </c>
      <c r="BE98" s="83">
        <v>0.22438100129816424</v>
      </c>
      <c r="BF98" s="83">
        <f>AV98</f>
        <v>75</v>
      </c>
      <c r="BH98" s="83">
        <v>-6.8885591160388476E-2</v>
      </c>
      <c r="BI98" s="83">
        <v>0.97450149628229588</v>
      </c>
      <c r="BJ98" s="83">
        <v>-0.21354533259720429</v>
      </c>
      <c r="BK98" s="83">
        <v>-57.175040663122445</v>
      </c>
      <c r="BM98" s="83">
        <v>0</v>
      </c>
      <c r="BN98" s="83">
        <f>2/BN96</f>
        <v>2.2222222222222222E-3</v>
      </c>
      <c r="BO98" s="83">
        <v>0</v>
      </c>
      <c r="BP98" s="83">
        <v>0</v>
      </c>
      <c r="BR98" s="83">
        <v>-1.5307909146752995E-4</v>
      </c>
      <c r="BS98" s="83">
        <v>2.1655588806273243E-3</v>
      </c>
      <c r="BT98" s="83">
        <v>-4.7454518354934287E-4</v>
      </c>
      <c r="BU98" s="83">
        <v>-0.12705564591804988</v>
      </c>
    </row>
    <row r="99" spans="2:73" x14ac:dyDescent="0.2"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2"/>
      <c r="W99" s="20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124"/>
      <c r="AJ99" s="125"/>
      <c r="AM99" s="83">
        <v>50</v>
      </c>
      <c r="AN99" s="83">
        <v>-400</v>
      </c>
      <c r="AP99" s="83">
        <v>-450</v>
      </c>
      <c r="AQ99" s="83">
        <f>AP99</f>
        <v>-450</v>
      </c>
      <c r="AS99" s="83">
        <v>10</v>
      </c>
      <c r="AT99" s="83">
        <v>-300</v>
      </c>
      <c r="AV99" s="83">
        <v>10</v>
      </c>
      <c r="AW99" s="83">
        <v>-300</v>
      </c>
      <c r="AX99" s="83">
        <v>0</v>
      </c>
      <c r="AY99" s="83">
        <f t="shared" si="11"/>
        <v>310</v>
      </c>
      <c r="AZ99" s="83">
        <f>AX97*AY98-AY97*AX98</f>
        <v>-100</v>
      </c>
      <c r="BA99" s="83">
        <f>AY97*AZ98-AZ97*AY98</f>
        <v>-23250</v>
      </c>
      <c r="BC99" s="83">
        <v>-0.30700277992275837</v>
      </c>
      <c r="BD99" s="83">
        <v>-0.21354533259720429</v>
      </c>
      <c r="BE99" s="83">
        <v>0.92744147203241223</v>
      </c>
      <c r="BF99" s="83">
        <f>AV99</f>
        <v>10</v>
      </c>
      <c r="BH99" s="83">
        <v>0.29917466839755236</v>
      </c>
      <c r="BI99" s="83">
        <v>0.22438100129816427</v>
      </c>
      <c r="BJ99" s="83">
        <v>0.92744147203241234</v>
      </c>
      <c r="BK99" s="83">
        <v>-85.937923497196905</v>
      </c>
      <c r="BM99" s="83">
        <v>0</v>
      </c>
      <c r="BN99" s="83">
        <v>0</v>
      </c>
      <c r="BO99" s="83">
        <f>2/BO96</f>
        <v>0.02</v>
      </c>
      <c r="BP99" s="83">
        <f>-(BO96+1)/(BO96-1)</f>
        <v>-1.0202020202020201</v>
      </c>
      <c r="BR99" s="83">
        <v>5.9834933679510476E-3</v>
      </c>
      <c r="BS99" s="83">
        <v>4.4876200259632857E-3</v>
      </c>
      <c r="BT99" s="83">
        <v>1.8548829440648246E-2</v>
      </c>
      <c r="BU99" s="83">
        <v>-2.7389604901459581</v>
      </c>
    </row>
    <row r="100" spans="2:73" x14ac:dyDescent="0.2"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2"/>
      <c r="W100" s="69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X100" s="83">
        <f>SQRT(SUMPRODUCT(AX97:AX99,AX97:AX99))</f>
        <v>1</v>
      </c>
      <c r="AY100" s="83">
        <f>SQRT(SUMPRODUCT(AY97:AY99,AY97:AY99))</f>
        <v>334.25289826716539</v>
      </c>
      <c r="AZ100" s="83">
        <f>SQRT(SUMPRODUCT(AZ97:AZ99,AZ97:AZ99))</f>
        <v>325.72994949804661</v>
      </c>
      <c r="BA100" s="83">
        <f>SQRT(SUMPRODUCT(BA97:BA99,BA97:BA99))</f>
        <v>108876.17967213949</v>
      </c>
      <c r="BC100" s="83">
        <v>0</v>
      </c>
      <c r="BD100" s="83">
        <v>0</v>
      </c>
      <c r="BE100" s="83">
        <v>0</v>
      </c>
      <c r="BF100" s="83">
        <v>1</v>
      </c>
      <c r="BH100" s="83">
        <v>0</v>
      </c>
      <c r="BI100" s="83">
        <v>0</v>
      </c>
      <c r="BJ100" s="83">
        <v>0</v>
      </c>
      <c r="BK100" s="83">
        <v>1</v>
      </c>
      <c r="BM100" s="83">
        <v>0</v>
      </c>
      <c r="BN100" s="83">
        <v>0</v>
      </c>
      <c r="BO100" s="83">
        <v>0</v>
      </c>
      <c r="BP100" s="83">
        <v>1</v>
      </c>
      <c r="BR100" s="83">
        <v>0</v>
      </c>
      <c r="BS100" s="83">
        <v>0</v>
      </c>
      <c r="BT100" s="83">
        <v>0</v>
      </c>
      <c r="BU100" s="83">
        <v>1</v>
      </c>
    </row>
    <row r="101" spans="2:73" x14ac:dyDescent="0.2"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2:73" x14ac:dyDescent="0.2"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M102" s="83" t="s">
        <v>60</v>
      </c>
      <c r="AW102" s="83" t="s">
        <v>63</v>
      </c>
    </row>
    <row r="103" spans="2:73" x14ac:dyDescent="0.2"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M103" s="83" t="s">
        <v>40</v>
      </c>
      <c r="AN103" s="83" t="s">
        <v>41</v>
      </c>
      <c r="AO103" s="83" t="s">
        <v>42</v>
      </c>
      <c r="AP103" s="83" t="s">
        <v>43</v>
      </c>
      <c r="AQ103" s="83" t="s">
        <v>44</v>
      </c>
      <c r="AR103" s="98" t="str">
        <f>"XYz"</f>
        <v>XYz</v>
      </c>
      <c r="AS103" s="83" t="s">
        <v>45</v>
      </c>
      <c r="AT103" s="83" t="s">
        <v>46</v>
      </c>
      <c r="AU103" s="83" t="s">
        <v>47</v>
      </c>
      <c r="AW103" s="83" t="s">
        <v>41</v>
      </c>
      <c r="AX103" s="83" t="s">
        <v>42</v>
      </c>
      <c r="AY103" s="83" t="s">
        <v>43</v>
      </c>
      <c r="AZ103" s="83" t="s">
        <v>44</v>
      </c>
      <c r="BA103" s="83" t="str">
        <f>AW103</f>
        <v>XYZ</v>
      </c>
      <c r="BB103" s="98" t="str">
        <f>"XYz"</f>
        <v>XYz</v>
      </c>
      <c r="BC103" s="83" t="s">
        <v>45</v>
      </c>
      <c r="BD103" s="83" t="s">
        <v>46</v>
      </c>
      <c r="BE103" s="83" t="s">
        <v>47</v>
      </c>
      <c r="BF103" s="83" t="str">
        <f>BB103</f>
        <v>XYz</v>
      </c>
      <c r="BH103" s="83" t="s">
        <v>42</v>
      </c>
      <c r="BI103" s="83" t="s">
        <v>45</v>
      </c>
      <c r="BK103" s="83" t="s">
        <v>44</v>
      </c>
      <c r="BL103" s="83" t="s">
        <v>47</v>
      </c>
      <c r="BN103" s="83" t="s">
        <v>43</v>
      </c>
      <c r="BO103" s="83" t="s">
        <v>46</v>
      </c>
    </row>
    <row r="104" spans="2:73" x14ac:dyDescent="0.2"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N104" s="83">
        <f t="array" ref="AN104:AU107">MMULT(BR97:BU100,AN90:AU93)</f>
        <v>0.21603899327897808</v>
      </c>
      <c r="AO104" s="83">
        <v>0.21603899327897808</v>
      </c>
      <c r="AP104" s="83">
        <v>-0.91191196110389705</v>
      </c>
      <c r="AQ104" s="83">
        <v>-0.91191196110389705</v>
      </c>
      <c r="AR104" s="83">
        <v>0.69359887315882429</v>
      </c>
      <c r="AS104" s="83">
        <v>0.69359887315882429</v>
      </c>
      <c r="AT104" s="83">
        <v>-0.43435208122405072</v>
      </c>
      <c r="AU104" s="83">
        <v>-0.43435208122405072</v>
      </c>
      <c r="AW104" s="83">
        <f t="shared" ref="AW104:AZ106" si="12">AN104</f>
        <v>0.21603899327897808</v>
      </c>
      <c r="AX104" s="83">
        <f t="shared" si="12"/>
        <v>0.21603899327897808</v>
      </c>
      <c r="AY104" s="83">
        <f t="shared" si="12"/>
        <v>-0.91191196110389705</v>
      </c>
      <c r="AZ104" s="83">
        <f t="shared" si="12"/>
        <v>-0.91191196110389705</v>
      </c>
      <c r="BA104" s="83">
        <f>AW104</f>
        <v>0.21603899327897808</v>
      </c>
      <c r="BB104" s="83">
        <f t="shared" ref="BB104:BE106" si="13">AR104</f>
        <v>0.69359887315882429</v>
      </c>
      <c r="BC104" s="83">
        <f t="shared" si="13"/>
        <v>0.69359887315882429</v>
      </c>
      <c r="BD104" s="83">
        <f t="shared" si="13"/>
        <v>-0.43435208122405072</v>
      </c>
      <c r="BE104" s="83">
        <f t="shared" si="13"/>
        <v>-0.43435208122405072</v>
      </c>
      <c r="BF104" s="83">
        <f>BB104</f>
        <v>0.69359887315882429</v>
      </c>
      <c r="BH104" s="83">
        <f>AX104</f>
        <v>0.21603899327897808</v>
      </c>
      <c r="BI104" s="83">
        <f>BC104</f>
        <v>0.69359887315882429</v>
      </c>
      <c r="BK104" s="83">
        <f>AZ104</f>
        <v>-0.91191196110389705</v>
      </c>
      <c r="BL104" s="83">
        <f>BE104</f>
        <v>-0.43435208122405072</v>
      </c>
      <c r="BN104" s="83">
        <f>AY104</f>
        <v>-0.91191196110389705</v>
      </c>
      <c r="BO104" s="83">
        <f>BD104</f>
        <v>-0.43435208122405072</v>
      </c>
    </row>
    <row r="105" spans="2:73" x14ac:dyDescent="0.2"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N105" s="83">
        <v>0.31268955750434135</v>
      </c>
      <c r="AO105" s="83">
        <v>-0.55353399474658838</v>
      </c>
      <c r="AP105" s="83">
        <v>-0.47189181263057245</v>
      </c>
      <c r="AQ105" s="83">
        <v>0.39433173962035728</v>
      </c>
      <c r="AR105" s="83">
        <v>0.64487118598888138</v>
      </c>
      <c r="AS105" s="83">
        <v>-0.22135236626204843</v>
      </c>
      <c r="AT105" s="83">
        <v>-0.13971018414603251</v>
      </c>
      <c r="AU105" s="83">
        <v>0.72651336810489719</v>
      </c>
      <c r="AW105" s="83">
        <f t="shared" si="12"/>
        <v>0.31268955750434135</v>
      </c>
      <c r="AX105" s="83">
        <f t="shared" si="12"/>
        <v>-0.55353399474658838</v>
      </c>
      <c r="AY105" s="83">
        <f t="shared" si="12"/>
        <v>-0.47189181263057245</v>
      </c>
      <c r="AZ105" s="83">
        <f t="shared" si="12"/>
        <v>0.39433173962035728</v>
      </c>
      <c r="BA105" s="83">
        <f>AW105</f>
        <v>0.31268955750434135</v>
      </c>
      <c r="BB105" s="83">
        <f t="shared" si="13"/>
        <v>0.64487118598888138</v>
      </c>
      <c r="BC105" s="83">
        <f t="shared" si="13"/>
        <v>-0.22135236626204843</v>
      </c>
      <c r="BD105" s="83">
        <f t="shared" si="13"/>
        <v>-0.13971018414603251</v>
      </c>
      <c r="BE105" s="83">
        <f t="shared" si="13"/>
        <v>0.72651336810489719</v>
      </c>
      <c r="BF105" s="83">
        <f>BB105</f>
        <v>0.64487118598888138</v>
      </c>
      <c r="BH105" s="83">
        <f>AX105</f>
        <v>-0.55353399474658838</v>
      </c>
      <c r="BI105" s="83">
        <f>BC105</f>
        <v>-0.22135236626204843</v>
      </c>
      <c r="BK105" s="83">
        <f>AZ105</f>
        <v>0.39433173962035728</v>
      </c>
      <c r="BL105" s="83">
        <f>BE105</f>
        <v>0.72651336810489719</v>
      </c>
      <c r="BN105" s="83">
        <f>AY105</f>
        <v>-0.47189181263057245</v>
      </c>
      <c r="BO105" s="83">
        <f>BD105</f>
        <v>-0.13971018414603251</v>
      </c>
    </row>
    <row r="106" spans="2:73" x14ac:dyDescent="0.2"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74" t="s">
        <v>148</v>
      </c>
      <c r="Q106" s="74" t="s">
        <v>149</v>
      </c>
      <c r="R106" s="74" t="s">
        <v>150</v>
      </c>
      <c r="S106" s="11"/>
      <c r="T106" s="11"/>
      <c r="U106" s="1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N106" s="83">
        <v>-2.1007211975645133</v>
      </c>
      <c r="AO106" s="83">
        <v>-3.8957692079498276</v>
      </c>
      <c r="AP106" s="83">
        <v>-7.0869656708570519</v>
      </c>
      <c r="AQ106" s="83">
        <v>-5.2919176604717375</v>
      </c>
      <c r="AR106" s="83">
        <v>-15.084901806018285</v>
      </c>
      <c r="AS106" s="83">
        <v>-16.879949816403602</v>
      </c>
      <c r="AT106" s="83">
        <v>-20.071146279310824</v>
      </c>
      <c r="AU106" s="83">
        <v>-18.276098268925509</v>
      </c>
      <c r="AW106" s="83">
        <f t="shared" si="12"/>
        <v>-2.1007211975645133</v>
      </c>
      <c r="AX106" s="83">
        <f t="shared" si="12"/>
        <v>-3.8957692079498276</v>
      </c>
      <c r="AY106" s="83">
        <f t="shared" si="12"/>
        <v>-7.0869656708570519</v>
      </c>
      <c r="AZ106" s="83">
        <f t="shared" si="12"/>
        <v>-5.2919176604717375</v>
      </c>
      <c r="BA106" s="83">
        <f>AW106</f>
        <v>-2.1007211975645133</v>
      </c>
      <c r="BB106" s="83">
        <f t="shared" si="13"/>
        <v>-15.084901806018285</v>
      </c>
      <c r="BC106" s="83">
        <f t="shared" si="13"/>
        <v>-16.879949816403602</v>
      </c>
      <c r="BD106" s="83">
        <f t="shared" si="13"/>
        <v>-20.071146279310824</v>
      </c>
      <c r="BE106" s="83">
        <f t="shared" si="13"/>
        <v>-18.276098268925509</v>
      </c>
      <c r="BF106" s="83">
        <f>BB106</f>
        <v>-15.084901806018285</v>
      </c>
      <c r="BH106" s="83">
        <f>AX106</f>
        <v>-3.8957692079498276</v>
      </c>
      <c r="BI106" s="83">
        <f>BC106</f>
        <v>-16.879949816403602</v>
      </c>
      <c r="BK106" s="83">
        <f>AZ106</f>
        <v>-5.2919176604717375</v>
      </c>
      <c r="BL106" s="83">
        <f>BE106</f>
        <v>-18.276098268925509</v>
      </c>
      <c r="BN106" s="83">
        <f>AY106</f>
        <v>-7.0869656708570519</v>
      </c>
      <c r="BO106" s="83">
        <f>BD106</f>
        <v>-20.071146279310824</v>
      </c>
    </row>
    <row r="107" spans="2:73" x14ac:dyDescent="0.2">
      <c r="B107" s="10"/>
      <c r="C107" s="11"/>
      <c r="D107" s="11"/>
      <c r="E107" s="11"/>
      <c r="F107" s="11"/>
      <c r="G107" s="11"/>
      <c r="H107" s="11"/>
      <c r="I107" s="11"/>
      <c r="J107" s="27"/>
      <c r="K107" s="27"/>
      <c r="L107" s="27"/>
      <c r="M107" s="11"/>
      <c r="N107" s="11"/>
      <c r="O107" s="11"/>
      <c r="P107" s="79">
        <f t="array" ref="P107:R110">MMULT(O76:R79,J68:L71)</f>
        <v>-0.10004594532748742</v>
      </c>
      <c r="Q107" s="37">
        <v>0</v>
      </c>
      <c r="R107" s="29">
        <v>0.54570515633174943</v>
      </c>
      <c r="S107" s="11"/>
      <c r="T107" s="11"/>
      <c r="U107" s="1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N107" s="83">
        <v>1</v>
      </c>
      <c r="AO107" s="83">
        <v>1</v>
      </c>
      <c r="AP107" s="83">
        <v>1</v>
      </c>
      <c r="AQ107" s="83">
        <v>1</v>
      </c>
      <c r="AR107" s="83">
        <v>1</v>
      </c>
      <c r="AS107" s="83">
        <v>1</v>
      </c>
      <c r="AT107" s="83">
        <v>1</v>
      </c>
      <c r="AU107" s="83">
        <v>1</v>
      </c>
    </row>
    <row r="108" spans="2:73" ht="17" x14ac:dyDescent="0.25">
      <c r="B108" s="10"/>
      <c r="C108" s="11"/>
      <c r="D108" s="11"/>
      <c r="E108" s="85"/>
      <c r="F108" s="85"/>
      <c r="G108" s="11"/>
      <c r="H108" s="11"/>
      <c r="I108" s="85"/>
      <c r="J108" s="27"/>
      <c r="K108" s="13" t="s">
        <v>126</v>
      </c>
      <c r="L108" s="11"/>
      <c r="M108" s="13"/>
      <c r="N108" s="11"/>
      <c r="O108" s="32" t="s">
        <v>177</v>
      </c>
      <c r="P108" s="80">
        <v>3.7499999999999999E-2</v>
      </c>
      <c r="Q108" s="38">
        <v>3.7499999999999999E-2</v>
      </c>
      <c r="R108" s="30">
        <v>3.7499999999999999E-2</v>
      </c>
      <c r="S108" s="11"/>
      <c r="T108" s="11"/>
      <c r="U108" s="12"/>
    </row>
    <row r="109" spans="2:73" x14ac:dyDescent="0.2">
      <c r="B109" s="10"/>
      <c r="C109" s="11"/>
      <c r="D109" s="11"/>
      <c r="E109" s="11"/>
      <c r="F109" s="11"/>
      <c r="G109" s="11"/>
      <c r="H109" s="11"/>
      <c r="I109" s="11"/>
      <c r="J109" s="27"/>
      <c r="K109" s="27"/>
      <c r="L109" s="27"/>
      <c r="M109" s="11"/>
      <c r="N109" s="11"/>
      <c r="O109" s="11"/>
      <c r="P109" s="80">
        <v>-0.8630093392223912</v>
      </c>
      <c r="Q109" s="38">
        <v>-0.10768410696638253</v>
      </c>
      <c r="R109" s="30">
        <v>0.58527482170885392</v>
      </c>
      <c r="S109" s="11"/>
      <c r="T109" s="11"/>
      <c r="U109" s="12"/>
      <c r="AM109" s="83" t="s">
        <v>64</v>
      </c>
    </row>
    <row r="110" spans="2:73" x14ac:dyDescent="0.2">
      <c r="B110" s="10"/>
      <c r="C110" s="11"/>
      <c r="D110" s="11"/>
      <c r="E110" s="11"/>
      <c r="F110" s="11"/>
      <c r="G110" s="11"/>
      <c r="H110" s="11"/>
      <c r="I110" s="11"/>
      <c r="J110" s="27"/>
      <c r="K110" s="27"/>
      <c r="L110" s="27"/>
      <c r="M110" s="11"/>
      <c r="N110" s="11"/>
      <c r="O110" s="11"/>
      <c r="P110" s="81">
        <v>1</v>
      </c>
      <c r="Q110" s="39">
        <v>1</v>
      </c>
      <c r="R110" s="31">
        <v>1</v>
      </c>
      <c r="S110" s="11"/>
      <c r="T110" s="11"/>
      <c r="U110" s="12"/>
      <c r="AM110" s="83" t="s">
        <v>81</v>
      </c>
    </row>
    <row r="111" spans="2:73" x14ac:dyDescent="0.2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32" t="s">
        <v>151</v>
      </c>
      <c r="P111" s="82" t="str">
        <f>IF(AND(P107&gt;=-1,P107&lt;=1,P108&gt;=-1,P108&lt;=1,P109&gt;=-1,P109&lt;=1),"Yes", "No")</f>
        <v>Yes</v>
      </c>
      <c r="Q111" s="82" t="str">
        <f>IF(AND(Q107&gt;=-1,Q107&lt;=1,Q108&gt;=-1,Q108&lt;=1,Q109&gt;=-1,Q109&lt;=1),"Yes", "No")</f>
        <v>Yes</v>
      </c>
      <c r="R111" s="82" t="str">
        <f>IF(AND(R107&gt;=-1,R107&lt;=1,R108&gt;=-1,R108&lt;=1,R109&gt;=-1,R109&lt;=1),"Yes", "No")</f>
        <v>Yes</v>
      </c>
      <c r="S111" s="11"/>
      <c r="T111" s="11"/>
      <c r="U111" s="12"/>
      <c r="AM111" s="83" t="s">
        <v>65</v>
      </c>
      <c r="AN111" s="83" t="s">
        <v>66</v>
      </c>
      <c r="AO111" s="83" t="s">
        <v>67</v>
      </c>
      <c r="AP111" s="83" t="s">
        <v>68</v>
      </c>
      <c r="AQ111" s="83" t="s">
        <v>65</v>
      </c>
      <c r="AR111" s="83" t="s">
        <v>66</v>
      </c>
      <c r="AS111" s="83" t="s">
        <v>67</v>
      </c>
      <c r="AT111" s="83" t="s">
        <v>68</v>
      </c>
      <c r="AU111" s="83" t="s">
        <v>65</v>
      </c>
      <c r="AV111" s="83" t="s">
        <v>66</v>
      </c>
      <c r="AW111" s="83" t="s">
        <v>67</v>
      </c>
      <c r="AX111" s="83" t="s">
        <v>68</v>
      </c>
      <c r="AZ111" s="83" t="s">
        <v>107</v>
      </c>
      <c r="BC111" s="83" t="s">
        <v>89</v>
      </c>
      <c r="BD111" s="83">
        <v>10</v>
      </c>
      <c r="BH111" s="83" t="s">
        <v>90</v>
      </c>
    </row>
    <row r="112" spans="2:73" x14ac:dyDescent="0.2">
      <c r="B112" s="10"/>
      <c r="C112" s="11"/>
      <c r="D112" s="13" t="s">
        <v>127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2"/>
      <c r="W112" s="15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119"/>
      <c r="AJ112" s="120"/>
      <c r="AM112" s="83">
        <f t="array" ref="AM112:AX115">MMULT(BR97:BU100,AW90:BH93)</f>
        <v>-0.37164932191678984</v>
      </c>
      <c r="AN112" s="83">
        <v>-0.33839091895143858</v>
      </c>
      <c r="AO112" s="83">
        <v>-0.38939541006621209</v>
      </c>
      <c r="AP112" s="83">
        <v>-0.38716163673271853</v>
      </c>
      <c r="AQ112" s="83">
        <v>-0.13486934856645338</v>
      </c>
      <c r="AR112" s="83">
        <v>-0.13710312189994706</v>
      </c>
      <c r="AS112" s="83">
        <v>-0.15038166338238207</v>
      </c>
      <c r="AT112" s="83">
        <v>-0.11712326041703075</v>
      </c>
      <c r="AU112" s="83">
        <v>0.33835966875147955</v>
      </c>
      <c r="AV112" s="83">
        <v>0.30510126578612845</v>
      </c>
      <c r="AW112" s="83">
        <v>0.3561057569009019</v>
      </c>
      <c r="AX112" s="83">
        <v>0.35387198356740829</v>
      </c>
      <c r="AZ112" s="83">
        <f t="array" ref="AZ112:BA115">MMULT(BR97:BU100,BJ90:BK93)</f>
        <v>-0.4161593238952947</v>
      </c>
      <c r="BA112" s="83">
        <v>67.806680658939896</v>
      </c>
      <c r="BC112" s="83">
        <f t="array" ref="BC112:BF115">MMULT(BR97:BU100,AM16:AP19)</f>
        <v>-0.4161593238952947</v>
      </c>
      <c r="BD112" s="83">
        <v>-0.20466851994850557</v>
      </c>
      <c r="BE112" s="83">
        <v>-0.4161593238952947</v>
      </c>
      <c r="BF112" s="83">
        <v>-0.48438216387812988</v>
      </c>
      <c r="BH112" s="83">
        <f>BC112</f>
        <v>-0.4161593238952947</v>
      </c>
      <c r="BI112" s="83">
        <f>BD112:BD114</f>
        <v>-0.20466851994850557</v>
      </c>
      <c r="BJ112" s="83">
        <f t="shared" ref="BJ112:BJ114" si="14">BH112+ $BD$111*(BI112-BH112)</f>
        <v>1.6987487155725967</v>
      </c>
      <c r="BL112" s="83">
        <f>BC112</f>
        <v>-0.4161593238952947</v>
      </c>
      <c r="BM112" s="83">
        <f>BE112:BE114</f>
        <v>-0.4161593238952947</v>
      </c>
      <c r="BN112" s="83">
        <f>BL112+ $BD$111*(BM112-BL112)</f>
        <v>-0.4161593238952947</v>
      </c>
      <c r="BP112" s="83">
        <f>BC112</f>
        <v>-0.4161593238952947</v>
      </c>
      <c r="BQ112" s="83">
        <f>BF112:BF114</f>
        <v>-0.48438216387812988</v>
      </c>
      <c r="BR112" s="83">
        <f>BP112+ $BD$111*(BQ112-BP112)</f>
        <v>-1.0983877237236466</v>
      </c>
    </row>
    <row r="113" spans="2:70" x14ac:dyDescent="0.2"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2"/>
      <c r="W113" s="10"/>
      <c r="X113" s="11"/>
      <c r="Y113" s="11" t="s">
        <v>192</v>
      </c>
      <c r="Z113" s="11"/>
      <c r="AA113" s="11"/>
      <c r="AB113" s="11"/>
      <c r="AC113" s="11"/>
      <c r="AD113" s="11"/>
      <c r="AE113" s="11"/>
      <c r="AF113" s="11"/>
      <c r="AG113" s="11"/>
      <c r="AH113" s="11"/>
      <c r="AI113" s="121"/>
      <c r="AJ113" s="122"/>
      <c r="AM113" s="83">
        <v>-3.652256092207315E-2</v>
      </c>
      <c r="AN113" s="83">
        <v>-5.326546882402057E-2</v>
      </c>
      <c r="AO113" s="83">
        <v>-5.6244921257628575E-2</v>
      </c>
      <c r="AP113" s="83">
        <v>-4.8782367498685197E-2</v>
      </c>
      <c r="AQ113" s="83">
        <v>8.4846037276861158E-2</v>
      </c>
      <c r="AR113" s="83">
        <v>6.1141791913212812E-2</v>
      </c>
      <c r="AS113" s="83">
        <v>7.2586230700249138E-2</v>
      </c>
      <c r="AT113" s="83">
        <v>7.2085014403006659E-2</v>
      </c>
      <c r="AU113" s="83">
        <v>0.17766387009953952</v>
      </c>
      <c r="AV113" s="83">
        <v>0.16192339479207704</v>
      </c>
      <c r="AW113" s="83">
        <v>0.16490284722568502</v>
      </c>
      <c r="AX113" s="83">
        <v>0.15744029346674168</v>
      </c>
      <c r="AZ113" s="83">
        <v>-0.12705564591804988</v>
      </c>
      <c r="BA113" s="83">
        <v>47.327462709016238</v>
      </c>
      <c r="BC113" s="83">
        <v>-0.12705564591804988</v>
      </c>
      <c r="BD113" s="83">
        <v>-0.14236355506480289</v>
      </c>
      <c r="BE113" s="83">
        <v>8.9500242144682551E-2</v>
      </c>
      <c r="BF113" s="83">
        <v>-0.17451016427298416</v>
      </c>
      <c r="BH113" s="83">
        <f>BC113</f>
        <v>-0.12705564591804988</v>
      </c>
      <c r="BI113" s="83">
        <f>BD113:BD115</f>
        <v>-0.14236355506480289</v>
      </c>
      <c r="BJ113" s="83">
        <f t="shared" si="14"/>
        <v>-0.28013473738557992</v>
      </c>
      <c r="BL113" s="83">
        <f>BC113</f>
        <v>-0.12705564591804988</v>
      </c>
      <c r="BM113" s="83">
        <f>BE113:BE115</f>
        <v>8.9500242144682551E-2</v>
      </c>
      <c r="BN113" s="83">
        <f t="shared" ref="BN113:BN114" si="15">BL113+ $BD$111*(BM113-BL113)</f>
        <v>2.0385032347092742</v>
      </c>
      <c r="BP113" s="83">
        <f>BC113</f>
        <v>-0.12705564591804988</v>
      </c>
      <c r="BQ113" s="83">
        <f>BF113:BF115</f>
        <v>-0.17451016427298416</v>
      </c>
      <c r="BR113" s="83">
        <f t="shared" ref="BR113:BR114" si="16">BP113+ $BD$111*(BQ113-BP113)</f>
        <v>-0.60160082946739268</v>
      </c>
    </row>
    <row r="114" spans="2:70" x14ac:dyDescent="0.2">
      <c r="B114" s="10"/>
      <c r="C114" s="11"/>
      <c r="D114" s="11"/>
      <c r="E114" s="11"/>
      <c r="F114" s="14" t="s">
        <v>129</v>
      </c>
      <c r="G114" s="27">
        <f>AN176</f>
        <v>1024</v>
      </c>
      <c r="H114" s="27" t="s">
        <v>130</v>
      </c>
      <c r="I114" s="27">
        <f>AN177</f>
        <v>768</v>
      </c>
      <c r="J114" s="11"/>
      <c r="K114" s="11"/>
      <c r="L114" s="11"/>
      <c r="M114" s="11"/>
      <c r="N114" s="11"/>
      <c r="O114" s="11"/>
      <c r="P114" s="11"/>
      <c r="Q114" s="60">
        <f t="array" ref="Q114:T117">AS176:AV179</f>
        <v>512</v>
      </c>
      <c r="R114" s="61">
        <v>0</v>
      </c>
      <c r="S114" s="61">
        <v>0</v>
      </c>
      <c r="T114" s="43">
        <v>512</v>
      </c>
      <c r="U114" s="12"/>
      <c r="W114" s="10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21"/>
      <c r="AJ114" s="122"/>
      <c r="AM114" s="83">
        <v>-5.6091751580486502</v>
      </c>
      <c r="AN114" s="83">
        <v>-5.6232409691407685</v>
      </c>
      <c r="AO114" s="83">
        <v>-5.5067813422530518</v>
      </c>
      <c r="AP114" s="83">
        <v>-5.7984746133363023</v>
      </c>
      <c r="AQ114" s="83">
        <v>-10.353181641487161</v>
      </c>
      <c r="AR114" s="83">
        <v>-10.095145520598635</v>
      </c>
      <c r="AS114" s="83">
        <v>-10.542481096774813</v>
      </c>
      <c r="AT114" s="83">
        <v>-10.522889757672207</v>
      </c>
      <c r="AU114" s="83">
        <v>-13.981207401229058</v>
      </c>
      <c r="AV114" s="83">
        <v>-14.03445589052639</v>
      </c>
      <c r="AW114" s="83">
        <v>-14.150915517414104</v>
      </c>
      <c r="AX114" s="83">
        <v>-13.859222246330857</v>
      </c>
      <c r="AZ114" s="83">
        <v>-2.7389604901459581</v>
      </c>
      <c r="BA114" s="83">
        <v>-1857.6219045549706</v>
      </c>
      <c r="BC114" s="83">
        <v>-2.7389604901459581</v>
      </c>
      <c r="BD114" s="83">
        <v>-2.1406111533508536</v>
      </c>
      <c r="BE114" s="83">
        <v>-2.2901984875496293</v>
      </c>
      <c r="BF114" s="83">
        <v>-0.88407754608113343</v>
      </c>
      <c r="BH114" s="83">
        <f>BC114</f>
        <v>-2.7389604901459581</v>
      </c>
      <c r="BI114" s="83">
        <f>BD114:BD116</f>
        <v>-2.1406111533508536</v>
      </c>
      <c r="BJ114" s="83">
        <f t="shared" si="14"/>
        <v>3.2445328778050868</v>
      </c>
      <c r="BL114" s="83">
        <f>BC114</f>
        <v>-2.7389604901459581</v>
      </c>
      <c r="BM114" s="83">
        <f>BE114:BE116</f>
        <v>-2.2901984875496293</v>
      </c>
      <c r="BN114" s="83">
        <f t="shared" si="15"/>
        <v>1.74865953581733</v>
      </c>
      <c r="BP114" s="83">
        <f>BC114</f>
        <v>-2.7389604901459581</v>
      </c>
      <c r="BQ114" s="83">
        <f>BF114:BF116</f>
        <v>-0.88407754608113343</v>
      </c>
      <c r="BR114" s="83">
        <f t="shared" si="16"/>
        <v>15.80986895050229</v>
      </c>
    </row>
    <row r="115" spans="2:70" ht="17" x14ac:dyDescent="0.25">
      <c r="B115" s="10"/>
      <c r="C115" s="11"/>
      <c r="D115" s="11"/>
      <c r="E115" s="11"/>
      <c r="F115" s="11" t="s">
        <v>128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4" t="s">
        <v>133</v>
      </c>
      <c r="Q115" s="62">
        <v>0</v>
      </c>
      <c r="R115" s="27">
        <v>-384</v>
      </c>
      <c r="S115" s="27">
        <v>0</v>
      </c>
      <c r="T115" s="47">
        <v>384</v>
      </c>
      <c r="U115" s="12"/>
      <c r="W115" s="10"/>
      <c r="X115" s="11"/>
      <c r="Y115" s="11"/>
      <c r="Z115" s="11"/>
      <c r="AA115" s="11"/>
      <c r="AB115" s="25">
        <f>AS200</f>
        <v>500</v>
      </c>
      <c r="AC115" s="14"/>
      <c r="AD115" s="11"/>
      <c r="AE115" s="11"/>
      <c r="AF115" s="25">
        <f t="shared" ref="AF115:AF118" si="17">AT200</f>
        <v>500</v>
      </c>
      <c r="AG115" s="11"/>
      <c r="AH115" s="11"/>
      <c r="AI115" s="121"/>
      <c r="AJ115" s="122"/>
      <c r="AM115" s="83">
        <v>1</v>
      </c>
      <c r="AN115" s="83">
        <v>1</v>
      </c>
      <c r="AO115" s="83">
        <v>1</v>
      </c>
      <c r="AP115" s="83">
        <v>1</v>
      </c>
      <c r="AQ115" s="83">
        <v>1</v>
      </c>
      <c r="AR115" s="83">
        <v>1</v>
      </c>
      <c r="AS115" s="83">
        <v>1</v>
      </c>
      <c r="AT115" s="83">
        <v>1</v>
      </c>
      <c r="AU115" s="83">
        <v>1</v>
      </c>
      <c r="AV115" s="83">
        <v>1</v>
      </c>
      <c r="AW115" s="83">
        <v>1</v>
      </c>
      <c r="AX115" s="83">
        <v>1</v>
      </c>
      <c r="AZ115" s="83">
        <v>1</v>
      </c>
      <c r="BA115" s="83">
        <v>1</v>
      </c>
      <c r="BC115" s="83">
        <v>1</v>
      </c>
      <c r="BD115" s="83">
        <v>1</v>
      </c>
      <c r="BE115" s="83">
        <v>1</v>
      </c>
      <c r="BF115" s="83">
        <v>1</v>
      </c>
    </row>
    <row r="116" spans="2:70" x14ac:dyDescent="0.2">
      <c r="B116" s="10"/>
      <c r="C116" s="11"/>
      <c r="D116" s="11"/>
      <c r="E116" s="11"/>
      <c r="F116" s="14" t="s">
        <v>131</v>
      </c>
      <c r="G116" s="11" t="s">
        <v>132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62">
        <v>0</v>
      </c>
      <c r="R116" s="27">
        <v>0</v>
      </c>
      <c r="S116" s="27">
        <v>0.5</v>
      </c>
      <c r="T116" s="47">
        <v>0.5</v>
      </c>
      <c r="U116" s="12"/>
      <c r="W116" s="10"/>
      <c r="X116" s="11"/>
      <c r="Y116" s="14" t="s">
        <v>193</v>
      </c>
      <c r="Z116" s="11"/>
      <c r="AA116" s="127" t="s">
        <v>19</v>
      </c>
      <c r="AB116" s="26">
        <f>AS201</f>
        <v>150</v>
      </c>
      <c r="AC116" s="14" t="s">
        <v>196</v>
      </c>
      <c r="AD116" s="11"/>
      <c r="AE116" s="127" t="s">
        <v>19</v>
      </c>
      <c r="AF116" s="26">
        <f t="shared" si="17"/>
        <v>150</v>
      </c>
      <c r="AG116" s="11"/>
      <c r="AH116" s="11"/>
      <c r="AI116" s="121"/>
      <c r="AJ116" s="122"/>
    </row>
    <row r="117" spans="2:70" x14ac:dyDescent="0.2"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48">
        <v>0</v>
      </c>
      <c r="R117" s="49">
        <v>0</v>
      </c>
      <c r="S117" s="49">
        <v>0</v>
      </c>
      <c r="T117" s="50">
        <v>1</v>
      </c>
      <c r="U117" s="12"/>
      <c r="W117" s="10"/>
      <c r="X117" s="11"/>
      <c r="Y117" s="14"/>
      <c r="Z117" s="11"/>
      <c r="AA117" s="11"/>
      <c r="AB117" s="26">
        <f>AS202</f>
        <v>0</v>
      </c>
      <c r="AC117" s="11"/>
      <c r="AD117" s="11"/>
      <c r="AE117" s="11"/>
      <c r="AF117" s="26">
        <f t="shared" si="17"/>
        <v>1</v>
      </c>
      <c r="AG117" s="11"/>
      <c r="AH117" s="11"/>
      <c r="AI117" s="121"/>
      <c r="AJ117" s="122"/>
      <c r="AM117" s="83" t="s">
        <v>69</v>
      </c>
      <c r="AW117" s="83" t="s">
        <v>70</v>
      </c>
      <c r="BG117" s="83" t="s">
        <v>71</v>
      </c>
    </row>
    <row r="118" spans="2:70" x14ac:dyDescent="0.2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2"/>
      <c r="W118" s="10"/>
      <c r="X118" s="11"/>
      <c r="Y118" s="14"/>
      <c r="Z118" s="11"/>
      <c r="AA118" s="11"/>
      <c r="AB118" s="28">
        <f>AS203</f>
        <v>1</v>
      </c>
      <c r="AC118" s="11"/>
      <c r="AD118" s="11"/>
      <c r="AE118" s="11"/>
      <c r="AF118" s="28">
        <f t="shared" si="17"/>
        <v>1</v>
      </c>
      <c r="AG118" s="11"/>
      <c r="AH118" s="11"/>
      <c r="AI118" s="121"/>
      <c r="AJ118" s="122"/>
      <c r="AM118" s="83" t="s">
        <v>65</v>
      </c>
      <c r="AN118" s="83" t="s">
        <v>66</v>
      </c>
      <c r="AO118" s="83" t="s">
        <v>67</v>
      </c>
      <c r="AP118" s="83" t="s">
        <v>68</v>
      </c>
      <c r="AW118" s="83" t="s">
        <v>65</v>
      </c>
      <c r="AX118" s="83" t="s">
        <v>66</v>
      </c>
      <c r="AY118" s="83" t="s">
        <v>67</v>
      </c>
      <c r="AZ118" s="83" t="s">
        <v>68</v>
      </c>
      <c r="BG118" s="83" t="s">
        <v>65</v>
      </c>
      <c r="BH118" s="83" t="s">
        <v>66</v>
      </c>
      <c r="BI118" s="83" t="s">
        <v>67</v>
      </c>
      <c r="BJ118" s="83" t="s">
        <v>68</v>
      </c>
    </row>
    <row r="119" spans="2:70" ht="17" x14ac:dyDescent="0.25">
      <c r="B119" s="10"/>
      <c r="C119" s="11"/>
      <c r="D119" s="72" t="s">
        <v>134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2"/>
      <c r="W119" s="20"/>
      <c r="X119" s="21"/>
      <c r="Y119" s="21"/>
      <c r="Z119" s="128"/>
      <c r="AA119" s="21"/>
      <c r="AB119" s="21"/>
      <c r="AC119" s="21"/>
      <c r="AD119" s="21"/>
      <c r="AE119" s="21"/>
      <c r="AF119" s="21"/>
      <c r="AG119" s="21"/>
      <c r="AH119" s="21"/>
      <c r="AI119" s="124"/>
      <c r="AJ119" s="125"/>
      <c r="AM119" s="83">
        <f t="array" ref="AM119:AP121">AM112:AP114</f>
        <v>-0.37164932191678984</v>
      </c>
      <c r="AN119" s="83">
        <v>-0.33839091895143858</v>
      </c>
      <c r="AO119" s="83">
        <v>-0.38939541006621209</v>
      </c>
      <c r="AP119" s="83">
        <v>-0.38716163673271853</v>
      </c>
      <c r="AQ119" s="83">
        <f t="shared" ref="AQ119:AQ121" si="18">AM119</f>
        <v>-0.37164932191678984</v>
      </c>
      <c r="AR119" s="83">
        <f t="shared" ref="AR119:AR121" si="19">AO119</f>
        <v>-0.38939541006621209</v>
      </c>
      <c r="AT119" s="83">
        <f t="shared" ref="AT119:AT121" si="20">AP119</f>
        <v>-0.38716163673271853</v>
      </c>
      <c r="AU119" s="83">
        <f t="shared" ref="AU119:AU121" si="21">AN119</f>
        <v>-0.33839091895143858</v>
      </c>
      <c r="AW119" s="83">
        <f t="array" ref="AW119:AZ121">AQ112:AT114</f>
        <v>-0.13486934856645338</v>
      </c>
      <c r="AX119" s="83">
        <v>-0.13710312189994706</v>
      </c>
      <c r="AY119" s="83">
        <v>-0.15038166338238207</v>
      </c>
      <c r="AZ119" s="83">
        <v>-0.11712326041703075</v>
      </c>
      <c r="BA119" s="83">
        <f t="shared" ref="BA119:BA121" si="22">AW119</f>
        <v>-0.13486934856645338</v>
      </c>
      <c r="BB119" s="83">
        <f t="shared" ref="BB119:BB121" si="23">AY119</f>
        <v>-0.15038166338238207</v>
      </c>
      <c r="BD119" s="83">
        <f t="shared" ref="BD119:BD121" si="24">AZ119</f>
        <v>-0.11712326041703075</v>
      </c>
      <c r="BE119" s="83">
        <f t="shared" ref="BE119:BE121" si="25">AX119</f>
        <v>-0.13710312189994706</v>
      </c>
      <c r="BG119" s="83">
        <f t="array" ref="BG119:BJ121">AU112:AX114</f>
        <v>0.33835966875147955</v>
      </c>
      <c r="BH119" s="83">
        <v>0.30510126578612845</v>
      </c>
      <c r="BI119" s="83">
        <v>0.3561057569009019</v>
      </c>
      <c r="BJ119" s="83">
        <v>0.35387198356740829</v>
      </c>
      <c r="BK119" s="83">
        <f t="shared" ref="BK119:BK121" si="26">BG119</f>
        <v>0.33835966875147955</v>
      </c>
      <c r="BL119" s="83">
        <f t="shared" ref="BL119:BL121" si="27">BI119</f>
        <v>0.3561057569009019</v>
      </c>
      <c r="BN119" s="83">
        <f t="shared" ref="BN119:BN121" si="28">BJ119</f>
        <v>0.35387198356740829</v>
      </c>
      <c r="BO119" s="83">
        <f t="shared" ref="BO119:BO121" si="29">BH119</f>
        <v>0.30510126578612845</v>
      </c>
    </row>
    <row r="120" spans="2:70" x14ac:dyDescent="0.2"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M120" s="83">
        <v>-3.652256092207315E-2</v>
      </c>
      <c r="AN120" s="83">
        <v>-5.326546882402057E-2</v>
      </c>
      <c r="AO120" s="83">
        <v>-5.6244921257628575E-2</v>
      </c>
      <c r="AP120" s="83">
        <v>-4.8782367498685197E-2</v>
      </c>
      <c r="AQ120" s="83">
        <f t="shared" si="18"/>
        <v>-3.652256092207315E-2</v>
      </c>
      <c r="AR120" s="83">
        <f t="shared" si="19"/>
        <v>-5.6244921257628575E-2</v>
      </c>
      <c r="AT120" s="83">
        <f t="shared" si="20"/>
        <v>-4.8782367498685197E-2</v>
      </c>
      <c r="AU120" s="83">
        <f t="shared" si="21"/>
        <v>-5.326546882402057E-2</v>
      </c>
      <c r="AW120" s="83">
        <v>8.4846037276861158E-2</v>
      </c>
      <c r="AX120" s="83">
        <v>6.1141791913212812E-2</v>
      </c>
      <c r="AY120" s="83">
        <v>7.2586230700249138E-2</v>
      </c>
      <c r="AZ120" s="83">
        <v>7.2085014403006659E-2</v>
      </c>
      <c r="BA120" s="83">
        <f t="shared" si="22"/>
        <v>8.4846037276861158E-2</v>
      </c>
      <c r="BB120" s="83">
        <f t="shared" si="23"/>
        <v>7.2586230700249138E-2</v>
      </c>
      <c r="BD120" s="83">
        <f t="shared" si="24"/>
        <v>7.2085014403006659E-2</v>
      </c>
      <c r="BE120" s="83">
        <f t="shared" si="25"/>
        <v>6.1141791913212812E-2</v>
      </c>
      <c r="BG120" s="83">
        <v>0.17766387009953952</v>
      </c>
      <c r="BH120" s="83">
        <v>0.16192339479207704</v>
      </c>
      <c r="BI120" s="83">
        <v>0.16490284722568502</v>
      </c>
      <c r="BJ120" s="83">
        <v>0.15744029346674168</v>
      </c>
      <c r="BK120" s="83">
        <f t="shared" si="26"/>
        <v>0.17766387009953952</v>
      </c>
      <c r="BL120" s="83">
        <f t="shared" si="27"/>
        <v>0.16490284722568502</v>
      </c>
      <c r="BN120" s="83">
        <f t="shared" si="28"/>
        <v>0.15744029346674168</v>
      </c>
      <c r="BO120" s="83">
        <f t="shared" si="29"/>
        <v>0.16192339479207704</v>
      </c>
    </row>
    <row r="121" spans="2:70" x14ac:dyDescent="0.2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M121" s="83">
        <v>-5.6091751580486502</v>
      </c>
      <c r="AN121" s="83">
        <v>-5.6232409691407685</v>
      </c>
      <c r="AO121" s="83">
        <v>-5.5067813422530518</v>
      </c>
      <c r="AP121" s="83">
        <v>-5.7984746133363023</v>
      </c>
      <c r="AQ121" s="83">
        <f t="shared" si="18"/>
        <v>-5.6091751580486502</v>
      </c>
      <c r="AR121" s="83">
        <f t="shared" si="19"/>
        <v>-5.5067813422530518</v>
      </c>
      <c r="AT121" s="83">
        <f t="shared" si="20"/>
        <v>-5.7984746133363023</v>
      </c>
      <c r="AU121" s="83">
        <f t="shared" si="21"/>
        <v>-5.6232409691407685</v>
      </c>
      <c r="AW121" s="83">
        <v>-10.353181641487161</v>
      </c>
      <c r="AX121" s="83">
        <v>-10.095145520598635</v>
      </c>
      <c r="AY121" s="83">
        <v>-10.542481096774813</v>
      </c>
      <c r="AZ121" s="83">
        <v>-10.522889757672207</v>
      </c>
      <c r="BA121" s="83">
        <f t="shared" si="22"/>
        <v>-10.353181641487161</v>
      </c>
      <c r="BB121" s="83">
        <f t="shared" si="23"/>
        <v>-10.542481096774813</v>
      </c>
      <c r="BD121" s="83">
        <f t="shared" si="24"/>
        <v>-10.522889757672207</v>
      </c>
      <c r="BE121" s="83">
        <f t="shared" si="25"/>
        <v>-10.095145520598635</v>
      </c>
      <c r="BG121" s="83">
        <v>-13.981207401229058</v>
      </c>
      <c r="BH121" s="83">
        <v>-14.03445589052639</v>
      </c>
      <c r="BI121" s="83">
        <v>-14.150915517414104</v>
      </c>
      <c r="BJ121" s="83">
        <v>-13.859222246330857</v>
      </c>
      <c r="BK121" s="83">
        <f t="shared" si="26"/>
        <v>-13.981207401229058</v>
      </c>
      <c r="BL121" s="83">
        <f t="shared" si="27"/>
        <v>-14.150915517414104</v>
      </c>
      <c r="BN121" s="83">
        <f t="shared" si="28"/>
        <v>-13.859222246330857</v>
      </c>
      <c r="BO121" s="83">
        <f t="shared" si="29"/>
        <v>-14.03445589052639</v>
      </c>
    </row>
    <row r="122" spans="2:70" x14ac:dyDescent="0.2"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2:70" x14ac:dyDescent="0.2"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</row>
    <row r="124" spans="2:70" x14ac:dyDescent="0.2"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2:70" x14ac:dyDescent="0.2"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M125" s="103" t="s">
        <v>75</v>
      </c>
    </row>
    <row r="126" spans="2:70" x14ac:dyDescent="0.2"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2:70" x14ac:dyDescent="0.2"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M127" s="83" t="s">
        <v>76</v>
      </c>
      <c r="AR127" s="97"/>
      <c r="AS127" s="97"/>
      <c r="AT127" s="97"/>
    </row>
    <row r="128" spans="2:70" x14ac:dyDescent="0.2"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N128" s="83" t="s">
        <v>53</v>
      </c>
      <c r="AO128" s="97"/>
      <c r="AP128" s="97"/>
      <c r="AR128" s="83" t="s">
        <v>61</v>
      </c>
      <c r="AS128" s="97"/>
    </row>
    <row r="129" spans="2:57" x14ac:dyDescent="0.2"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N129" s="97" t="s">
        <v>50</v>
      </c>
      <c r="AO129" s="97">
        <v>1</v>
      </c>
      <c r="AR129" s="97" t="s">
        <v>50</v>
      </c>
      <c r="AS129" s="97">
        <v>1</v>
      </c>
    </row>
    <row r="130" spans="2:57" x14ac:dyDescent="0.2"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2"/>
      <c r="AN130" s="97" t="s">
        <v>51</v>
      </c>
      <c r="AO130" s="83">
        <v>1</v>
      </c>
      <c r="AR130" s="97" t="s">
        <v>51</v>
      </c>
      <c r="AS130" s="83">
        <v>1</v>
      </c>
    </row>
    <row r="131" spans="2:57" x14ac:dyDescent="0.2"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2"/>
      <c r="W131" s="15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119"/>
      <c r="AJ131" s="120"/>
      <c r="AN131" s="97" t="s">
        <v>52</v>
      </c>
      <c r="AO131" s="83">
        <v>1</v>
      </c>
      <c r="AR131" s="97" t="s">
        <v>49</v>
      </c>
      <c r="AS131" s="83">
        <v>-1</v>
      </c>
      <c r="AW131" s="83" t="s">
        <v>77</v>
      </c>
    </row>
    <row r="132" spans="2:57" x14ac:dyDescent="0.2"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2"/>
      <c r="W132" s="10"/>
      <c r="X132" s="11"/>
      <c r="Y132" s="11" t="s">
        <v>205</v>
      </c>
      <c r="Z132" s="11"/>
      <c r="AA132" s="11"/>
      <c r="AB132" s="11"/>
      <c r="AC132" s="14" t="s">
        <v>197</v>
      </c>
      <c r="AD132" s="129">
        <v>500</v>
      </c>
      <c r="AE132" s="11"/>
      <c r="AF132" s="73" t="str">
        <f>"range [0,"&amp;AU81&amp;"]"</f>
        <v>range [0,1024]</v>
      </c>
      <c r="AG132" s="11"/>
      <c r="AH132" s="11"/>
      <c r="AI132" s="121"/>
      <c r="AJ132" s="122"/>
      <c r="AM132" s="83" t="s">
        <v>40</v>
      </c>
      <c r="AN132" s="83" t="s">
        <v>41</v>
      </c>
      <c r="AO132" s="83" t="s">
        <v>42</v>
      </c>
      <c r="AP132" s="83" t="s">
        <v>43</v>
      </c>
      <c r="AQ132" s="83" t="s">
        <v>44</v>
      </c>
      <c r="AR132" s="98" t="str">
        <f>"XYz"</f>
        <v>XYz</v>
      </c>
      <c r="AS132" s="83" t="s">
        <v>45</v>
      </c>
      <c r="AT132" s="83" t="s">
        <v>46</v>
      </c>
      <c r="AU132" s="83" t="s">
        <v>47</v>
      </c>
      <c r="AW132" s="83" t="s">
        <v>40</v>
      </c>
      <c r="AX132" s="83" t="s">
        <v>41</v>
      </c>
      <c r="AY132" s="83" t="s">
        <v>42</v>
      </c>
      <c r="AZ132" s="83" t="s">
        <v>43</v>
      </c>
      <c r="BA132" s="83" t="s">
        <v>44</v>
      </c>
      <c r="BB132" s="98" t="str">
        <f>"XYz"</f>
        <v>XYz</v>
      </c>
      <c r="BC132" s="83" t="s">
        <v>45</v>
      </c>
      <c r="BD132" s="83" t="s">
        <v>46</v>
      </c>
      <c r="BE132" s="83" t="s">
        <v>47</v>
      </c>
    </row>
    <row r="133" spans="2:57" x14ac:dyDescent="0.2"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2"/>
      <c r="W133" s="10"/>
      <c r="X133" s="11"/>
      <c r="Y133" s="11"/>
      <c r="Z133" s="11"/>
      <c r="AA133" s="11"/>
      <c r="AB133" s="11"/>
      <c r="AC133" s="14" t="s">
        <v>198</v>
      </c>
      <c r="AD133" s="129">
        <v>150</v>
      </c>
      <c r="AE133" s="11"/>
      <c r="AF133" s="73" t="str">
        <f>"range [0,"&amp;AU82&amp;"]"</f>
        <v>range [0,768]</v>
      </c>
      <c r="AG133" s="11"/>
      <c r="AH133" s="11"/>
      <c r="AI133" s="121"/>
      <c r="AJ133" s="122"/>
      <c r="AN133" s="83">
        <f>$AO129</f>
        <v>1</v>
      </c>
      <c r="AO133" s="83">
        <f>$AO129</f>
        <v>1</v>
      </c>
      <c r="AP133" s="83">
        <f>-$AO129</f>
        <v>-1</v>
      </c>
      <c r="AQ133" s="83">
        <f>-$AO129</f>
        <v>-1</v>
      </c>
      <c r="AR133" s="83">
        <f>AS129</f>
        <v>1</v>
      </c>
      <c r="AS133" s="83">
        <f>AS129</f>
        <v>1</v>
      </c>
      <c r="AT133" s="83">
        <f>-AS129</f>
        <v>-1</v>
      </c>
      <c r="AU133" s="83">
        <f>-AS129</f>
        <v>-1</v>
      </c>
      <c r="AX133" s="83">
        <f t="array" ref="AX133:BE136">MMULT(BQ152:BT155,AN133:AU136)</f>
        <v>1.3867504905630721</v>
      </c>
      <c r="AY133" s="83">
        <v>1.3867504905630721</v>
      </c>
      <c r="AZ133" s="83">
        <v>-0.27735009811261513</v>
      </c>
      <c r="BA133" s="83">
        <v>-0.27735009811261513</v>
      </c>
      <c r="BB133" s="83">
        <v>0.27735009811261402</v>
      </c>
      <c r="BC133" s="83">
        <v>0.27735009811261402</v>
      </c>
      <c r="BD133" s="83">
        <v>-1.386750490563073</v>
      </c>
      <c r="BE133" s="83">
        <v>-1.386750490563073</v>
      </c>
    </row>
    <row r="134" spans="2:57" x14ac:dyDescent="0.2"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2"/>
      <c r="W134" s="10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21"/>
      <c r="AJ134" s="122"/>
      <c r="AN134" s="83">
        <f>AO130</f>
        <v>1</v>
      </c>
      <c r="AO134" s="83">
        <f>-$AO130</f>
        <v>-1</v>
      </c>
      <c r="AP134" s="83">
        <f>-$AO130</f>
        <v>-1</v>
      </c>
      <c r="AQ134" s="83">
        <f>$AO130</f>
        <v>1</v>
      </c>
      <c r="AR134" s="83">
        <f>AS130</f>
        <v>1</v>
      </c>
      <c r="AS134" s="83">
        <f>-AS130</f>
        <v>-1</v>
      </c>
      <c r="AT134" s="83">
        <f>-AS130</f>
        <v>-1</v>
      </c>
      <c r="AU134" s="83">
        <f>AS130</f>
        <v>1</v>
      </c>
      <c r="AX134" s="83">
        <v>1.0377490433255414</v>
      </c>
      <c r="AY134" s="83">
        <v>-0.88949917999332184</v>
      </c>
      <c r="AZ134" s="83">
        <v>-0.59299945332888127</v>
      </c>
      <c r="BA134" s="83">
        <v>1.3342487699899821</v>
      </c>
      <c r="BB134" s="83">
        <v>0.59299945332888082</v>
      </c>
      <c r="BC134" s="83">
        <v>-1.3342487699899825</v>
      </c>
      <c r="BD134" s="83">
        <v>-1.0377490433255419</v>
      </c>
      <c r="BE134" s="83">
        <v>0.8894991799933214</v>
      </c>
    </row>
    <row r="135" spans="2:57" x14ac:dyDescent="0.2"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2"/>
      <c r="W135" s="10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21"/>
      <c r="AJ135" s="122"/>
      <c r="AN135" s="83">
        <f>$AO131</f>
        <v>1</v>
      </c>
      <c r="AO135" s="83">
        <f>$AO131</f>
        <v>1</v>
      </c>
      <c r="AP135" s="83">
        <f>AO131</f>
        <v>1</v>
      </c>
      <c r="AQ135" s="83">
        <f>$AO131</f>
        <v>1</v>
      </c>
      <c r="AR135" s="83">
        <f>AS131</f>
        <v>-1</v>
      </c>
      <c r="AS135" s="83">
        <f>AS131</f>
        <v>-1</v>
      </c>
      <c r="AT135" s="83">
        <f>AS131</f>
        <v>-1</v>
      </c>
      <c r="AU135" s="83">
        <f>AS131</f>
        <v>-1</v>
      </c>
      <c r="AX135" s="83">
        <v>0.74165738677394044</v>
      </c>
      <c r="AY135" s="83">
        <v>1.2761798705987892</v>
      </c>
      <c r="AZ135" s="83">
        <v>2.3452248382484866</v>
      </c>
      <c r="BA135" s="83">
        <v>1.8107023544236378</v>
      </c>
      <c r="BB135" s="83">
        <v>-0.86191006470060572</v>
      </c>
      <c r="BC135" s="83">
        <v>-0.32738758087575692</v>
      </c>
      <c r="BD135" s="83">
        <v>0.74165738677394044</v>
      </c>
      <c r="BE135" s="83">
        <v>0.20713490294909165</v>
      </c>
    </row>
    <row r="136" spans="2:57" x14ac:dyDescent="0.2"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2"/>
      <c r="W136" s="10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21"/>
      <c r="AJ136" s="122"/>
      <c r="AN136" s="83">
        <v>1</v>
      </c>
      <c r="AO136" s="83">
        <v>1</v>
      </c>
      <c r="AP136" s="83">
        <v>1</v>
      </c>
      <c r="AQ136" s="83">
        <v>1</v>
      </c>
      <c r="AR136" s="83">
        <v>1</v>
      </c>
      <c r="AS136" s="83">
        <v>1</v>
      </c>
      <c r="AT136" s="83">
        <v>1</v>
      </c>
      <c r="AU136" s="83">
        <v>1</v>
      </c>
      <c r="AX136" s="83">
        <v>1</v>
      </c>
      <c r="AY136" s="83">
        <v>1</v>
      </c>
      <c r="AZ136" s="83">
        <v>1</v>
      </c>
      <c r="BA136" s="83">
        <v>1</v>
      </c>
      <c r="BB136" s="83">
        <v>1</v>
      </c>
      <c r="BC136" s="83">
        <v>1</v>
      </c>
      <c r="BD136" s="83">
        <v>1</v>
      </c>
      <c r="BE136" s="83">
        <v>1</v>
      </c>
    </row>
    <row r="137" spans="2:57" x14ac:dyDescent="0.2"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2"/>
      <c r="W137" s="10"/>
      <c r="X137" s="13" t="s">
        <v>191</v>
      </c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21"/>
      <c r="AJ137" s="122"/>
    </row>
    <row r="138" spans="2:57" x14ac:dyDescent="0.2"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2"/>
      <c r="W138" s="10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21"/>
      <c r="AJ138" s="122"/>
      <c r="AM138" s="83" t="s">
        <v>76</v>
      </c>
    </row>
    <row r="139" spans="2:57" x14ac:dyDescent="0.2"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2"/>
      <c r="W139" s="20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124"/>
      <c r="AJ139" s="125"/>
      <c r="AM139" s="83" t="s">
        <v>41</v>
      </c>
      <c r="AN139" s="83" t="s">
        <v>42</v>
      </c>
      <c r="AO139" s="83" t="s">
        <v>43</v>
      </c>
      <c r="AP139" s="83" t="s">
        <v>44</v>
      </c>
      <c r="AQ139" s="83" t="str">
        <f>AM139</f>
        <v>XYZ</v>
      </c>
      <c r="AR139" s="98" t="str">
        <f>"XYz"</f>
        <v>XYz</v>
      </c>
      <c r="AS139" s="83" t="s">
        <v>45</v>
      </c>
      <c r="AT139" s="83" t="s">
        <v>46</v>
      </c>
      <c r="AU139" s="83" t="s">
        <v>47</v>
      </c>
      <c r="AV139" s="83" t="str">
        <f>AR139</f>
        <v>XYz</v>
      </c>
      <c r="AX139" s="83" t="s">
        <v>42</v>
      </c>
      <c r="AY139" s="83" t="s">
        <v>45</v>
      </c>
      <c r="BA139" s="83" t="s">
        <v>44</v>
      </c>
      <c r="BB139" s="83" t="s">
        <v>47</v>
      </c>
      <c r="BD139" s="83" t="s">
        <v>43</v>
      </c>
      <c r="BE139" s="83" t="s">
        <v>46</v>
      </c>
    </row>
    <row r="140" spans="2:57" x14ac:dyDescent="0.2"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2"/>
      <c r="AM140" s="83">
        <f t="shared" ref="AM140:AP142" si="30">AX133</f>
        <v>1.3867504905630721</v>
      </c>
      <c r="AN140" s="83">
        <f t="shared" si="30"/>
        <v>1.3867504905630721</v>
      </c>
      <c r="AO140" s="83">
        <f t="shared" si="30"/>
        <v>-0.27735009811261513</v>
      </c>
      <c r="AP140" s="83">
        <f t="shared" si="30"/>
        <v>-0.27735009811261513</v>
      </c>
      <c r="AQ140" s="83">
        <f>AM140</f>
        <v>1.3867504905630721</v>
      </c>
      <c r="AR140" s="83">
        <f t="shared" ref="AR140:AU142" si="31">BB133</f>
        <v>0.27735009811261402</v>
      </c>
      <c r="AS140" s="83">
        <f t="shared" si="31"/>
        <v>0.27735009811261402</v>
      </c>
      <c r="AT140" s="83">
        <f t="shared" si="31"/>
        <v>-1.386750490563073</v>
      </c>
      <c r="AU140" s="83">
        <f t="shared" si="31"/>
        <v>-1.386750490563073</v>
      </c>
      <c r="AV140" s="83">
        <f>AR140</f>
        <v>0.27735009811261402</v>
      </c>
      <c r="AX140" s="83">
        <f>AN140</f>
        <v>1.3867504905630721</v>
      </c>
      <c r="AY140" s="83">
        <f>AS140</f>
        <v>0.27735009811261402</v>
      </c>
      <c r="BA140" s="83">
        <f>AP140</f>
        <v>-0.27735009811261513</v>
      </c>
      <c r="BB140" s="83">
        <f>AU140</f>
        <v>-1.386750490563073</v>
      </c>
      <c r="BD140" s="83">
        <f>AO140</f>
        <v>-0.27735009811261513</v>
      </c>
      <c r="BE140" s="83">
        <f>AT140</f>
        <v>-1.386750490563073</v>
      </c>
    </row>
    <row r="141" spans="2:57" x14ac:dyDescent="0.2">
      <c r="B141" s="10"/>
      <c r="C141" s="11"/>
      <c r="D141" s="11"/>
      <c r="E141" s="13" t="s">
        <v>126</v>
      </c>
      <c r="F141" s="11"/>
      <c r="G141" s="11"/>
      <c r="H141" s="11"/>
      <c r="I141" s="79">
        <f t="array" ref="I141:K144">MMULT(Q114:T117,P107:R110)</f>
        <v>460.77647599232643</v>
      </c>
      <c r="J141" s="41">
        <v>512</v>
      </c>
      <c r="K141" s="29">
        <v>791.40104004185571</v>
      </c>
      <c r="L141" s="11"/>
      <c r="M141" s="73" t="s">
        <v>136</v>
      </c>
      <c r="N141" s="11"/>
      <c r="O141" s="11"/>
      <c r="P141" s="11"/>
      <c r="Q141" s="11"/>
      <c r="R141" s="11"/>
      <c r="S141" s="11"/>
      <c r="T141" s="11"/>
      <c r="U141" s="12"/>
      <c r="AM141" s="83">
        <f t="shared" si="30"/>
        <v>1.0377490433255414</v>
      </c>
      <c r="AN141" s="83">
        <f t="shared" si="30"/>
        <v>-0.88949917999332184</v>
      </c>
      <c r="AO141" s="83">
        <f t="shared" si="30"/>
        <v>-0.59299945332888127</v>
      </c>
      <c r="AP141" s="83">
        <f t="shared" si="30"/>
        <v>1.3342487699899821</v>
      </c>
      <c r="AQ141" s="83">
        <f>AM141</f>
        <v>1.0377490433255414</v>
      </c>
      <c r="AR141" s="83">
        <f t="shared" si="31"/>
        <v>0.59299945332888082</v>
      </c>
      <c r="AS141" s="83">
        <f t="shared" si="31"/>
        <v>-1.3342487699899825</v>
      </c>
      <c r="AT141" s="83">
        <f t="shared" si="31"/>
        <v>-1.0377490433255419</v>
      </c>
      <c r="AU141" s="83">
        <f t="shared" si="31"/>
        <v>0.8894991799933214</v>
      </c>
      <c r="AV141" s="83">
        <f>AR141</f>
        <v>0.59299945332888082</v>
      </c>
      <c r="AX141" s="83">
        <f>AN141</f>
        <v>-0.88949917999332184</v>
      </c>
      <c r="AY141" s="83">
        <f>AS141</f>
        <v>-1.3342487699899825</v>
      </c>
      <c r="BA141" s="83">
        <f>AP141</f>
        <v>1.3342487699899821</v>
      </c>
      <c r="BB141" s="83">
        <f>AU141</f>
        <v>0.8894991799933214</v>
      </c>
      <c r="BD141" s="83">
        <f>AO141</f>
        <v>-0.59299945332888127</v>
      </c>
      <c r="BE141" s="83">
        <f>AT141</f>
        <v>-1.0377490433255419</v>
      </c>
    </row>
    <row r="142" spans="2:57" ht="17" x14ac:dyDescent="0.25">
      <c r="B142" s="10"/>
      <c r="C142" s="11"/>
      <c r="D142" s="11"/>
      <c r="E142" s="11"/>
      <c r="F142" s="11"/>
      <c r="G142" s="11"/>
      <c r="H142" s="14" t="s">
        <v>135</v>
      </c>
      <c r="I142" s="80">
        <v>369.6</v>
      </c>
      <c r="J142" s="45">
        <v>369.6</v>
      </c>
      <c r="K142" s="30">
        <v>369.6</v>
      </c>
      <c r="L142" s="11"/>
      <c r="M142" s="11"/>
      <c r="N142" s="11"/>
      <c r="O142" s="11"/>
      <c r="P142" s="11"/>
      <c r="Q142" s="11"/>
      <c r="R142" s="11"/>
      <c r="S142" s="11"/>
      <c r="T142" s="11"/>
      <c r="U142" s="12"/>
      <c r="AM142" s="83">
        <f t="shared" si="30"/>
        <v>0.74165738677394044</v>
      </c>
      <c r="AN142" s="83">
        <f t="shared" si="30"/>
        <v>1.2761798705987892</v>
      </c>
      <c r="AO142" s="83">
        <f t="shared" si="30"/>
        <v>2.3452248382484866</v>
      </c>
      <c r="AP142" s="83">
        <f t="shared" si="30"/>
        <v>1.8107023544236378</v>
      </c>
      <c r="AQ142" s="83">
        <f>AM142</f>
        <v>0.74165738677394044</v>
      </c>
      <c r="AR142" s="83">
        <f t="shared" si="31"/>
        <v>-0.86191006470060572</v>
      </c>
      <c r="AS142" s="83">
        <f t="shared" si="31"/>
        <v>-0.32738758087575692</v>
      </c>
      <c r="AT142" s="83">
        <f t="shared" si="31"/>
        <v>0.74165738677394044</v>
      </c>
      <c r="AU142" s="83">
        <f t="shared" si="31"/>
        <v>0.20713490294909165</v>
      </c>
      <c r="AV142" s="83">
        <f>AR142</f>
        <v>-0.86191006470060572</v>
      </c>
      <c r="AX142" s="83">
        <f>AN142</f>
        <v>1.2761798705987892</v>
      </c>
      <c r="AY142" s="83">
        <f>AS142</f>
        <v>-0.32738758087575692</v>
      </c>
      <c r="BA142" s="83">
        <f>AP142</f>
        <v>1.8107023544236378</v>
      </c>
      <c r="BB142" s="83">
        <f>AU142</f>
        <v>0.20713490294909165</v>
      </c>
      <c r="BD142" s="83">
        <f>AO142</f>
        <v>2.3452248382484866</v>
      </c>
      <c r="BE142" s="83">
        <f>AT142</f>
        <v>0.74165738677394044</v>
      </c>
    </row>
    <row r="143" spans="2:57" x14ac:dyDescent="0.2">
      <c r="B143" s="10"/>
      <c r="C143" s="11"/>
      <c r="D143" s="11"/>
      <c r="E143" s="11"/>
      <c r="F143" s="11"/>
      <c r="G143" s="11"/>
      <c r="H143" s="11"/>
      <c r="I143" s="80">
        <v>6.8495330388804399E-2</v>
      </c>
      <c r="J143" s="45">
        <v>0.44615794651680873</v>
      </c>
      <c r="K143" s="30">
        <v>0.79263741085442696</v>
      </c>
      <c r="L143" s="11"/>
      <c r="M143" s="73" t="s">
        <v>137</v>
      </c>
      <c r="N143" s="69"/>
      <c r="O143" s="11"/>
      <c r="P143" s="11"/>
      <c r="Q143" s="11"/>
      <c r="R143" s="11"/>
      <c r="S143" s="11"/>
      <c r="T143" s="11"/>
      <c r="U143" s="12"/>
    </row>
    <row r="144" spans="2:57" x14ac:dyDescent="0.2">
      <c r="B144" s="10"/>
      <c r="C144" s="11"/>
      <c r="D144" s="11"/>
      <c r="E144" s="11"/>
      <c r="F144" s="11"/>
      <c r="G144" s="11"/>
      <c r="H144" s="11"/>
      <c r="I144" s="81">
        <v>1</v>
      </c>
      <c r="J144" s="78">
        <v>1</v>
      </c>
      <c r="K144" s="31">
        <v>1</v>
      </c>
      <c r="L144" s="69"/>
      <c r="M144" s="11"/>
      <c r="N144" s="11"/>
      <c r="O144" s="11"/>
      <c r="P144" s="11"/>
      <c r="Q144" s="11"/>
      <c r="R144" s="11"/>
      <c r="S144" s="11"/>
      <c r="T144" s="11"/>
      <c r="U144" s="12"/>
      <c r="AM144" s="83" t="s">
        <v>78</v>
      </c>
      <c r="AZ144" s="83" t="s">
        <v>79</v>
      </c>
    </row>
    <row r="145" spans="2:72" x14ac:dyDescent="0.2">
      <c r="B145" s="10"/>
      <c r="C145" s="11"/>
      <c r="D145" s="11"/>
      <c r="E145" s="11"/>
      <c r="F145" s="11"/>
      <c r="G145" s="11"/>
      <c r="H145" s="11"/>
      <c r="I145" s="82" t="str">
        <f>IF(AND(I141&gt;=0,I141&lt;$AN$176,I142&gt;=0,I142&lt;$AN$177),"Yes","No")</f>
        <v>Yes</v>
      </c>
      <c r="J145" s="82" t="str">
        <f>IF(AND(J141&gt;=0,J141&lt;$AN$176,J142&gt;=0,J142&lt;$AN$177),"Yes","No")</f>
        <v>Yes</v>
      </c>
      <c r="K145" s="82" t="str">
        <f>IF(AND(K141&gt;=0,K141&lt;$AN$176,K142&gt;=0,K142&lt;$AN$177),"Yes","No")</f>
        <v>Yes</v>
      </c>
      <c r="L145" s="11" t="s">
        <v>152</v>
      </c>
      <c r="M145" s="11"/>
      <c r="N145" s="11"/>
      <c r="O145" s="11"/>
      <c r="P145" s="11"/>
      <c r="Q145" s="11"/>
      <c r="R145" s="11"/>
      <c r="S145" s="11"/>
      <c r="T145" s="11"/>
      <c r="U145" s="12"/>
      <c r="AM145" s="83" t="s">
        <v>65</v>
      </c>
      <c r="AN145" s="83" t="s">
        <v>66</v>
      </c>
      <c r="AO145" s="83" t="s">
        <v>67</v>
      </c>
      <c r="AP145" s="83" t="s">
        <v>68</v>
      </c>
      <c r="AQ145" s="83" t="s">
        <v>65</v>
      </c>
      <c r="AR145" s="83" t="s">
        <v>66</v>
      </c>
      <c r="AS145" s="83" t="s">
        <v>67</v>
      </c>
      <c r="AT145" s="83" t="s">
        <v>68</v>
      </c>
      <c r="AU145" s="83" t="s">
        <v>65</v>
      </c>
      <c r="AV145" s="83" t="s">
        <v>66</v>
      </c>
      <c r="AW145" s="83" t="s">
        <v>67</v>
      </c>
      <c r="AX145" s="83" t="s">
        <v>68</v>
      </c>
      <c r="AZ145" s="83" t="s">
        <v>65</v>
      </c>
      <c r="BA145" s="83" t="s">
        <v>66</v>
      </c>
      <c r="BB145" s="83" t="s">
        <v>67</v>
      </c>
      <c r="BC145" s="83" t="s">
        <v>68</v>
      </c>
      <c r="BD145" s="83" t="s">
        <v>65</v>
      </c>
      <c r="BE145" s="83" t="s">
        <v>66</v>
      </c>
      <c r="BF145" s="83" t="s">
        <v>67</v>
      </c>
      <c r="BG145" s="83" t="s">
        <v>68</v>
      </c>
      <c r="BH145" s="83" t="s">
        <v>65</v>
      </c>
      <c r="BI145" s="83" t="s">
        <v>66</v>
      </c>
      <c r="BJ145" s="83" t="s">
        <v>67</v>
      </c>
      <c r="BK145" s="83" t="s">
        <v>68</v>
      </c>
    </row>
    <row r="146" spans="2:72" x14ac:dyDescent="0.2">
      <c r="B146" s="20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2"/>
      <c r="AM146" s="83">
        <f t="array" ref="AM146:AX149">MMULT(AZ79:BC82,AW90:BH93)</f>
        <v>-0.10004594532748742</v>
      </c>
      <c r="AN146" s="83">
        <v>-4.5475429694312348E-2</v>
      </c>
      <c r="AO146" s="83">
        <v>-0.12050988868992749</v>
      </c>
      <c r="AP146" s="83">
        <v>-0.13415251759822158</v>
      </c>
      <c r="AQ146" s="83">
        <v>0</v>
      </c>
      <c r="AR146" s="83">
        <v>1.3642628908294088E-2</v>
      </c>
      <c r="AS146" s="83">
        <v>-3.4106572270734152E-2</v>
      </c>
      <c r="AT146" s="83">
        <v>2.0463943362440919E-2</v>
      </c>
      <c r="AU146" s="83">
        <v>0.54570515633174943</v>
      </c>
      <c r="AV146" s="83">
        <v>0.49113464069857482</v>
      </c>
      <c r="AW146" s="83">
        <v>0.56616909969418994</v>
      </c>
      <c r="AX146" s="83">
        <v>0.57981172860248364</v>
      </c>
      <c r="AZ146" s="83">
        <f t="array" ref="AZ146:AZ148">AM146:AM148/AM149</f>
        <v>-0.10004594532748742</v>
      </c>
      <c r="BA146" s="83">
        <f t="array" ref="BA146:BA148">AN146:AN148/AN149</f>
        <v>-4.5475429694312348E-2</v>
      </c>
      <c r="BB146" s="83">
        <f t="array" ref="BB146:BB148">AO146:AO148/AO149</f>
        <v>-0.12050988868992749</v>
      </c>
      <c r="BC146" s="83">
        <f t="array" ref="BC146:BC148">AP146:AP148/AP149</f>
        <v>-0.13415251759822158</v>
      </c>
      <c r="BD146" s="83">
        <f t="array" ref="BD146:BD148">AQ146:AQ148/AQ149</f>
        <v>0</v>
      </c>
      <c r="BE146" s="83">
        <f t="array" ref="BE146:BE148">AR146:AR148/AR149</f>
        <v>1.3642628908294088E-2</v>
      </c>
      <c r="BF146" s="83">
        <f t="array" ref="BF146:BF148">AS146:AS148/AS149</f>
        <v>-3.4106572270734152E-2</v>
      </c>
      <c r="BG146" s="83">
        <f t="array" ref="BG146:BG148">AT146:AT148/AT149</f>
        <v>2.0463943362440919E-2</v>
      </c>
      <c r="BH146" s="83">
        <f t="array" ref="BH146:BH148">AU146:AU148/AU149</f>
        <v>0.54570515633174943</v>
      </c>
      <c r="BI146" s="83">
        <f t="array" ref="BI146:BI148">AV146:AV148/AV149</f>
        <v>0.49113464069857482</v>
      </c>
      <c r="BJ146" s="83">
        <f t="array" ref="BJ146:BJ148">AW146:AW148/AW149</f>
        <v>0.56616909969418994</v>
      </c>
      <c r="BK146" s="83">
        <f t="array" ref="BK146:BK148">AX146:AX148/AX149</f>
        <v>0.57981172860248364</v>
      </c>
    </row>
    <row r="147" spans="2:72" x14ac:dyDescent="0.2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AM147" s="83">
        <v>3.7499999999999999E-2</v>
      </c>
      <c r="AN147" s="83">
        <v>0</v>
      </c>
      <c r="AO147" s="83">
        <v>0</v>
      </c>
      <c r="AP147" s="83">
        <v>0</v>
      </c>
      <c r="AQ147" s="83">
        <v>3.7499999999999999E-2</v>
      </c>
      <c r="AR147" s="83">
        <v>0</v>
      </c>
      <c r="AS147" s="83">
        <v>0</v>
      </c>
      <c r="AT147" s="83">
        <v>0</v>
      </c>
      <c r="AU147" s="83">
        <v>3.7499999999999999E-2</v>
      </c>
      <c r="AV147" s="83">
        <v>0</v>
      </c>
      <c r="AW147" s="83">
        <v>0</v>
      </c>
      <c r="AX147" s="83">
        <v>0</v>
      </c>
      <c r="AZ147" s="83">
        <v>3.7499999999999999E-2</v>
      </c>
      <c r="BA147" s="83">
        <v>0</v>
      </c>
      <c r="BB147" s="83">
        <v>0</v>
      </c>
      <c r="BC147" s="83">
        <v>0</v>
      </c>
      <c r="BD147" s="83">
        <v>3.7499999999999999E-2</v>
      </c>
      <c r="BE147" s="83">
        <v>0</v>
      </c>
      <c r="BF147" s="83">
        <v>0</v>
      </c>
      <c r="BG147" s="83">
        <v>0</v>
      </c>
      <c r="BH147" s="83">
        <v>3.7499999999999999E-2</v>
      </c>
      <c r="BI147" s="83">
        <v>0</v>
      </c>
      <c r="BJ147" s="83">
        <v>0</v>
      </c>
      <c r="BK147" s="83">
        <v>0</v>
      </c>
    </row>
    <row r="148" spans="2:72" x14ac:dyDescent="0.2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AM148" s="83">
        <v>-0.8630093392223912</v>
      </c>
      <c r="AN148" s="83">
        <v>-0.85261495529226272</v>
      </c>
      <c r="AO148" s="83">
        <v>-0.88899529904771279</v>
      </c>
      <c r="AP148" s="83">
        <v>-0.84741776332719843</v>
      </c>
      <c r="AQ148" s="83">
        <v>-0.10768410696638253</v>
      </c>
      <c r="AR148" s="83">
        <v>-0.14926164268689734</v>
      </c>
      <c r="AS148" s="83">
        <v>-9.2092531071189754E-2</v>
      </c>
      <c r="AT148" s="83">
        <v>-8.1698147141061384E-2</v>
      </c>
      <c r="AU148" s="83">
        <v>0.58527482170885392</v>
      </c>
      <c r="AV148" s="83">
        <v>0.57488043777872555</v>
      </c>
      <c r="AW148" s="83">
        <v>0.61126078153417529</v>
      </c>
      <c r="AX148" s="83">
        <v>0.56968324581366114</v>
      </c>
      <c r="AZ148" s="83">
        <v>-0.8630093392223912</v>
      </c>
      <c r="BA148" s="83">
        <v>-0.85261495529226272</v>
      </c>
      <c r="BB148" s="83">
        <v>-0.88899529904771279</v>
      </c>
      <c r="BC148" s="83">
        <v>-0.84741776332719843</v>
      </c>
      <c r="BD148" s="83">
        <v>-0.10768410696638253</v>
      </c>
      <c r="BE148" s="83">
        <v>-0.14926164268689734</v>
      </c>
      <c r="BF148" s="83">
        <v>-9.2092531071189754E-2</v>
      </c>
      <c r="BG148" s="83">
        <v>-8.1698147141061384E-2</v>
      </c>
      <c r="BH148" s="83">
        <v>0.58527482170885392</v>
      </c>
      <c r="BI148" s="83">
        <v>0.57488043777872555</v>
      </c>
      <c r="BJ148" s="83">
        <v>0.61126078153417529</v>
      </c>
      <c r="BK148" s="83">
        <v>0.56968324581366114</v>
      </c>
    </row>
    <row r="149" spans="2:72" x14ac:dyDescent="0.2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AM149" s="83">
        <v>1</v>
      </c>
      <c r="AN149" s="83">
        <v>1</v>
      </c>
      <c r="AO149" s="83">
        <v>1</v>
      </c>
      <c r="AP149" s="83">
        <v>1</v>
      </c>
      <c r="AQ149" s="83">
        <v>1</v>
      </c>
      <c r="AR149" s="83">
        <v>1</v>
      </c>
      <c r="AS149" s="83">
        <v>1</v>
      </c>
      <c r="AT149" s="83">
        <v>1</v>
      </c>
      <c r="AU149" s="83">
        <v>1</v>
      </c>
      <c r="AV149" s="83">
        <v>1</v>
      </c>
      <c r="AW149" s="83">
        <v>1</v>
      </c>
      <c r="AX149" s="83">
        <v>1</v>
      </c>
      <c r="AZ149" s="83">
        <v>1</v>
      </c>
      <c r="BA149" s="83">
        <v>1</v>
      </c>
      <c r="BB149" s="83">
        <v>1</v>
      </c>
      <c r="BC149" s="83">
        <v>1</v>
      </c>
      <c r="BD149" s="83">
        <v>1</v>
      </c>
      <c r="BE149" s="83">
        <v>1</v>
      </c>
      <c r="BF149" s="83">
        <v>1</v>
      </c>
      <c r="BG149" s="83">
        <v>1</v>
      </c>
      <c r="BH149" s="83">
        <v>1</v>
      </c>
      <c r="BI149" s="83">
        <v>1</v>
      </c>
      <c r="BJ149" s="83">
        <v>1</v>
      </c>
      <c r="BK149" s="83">
        <v>1</v>
      </c>
    </row>
    <row r="150" spans="2:72" x14ac:dyDescent="0.2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BL150" s="83" t="s">
        <v>156</v>
      </c>
      <c r="BM150" s="83" t="s">
        <v>153</v>
      </c>
      <c r="BN150" s="83" t="s">
        <v>154</v>
      </c>
      <c r="BO150" s="83" t="s">
        <v>37</v>
      </c>
    </row>
    <row r="151" spans="2:72" x14ac:dyDescent="0.2">
      <c r="AO151" s="97" t="s">
        <v>74</v>
      </c>
      <c r="AP151" s="83">
        <v>1</v>
      </c>
      <c r="AV151" s="83" t="s">
        <v>2</v>
      </c>
      <c r="AY151" s="108" t="s">
        <v>96</v>
      </c>
      <c r="BB151" s="83" t="s">
        <v>57</v>
      </c>
      <c r="BC151" s="83">
        <f>SQRT(SUMPRODUCT(BC152:BC154,BC152:BC154))</f>
        <v>1</v>
      </c>
      <c r="BD151" s="83">
        <f>SQRT(SUMPRODUCT(BD152:BD154,BD152:BD154))</f>
        <v>1</v>
      </c>
      <c r="BE151" s="83">
        <f>SQRT(SUMPRODUCT(BE152:BE154,BE152:BE154))</f>
        <v>1</v>
      </c>
      <c r="BM151" s="83">
        <v>2</v>
      </c>
      <c r="BN151" s="83">
        <v>2</v>
      </c>
      <c r="BO151" s="83">
        <v>2</v>
      </c>
      <c r="BQ151" s="83" t="s">
        <v>155</v>
      </c>
    </row>
    <row r="152" spans="2:72" x14ac:dyDescent="0.2">
      <c r="AM152" s="83" t="s">
        <v>72</v>
      </c>
      <c r="AP152" s="83" t="s">
        <v>56</v>
      </c>
      <c r="AS152" s="83" t="s">
        <v>73</v>
      </c>
      <c r="AV152" s="83" t="s">
        <v>7</v>
      </c>
      <c r="AW152" s="83" t="s">
        <v>11</v>
      </c>
      <c r="AX152" s="83" t="s">
        <v>54</v>
      </c>
      <c r="AY152" s="83" t="s">
        <v>55</v>
      </c>
      <c r="AZ152" s="83" t="s">
        <v>56</v>
      </c>
      <c r="BA152" s="83" t="s">
        <v>58</v>
      </c>
      <c r="BC152" s="83">
        <f t="array" ref="BC152:BC154">AZ153:AZ155/AZ156</f>
        <v>0.83205029433784372</v>
      </c>
      <c r="BD152" s="83">
        <f t="array" ref="BD152:BD154">BA153:BA155/BA156</f>
        <v>-0.14824986333222023</v>
      </c>
      <c r="BE152" s="83">
        <f t="array" ref="BE152:BE154">AY153:AY155/AY156</f>
        <v>-0.53452248382484879</v>
      </c>
      <c r="BF152" s="83">
        <f>AV153</f>
        <v>2</v>
      </c>
      <c r="BG152" s="83" t="s">
        <v>157</v>
      </c>
      <c r="BH152" s="83">
        <f t="array" ref="BH152:BK155">MINVERSE(BC152:BF155)</f>
        <v>0.83205029433784361</v>
      </c>
      <c r="BI152" s="83">
        <v>3.335805035405601E-17</v>
      </c>
      <c r="BJ152" s="83">
        <v>0.55470019622522904</v>
      </c>
      <c r="BK152" s="83">
        <v>-5.3372880566489616E-16</v>
      </c>
      <c r="BM152" s="83">
        <f>2/BM151</f>
        <v>1</v>
      </c>
      <c r="BN152" s="83">
        <v>0</v>
      </c>
      <c r="BO152" s="83">
        <v>0</v>
      </c>
      <c r="BP152" s="83">
        <v>0</v>
      </c>
      <c r="BQ152" s="83">
        <f t="array" ref="BQ152:BT155">MMULT(BM152:BP155,BH152:BK155)</f>
        <v>0.83205029433784361</v>
      </c>
      <c r="BR152" s="83">
        <v>3.335805035405601E-17</v>
      </c>
      <c r="BS152" s="83">
        <v>0.55470019622522904</v>
      </c>
      <c r="BT152" s="83">
        <v>-5.3372880566489616E-16</v>
      </c>
    </row>
    <row r="153" spans="2:72" x14ac:dyDescent="0.2">
      <c r="AM153" s="83">
        <v>0</v>
      </c>
      <c r="AN153" s="83">
        <v>0</v>
      </c>
      <c r="AP153" s="83">
        <v>2</v>
      </c>
      <c r="AQ153" s="83">
        <v>0</v>
      </c>
      <c r="AS153" s="83">
        <v>2</v>
      </c>
      <c r="AT153" s="83">
        <v>0</v>
      </c>
      <c r="AV153" s="83">
        <f t="array" ref="AV153:AW155">CHOOSE(AP151,AS153:AT155,AP153:AQ155,AM153:AN155)</f>
        <v>2</v>
      </c>
      <c r="AW153" s="83">
        <v>0</v>
      </c>
      <c r="AX153" s="83">
        <v>0</v>
      </c>
      <c r="AY153" s="83">
        <f>AW153-AV153</f>
        <v>-2</v>
      </c>
      <c r="AZ153" s="83">
        <f>AX154*AY155-AY154*AX155</f>
        <v>3</v>
      </c>
      <c r="BA153" s="83">
        <f>AY154*AZ155-AZ154*AY155</f>
        <v>-2</v>
      </c>
      <c r="BC153" s="83">
        <v>0</v>
      </c>
      <c r="BD153" s="83">
        <v>0.96362411165943151</v>
      </c>
      <c r="BE153" s="83">
        <v>-0.2672612419124244</v>
      </c>
      <c r="BF153" s="83">
        <f>AV154</f>
        <v>1</v>
      </c>
      <c r="BH153" s="83">
        <v>-0.14824986333222023</v>
      </c>
      <c r="BI153" s="83">
        <v>0.96362411165943163</v>
      </c>
      <c r="BJ153" s="83">
        <v>0.22237479499833035</v>
      </c>
      <c r="BK153" s="83">
        <v>-2.3042657633654909E-16</v>
      </c>
      <c r="BM153" s="83">
        <v>0</v>
      </c>
      <c r="BN153" s="83">
        <f>2/BN151</f>
        <v>1</v>
      </c>
      <c r="BO153" s="83">
        <v>0</v>
      </c>
      <c r="BP153" s="83">
        <v>0</v>
      </c>
      <c r="BQ153" s="83">
        <v>-0.14824986333222023</v>
      </c>
      <c r="BR153" s="83">
        <v>0.96362411165943163</v>
      </c>
      <c r="BS153" s="83">
        <v>0.22237479499833035</v>
      </c>
      <c r="BT153" s="83">
        <v>-2.3042657633654909E-16</v>
      </c>
    </row>
    <row r="154" spans="2:72" x14ac:dyDescent="0.2">
      <c r="AM154" s="83">
        <v>0</v>
      </c>
      <c r="AN154" s="83">
        <v>0</v>
      </c>
      <c r="AP154" s="83">
        <v>0</v>
      </c>
      <c r="AQ154" s="83">
        <v>0</v>
      </c>
      <c r="AS154" s="83">
        <v>1</v>
      </c>
      <c r="AT154" s="83">
        <v>0</v>
      </c>
      <c r="AV154" s="83">
        <v>1</v>
      </c>
      <c r="AW154" s="83">
        <v>0</v>
      </c>
      <c r="AX154" s="83">
        <v>1</v>
      </c>
      <c r="AY154" s="83">
        <f>AW154-AV154</f>
        <v>-1</v>
      </c>
      <c r="AZ154" s="83">
        <f>-(AX153*AY155-AY153*AX155)</f>
        <v>0</v>
      </c>
      <c r="BA154" s="83">
        <f>-(AY153*AZ155-AZ153*AY155)</f>
        <v>13</v>
      </c>
      <c r="BC154" s="83">
        <v>0.55470019622522915</v>
      </c>
      <c r="BD154" s="83">
        <v>0.22237479499833035</v>
      </c>
      <c r="BE154" s="83">
        <v>0.80178372573727319</v>
      </c>
      <c r="BF154" s="83">
        <f>AV155</f>
        <v>-3</v>
      </c>
      <c r="BH154" s="83">
        <v>-0.53452248382484868</v>
      </c>
      <c r="BI154" s="83">
        <v>-0.26726124191242434</v>
      </c>
      <c r="BJ154" s="83">
        <v>0.80178372573727308</v>
      </c>
      <c r="BK154" s="83">
        <v>3.7416573867739404</v>
      </c>
      <c r="BM154" s="83">
        <v>0</v>
      </c>
      <c r="BN154" s="83">
        <v>0</v>
      </c>
      <c r="BO154" s="83">
        <f>2/BO151</f>
        <v>1</v>
      </c>
      <c r="BP154" s="83">
        <f>-(BO151+1)/(BO151-1)</f>
        <v>-3</v>
      </c>
      <c r="BQ154" s="83">
        <v>-0.53452248382484868</v>
      </c>
      <c r="BR154" s="83">
        <v>-0.26726124191242434</v>
      </c>
      <c r="BS154" s="83">
        <v>0.80178372573727308</v>
      </c>
      <c r="BT154" s="83">
        <v>0.74165738677394044</v>
      </c>
    </row>
    <row r="155" spans="2:72" x14ac:dyDescent="0.2">
      <c r="AM155" s="83">
        <v>-3</v>
      </c>
      <c r="AN155" s="83">
        <v>0</v>
      </c>
      <c r="AP155" s="83">
        <v>0</v>
      </c>
      <c r="AQ155" s="83">
        <v>0</v>
      </c>
      <c r="AS155" s="83">
        <v>-3</v>
      </c>
      <c r="AT155" s="83">
        <v>0</v>
      </c>
      <c r="AV155" s="83">
        <v>-3</v>
      </c>
      <c r="AW155" s="83">
        <v>0</v>
      </c>
      <c r="AX155" s="83">
        <v>0</v>
      </c>
      <c r="AY155" s="83">
        <f>AW155-AV155</f>
        <v>3</v>
      </c>
      <c r="AZ155" s="83">
        <f>AX153*AY154-AY153*AX154</f>
        <v>2</v>
      </c>
      <c r="BA155" s="83">
        <f>AY153*AZ154-AZ153*AY154</f>
        <v>3</v>
      </c>
      <c r="BC155" s="83">
        <v>0</v>
      </c>
      <c r="BD155" s="83">
        <v>0</v>
      </c>
      <c r="BE155" s="83">
        <v>0</v>
      </c>
      <c r="BF155" s="83">
        <v>1</v>
      </c>
      <c r="BH155" s="83">
        <v>0</v>
      </c>
      <c r="BI155" s="83">
        <v>0</v>
      </c>
      <c r="BJ155" s="83">
        <v>0</v>
      </c>
      <c r="BK155" s="83">
        <v>1</v>
      </c>
      <c r="BM155" s="83">
        <v>0</v>
      </c>
      <c r="BN155" s="83">
        <v>0</v>
      </c>
      <c r="BO155" s="83">
        <v>0</v>
      </c>
      <c r="BP155" s="83">
        <v>1</v>
      </c>
      <c r="BQ155" s="83">
        <v>0</v>
      </c>
      <c r="BR155" s="83">
        <v>0</v>
      </c>
      <c r="BS155" s="83">
        <v>0</v>
      </c>
      <c r="BT155" s="83">
        <v>1</v>
      </c>
    </row>
    <row r="156" spans="2:72" x14ac:dyDescent="0.2">
      <c r="AX156" s="83">
        <f>SQRT(SUMPRODUCT(AX153:AX155,AX153:AX155))</f>
        <v>1</v>
      </c>
      <c r="AY156" s="83">
        <f>SQRT(SUMPRODUCT(AY153:AY155,AY153:AY155))</f>
        <v>3.7416573867739413</v>
      </c>
      <c r="AZ156" s="83">
        <f>SQRT(SUMPRODUCT(AZ153:AZ155,AZ153:AZ155))</f>
        <v>3.6055512754639891</v>
      </c>
      <c r="BA156" s="83">
        <f>SQRT(SUMPRODUCT(BA153:BA155,BA153:BA155))</f>
        <v>13.490737563232042</v>
      </c>
    </row>
    <row r="158" spans="2:72" x14ac:dyDescent="0.2">
      <c r="AM158" s="83" t="s">
        <v>80</v>
      </c>
    </row>
    <row r="159" spans="2:72" x14ac:dyDescent="0.2">
      <c r="AM159" s="83" t="s">
        <v>65</v>
      </c>
      <c r="AN159" s="83" t="s">
        <v>66</v>
      </c>
      <c r="AO159" s="83" t="s">
        <v>67</v>
      </c>
      <c r="AP159" s="83" t="s">
        <v>68</v>
      </c>
      <c r="AQ159" s="83" t="s">
        <v>65</v>
      </c>
      <c r="AR159" s="83" t="s">
        <v>66</v>
      </c>
      <c r="AS159" s="83" t="s">
        <v>67</v>
      </c>
      <c r="AT159" s="83" t="s">
        <v>68</v>
      </c>
      <c r="AU159" s="83" t="s">
        <v>65</v>
      </c>
      <c r="AV159" s="83" t="s">
        <v>66</v>
      </c>
      <c r="AW159" s="83" t="s">
        <v>67</v>
      </c>
      <c r="AX159" s="83" t="s">
        <v>68</v>
      </c>
    </row>
    <row r="160" spans="2:72" x14ac:dyDescent="0.2">
      <c r="AM160" s="83">
        <f t="array" ref="AM160:AX163">MMULT(BQ152:BT155,AZ146:BK149)</f>
        <v>-0.56195470806790992</v>
      </c>
      <c r="AN160" s="83">
        <v>-0.51078352766747603</v>
      </c>
      <c r="AO160" s="83">
        <v>-0.59339615518014799</v>
      </c>
      <c r="AP160" s="83">
        <v>-0.5816844413561052</v>
      </c>
      <c r="AQ160" s="83">
        <v>-5.9732395264591474E-2</v>
      </c>
      <c r="AR160" s="83">
        <v>-7.1444109088634439E-2</v>
      </c>
      <c r="AS160" s="83">
        <v>-7.9462128552786768E-2</v>
      </c>
      <c r="AT160" s="83">
        <v>-2.8290948152352988E-2</v>
      </c>
      <c r="AU160" s="83">
        <v>0.77870619439509781</v>
      </c>
      <c r="AV160" s="83">
        <v>0.72753501399466425</v>
      </c>
      <c r="AW160" s="83">
        <v>0.81014764150733598</v>
      </c>
      <c r="AX160" s="83">
        <v>0.79843592768329308</v>
      </c>
    </row>
    <row r="161" spans="17:67" x14ac:dyDescent="0.2">
      <c r="AM161" s="83">
        <v>-0.14094382298225255</v>
      </c>
      <c r="AN161" s="83">
        <v>-0.18285834965847195</v>
      </c>
      <c r="AO161" s="83">
        <v>-0.17982457285175191</v>
      </c>
      <c r="AP161" s="83">
        <v>-0.16855625899821997</v>
      </c>
      <c r="AQ161" s="83">
        <v>1.2189672976000864E-2</v>
      </c>
      <c r="AR161" s="83">
        <v>-3.5214545064759857E-2</v>
      </c>
      <c r="AS161" s="83">
        <v>-1.542276303996659E-2</v>
      </c>
      <c r="AT161" s="83">
        <v>-2.1201385528957343E-2</v>
      </c>
      <c r="AU161" s="83">
        <v>8.5385557836549456E-2</v>
      </c>
      <c r="AV161" s="83">
        <v>5.5028276138311467E-2</v>
      </c>
      <c r="AW161" s="83">
        <v>5.1994499331591372E-2</v>
      </c>
      <c r="AX161" s="83">
        <v>4.0726185478059541E-2</v>
      </c>
    </row>
    <row r="162" spans="17:67" x14ac:dyDescent="0.2">
      <c r="AM162" s="83">
        <v>9.3165054047487095E-2</v>
      </c>
      <c r="AN162" s="83">
        <v>8.235223093359767E-2</v>
      </c>
      <c r="AO162" s="83">
        <v>9.3290668768540086E-2</v>
      </c>
      <c r="AP162" s="83">
        <v>0.13391915215547079</v>
      </c>
      <c r="AQ162" s="83">
        <v>0.64529572571602734</v>
      </c>
      <c r="AR162" s="83">
        <v>0.61468953890081224</v>
      </c>
      <c r="AS162" s="83">
        <v>0.68604982382401092</v>
      </c>
      <c r="AT162" s="83">
        <v>0.66521470413840533</v>
      </c>
      <c r="AU162" s="83">
        <v>0.90920724173369361</v>
      </c>
      <c r="AV162" s="83">
        <v>0.9400646579910148</v>
      </c>
      <c r="AW162" s="83">
        <v>0.92912622015607205</v>
      </c>
      <c r="AX162" s="83">
        <v>0.88849773676914179</v>
      </c>
    </row>
    <row r="163" spans="17:67" x14ac:dyDescent="0.2">
      <c r="AM163" s="83">
        <v>1</v>
      </c>
      <c r="AN163" s="83">
        <v>1</v>
      </c>
      <c r="AO163" s="83">
        <v>1</v>
      </c>
      <c r="AP163" s="83">
        <v>1</v>
      </c>
      <c r="AQ163" s="83">
        <v>1</v>
      </c>
      <c r="AR163" s="83">
        <v>1</v>
      </c>
      <c r="AS163" s="83">
        <v>1</v>
      </c>
      <c r="AT163" s="83">
        <v>1</v>
      </c>
      <c r="AU163" s="83">
        <v>1</v>
      </c>
      <c r="AV163" s="83">
        <v>1</v>
      </c>
      <c r="AW163" s="83">
        <v>1</v>
      </c>
      <c r="AX163" s="83">
        <v>1</v>
      </c>
    </row>
    <row r="165" spans="17:67" x14ac:dyDescent="0.2">
      <c r="AM165" s="83" t="s">
        <v>69</v>
      </c>
      <c r="AW165" s="83" t="s">
        <v>70</v>
      </c>
      <c r="BG165" s="83" t="s">
        <v>71</v>
      </c>
    </row>
    <row r="166" spans="17:67" x14ac:dyDescent="0.2">
      <c r="AM166" s="83" t="s">
        <v>65</v>
      </c>
      <c r="AN166" s="83" t="s">
        <v>66</v>
      </c>
      <c r="AO166" s="83" t="s">
        <v>67</v>
      </c>
      <c r="AP166" s="83" t="s">
        <v>68</v>
      </c>
      <c r="AW166" s="83" t="s">
        <v>65</v>
      </c>
      <c r="AX166" s="83" t="s">
        <v>66</v>
      </c>
      <c r="AY166" s="83" t="s">
        <v>67</v>
      </c>
      <c r="AZ166" s="83" t="s">
        <v>68</v>
      </c>
      <c r="BG166" s="83" t="s">
        <v>65</v>
      </c>
      <c r="BH166" s="83" t="s">
        <v>66</v>
      </c>
      <c r="BI166" s="83" t="s">
        <v>67</v>
      </c>
      <c r="BJ166" s="83" t="s">
        <v>68</v>
      </c>
    </row>
    <row r="167" spans="17:67" x14ac:dyDescent="0.2">
      <c r="AM167" s="83">
        <f t="array" ref="AM167:AP169">AM160:AP162</f>
        <v>-0.56195470806790992</v>
      </c>
      <c r="AN167" s="83">
        <v>-0.51078352766747603</v>
      </c>
      <c r="AO167" s="83">
        <v>-0.59339615518014799</v>
      </c>
      <c r="AP167" s="83">
        <v>-0.5816844413561052</v>
      </c>
      <c r="AQ167" s="83">
        <f t="shared" ref="AQ167:AQ169" si="32">AM167</f>
        <v>-0.56195470806790992</v>
      </c>
      <c r="AR167" s="83">
        <f t="shared" ref="AR167:AR169" si="33">AO167</f>
        <v>-0.59339615518014799</v>
      </c>
      <c r="AT167" s="83">
        <f t="shared" ref="AT167:AT169" si="34">AP167</f>
        <v>-0.5816844413561052</v>
      </c>
      <c r="AU167" s="83">
        <f t="shared" ref="AU167:AU169" si="35">AN167</f>
        <v>-0.51078352766747603</v>
      </c>
      <c r="AW167" s="83">
        <f t="array" ref="AW167:AZ169">AQ160:AT162</f>
        <v>-5.9732395264591474E-2</v>
      </c>
      <c r="AX167" s="83">
        <v>-7.1444109088634439E-2</v>
      </c>
      <c r="AY167" s="83">
        <v>-7.9462128552786768E-2</v>
      </c>
      <c r="AZ167" s="83">
        <v>-2.8290948152352988E-2</v>
      </c>
      <c r="BA167" s="83">
        <f t="shared" ref="BA167:BA169" si="36">AW167</f>
        <v>-5.9732395264591474E-2</v>
      </c>
      <c r="BB167" s="83">
        <f t="shared" ref="BB167:BB169" si="37">AY167</f>
        <v>-7.9462128552786768E-2</v>
      </c>
      <c r="BD167" s="83">
        <f t="shared" ref="BD167:BD169" si="38">AZ167</f>
        <v>-2.8290948152352988E-2</v>
      </c>
      <c r="BE167" s="83">
        <f t="shared" ref="BE167:BE169" si="39">AX167</f>
        <v>-7.1444109088634439E-2</v>
      </c>
      <c r="BG167" s="83">
        <f t="array" ref="BG167:BJ169">AU160:AX162</f>
        <v>0.77870619439509781</v>
      </c>
      <c r="BH167" s="83">
        <v>0.72753501399466425</v>
      </c>
      <c r="BI167" s="83">
        <v>0.81014764150733598</v>
      </c>
      <c r="BJ167" s="83">
        <v>0.79843592768329308</v>
      </c>
      <c r="BK167" s="83">
        <f t="shared" ref="BK167:BK169" si="40">BG167</f>
        <v>0.77870619439509781</v>
      </c>
      <c r="BL167" s="83">
        <f t="shared" ref="BL167:BL169" si="41">BI167</f>
        <v>0.81014764150733598</v>
      </c>
      <c r="BN167" s="83">
        <f t="shared" ref="BN167:BN169" si="42">BJ167</f>
        <v>0.79843592768329308</v>
      </c>
      <c r="BO167" s="83">
        <f t="shared" ref="BO167:BO169" si="43">BH167</f>
        <v>0.72753501399466425</v>
      </c>
    </row>
    <row r="168" spans="17:67" x14ac:dyDescent="0.2">
      <c r="AM168" s="83">
        <v>-0.14094382298225255</v>
      </c>
      <c r="AN168" s="83">
        <v>-0.18285834965847195</v>
      </c>
      <c r="AO168" s="83">
        <v>-0.17982457285175191</v>
      </c>
      <c r="AP168" s="83">
        <v>-0.16855625899821997</v>
      </c>
      <c r="AQ168" s="83">
        <f t="shared" si="32"/>
        <v>-0.14094382298225255</v>
      </c>
      <c r="AR168" s="83">
        <f t="shared" si="33"/>
        <v>-0.17982457285175191</v>
      </c>
      <c r="AT168" s="83">
        <f t="shared" si="34"/>
        <v>-0.16855625899821997</v>
      </c>
      <c r="AU168" s="83">
        <f t="shared" si="35"/>
        <v>-0.18285834965847195</v>
      </c>
      <c r="AW168" s="83">
        <v>1.2189672976000864E-2</v>
      </c>
      <c r="AX168" s="83">
        <v>-3.5214545064759857E-2</v>
      </c>
      <c r="AY168" s="83">
        <v>-1.542276303996659E-2</v>
      </c>
      <c r="AZ168" s="83">
        <v>-2.1201385528957343E-2</v>
      </c>
      <c r="BA168" s="83">
        <f t="shared" si="36"/>
        <v>1.2189672976000864E-2</v>
      </c>
      <c r="BB168" s="83">
        <f t="shared" si="37"/>
        <v>-1.542276303996659E-2</v>
      </c>
      <c r="BD168" s="83">
        <f t="shared" si="38"/>
        <v>-2.1201385528957343E-2</v>
      </c>
      <c r="BE168" s="83">
        <f t="shared" si="39"/>
        <v>-3.5214545064759857E-2</v>
      </c>
      <c r="BG168" s="83">
        <v>8.5385557836549456E-2</v>
      </c>
      <c r="BH168" s="83">
        <v>5.5028276138311467E-2</v>
      </c>
      <c r="BI168" s="83">
        <v>5.1994499331591372E-2</v>
      </c>
      <c r="BJ168" s="83">
        <v>4.0726185478059541E-2</v>
      </c>
      <c r="BK168" s="83">
        <f t="shared" si="40"/>
        <v>8.5385557836549456E-2</v>
      </c>
      <c r="BL168" s="83">
        <f t="shared" si="41"/>
        <v>5.1994499331591372E-2</v>
      </c>
      <c r="BN168" s="83">
        <f t="shared" si="42"/>
        <v>4.0726185478059541E-2</v>
      </c>
      <c r="BO168" s="83">
        <f t="shared" si="43"/>
        <v>5.5028276138311467E-2</v>
      </c>
    </row>
    <row r="169" spans="17:67" x14ac:dyDescent="0.2">
      <c r="AM169" s="83">
        <v>9.3165054047487095E-2</v>
      </c>
      <c r="AN169" s="83">
        <v>8.235223093359767E-2</v>
      </c>
      <c r="AO169" s="83">
        <v>9.3290668768540086E-2</v>
      </c>
      <c r="AP169" s="83">
        <v>0.13391915215547079</v>
      </c>
      <c r="AQ169" s="83">
        <f t="shared" si="32"/>
        <v>9.3165054047487095E-2</v>
      </c>
      <c r="AR169" s="83">
        <f t="shared" si="33"/>
        <v>9.3290668768540086E-2</v>
      </c>
      <c r="AT169" s="83">
        <f t="shared" si="34"/>
        <v>0.13391915215547079</v>
      </c>
      <c r="AU169" s="83">
        <f t="shared" si="35"/>
        <v>8.235223093359767E-2</v>
      </c>
      <c r="AW169" s="83">
        <v>0.64529572571602734</v>
      </c>
      <c r="AX169" s="83">
        <v>0.61468953890081224</v>
      </c>
      <c r="AY169" s="83">
        <v>0.68604982382401092</v>
      </c>
      <c r="AZ169" s="83">
        <v>0.66521470413840533</v>
      </c>
      <c r="BA169" s="83">
        <f t="shared" si="36"/>
        <v>0.64529572571602734</v>
      </c>
      <c r="BB169" s="83">
        <f t="shared" si="37"/>
        <v>0.68604982382401092</v>
      </c>
      <c r="BD169" s="83">
        <f t="shared" si="38"/>
        <v>0.66521470413840533</v>
      </c>
      <c r="BE169" s="83">
        <f t="shared" si="39"/>
        <v>0.61468953890081224</v>
      </c>
      <c r="BG169" s="83">
        <v>0.90920724173369361</v>
      </c>
      <c r="BH169" s="83">
        <v>0.9400646579910148</v>
      </c>
      <c r="BI169" s="83">
        <v>0.92912622015607205</v>
      </c>
      <c r="BJ169" s="83">
        <v>0.88849773676914179</v>
      </c>
      <c r="BK169" s="83">
        <f t="shared" si="40"/>
        <v>0.90920724173369361</v>
      </c>
      <c r="BL169" s="83">
        <f t="shared" si="41"/>
        <v>0.92912622015607205</v>
      </c>
      <c r="BN169" s="83">
        <f t="shared" si="42"/>
        <v>0.88849773676914179</v>
      </c>
      <c r="BO169" s="83">
        <f t="shared" si="43"/>
        <v>0.9400646579910148</v>
      </c>
    </row>
    <row r="172" spans="17:67" x14ac:dyDescent="0.2">
      <c r="AM172" s="109"/>
      <c r="AN172" s="109"/>
      <c r="AO172" s="109"/>
      <c r="AP172" s="109"/>
      <c r="AQ172" s="109"/>
      <c r="AR172" s="109"/>
      <c r="AS172" s="109"/>
      <c r="AT172" s="109"/>
      <c r="AU172" s="109"/>
      <c r="AV172" s="109"/>
      <c r="AW172" s="109"/>
      <c r="AX172" s="109"/>
      <c r="AY172" s="109"/>
    </row>
    <row r="175" spans="17:67" x14ac:dyDescent="0.2">
      <c r="Q175" s="68"/>
      <c r="R175" s="68"/>
      <c r="AM175" s="110" t="s">
        <v>97</v>
      </c>
      <c r="AN175" s="111"/>
      <c r="AO175" s="111"/>
      <c r="AP175" s="111"/>
      <c r="AQ175" s="111"/>
      <c r="AR175" s="112" t="s">
        <v>98</v>
      </c>
      <c r="AS175" s="111"/>
      <c r="AT175" s="111"/>
      <c r="AU175" s="111"/>
      <c r="AV175" s="111"/>
      <c r="AW175" s="111"/>
      <c r="AX175" s="111"/>
      <c r="AY175" s="111"/>
      <c r="AZ175" s="111"/>
      <c r="BA175" s="111"/>
      <c r="BH175" s="102"/>
    </row>
    <row r="176" spans="17:67" x14ac:dyDescent="0.2">
      <c r="Q176" s="68"/>
      <c r="R176" s="68"/>
      <c r="AM176" s="110" t="s">
        <v>32</v>
      </c>
      <c r="AN176" s="111">
        <v>1024</v>
      </c>
      <c r="AO176" s="111"/>
      <c r="AP176" s="110" t="s">
        <v>99</v>
      </c>
      <c r="AQ176" s="111">
        <f>AN176/AN177</f>
        <v>1.3333333333333333</v>
      </c>
      <c r="AR176" s="111"/>
      <c r="AS176" s="105">
        <f>AN176/2</f>
        <v>512</v>
      </c>
      <c r="AT176" s="105">
        <v>0</v>
      </c>
      <c r="AU176" s="105">
        <v>0</v>
      </c>
      <c r="AV176" s="105">
        <f>AN176/2</f>
        <v>512</v>
      </c>
      <c r="AW176" s="105"/>
      <c r="AX176" s="105"/>
      <c r="AY176" s="105"/>
      <c r="AZ176" s="105"/>
      <c r="BA176" s="111"/>
      <c r="BH176" s="102"/>
    </row>
    <row r="177" spans="39:67" x14ac:dyDescent="0.2">
      <c r="AM177" s="110" t="s">
        <v>35</v>
      </c>
      <c r="AN177" s="111">
        <v>768</v>
      </c>
      <c r="AO177" s="111"/>
      <c r="AP177" s="113"/>
      <c r="AQ177" s="111"/>
      <c r="AR177" s="111"/>
      <c r="AS177" s="105">
        <v>0</v>
      </c>
      <c r="AT177" s="105">
        <f>-AN177/2</f>
        <v>-384</v>
      </c>
      <c r="AU177" s="105">
        <v>0</v>
      </c>
      <c r="AV177" s="105">
        <f>AN177/2</f>
        <v>384</v>
      </c>
      <c r="AW177" s="105"/>
      <c r="AX177" s="105"/>
      <c r="AY177" s="105"/>
      <c r="AZ177" s="105"/>
      <c r="BA177" s="111"/>
      <c r="BH177" s="102"/>
    </row>
    <row r="178" spans="39:67" x14ac:dyDescent="0.2">
      <c r="AM178" s="110" t="s">
        <v>100</v>
      </c>
      <c r="AN178" s="111">
        <v>1</v>
      </c>
      <c r="AO178" s="111"/>
      <c r="AP178" s="113"/>
      <c r="AQ178" s="111"/>
      <c r="AR178" s="111"/>
      <c r="AS178" s="105">
        <v>0</v>
      </c>
      <c r="AT178" s="105">
        <v>0</v>
      </c>
      <c r="AU178" s="105">
        <f>AN178/2</f>
        <v>0.5</v>
      </c>
      <c r="AV178" s="105">
        <f>AN178/2</f>
        <v>0.5</v>
      </c>
      <c r="AW178" s="105"/>
      <c r="AX178" s="105"/>
      <c r="AY178" s="105"/>
      <c r="AZ178" s="105"/>
      <c r="BA178" s="111"/>
      <c r="BH178" s="102"/>
    </row>
    <row r="179" spans="39:67" x14ac:dyDescent="0.2">
      <c r="AM179" s="114" t="s">
        <v>101</v>
      </c>
      <c r="AN179" s="111">
        <f ca="1">TRUNC(RAND(),1)</f>
        <v>0.9</v>
      </c>
      <c r="AO179" s="111"/>
      <c r="AP179" s="110"/>
      <c r="AQ179" s="111"/>
      <c r="AR179" s="111"/>
      <c r="AS179" s="105">
        <v>0</v>
      </c>
      <c r="AT179" s="105">
        <v>0</v>
      </c>
      <c r="AU179" s="105">
        <v>0</v>
      </c>
      <c r="AV179" s="105">
        <v>1</v>
      </c>
      <c r="AW179" s="105"/>
      <c r="AX179" s="105"/>
      <c r="AY179" s="105"/>
      <c r="AZ179" s="105"/>
      <c r="BA179" s="111"/>
      <c r="BH179" s="102"/>
    </row>
    <row r="180" spans="39:67" x14ac:dyDescent="0.2">
      <c r="AN180" s="115"/>
      <c r="AO180" s="115"/>
      <c r="AP180" s="115"/>
      <c r="AQ180" s="115"/>
      <c r="AR180" s="115"/>
      <c r="AS180" s="115"/>
      <c r="AT180" s="115"/>
      <c r="AU180" s="115"/>
      <c r="AV180" s="115"/>
      <c r="AW180" s="115"/>
      <c r="AX180" s="115"/>
      <c r="AY180" s="115"/>
      <c r="AZ180" s="115"/>
      <c r="BA180" s="115"/>
      <c r="BB180" s="115"/>
      <c r="BC180" s="115"/>
      <c r="BD180" s="115"/>
      <c r="BE180" s="115"/>
      <c r="BF180" s="115"/>
      <c r="BG180" s="115"/>
      <c r="BH180" s="115"/>
    </row>
    <row r="181" spans="39:67" x14ac:dyDescent="0.2">
      <c r="AM181" s="83" t="s">
        <v>102</v>
      </c>
    </row>
    <row r="182" spans="39:67" x14ac:dyDescent="0.2">
      <c r="AM182" s="83" t="s">
        <v>65</v>
      </c>
      <c r="AN182" s="83" t="s">
        <v>66</v>
      </c>
      <c r="AO182" s="83" t="s">
        <v>67</v>
      </c>
      <c r="AP182" s="83" t="s">
        <v>68</v>
      </c>
      <c r="AQ182" s="83" t="s">
        <v>65</v>
      </c>
      <c r="AR182" s="83" t="s">
        <v>66</v>
      </c>
      <c r="AS182" s="83" t="s">
        <v>67</v>
      </c>
      <c r="AT182" s="83" t="s">
        <v>68</v>
      </c>
      <c r="AU182" s="83" t="s">
        <v>65</v>
      </c>
      <c r="AV182" s="83" t="s">
        <v>66</v>
      </c>
      <c r="AW182" s="83" t="s">
        <v>67</v>
      </c>
      <c r="AX182" s="83" t="s">
        <v>68</v>
      </c>
    </row>
    <row r="183" spans="39:67" x14ac:dyDescent="0.2">
      <c r="AM183" s="83">
        <f t="array" ref="AM183:AX186">MMULT(AS176:AV179,AZ146:BK149)</f>
        <v>460.77647599232643</v>
      </c>
      <c r="AN183" s="83">
        <v>488.71657999651205</v>
      </c>
      <c r="AO183" s="83">
        <v>450.29893699075711</v>
      </c>
      <c r="AP183" s="83">
        <v>443.31391098971056</v>
      </c>
      <c r="AQ183" s="83">
        <v>512</v>
      </c>
      <c r="AR183" s="83">
        <v>518.98502600104655</v>
      </c>
      <c r="AS183" s="83">
        <v>494.53743499738414</v>
      </c>
      <c r="AT183" s="83">
        <v>522.47753900156977</v>
      </c>
      <c r="AU183" s="83">
        <v>791.40104004185571</v>
      </c>
      <c r="AV183" s="83">
        <v>763.46093603767031</v>
      </c>
      <c r="AW183" s="83">
        <v>801.87857904342525</v>
      </c>
      <c r="AX183" s="83">
        <v>808.86360504447157</v>
      </c>
    </row>
    <row r="184" spans="39:67" x14ac:dyDescent="0.2">
      <c r="AM184" s="83">
        <v>369.6</v>
      </c>
      <c r="AN184" s="83">
        <v>384</v>
      </c>
      <c r="AO184" s="83">
        <v>384</v>
      </c>
      <c r="AP184" s="83">
        <v>384</v>
      </c>
      <c r="AQ184" s="83">
        <v>369.6</v>
      </c>
      <c r="AR184" s="83">
        <v>384</v>
      </c>
      <c r="AS184" s="83">
        <v>384</v>
      </c>
      <c r="AT184" s="83">
        <v>384</v>
      </c>
      <c r="AU184" s="83">
        <v>369.6</v>
      </c>
      <c r="AV184" s="83">
        <v>384</v>
      </c>
      <c r="AW184" s="83">
        <v>384</v>
      </c>
      <c r="AX184" s="83">
        <v>384</v>
      </c>
    </row>
    <row r="185" spans="39:67" x14ac:dyDescent="0.2">
      <c r="AM185" s="83">
        <v>6.8495330388804399E-2</v>
      </c>
      <c r="AN185" s="83">
        <v>7.3692522353868639E-2</v>
      </c>
      <c r="AO185" s="83">
        <v>5.5502350476143603E-2</v>
      </c>
      <c r="AP185" s="83">
        <v>7.6291118336400787E-2</v>
      </c>
      <c r="AQ185" s="83">
        <v>0.44615794651680873</v>
      </c>
      <c r="AR185" s="83">
        <v>0.42536917865655133</v>
      </c>
      <c r="AS185" s="83">
        <v>0.45395373446440512</v>
      </c>
      <c r="AT185" s="83">
        <v>0.45915092642946931</v>
      </c>
      <c r="AU185" s="83">
        <v>0.79263741085442696</v>
      </c>
      <c r="AV185" s="83">
        <v>0.78744021888936278</v>
      </c>
      <c r="AW185" s="83">
        <v>0.80563039076708765</v>
      </c>
      <c r="AX185" s="83">
        <v>0.78484162290683057</v>
      </c>
    </row>
    <row r="186" spans="39:67" x14ac:dyDescent="0.2">
      <c r="AM186" s="83">
        <v>1</v>
      </c>
      <c r="AN186" s="83">
        <v>1</v>
      </c>
      <c r="AO186" s="83">
        <v>1</v>
      </c>
      <c r="AP186" s="83">
        <v>1</v>
      </c>
      <c r="AQ186" s="83">
        <v>1</v>
      </c>
      <c r="AR186" s="83">
        <v>1</v>
      </c>
      <c r="AS186" s="83">
        <v>1</v>
      </c>
      <c r="AT186" s="83">
        <v>1</v>
      </c>
      <c r="AU186" s="83">
        <v>1</v>
      </c>
      <c r="AV186" s="83">
        <v>1</v>
      </c>
      <c r="AW186" s="83">
        <v>1</v>
      </c>
      <c r="AX186" s="83">
        <v>1</v>
      </c>
    </row>
    <row r="188" spans="39:67" x14ac:dyDescent="0.2">
      <c r="AM188" s="83" t="s">
        <v>69</v>
      </c>
      <c r="AW188" s="83" t="s">
        <v>70</v>
      </c>
      <c r="BG188" s="83" t="s">
        <v>71</v>
      </c>
    </row>
    <row r="189" spans="39:67" x14ac:dyDescent="0.2">
      <c r="AM189" s="83" t="s">
        <v>65</v>
      </c>
      <c r="AN189" s="83" t="s">
        <v>66</v>
      </c>
      <c r="AO189" s="83" t="s">
        <v>67</v>
      </c>
      <c r="AP189" s="83" t="s">
        <v>68</v>
      </c>
      <c r="AW189" s="83" t="s">
        <v>65</v>
      </c>
      <c r="AX189" s="83" t="s">
        <v>66</v>
      </c>
      <c r="AY189" s="83" t="s">
        <v>67</v>
      </c>
      <c r="AZ189" s="83" t="s">
        <v>68</v>
      </c>
      <c r="BG189" s="83" t="s">
        <v>65</v>
      </c>
      <c r="BH189" s="83" t="s">
        <v>66</v>
      </c>
      <c r="BI189" s="83" t="s">
        <v>67</v>
      </c>
      <c r="BJ189" s="83" t="s">
        <v>68</v>
      </c>
    </row>
    <row r="190" spans="39:67" x14ac:dyDescent="0.2">
      <c r="AM190" s="83">
        <f t="array" ref="AM190:AP192">AM183:AP185</f>
        <v>460.77647599232643</v>
      </c>
      <c r="AN190" s="83">
        <v>488.71657999651205</v>
      </c>
      <c r="AO190" s="83">
        <v>450.29893699075711</v>
      </c>
      <c r="AP190" s="83">
        <v>443.31391098971056</v>
      </c>
      <c r="AQ190" s="83">
        <f t="shared" ref="AQ190:AQ192" si="44">AM190</f>
        <v>460.77647599232643</v>
      </c>
      <c r="AR190" s="83">
        <f t="shared" ref="AR190:AR192" si="45">AO190</f>
        <v>450.29893699075711</v>
      </c>
      <c r="AT190" s="83">
        <f t="shared" ref="AT190:AT192" si="46">AP190</f>
        <v>443.31391098971056</v>
      </c>
      <c r="AU190" s="83">
        <f t="shared" ref="AU190:AU192" si="47">AN190</f>
        <v>488.71657999651205</v>
      </c>
      <c r="AW190" s="83">
        <f t="array" ref="AW190:AZ192">AQ183:AT185</f>
        <v>512</v>
      </c>
      <c r="AX190" s="83">
        <v>518.98502600104655</v>
      </c>
      <c r="AY190" s="83">
        <v>494.53743499738414</v>
      </c>
      <c r="AZ190" s="83">
        <v>522.47753900156977</v>
      </c>
      <c r="BA190" s="83">
        <f t="shared" ref="BA190:BA192" si="48">AW190</f>
        <v>512</v>
      </c>
      <c r="BB190" s="83">
        <f t="shared" ref="BB190:BB192" si="49">AY190</f>
        <v>494.53743499738414</v>
      </c>
      <c r="BD190" s="83">
        <f t="shared" ref="BD190:BD192" si="50">AZ190</f>
        <v>522.47753900156977</v>
      </c>
      <c r="BE190" s="83">
        <f t="shared" ref="BE190:BE192" si="51">AX190</f>
        <v>518.98502600104655</v>
      </c>
      <c r="BG190" s="83">
        <f t="array" ref="BG190:BJ192">AU183:AX185</f>
        <v>791.40104004185571</v>
      </c>
      <c r="BH190" s="83">
        <v>763.46093603767031</v>
      </c>
      <c r="BI190" s="83">
        <v>801.87857904342525</v>
      </c>
      <c r="BJ190" s="83">
        <v>808.86360504447157</v>
      </c>
      <c r="BK190" s="83">
        <f t="shared" ref="BK190:BK192" si="52">BG190</f>
        <v>791.40104004185571</v>
      </c>
      <c r="BL190" s="83">
        <f t="shared" ref="BL190:BL192" si="53">BI190</f>
        <v>801.87857904342525</v>
      </c>
      <c r="BN190" s="83">
        <f t="shared" ref="BN190:BN192" si="54">BJ190</f>
        <v>808.86360504447157</v>
      </c>
      <c r="BO190" s="83">
        <f t="shared" ref="BO190:BO192" si="55">BH190</f>
        <v>763.46093603767031</v>
      </c>
    </row>
    <row r="191" spans="39:67" x14ac:dyDescent="0.2">
      <c r="AM191" s="83">
        <v>369.6</v>
      </c>
      <c r="AN191" s="83">
        <v>384</v>
      </c>
      <c r="AO191" s="83">
        <v>384</v>
      </c>
      <c r="AP191" s="83">
        <v>384</v>
      </c>
      <c r="AQ191" s="83">
        <f t="shared" si="44"/>
        <v>369.6</v>
      </c>
      <c r="AR191" s="83">
        <f t="shared" si="45"/>
        <v>384</v>
      </c>
      <c r="AT191" s="83">
        <f t="shared" si="46"/>
        <v>384</v>
      </c>
      <c r="AU191" s="83">
        <f t="shared" si="47"/>
        <v>384</v>
      </c>
      <c r="AW191" s="83">
        <v>369.6</v>
      </c>
      <c r="AX191" s="83">
        <v>384</v>
      </c>
      <c r="AY191" s="83">
        <v>384</v>
      </c>
      <c r="AZ191" s="83">
        <v>384</v>
      </c>
      <c r="BA191" s="83">
        <f t="shared" si="48"/>
        <v>369.6</v>
      </c>
      <c r="BB191" s="83">
        <f t="shared" si="49"/>
        <v>384</v>
      </c>
      <c r="BD191" s="83">
        <f t="shared" si="50"/>
        <v>384</v>
      </c>
      <c r="BE191" s="83">
        <f t="shared" si="51"/>
        <v>384</v>
      </c>
      <c r="BG191" s="83">
        <v>369.6</v>
      </c>
      <c r="BH191" s="83">
        <v>384</v>
      </c>
      <c r="BI191" s="83">
        <v>384</v>
      </c>
      <c r="BJ191" s="83">
        <v>384</v>
      </c>
      <c r="BK191" s="83">
        <f t="shared" si="52"/>
        <v>369.6</v>
      </c>
      <c r="BL191" s="83">
        <f t="shared" si="53"/>
        <v>384</v>
      </c>
      <c r="BN191" s="83">
        <f t="shared" si="54"/>
        <v>384</v>
      </c>
      <c r="BO191" s="83">
        <f t="shared" si="55"/>
        <v>384</v>
      </c>
    </row>
    <row r="192" spans="39:67" x14ac:dyDescent="0.2">
      <c r="AM192" s="83">
        <v>6.8495330388804399E-2</v>
      </c>
      <c r="AN192" s="83">
        <v>7.3692522353868639E-2</v>
      </c>
      <c r="AO192" s="83">
        <v>5.5502350476143603E-2</v>
      </c>
      <c r="AP192" s="83">
        <v>7.6291118336400787E-2</v>
      </c>
      <c r="AQ192" s="83">
        <f t="shared" si="44"/>
        <v>6.8495330388804399E-2</v>
      </c>
      <c r="AR192" s="83">
        <f t="shared" si="45"/>
        <v>5.5502350476143603E-2</v>
      </c>
      <c r="AT192" s="83">
        <f t="shared" si="46"/>
        <v>7.6291118336400787E-2</v>
      </c>
      <c r="AU192" s="83">
        <f t="shared" si="47"/>
        <v>7.3692522353868639E-2</v>
      </c>
      <c r="AW192" s="83">
        <v>0.44615794651680873</v>
      </c>
      <c r="AX192" s="83">
        <v>0.42536917865655133</v>
      </c>
      <c r="AY192" s="83">
        <v>0.45395373446440512</v>
      </c>
      <c r="AZ192" s="83">
        <v>0.45915092642946931</v>
      </c>
      <c r="BA192" s="83">
        <f t="shared" si="48"/>
        <v>0.44615794651680873</v>
      </c>
      <c r="BB192" s="83">
        <f t="shared" si="49"/>
        <v>0.45395373446440512</v>
      </c>
      <c r="BD192" s="83">
        <f t="shared" si="50"/>
        <v>0.45915092642946931</v>
      </c>
      <c r="BE192" s="83">
        <f t="shared" si="51"/>
        <v>0.42536917865655133</v>
      </c>
      <c r="BG192" s="83">
        <v>0.79263741085442696</v>
      </c>
      <c r="BH192" s="83">
        <v>0.78744021888936278</v>
      </c>
      <c r="BI192" s="83">
        <v>0.80563039076708765</v>
      </c>
      <c r="BJ192" s="83">
        <v>0.78484162290683057</v>
      </c>
      <c r="BK192" s="83">
        <f t="shared" si="52"/>
        <v>0.79263741085442696</v>
      </c>
      <c r="BL192" s="83">
        <f t="shared" si="53"/>
        <v>0.80563039076708765</v>
      </c>
      <c r="BN192" s="83">
        <f t="shared" si="54"/>
        <v>0.78484162290683057</v>
      </c>
      <c r="BO192" s="83">
        <f t="shared" si="55"/>
        <v>0.78744021888936278</v>
      </c>
    </row>
    <row r="194" spans="39:53" x14ac:dyDescent="0.2">
      <c r="AM194" s="109"/>
      <c r="AN194" s="109"/>
      <c r="AO194" s="109"/>
      <c r="AP194" s="109"/>
      <c r="AQ194" s="109"/>
      <c r="AR194" s="109"/>
      <c r="AS194" s="109"/>
      <c r="AT194" s="109"/>
      <c r="AU194" s="109"/>
      <c r="AV194" s="109"/>
      <c r="AW194" s="109"/>
      <c r="AX194" s="109"/>
      <c r="AY194" s="109"/>
    </row>
    <row r="196" spans="39:53" x14ac:dyDescent="0.2">
      <c r="AM196" s="103" t="s">
        <v>180</v>
      </c>
    </row>
    <row r="197" spans="39:53" x14ac:dyDescent="0.2">
      <c r="AN197" s="83" t="s">
        <v>181</v>
      </c>
      <c r="AP197" s="83">
        <f>IF(AX197,AD132,NA())</f>
        <v>500</v>
      </c>
      <c r="AQ197" s="83">
        <f>IF(AX197,AD133,NA())</f>
        <v>150</v>
      </c>
      <c r="AW197" s="97" t="s">
        <v>170</v>
      </c>
      <c r="AX197" s="83" t="b">
        <v>1</v>
      </c>
      <c r="BA197" s="83" t="b">
        <v>0</v>
      </c>
    </row>
    <row r="198" spans="39:53" x14ac:dyDescent="0.2">
      <c r="AS198" s="83" t="s">
        <v>97</v>
      </c>
    </row>
    <row r="199" spans="39:53" x14ac:dyDescent="0.2">
      <c r="AN199" s="83" t="s">
        <v>182</v>
      </c>
      <c r="AS199" s="97" t="s">
        <v>108</v>
      </c>
      <c r="AT199" s="97" t="s">
        <v>61</v>
      </c>
    </row>
    <row r="200" spans="39:53" x14ac:dyDescent="0.2">
      <c r="AN200" s="83">
        <f t="array" ref="AN200:AQ203">MINVERSE(AS176:AV179)</f>
        <v>1.953125E-3</v>
      </c>
      <c r="AO200" s="83">
        <v>0</v>
      </c>
      <c r="AP200" s="83">
        <v>0</v>
      </c>
      <c r="AQ200" s="83">
        <v>-1</v>
      </c>
      <c r="AS200" s="83">
        <f>AP197</f>
        <v>500</v>
      </c>
      <c r="AT200" s="83">
        <f>AP197</f>
        <v>500</v>
      </c>
    </row>
    <row r="201" spans="39:53" x14ac:dyDescent="0.2">
      <c r="AN201" s="83">
        <v>0</v>
      </c>
      <c r="AO201" s="83">
        <v>-2.6041666666666665E-3</v>
      </c>
      <c r="AP201" s="83">
        <v>0</v>
      </c>
      <c r="AQ201" s="83">
        <v>1</v>
      </c>
      <c r="AS201" s="83">
        <f>AQ197</f>
        <v>150</v>
      </c>
      <c r="AT201" s="83">
        <f>AQ197</f>
        <v>150</v>
      </c>
    </row>
    <row r="202" spans="39:53" x14ac:dyDescent="0.2">
      <c r="AN202" s="83">
        <v>0</v>
      </c>
      <c r="AO202" s="83">
        <v>0</v>
      </c>
      <c r="AP202" s="83">
        <v>2</v>
      </c>
      <c r="AQ202" s="83">
        <v>-1</v>
      </c>
      <c r="AS202" s="83">
        <v>0</v>
      </c>
      <c r="AT202" s="83">
        <f>AN178</f>
        <v>1</v>
      </c>
    </row>
    <row r="203" spans="39:53" x14ac:dyDescent="0.2">
      <c r="AN203" s="83">
        <v>0</v>
      </c>
      <c r="AO203" s="83">
        <v>0</v>
      </c>
      <c r="AP203" s="83">
        <v>0</v>
      </c>
      <c r="AQ203" s="83">
        <v>1</v>
      </c>
      <c r="AS203" s="83">
        <v>1</v>
      </c>
      <c r="AT203" s="83">
        <v>1</v>
      </c>
    </row>
    <row r="205" spans="39:53" x14ac:dyDescent="0.2">
      <c r="AS205" s="83" t="s">
        <v>183</v>
      </c>
      <c r="AW205" s="83" t="s">
        <v>188</v>
      </c>
    </row>
    <row r="206" spans="39:53" x14ac:dyDescent="0.2">
      <c r="AN206" s="83" t="s">
        <v>184</v>
      </c>
      <c r="AS206" s="97" t="s">
        <v>108</v>
      </c>
      <c r="AT206" s="97" t="s">
        <v>61</v>
      </c>
      <c r="AW206" s="97" t="s">
        <v>108</v>
      </c>
      <c r="AX206" s="97" t="s">
        <v>61</v>
      </c>
    </row>
    <row r="207" spans="39:53" x14ac:dyDescent="0.2">
      <c r="AN207" s="83">
        <f t="array" ref="AN207:AQ210">MINVERSE(AZ79:BC82)</f>
        <v>266.66666666666663</v>
      </c>
      <c r="AO207" s="83">
        <v>0</v>
      </c>
      <c r="AP207" s="83">
        <v>0</v>
      </c>
      <c r="AQ207" s="83">
        <v>0</v>
      </c>
      <c r="AS207" s="83">
        <f t="array" ref="AS207:AT210">MMULT(AN200:AQ203,AS200:AT203)</f>
        <v>-2.34375E-2</v>
      </c>
      <c r="AT207" s="83">
        <v>-2.34375E-2</v>
      </c>
      <c r="AW207" s="83">
        <f t="array" ref="AW207:AX210">MMULT(BQ152:BT155,AS207:AT210)</f>
        <v>-0.57420137499877277</v>
      </c>
      <c r="AX207" s="83">
        <v>0.5351990174516853</v>
      </c>
    </row>
    <row r="208" spans="39:53" x14ac:dyDescent="0.2">
      <c r="AN208" s="83">
        <v>0</v>
      </c>
      <c r="AO208" s="83">
        <v>200</v>
      </c>
      <c r="AP208" s="83">
        <v>0</v>
      </c>
      <c r="AQ208" s="83">
        <v>0</v>
      </c>
      <c r="AS208" s="83">
        <v>0.609375</v>
      </c>
      <c r="AT208" s="83">
        <v>0.609375</v>
      </c>
      <c r="AW208" s="83">
        <v>0.36830825421598445</v>
      </c>
      <c r="AX208" s="83">
        <v>0.81305784421264515</v>
      </c>
    </row>
    <row r="209" spans="40:52" x14ac:dyDescent="0.2">
      <c r="AN209" s="83">
        <v>0</v>
      </c>
      <c r="AO209" s="83">
        <v>0</v>
      </c>
      <c r="AP209" s="83">
        <v>-350</v>
      </c>
      <c r="AQ209" s="83">
        <v>-450.00000000000006</v>
      </c>
      <c r="AS209" s="83">
        <v>-1</v>
      </c>
      <c r="AT209" s="83">
        <v>1</v>
      </c>
      <c r="AW209" s="83">
        <v>-0.21046078753907138</v>
      </c>
      <c r="AX209" s="83">
        <v>1.3931066639354748</v>
      </c>
    </row>
    <row r="210" spans="40:52" x14ac:dyDescent="0.2">
      <c r="AN210" s="83">
        <v>0</v>
      </c>
      <c r="AO210" s="83">
        <v>0</v>
      </c>
      <c r="AP210" s="83">
        <v>0</v>
      </c>
      <c r="AQ210" s="83">
        <v>1</v>
      </c>
      <c r="AS210" s="83">
        <v>1</v>
      </c>
      <c r="AT210" s="83">
        <v>1</v>
      </c>
      <c r="AW210" s="83">
        <v>1</v>
      </c>
      <c r="AX210" s="83">
        <v>1</v>
      </c>
    </row>
    <row r="212" spans="40:52" x14ac:dyDescent="0.2">
      <c r="AS212" s="83" t="s">
        <v>185</v>
      </c>
      <c r="AV212" s="83" t="s">
        <v>186</v>
      </c>
      <c r="AY212" s="83" t="s">
        <v>189</v>
      </c>
    </row>
    <row r="213" spans="40:52" x14ac:dyDescent="0.2">
      <c r="AN213" s="83" t="s">
        <v>187</v>
      </c>
      <c r="AS213" s="97" t="s">
        <v>108</v>
      </c>
      <c r="AT213" s="97" t="s">
        <v>61</v>
      </c>
      <c r="AV213" s="97" t="s">
        <v>108</v>
      </c>
      <c r="AW213" s="97" t="s">
        <v>61</v>
      </c>
      <c r="AY213" s="97" t="s">
        <v>108</v>
      </c>
      <c r="AZ213" s="97" t="s">
        <v>61</v>
      </c>
    </row>
    <row r="214" spans="40:52" x14ac:dyDescent="0.2">
      <c r="AN214" s="83">
        <f t="shared" ref="AN214:AQ217" si="56">AT23</f>
        <v>-0.97014250014533188</v>
      </c>
      <c r="AO214" s="83">
        <f t="shared" si="56"/>
        <v>0</v>
      </c>
      <c r="AP214" s="83">
        <f t="shared" si="56"/>
        <v>0.24253562503633297</v>
      </c>
      <c r="AQ214" s="83">
        <f t="shared" si="56"/>
        <v>550</v>
      </c>
      <c r="AS214" s="83">
        <f t="array" ref="AS214:AT217">MMULT(AN207:AQ210,AS207:AT210)</f>
        <v>-6.2499999999999991</v>
      </c>
      <c r="AT214" s="83">
        <v>-6.2499999999999991</v>
      </c>
      <c r="AV214" s="83">
        <f t="shared" ref="AV214:AW217" si="57">AS214/AS$217</f>
        <v>-6.2499999999999991</v>
      </c>
      <c r="AW214" s="83">
        <f t="shared" si="57"/>
        <v>-6.2499999999999991</v>
      </c>
      <c r="AY214" s="83">
        <f t="array" ref="AY214:AZ217">MMULT(BR97:BU100,AV214:AW217)</f>
        <v>-0.36115465915913381</v>
      </c>
      <c r="AZ214" s="83">
        <v>0.11640522072071252</v>
      </c>
    </row>
    <row r="215" spans="40:52" x14ac:dyDescent="0.2">
      <c r="AN215" s="83">
        <f t="shared" si="56"/>
        <v>0</v>
      </c>
      <c r="AO215" s="83">
        <f t="shared" si="56"/>
        <v>1</v>
      </c>
      <c r="AP215" s="83">
        <f t="shared" si="56"/>
        <v>0</v>
      </c>
      <c r="AQ215" s="83">
        <f t="shared" si="56"/>
        <v>0</v>
      </c>
      <c r="AS215" s="83">
        <v>121.875</v>
      </c>
      <c r="AT215" s="83">
        <v>121.875</v>
      </c>
      <c r="AV215" s="83">
        <f t="shared" si="57"/>
        <v>121.875</v>
      </c>
      <c r="AW215" s="83">
        <f t="shared" si="57"/>
        <v>121.875</v>
      </c>
      <c r="AY215" s="83">
        <v>0.18528310533501166</v>
      </c>
      <c r="AZ215" s="83">
        <v>0.51746473381955171</v>
      </c>
    </row>
    <row r="216" spans="40:52" x14ac:dyDescent="0.2">
      <c r="AN216" s="83">
        <f t="shared" si="56"/>
        <v>-0.24253562503633297</v>
      </c>
      <c r="AO216" s="83">
        <f t="shared" si="56"/>
        <v>0</v>
      </c>
      <c r="AP216" s="83">
        <f t="shared" si="56"/>
        <v>-0.97014250014533188</v>
      </c>
      <c r="AQ216" s="83">
        <f t="shared" si="56"/>
        <v>700</v>
      </c>
      <c r="AS216" s="83">
        <v>-100.00000000000006</v>
      </c>
      <c r="AT216" s="83">
        <v>-800</v>
      </c>
      <c r="AV216" s="83">
        <f t="shared" si="57"/>
        <v>-100.00000000000006</v>
      </c>
      <c r="AW216" s="83">
        <f t="shared" si="57"/>
        <v>-800</v>
      </c>
      <c r="AY216" s="83">
        <v>-4.0843115770962024</v>
      </c>
      <c r="AZ216" s="83">
        <v>-17.068492185549974</v>
      </c>
    </row>
    <row r="217" spans="40:52" x14ac:dyDescent="0.2">
      <c r="AN217" s="83">
        <f t="shared" si="56"/>
        <v>0</v>
      </c>
      <c r="AO217" s="83">
        <f t="shared" si="56"/>
        <v>0</v>
      </c>
      <c r="AP217" s="83">
        <f t="shared" si="56"/>
        <v>0</v>
      </c>
      <c r="AQ217" s="83">
        <f t="shared" si="56"/>
        <v>1</v>
      </c>
      <c r="AS217" s="83">
        <v>1</v>
      </c>
      <c r="AT217" s="83">
        <v>1</v>
      </c>
      <c r="AV217" s="83">
        <f t="shared" si="57"/>
        <v>1</v>
      </c>
      <c r="AW217" s="83">
        <f t="shared" si="57"/>
        <v>1</v>
      </c>
      <c r="AY217" s="83">
        <v>1</v>
      </c>
      <c r="AZ217" s="83">
        <v>1</v>
      </c>
    </row>
    <row r="219" spans="40:52" x14ac:dyDescent="0.2">
      <c r="AV219" s="83" t="s">
        <v>93</v>
      </c>
      <c r="AY219" s="83" t="s">
        <v>190</v>
      </c>
    </row>
    <row r="220" spans="40:52" x14ac:dyDescent="0.2">
      <c r="AV220" s="97" t="s">
        <v>108</v>
      </c>
      <c r="AW220" s="97" t="s">
        <v>61</v>
      </c>
      <c r="AY220" s="97" t="s">
        <v>108</v>
      </c>
      <c r="AZ220" s="97" t="s">
        <v>61</v>
      </c>
    </row>
    <row r="221" spans="40:52" x14ac:dyDescent="0.2">
      <c r="AV221" s="83">
        <f t="array" ref="AV221:AW224">MMULT(AN214:AQ217,AV214:AW217)</f>
        <v>531.80982812227501</v>
      </c>
      <c r="AW221" s="83">
        <v>362.03489059684193</v>
      </c>
      <c r="AY221" s="83">
        <f t="array" ref="AY221:AZ224">MMULT(BM38:BP41,AV221:AW224)</f>
        <v>-0.35676606533439065</v>
      </c>
      <c r="AZ221" s="83">
        <v>-7.4896774030647206E-4</v>
      </c>
    </row>
    <row r="222" spans="40:52" x14ac:dyDescent="0.2">
      <c r="AV222" s="83">
        <v>121.875</v>
      </c>
      <c r="AW222" s="83">
        <v>121.875</v>
      </c>
      <c r="AY222" s="83">
        <v>-7.5110665092489204E-2</v>
      </c>
      <c r="AZ222" s="83">
        <v>0.28919147421078273</v>
      </c>
    </row>
    <row r="223" spans="40:52" x14ac:dyDescent="0.2">
      <c r="AV223" s="83">
        <v>798.53009767101037</v>
      </c>
      <c r="AW223" s="83">
        <v>1477.6298477727426</v>
      </c>
      <c r="AY223" s="83">
        <v>-1941.2490243602579</v>
      </c>
      <c r="AZ223" s="83">
        <v>-2571.0052310840247</v>
      </c>
    </row>
    <row r="224" spans="40:52" x14ac:dyDescent="0.2">
      <c r="AV224" s="83">
        <v>1</v>
      </c>
      <c r="AW224" s="83">
        <v>1</v>
      </c>
      <c r="AY224" s="83">
        <v>1</v>
      </c>
      <c r="AZ224" s="83">
        <v>1</v>
      </c>
    </row>
  </sheetData>
  <conditionalFormatting sqref="P111:R111">
    <cfRule type="expression" dxfId="13" priority="6">
      <formula>P$111&lt;&gt;"Yes"</formula>
    </cfRule>
    <cfRule type="expression" dxfId="12" priority="7">
      <formula>P$111="Yes"</formula>
    </cfRule>
  </conditionalFormatting>
  <conditionalFormatting sqref="I145:K145">
    <cfRule type="expression" dxfId="11" priority="4">
      <formula>I$145&lt;&gt;"Yes"</formula>
    </cfRule>
    <cfRule type="expression" dxfId="10" priority="5">
      <formula>I$145="Yes"</formula>
    </cfRule>
  </conditionalFormatting>
  <conditionalFormatting sqref="AD132">
    <cfRule type="expression" dxfId="9" priority="3">
      <formula>OR($AD$132&lt;0,$AD$132&gt;$AU$81)</formula>
    </cfRule>
  </conditionalFormatting>
  <conditionalFormatting sqref="AD133">
    <cfRule type="expression" dxfId="8" priority="2">
      <formula>OR($AD$133&lt;0,$AD$133&gt;=$AU$82)</formula>
    </cfRule>
  </conditionalFormatting>
  <conditionalFormatting sqref="AD132:AD133">
    <cfRule type="expression" dxfId="7" priority="1">
      <formula>NOT($AX$197)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Group Box 1">
              <controlPr defaultSize="0" autoFill="0" autoPict="0">
                <anchor moveWithCells="1">
                  <from>
                    <xdr:col>3</xdr:col>
                    <xdr:colOff>190500</xdr:colOff>
                    <xdr:row>44</xdr:row>
                    <xdr:rowOff>114300</xdr:rowOff>
                  </from>
                  <to>
                    <xdr:col>5</xdr:col>
                    <xdr:colOff>101600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>
                <anchor moveWithCells="1">
                  <from>
                    <xdr:col>3</xdr:col>
                    <xdr:colOff>317500</xdr:colOff>
                    <xdr:row>45</xdr:row>
                    <xdr:rowOff>38100</xdr:rowOff>
                  </from>
                  <to>
                    <xdr:col>4</xdr:col>
                    <xdr:colOff>444500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Option Button 3">
              <controlPr defaultSize="0" autoFill="0" autoLine="0" autoPict="0">
                <anchor moveWithCells="1">
                  <from>
                    <xdr:col>3</xdr:col>
                    <xdr:colOff>317500</xdr:colOff>
                    <xdr:row>46</xdr:row>
                    <xdr:rowOff>38100</xdr:rowOff>
                  </from>
                  <to>
                    <xdr:col>4</xdr:col>
                    <xdr:colOff>508000</xdr:colOff>
                    <xdr:row>47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Option Button 4">
              <controlPr defaultSize="0" autoFill="0" autoLine="0" autoPict="0">
                <anchor moveWithCells="1">
                  <from>
                    <xdr:col>3</xdr:col>
                    <xdr:colOff>317500</xdr:colOff>
                    <xdr:row>47</xdr:row>
                    <xdr:rowOff>88900</xdr:rowOff>
                  </from>
                  <to>
                    <xdr:col>4</xdr:col>
                    <xdr:colOff>508000</xdr:colOff>
                    <xdr:row>48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Group Box 5">
              <controlPr defaultSize="0" autoFill="0" autoPict="0">
                <anchor moveWithCells="1">
                  <from>
                    <xdr:col>4</xdr:col>
                    <xdr:colOff>127000</xdr:colOff>
                    <xdr:row>87</xdr:row>
                    <xdr:rowOff>12700</xdr:rowOff>
                  </from>
                  <to>
                    <xdr:col>6</xdr:col>
                    <xdr:colOff>12700</xdr:colOff>
                    <xdr:row>91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Option Button 6">
              <controlPr defaultSize="0" autoFill="0" autoLine="0" autoPict="0">
                <anchor moveWithCells="1">
                  <from>
                    <xdr:col>4</xdr:col>
                    <xdr:colOff>254000</xdr:colOff>
                    <xdr:row>87</xdr:row>
                    <xdr:rowOff>127000</xdr:rowOff>
                  </from>
                  <to>
                    <xdr:col>5</xdr:col>
                    <xdr:colOff>381000</xdr:colOff>
                    <xdr:row>88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Option Button 7">
              <controlPr defaultSize="0" autoFill="0" autoLine="0" autoPict="0">
                <anchor moveWithCells="1">
                  <from>
                    <xdr:col>4</xdr:col>
                    <xdr:colOff>254000</xdr:colOff>
                    <xdr:row>88</xdr:row>
                    <xdr:rowOff>165100</xdr:rowOff>
                  </from>
                  <to>
                    <xdr:col>5</xdr:col>
                    <xdr:colOff>444500</xdr:colOff>
                    <xdr:row>89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Option Button 8">
              <controlPr defaultSize="0" autoFill="0" autoLine="0" autoPict="0">
                <anchor moveWithCells="1">
                  <from>
                    <xdr:col>4</xdr:col>
                    <xdr:colOff>254000</xdr:colOff>
                    <xdr:row>89</xdr:row>
                    <xdr:rowOff>203200</xdr:rowOff>
                  </from>
                  <to>
                    <xdr:col>5</xdr:col>
                    <xdr:colOff>444500</xdr:colOff>
                    <xdr:row>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Group Box 9">
              <controlPr defaultSize="0" autoFill="0" autoPict="0">
                <anchor moveWithCells="1">
                  <from>
                    <xdr:col>1</xdr:col>
                    <xdr:colOff>355600</xdr:colOff>
                    <xdr:row>8</xdr:row>
                    <xdr:rowOff>88900</xdr:rowOff>
                  </from>
                  <to>
                    <xdr:col>3</xdr:col>
                    <xdr:colOff>342900</xdr:colOff>
                    <xdr:row>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Option Button 10">
              <controlPr defaultSize="0" autoFill="0" autoLine="0" autoPict="0">
                <anchor moveWithCells="1">
                  <from>
                    <xdr:col>1</xdr:col>
                    <xdr:colOff>508000</xdr:colOff>
                    <xdr:row>9</xdr:row>
                    <xdr:rowOff>12700</xdr:rowOff>
                  </from>
                  <to>
                    <xdr:col>3</xdr:col>
                    <xdr:colOff>165100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Option Button 11">
              <controlPr defaultSize="0" autoFill="0" autoLine="0" autoPict="0">
                <anchor moveWithCells="1">
                  <from>
                    <xdr:col>1</xdr:col>
                    <xdr:colOff>508000</xdr:colOff>
                    <xdr:row>9</xdr:row>
                    <xdr:rowOff>190500</xdr:rowOff>
                  </from>
                  <to>
                    <xdr:col>3</xdr:col>
                    <xdr:colOff>190500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Option Button 12">
              <controlPr defaultSize="0" autoFill="0" autoLine="0" autoPict="0">
                <anchor moveWithCells="1">
                  <from>
                    <xdr:col>1</xdr:col>
                    <xdr:colOff>508000</xdr:colOff>
                    <xdr:row>11</xdr:row>
                    <xdr:rowOff>12700</xdr:rowOff>
                  </from>
                  <to>
                    <xdr:col>3</xdr:col>
                    <xdr:colOff>139700</xdr:colOff>
                    <xdr:row>12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Group Box 13">
              <controlPr defaultSize="0" autoFill="0" autoPict="0">
                <anchor moveWithCells="1">
                  <from>
                    <xdr:col>3</xdr:col>
                    <xdr:colOff>406400</xdr:colOff>
                    <xdr:row>49</xdr:row>
                    <xdr:rowOff>101600</xdr:rowOff>
                  </from>
                  <to>
                    <xdr:col>5</xdr:col>
                    <xdr:colOff>393700</xdr:colOff>
                    <xdr:row>53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Option Button 14">
              <controlPr defaultSize="0" autoFill="0" autoLine="0" autoPict="0">
                <anchor moveWithCells="1">
                  <from>
                    <xdr:col>4</xdr:col>
                    <xdr:colOff>38100</xdr:colOff>
                    <xdr:row>50</xdr:row>
                    <xdr:rowOff>25400</xdr:rowOff>
                  </from>
                  <to>
                    <xdr:col>5</xdr:col>
                    <xdr:colOff>215900</xdr:colOff>
                    <xdr:row>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Option Button 15">
              <controlPr defaultSize="0" autoFill="0" autoLine="0" autoPict="0">
                <anchor moveWithCells="1">
                  <from>
                    <xdr:col>4</xdr:col>
                    <xdr:colOff>38100</xdr:colOff>
                    <xdr:row>51</xdr:row>
                    <xdr:rowOff>25400</xdr:rowOff>
                  </from>
                  <to>
                    <xdr:col>5</xdr:col>
                    <xdr:colOff>241300</xdr:colOff>
                    <xdr:row>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Option Button 16">
              <controlPr defaultSize="0" autoFill="0" autoLine="0" autoPict="0">
                <anchor moveWithCells="1">
                  <from>
                    <xdr:col>4</xdr:col>
                    <xdr:colOff>38100</xdr:colOff>
                    <xdr:row>52</xdr:row>
                    <xdr:rowOff>25400</xdr:rowOff>
                  </from>
                  <to>
                    <xdr:col>5</xdr:col>
                    <xdr:colOff>190500</xdr:colOff>
                    <xdr:row>53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Group Box 17">
              <controlPr defaultSize="0" autoFill="0" autoPict="0">
                <anchor moveWithCells="1">
                  <from>
                    <xdr:col>4</xdr:col>
                    <xdr:colOff>368300</xdr:colOff>
                    <xdr:row>91</xdr:row>
                    <xdr:rowOff>101600</xdr:rowOff>
                  </from>
                  <to>
                    <xdr:col>6</xdr:col>
                    <xdr:colOff>368300</xdr:colOff>
                    <xdr:row>95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Option Button 18">
              <controlPr defaultSize="0" autoFill="0" autoLine="0" autoPict="0">
                <anchor moveWithCells="1">
                  <from>
                    <xdr:col>5</xdr:col>
                    <xdr:colOff>0</xdr:colOff>
                    <xdr:row>92</xdr:row>
                    <xdr:rowOff>12700</xdr:rowOff>
                  </from>
                  <to>
                    <xdr:col>6</xdr:col>
                    <xdr:colOff>177800</xdr:colOff>
                    <xdr:row>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Option Button 19">
              <controlPr defaultSize="0" autoFill="0" autoLine="0" autoPict="0">
                <anchor moveWithCells="1">
                  <from>
                    <xdr:col>5</xdr:col>
                    <xdr:colOff>0</xdr:colOff>
                    <xdr:row>93</xdr:row>
                    <xdr:rowOff>0</xdr:rowOff>
                  </from>
                  <to>
                    <xdr:col>6</xdr:col>
                    <xdr:colOff>203200</xdr:colOff>
                    <xdr:row>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Option Button 20">
              <controlPr defaultSize="0" autoFill="0" autoLine="0" autoPict="0">
                <anchor moveWithCells="1">
                  <from>
                    <xdr:col>5</xdr:col>
                    <xdr:colOff>0</xdr:colOff>
                    <xdr:row>94</xdr:row>
                    <xdr:rowOff>25400</xdr:rowOff>
                  </from>
                  <to>
                    <xdr:col>6</xdr:col>
                    <xdr:colOff>139700</xdr:colOff>
                    <xdr:row>95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Group Box 21">
              <controlPr defaultSize="0" autoFill="0" autoPict="0">
                <anchor moveWithCells="1">
                  <from>
                    <xdr:col>3</xdr:col>
                    <xdr:colOff>406400</xdr:colOff>
                    <xdr:row>54</xdr:row>
                    <xdr:rowOff>88900</xdr:rowOff>
                  </from>
                  <to>
                    <xdr:col>5</xdr:col>
                    <xdr:colOff>393700</xdr:colOff>
                    <xdr:row>60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Option Button 22">
              <controlPr defaultSize="0" autoFill="0" autoLine="0" autoPict="0">
                <anchor moveWithCells="1">
                  <from>
                    <xdr:col>4</xdr:col>
                    <xdr:colOff>0</xdr:colOff>
                    <xdr:row>54</xdr:row>
                    <xdr:rowOff>177800</xdr:rowOff>
                  </from>
                  <to>
                    <xdr:col>5</xdr:col>
                    <xdr:colOff>152400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Option Button 23">
              <controlPr defaultSize="0" autoFill="0" autoLine="0" autoPict="0">
                <anchor moveWithCells="1">
                  <from>
                    <xdr:col>4</xdr:col>
                    <xdr:colOff>0</xdr:colOff>
                    <xdr:row>55</xdr:row>
                    <xdr:rowOff>190500</xdr:rowOff>
                  </from>
                  <to>
                    <xdr:col>5</xdr:col>
                    <xdr:colOff>152400</xdr:colOff>
                    <xdr:row>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Option Button 24">
              <controlPr defaultSize="0" autoFill="0" autoLine="0" autoPict="0">
                <anchor moveWithCells="1">
                  <from>
                    <xdr:col>4</xdr:col>
                    <xdr:colOff>0</xdr:colOff>
                    <xdr:row>56</xdr:row>
                    <xdr:rowOff>190500</xdr:rowOff>
                  </from>
                  <to>
                    <xdr:col>5</xdr:col>
                    <xdr:colOff>152400</xdr:colOff>
                    <xdr:row>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Option Button 25">
              <controlPr defaultSize="0" autoFill="0" autoLine="0" autoPict="0">
                <anchor moveWithCells="1">
                  <from>
                    <xdr:col>4</xdr:col>
                    <xdr:colOff>0</xdr:colOff>
                    <xdr:row>58</xdr:row>
                    <xdr:rowOff>0</xdr:rowOff>
                  </from>
                  <to>
                    <xdr:col>5</xdr:col>
                    <xdr:colOff>152400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Option Button 26">
              <controlPr defaultSize="0" autoFill="0" autoLine="0" autoPict="0">
                <anchor moveWithCells="1">
                  <from>
                    <xdr:col>4</xdr:col>
                    <xdr:colOff>0</xdr:colOff>
                    <xdr:row>59</xdr:row>
                    <xdr:rowOff>12700</xdr:rowOff>
                  </from>
                  <to>
                    <xdr:col>5</xdr:col>
                    <xdr:colOff>152400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Group Box 27">
              <controlPr defaultSize="0" autoFill="0" autoPict="0">
                <anchor moveWithCells="1">
                  <from>
                    <xdr:col>1</xdr:col>
                    <xdr:colOff>368300</xdr:colOff>
                    <xdr:row>13</xdr:row>
                    <xdr:rowOff>12700</xdr:rowOff>
                  </from>
                  <to>
                    <xdr:col>3</xdr:col>
                    <xdr:colOff>355600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Option Button 28">
              <controlPr defaultSize="0" autoFill="0" autoLine="0" autoPict="0">
                <anchor moveWithCells="1">
                  <from>
                    <xdr:col>1</xdr:col>
                    <xdr:colOff>469900</xdr:colOff>
                    <xdr:row>13</xdr:row>
                    <xdr:rowOff>114300</xdr:rowOff>
                  </from>
                  <to>
                    <xdr:col>3</xdr:col>
                    <xdr:colOff>114300</xdr:colOff>
                    <xdr:row>14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Option Button 29">
              <controlPr defaultSize="0" autoFill="0" autoLine="0" autoPict="0">
                <anchor moveWithCells="1">
                  <from>
                    <xdr:col>1</xdr:col>
                    <xdr:colOff>469900</xdr:colOff>
                    <xdr:row>14</xdr:row>
                    <xdr:rowOff>101600</xdr:rowOff>
                  </from>
                  <to>
                    <xdr:col>3</xdr:col>
                    <xdr:colOff>114300</xdr:colOff>
                    <xdr:row>15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Option Button 30">
              <controlPr defaultSize="0" autoFill="0" autoLine="0" autoPict="0">
                <anchor moveWithCells="1">
                  <from>
                    <xdr:col>1</xdr:col>
                    <xdr:colOff>469900</xdr:colOff>
                    <xdr:row>15</xdr:row>
                    <xdr:rowOff>114300</xdr:rowOff>
                  </from>
                  <to>
                    <xdr:col>3</xdr:col>
                    <xdr:colOff>114300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Option Button 31">
              <controlPr defaultSize="0" autoFill="0" autoLine="0" autoPict="0">
                <anchor moveWithCells="1">
                  <from>
                    <xdr:col>1</xdr:col>
                    <xdr:colOff>469900</xdr:colOff>
                    <xdr:row>16</xdr:row>
                    <xdr:rowOff>127000</xdr:rowOff>
                  </from>
                  <to>
                    <xdr:col>3</xdr:col>
                    <xdr:colOff>114300</xdr:colOff>
                    <xdr:row>17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Option Button 32">
              <controlPr defaultSize="0" autoFill="0" autoLine="0" autoPict="0">
                <anchor moveWithCells="1">
                  <from>
                    <xdr:col>1</xdr:col>
                    <xdr:colOff>469900</xdr:colOff>
                    <xdr:row>17</xdr:row>
                    <xdr:rowOff>139700</xdr:rowOff>
                  </from>
                  <to>
                    <xdr:col>3</xdr:col>
                    <xdr:colOff>114300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Group Box 33">
              <controlPr defaultSize="0" autoFill="0" autoPict="0">
                <anchor moveWithCells="1">
                  <from>
                    <xdr:col>4</xdr:col>
                    <xdr:colOff>368300</xdr:colOff>
                    <xdr:row>96</xdr:row>
                    <xdr:rowOff>38100</xdr:rowOff>
                  </from>
                  <to>
                    <xdr:col>6</xdr:col>
                    <xdr:colOff>355600</xdr:colOff>
                    <xdr:row>102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Option Button 34">
              <controlPr defaultSize="0" autoFill="0" autoLine="0" autoPict="0">
                <anchor moveWithCells="1">
                  <from>
                    <xdr:col>4</xdr:col>
                    <xdr:colOff>469900</xdr:colOff>
                    <xdr:row>96</xdr:row>
                    <xdr:rowOff>139700</xdr:rowOff>
                  </from>
                  <to>
                    <xdr:col>6</xdr:col>
                    <xdr:colOff>114300</xdr:colOff>
                    <xdr:row>97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Option Button 35">
              <controlPr defaultSize="0" autoFill="0" autoLine="0" autoPict="0">
                <anchor moveWithCells="1">
                  <from>
                    <xdr:col>4</xdr:col>
                    <xdr:colOff>469900</xdr:colOff>
                    <xdr:row>97</xdr:row>
                    <xdr:rowOff>139700</xdr:rowOff>
                  </from>
                  <to>
                    <xdr:col>6</xdr:col>
                    <xdr:colOff>114300</xdr:colOff>
                    <xdr:row>98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Option Button 36">
              <controlPr defaultSize="0" autoFill="0" autoLine="0" autoPict="0">
                <anchor moveWithCells="1">
                  <from>
                    <xdr:col>4</xdr:col>
                    <xdr:colOff>469900</xdr:colOff>
                    <xdr:row>98</xdr:row>
                    <xdr:rowOff>139700</xdr:rowOff>
                  </from>
                  <to>
                    <xdr:col>6</xdr:col>
                    <xdr:colOff>114300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40" name="Option Button 37">
              <controlPr defaultSize="0" autoFill="0" autoLine="0" autoPict="0">
                <anchor moveWithCells="1">
                  <from>
                    <xdr:col>4</xdr:col>
                    <xdr:colOff>469900</xdr:colOff>
                    <xdr:row>99</xdr:row>
                    <xdr:rowOff>152400</xdr:rowOff>
                  </from>
                  <to>
                    <xdr:col>6</xdr:col>
                    <xdr:colOff>114300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1" name="Option Button 38">
              <controlPr defaultSize="0" autoFill="0" autoLine="0" autoPict="0">
                <anchor moveWithCells="1">
                  <from>
                    <xdr:col>4</xdr:col>
                    <xdr:colOff>469900</xdr:colOff>
                    <xdr:row>100</xdr:row>
                    <xdr:rowOff>152400</xdr:rowOff>
                  </from>
                  <to>
                    <xdr:col>6</xdr:col>
                    <xdr:colOff>114300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2" name="Group Box 39">
              <controlPr defaultSize="0" autoFill="0" autoPict="0">
                <anchor moveWithCells="1">
                  <from>
                    <xdr:col>15</xdr:col>
                    <xdr:colOff>25400</xdr:colOff>
                    <xdr:row>44</xdr:row>
                    <xdr:rowOff>101600</xdr:rowOff>
                  </from>
                  <to>
                    <xdr:col>17</xdr:col>
                    <xdr:colOff>12700</xdr:colOff>
                    <xdr:row>54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3" name="Scroll Bar 40">
              <controlPr defaultSize="0" autoPict="0">
                <anchor moveWithCells="1">
                  <from>
                    <xdr:col>15</xdr:col>
                    <xdr:colOff>114300</xdr:colOff>
                    <xdr:row>47</xdr:row>
                    <xdr:rowOff>88900</xdr:rowOff>
                  </from>
                  <to>
                    <xdr:col>15</xdr:col>
                    <xdr:colOff>355600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4" name="Scroll Bar 41">
              <controlPr defaultSize="0" autoPict="0">
                <anchor moveWithCells="1">
                  <from>
                    <xdr:col>16</xdr:col>
                    <xdr:colOff>101600</xdr:colOff>
                    <xdr:row>47</xdr:row>
                    <xdr:rowOff>88900</xdr:rowOff>
                  </from>
                  <to>
                    <xdr:col>16</xdr:col>
                    <xdr:colOff>330200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5" name="Group Box 42">
              <controlPr defaultSize="0" autoFill="0" autoPict="0">
                <anchor moveWithCells="1">
                  <from>
                    <xdr:col>15</xdr:col>
                    <xdr:colOff>63500</xdr:colOff>
                    <xdr:row>86</xdr:row>
                    <xdr:rowOff>63500</xdr:rowOff>
                  </from>
                  <to>
                    <xdr:col>17</xdr:col>
                    <xdr:colOff>50800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6" name="Scroll Bar 43">
              <controlPr defaultSize="0" autoPict="0">
                <anchor moveWithCells="1">
                  <from>
                    <xdr:col>15</xdr:col>
                    <xdr:colOff>165100</xdr:colOff>
                    <xdr:row>89</xdr:row>
                    <xdr:rowOff>63500</xdr:rowOff>
                  </from>
                  <to>
                    <xdr:col>15</xdr:col>
                    <xdr:colOff>431800</xdr:colOff>
                    <xdr:row>96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7" name="Scroll Bar 44">
              <controlPr defaultSize="0" autoPict="0">
                <anchor moveWithCells="1">
                  <from>
                    <xdr:col>16</xdr:col>
                    <xdr:colOff>152400</xdr:colOff>
                    <xdr:row>89</xdr:row>
                    <xdr:rowOff>50800</xdr:rowOff>
                  </from>
                  <to>
                    <xdr:col>16</xdr:col>
                    <xdr:colOff>431800</xdr:colOff>
                    <xdr:row>96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8" name="Group Box 45">
              <controlPr defaultSize="0" autoFill="0" autoPict="0">
                <anchor moveWithCells="1">
                  <from>
                    <xdr:col>14</xdr:col>
                    <xdr:colOff>12700</xdr:colOff>
                    <xdr:row>4</xdr:row>
                    <xdr:rowOff>101600</xdr:rowOff>
                  </from>
                  <to>
                    <xdr:col>16</xdr:col>
                    <xdr:colOff>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9" name="Scroll Bar 46">
              <controlPr defaultSize="0" autoPict="0">
                <anchor moveWithCells="1">
                  <from>
                    <xdr:col>14</xdr:col>
                    <xdr:colOff>114300</xdr:colOff>
                    <xdr:row>7</xdr:row>
                    <xdr:rowOff>88900</xdr:rowOff>
                  </from>
                  <to>
                    <xdr:col>14</xdr:col>
                    <xdr:colOff>393700</xdr:colOff>
                    <xdr:row>14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50" name="Scroll Bar 47">
              <controlPr defaultSize="0" autoPict="0">
                <anchor moveWithCells="1">
                  <from>
                    <xdr:col>15</xdr:col>
                    <xdr:colOff>101600</xdr:colOff>
                    <xdr:row>7</xdr:row>
                    <xdr:rowOff>88900</xdr:rowOff>
                  </from>
                  <to>
                    <xdr:col>15</xdr:col>
                    <xdr:colOff>381000</xdr:colOff>
                    <xdr:row>14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1" name="Group Box 48">
              <controlPr defaultSize="0" autoFill="0" autoPict="0">
                <anchor moveWithCells="1">
                  <from>
                    <xdr:col>1</xdr:col>
                    <xdr:colOff>292100</xdr:colOff>
                    <xdr:row>4</xdr:row>
                    <xdr:rowOff>88900</xdr:rowOff>
                  </from>
                  <to>
                    <xdr:col>3</xdr:col>
                    <xdr:colOff>177800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2" name="Option Button 49">
              <controlPr defaultSize="0" autoFill="0" autoLine="0" autoPict="0">
                <anchor moveWithCells="1">
                  <from>
                    <xdr:col>1</xdr:col>
                    <xdr:colOff>469900</xdr:colOff>
                    <xdr:row>4</xdr:row>
                    <xdr:rowOff>177800</xdr:rowOff>
                  </from>
                  <to>
                    <xdr:col>3</xdr:col>
                    <xdr:colOff>63500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3" name="Option Button 50">
              <controlPr defaultSize="0" autoFill="0" autoLine="0" autoPict="0">
                <anchor moveWithCells="1">
                  <from>
                    <xdr:col>1</xdr:col>
                    <xdr:colOff>469900</xdr:colOff>
                    <xdr:row>5</xdr:row>
                    <xdr:rowOff>177800</xdr:rowOff>
                  </from>
                  <to>
                    <xdr:col>3</xdr:col>
                    <xdr:colOff>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4" name="Group Box 51">
              <controlPr defaultSize="0" autoFill="0" autoPict="0">
                <anchor moveWithCells="1">
                  <from>
                    <xdr:col>4</xdr:col>
                    <xdr:colOff>139700</xdr:colOff>
                    <xdr:row>119</xdr:row>
                    <xdr:rowOff>63500</xdr:rowOff>
                  </from>
                  <to>
                    <xdr:col>6</xdr:col>
                    <xdr:colOff>139700</xdr:colOff>
                    <xdr:row>123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5" name="Option Button 52">
              <controlPr defaultSize="0" autoFill="0" autoLine="0" autoPict="0">
                <anchor moveWithCells="1">
                  <from>
                    <xdr:col>4</xdr:col>
                    <xdr:colOff>279400</xdr:colOff>
                    <xdr:row>119</xdr:row>
                    <xdr:rowOff>177800</xdr:rowOff>
                  </from>
                  <to>
                    <xdr:col>5</xdr:col>
                    <xdr:colOff>457200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6" name="Option Button 53">
              <controlPr defaultSize="0" autoFill="0" autoLine="0" autoPict="0">
                <anchor moveWithCells="1">
                  <from>
                    <xdr:col>4</xdr:col>
                    <xdr:colOff>279400</xdr:colOff>
                    <xdr:row>120</xdr:row>
                    <xdr:rowOff>177800</xdr:rowOff>
                  </from>
                  <to>
                    <xdr:col>5</xdr:col>
                    <xdr:colOff>469900</xdr:colOff>
                    <xdr:row>122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7" name="Option Button 54">
              <controlPr defaultSize="0" autoFill="0" autoLine="0" autoPict="0">
                <anchor moveWithCells="1">
                  <from>
                    <xdr:col>4</xdr:col>
                    <xdr:colOff>279400</xdr:colOff>
                    <xdr:row>121</xdr:row>
                    <xdr:rowOff>177800</xdr:rowOff>
                  </from>
                  <to>
                    <xdr:col>5</xdr:col>
                    <xdr:colOff>482600</xdr:colOff>
                    <xdr:row>123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8" name="Group Box 55">
              <controlPr defaultSize="0" autoFill="0" autoPict="0">
                <anchor moveWithCells="1">
                  <from>
                    <xdr:col>4</xdr:col>
                    <xdr:colOff>127000</xdr:colOff>
                    <xdr:row>124</xdr:row>
                    <xdr:rowOff>88900</xdr:rowOff>
                  </from>
                  <to>
                    <xdr:col>6</xdr:col>
                    <xdr:colOff>114300</xdr:colOff>
                    <xdr:row>130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9" name="Option Button 56">
              <controlPr defaultSize="0" autoFill="0" autoLine="0" autoPict="0">
                <anchor moveWithCells="1">
                  <from>
                    <xdr:col>4</xdr:col>
                    <xdr:colOff>228600</xdr:colOff>
                    <xdr:row>124</xdr:row>
                    <xdr:rowOff>177800</xdr:rowOff>
                  </from>
                  <to>
                    <xdr:col>5</xdr:col>
                    <xdr:colOff>381000</xdr:colOff>
                    <xdr:row>126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60" name="Option Button 57">
              <controlPr defaultSize="0" autoFill="0" autoLine="0" autoPict="0">
                <anchor moveWithCells="1">
                  <from>
                    <xdr:col>4</xdr:col>
                    <xdr:colOff>228600</xdr:colOff>
                    <xdr:row>125</xdr:row>
                    <xdr:rowOff>190500</xdr:rowOff>
                  </from>
                  <to>
                    <xdr:col>5</xdr:col>
                    <xdr:colOff>381000</xdr:colOff>
                    <xdr:row>127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1" name="Option Button 58">
              <controlPr defaultSize="0" autoFill="0" autoLine="0" autoPict="0">
                <anchor moveWithCells="1">
                  <from>
                    <xdr:col>4</xdr:col>
                    <xdr:colOff>228600</xdr:colOff>
                    <xdr:row>126</xdr:row>
                    <xdr:rowOff>190500</xdr:rowOff>
                  </from>
                  <to>
                    <xdr:col>5</xdr:col>
                    <xdr:colOff>381000</xdr:colOff>
                    <xdr:row>128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2" name="Option Button 59">
              <controlPr defaultSize="0" autoFill="0" autoLine="0" autoPict="0">
                <anchor moveWithCells="1">
                  <from>
                    <xdr:col>4</xdr:col>
                    <xdr:colOff>228600</xdr:colOff>
                    <xdr:row>128</xdr:row>
                    <xdr:rowOff>0</xdr:rowOff>
                  </from>
                  <to>
                    <xdr:col>5</xdr:col>
                    <xdr:colOff>381000</xdr:colOff>
                    <xdr:row>129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3" name="Option Button 60">
              <controlPr defaultSize="0" autoFill="0" autoLine="0" autoPict="0">
                <anchor moveWithCells="1">
                  <from>
                    <xdr:col>4</xdr:col>
                    <xdr:colOff>228600</xdr:colOff>
                    <xdr:row>129</xdr:row>
                    <xdr:rowOff>12700</xdr:rowOff>
                  </from>
                  <to>
                    <xdr:col>5</xdr:col>
                    <xdr:colOff>381000</xdr:colOff>
                    <xdr:row>130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4" name="Check Box 61">
              <controlPr defaultSize="0" autoFill="0" autoLine="0" autoPict="0">
                <anchor moveWithCells="1">
                  <from>
                    <xdr:col>50</xdr:col>
                    <xdr:colOff>114300</xdr:colOff>
                    <xdr:row>195</xdr:row>
                    <xdr:rowOff>177800</xdr:rowOff>
                  </from>
                  <to>
                    <xdr:col>53</xdr:col>
                    <xdr:colOff>165100</xdr:colOff>
                    <xdr:row>197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5" name="Check Box 63">
              <controlPr defaultSize="0" autoFill="0" autoLine="0" autoPict="0">
                <anchor moveWithCells="1">
                  <from>
                    <xdr:col>22</xdr:col>
                    <xdr:colOff>12700</xdr:colOff>
                    <xdr:row>129</xdr:row>
                    <xdr:rowOff>177800</xdr:rowOff>
                  </from>
                  <to>
                    <xdr:col>25</xdr:col>
                    <xdr:colOff>114300</xdr:colOff>
                    <xdr:row>131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66" name="Check Box 68">
              <controlPr defaultSize="0" autoFill="0" autoLine="0" autoPict="0">
                <anchor moveWithCells="1">
                  <from>
                    <xdr:col>22</xdr:col>
                    <xdr:colOff>38100</xdr:colOff>
                    <xdr:row>111</xdr:row>
                    <xdr:rowOff>12700</xdr:rowOff>
                  </from>
                  <to>
                    <xdr:col>25</xdr:col>
                    <xdr:colOff>139700</xdr:colOff>
                    <xdr:row>112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67" name="Check Box 69">
              <controlPr defaultSize="0" autoFill="0" autoLine="0" autoPict="0">
                <anchor moveWithCells="1">
                  <from>
                    <xdr:col>22</xdr:col>
                    <xdr:colOff>63500</xdr:colOff>
                    <xdr:row>88</xdr:row>
                    <xdr:rowOff>25400</xdr:rowOff>
                  </from>
                  <to>
                    <xdr:col>25</xdr:col>
                    <xdr:colOff>165100</xdr:colOff>
                    <xdr:row>89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68" name="Check Box 72">
              <controlPr defaultSize="0" autoFill="0" autoLine="0" autoPict="0">
                <anchor moveWithCells="1">
                  <from>
                    <xdr:col>22</xdr:col>
                    <xdr:colOff>0</xdr:colOff>
                    <xdr:row>44</xdr:row>
                    <xdr:rowOff>0</xdr:rowOff>
                  </from>
                  <to>
                    <xdr:col>25</xdr:col>
                    <xdr:colOff>101600</xdr:colOff>
                    <xdr:row>45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69" name="Check Box 74">
              <controlPr defaultSize="0" autoFill="0" autoLine="0" autoPict="0">
                <anchor moveWithCells="1">
                  <from>
                    <xdr:col>22</xdr:col>
                    <xdr:colOff>101600</xdr:colOff>
                    <xdr:row>11</xdr:row>
                    <xdr:rowOff>177800</xdr:rowOff>
                  </from>
                  <to>
                    <xdr:col>25</xdr:col>
                    <xdr:colOff>215900</xdr:colOff>
                    <xdr:row>13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224"/>
  <sheetViews>
    <sheetView tabSelected="1" topLeftCell="P1" zoomScale="125" zoomScaleNormal="100" workbookViewId="0">
      <selection activeCell="J39" sqref="J39"/>
    </sheetView>
  </sheetViews>
  <sheetFormatPr baseColWidth="10" defaultColWidth="6.6640625" defaultRowHeight="15" x14ac:dyDescent="0.2"/>
  <cols>
    <col min="5" max="5" width="6.6640625" customWidth="1"/>
    <col min="10" max="14" width="6.6640625" customWidth="1"/>
    <col min="23" max="34" width="6.6640625" style="2"/>
    <col min="35" max="41" width="6.6640625" style="83"/>
    <col min="42" max="42" width="8.5" style="83" bestFit="1" customWidth="1"/>
    <col min="43" max="50" width="6.6640625" style="83" customWidth="1"/>
    <col min="51" max="51" width="7.6640625" style="83" customWidth="1"/>
    <col min="52" max="52" width="7.6640625" style="83" bestFit="1" customWidth="1"/>
    <col min="53" max="55" width="7" style="83" bestFit="1" customWidth="1"/>
    <col min="56" max="59" width="6.6640625" style="83" customWidth="1"/>
    <col min="60" max="63" width="6.83203125" style="83" bestFit="1" customWidth="1"/>
    <col min="64" max="64" width="7.1640625" style="83" bestFit="1" customWidth="1"/>
    <col min="65" max="65" width="6.6640625" style="83" customWidth="1"/>
    <col min="66" max="66" width="7.83203125" style="83" bestFit="1" customWidth="1"/>
    <col min="67" max="67" width="6.6640625" style="83" customWidth="1"/>
    <col min="68" max="69" width="6.83203125" style="83" bestFit="1" customWidth="1"/>
    <col min="70" max="70" width="7.1640625" style="83" bestFit="1" customWidth="1"/>
    <col min="71" max="73" width="7" style="83" bestFit="1" customWidth="1"/>
    <col min="74" max="74" width="11.6640625" style="83" bestFit="1" customWidth="1"/>
    <col min="75" max="77" width="6.6640625" style="83" customWidth="1"/>
    <col min="78" max="78" width="6.6640625" style="83"/>
  </cols>
  <sheetData>
    <row r="1" spans="1:78" x14ac:dyDescent="0.2">
      <c r="A1" s="1"/>
    </row>
    <row r="2" spans="1:78" s="2" customFormat="1" x14ac:dyDescent="0.2">
      <c r="A2" s="1"/>
      <c r="AI2" s="83"/>
      <c r="AJ2" s="83"/>
      <c r="AK2" s="83"/>
      <c r="AL2" s="83"/>
      <c r="AM2" s="83"/>
      <c r="AN2" s="83"/>
      <c r="AO2" s="83"/>
      <c r="AP2" s="83" t="s">
        <v>5</v>
      </c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</row>
    <row r="3" spans="1:78" s="2" customFormat="1" x14ac:dyDescent="0.2">
      <c r="A3" s="1"/>
      <c r="B3" s="7" t="s">
        <v>109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W3" s="7" t="s">
        <v>206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19"/>
      <c r="AJ3" s="120"/>
      <c r="AK3" s="83"/>
      <c r="AL3" s="83"/>
      <c r="AM3" s="83"/>
      <c r="AN3" s="83"/>
      <c r="AO3" s="83"/>
      <c r="AP3" s="83" t="s">
        <v>83</v>
      </c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</row>
    <row r="4" spans="1:78" s="2" customFormat="1" x14ac:dyDescent="0.2">
      <c r="A4" s="1"/>
      <c r="B4" s="10"/>
      <c r="C4" s="13" t="s">
        <v>178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21"/>
      <c r="AJ4" s="122"/>
      <c r="AK4" s="83"/>
      <c r="AL4" s="83"/>
      <c r="AM4" s="83"/>
      <c r="AN4" s="83"/>
      <c r="AO4" s="83"/>
      <c r="AP4" s="83" t="s">
        <v>64</v>
      </c>
      <c r="AQ4" s="83"/>
      <c r="AR4" s="83" t="s">
        <v>62</v>
      </c>
      <c r="AS4" s="83">
        <v>30</v>
      </c>
      <c r="AT4" s="83"/>
      <c r="AU4" s="83" t="s">
        <v>84</v>
      </c>
      <c r="AV4" s="83"/>
      <c r="AW4" s="83"/>
      <c r="AX4" s="83"/>
      <c r="AY4" s="83" t="s">
        <v>85</v>
      </c>
      <c r="AZ4" s="83"/>
      <c r="BA4" s="83"/>
      <c r="BB4" s="83"/>
      <c r="BC4" s="83" t="s">
        <v>86</v>
      </c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</row>
    <row r="5" spans="1:78" s="2" customFormat="1" x14ac:dyDescent="0.2">
      <c r="A5" s="1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W5" s="10"/>
      <c r="X5" s="11"/>
      <c r="Y5" s="123" t="s">
        <v>207</v>
      </c>
      <c r="Z5" s="11"/>
      <c r="AA5" s="11"/>
      <c r="AB5" s="11"/>
      <c r="AC5" s="11"/>
      <c r="AD5" s="11"/>
      <c r="AE5" s="11"/>
      <c r="AF5" s="11"/>
      <c r="AG5" s="11"/>
      <c r="AH5" s="11"/>
      <c r="AI5" s="121"/>
      <c r="AJ5" s="122"/>
      <c r="AK5" s="83"/>
      <c r="AL5" s="83"/>
      <c r="AM5" s="83"/>
      <c r="AN5" s="83"/>
      <c r="AO5" s="83"/>
      <c r="AP5" s="83" t="s">
        <v>65</v>
      </c>
      <c r="AQ5" s="83" t="s">
        <v>66</v>
      </c>
      <c r="AR5" s="83" t="s">
        <v>67</v>
      </c>
      <c r="AS5" s="83" t="s">
        <v>68</v>
      </c>
      <c r="AT5" s="83"/>
      <c r="AU5" s="83">
        <v>0</v>
      </c>
      <c r="AV5" s="83">
        <v>0</v>
      </c>
      <c r="AW5" s="83">
        <f>-$AS$4/4</f>
        <v>-7.5</v>
      </c>
      <c r="AX5" s="83">
        <v>540</v>
      </c>
      <c r="AY5" s="83">
        <f>-$AS$4/4</f>
        <v>-7.5</v>
      </c>
      <c r="AZ5" s="83">
        <v>0</v>
      </c>
      <c r="BA5" s="83">
        <v>0</v>
      </c>
      <c r="BB5" s="83">
        <v>450</v>
      </c>
      <c r="BC5" s="83">
        <v>0</v>
      </c>
      <c r="BD5" s="83">
        <v>0</v>
      </c>
      <c r="BE5" s="83">
        <f>$AS$4/4</f>
        <v>7.5</v>
      </c>
      <c r="BF5" s="83">
        <v>250</v>
      </c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</row>
    <row r="6" spans="1:78" s="2" customFormat="1" x14ac:dyDescent="0.2">
      <c r="A6" s="1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27" t="str">
        <f>P46</f>
        <v>near</v>
      </c>
      <c r="P6" s="27" t="str">
        <f>Q46</f>
        <v>far</v>
      </c>
      <c r="Q6" s="11"/>
      <c r="R6" s="11"/>
      <c r="S6" s="11"/>
      <c r="T6" s="11"/>
      <c r="U6" s="12"/>
      <c r="W6" s="20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124"/>
      <c r="AJ6" s="125"/>
      <c r="AK6" s="83"/>
      <c r="AL6" s="83"/>
      <c r="AM6" s="83"/>
      <c r="AN6" s="83"/>
      <c r="AO6" s="83"/>
      <c r="AP6" s="83">
        <v>0</v>
      </c>
      <c r="AQ6" s="83">
        <v>0</v>
      </c>
      <c r="AR6" s="83">
        <v>-1</v>
      </c>
      <c r="AS6" s="83">
        <v>1</v>
      </c>
      <c r="AT6" s="83"/>
      <c r="AU6" s="83">
        <v>0</v>
      </c>
      <c r="AV6" s="83">
        <f>$AS$4/4</f>
        <v>7.5</v>
      </c>
      <c r="AW6" s="83">
        <v>0</v>
      </c>
      <c r="AX6" s="83">
        <v>0</v>
      </c>
      <c r="AY6" s="83">
        <v>0</v>
      </c>
      <c r="AZ6" s="83">
        <f>$AS$4/4</f>
        <v>7.5</v>
      </c>
      <c r="BA6" s="83">
        <v>0</v>
      </c>
      <c r="BB6" s="83">
        <v>0</v>
      </c>
      <c r="BC6" s="83">
        <v>0</v>
      </c>
      <c r="BD6" s="83">
        <f>$AS$4/4</f>
        <v>7.5</v>
      </c>
      <c r="BE6" s="83">
        <v>0</v>
      </c>
      <c r="BF6" s="83">
        <v>0</v>
      </c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</row>
    <row r="7" spans="1:78" s="2" customFormat="1" x14ac:dyDescent="0.2">
      <c r="A7" s="1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27">
        <f>P47</f>
        <v>100</v>
      </c>
      <c r="P7" s="27">
        <f>Q47</f>
        <v>700</v>
      </c>
      <c r="Q7" s="11"/>
      <c r="R7" s="11"/>
      <c r="S7" s="11"/>
      <c r="T7" s="11"/>
      <c r="U7" s="12"/>
      <c r="AI7" s="83"/>
      <c r="AJ7" s="83"/>
      <c r="AK7" s="83"/>
      <c r="AL7" s="83"/>
      <c r="AM7" s="83"/>
      <c r="AN7" s="83"/>
      <c r="AO7" s="83"/>
      <c r="AP7" s="83">
        <v>1</v>
      </c>
      <c r="AQ7" s="83">
        <v>0</v>
      </c>
      <c r="AR7" s="83">
        <v>0</v>
      </c>
      <c r="AS7" s="83">
        <v>0</v>
      </c>
      <c r="AT7" s="83"/>
      <c r="AU7" s="83">
        <f>$AS$4/4</f>
        <v>7.5</v>
      </c>
      <c r="AV7" s="83">
        <v>0</v>
      </c>
      <c r="AW7" s="83">
        <v>0</v>
      </c>
      <c r="AX7" s="83">
        <v>850</v>
      </c>
      <c r="AY7" s="83">
        <v>0</v>
      </c>
      <c r="AZ7" s="83">
        <v>0</v>
      </c>
      <c r="BA7" s="83">
        <f>-$AS$4/4</f>
        <v>-7.5</v>
      </c>
      <c r="BB7" s="83">
        <v>1100</v>
      </c>
      <c r="BC7" s="83">
        <f>-$AS$4/4</f>
        <v>-7.5</v>
      </c>
      <c r="BD7" s="83">
        <v>0</v>
      </c>
      <c r="BE7" s="83">
        <v>0</v>
      </c>
      <c r="BF7" s="83">
        <v>1300</v>
      </c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</row>
    <row r="8" spans="1:78" s="2" customFormat="1" x14ac:dyDescent="0.2">
      <c r="A8" s="1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2"/>
      <c r="AI8" s="83"/>
      <c r="AJ8" s="83"/>
      <c r="AK8" s="83"/>
      <c r="AL8" s="83"/>
      <c r="AM8" s="83"/>
      <c r="AN8" s="83"/>
      <c r="AO8" s="83"/>
      <c r="AP8" s="83">
        <v>0</v>
      </c>
      <c r="AQ8" s="83">
        <v>2</v>
      </c>
      <c r="AR8" s="83">
        <v>-1</v>
      </c>
      <c r="AS8" s="83">
        <v>-1</v>
      </c>
      <c r="AT8" s="83"/>
      <c r="AU8" s="83">
        <v>0</v>
      </c>
      <c r="AV8" s="83">
        <v>0</v>
      </c>
      <c r="AW8" s="83">
        <v>0</v>
      </c>
      <c r="AX8" s="83">
        <v>1</v>
      </c>
      <c r="AY8" s="83">
        <v>0</v>
      </c>
      <c r="AZ8" s="83">
        <v>0</v>
      </c>
      <c r="BA8" s="83">
        <v>0</v>
      </c>
      <c r="BB8" s="83">
        <v>1</v>
      </c>
      <c r="BC8" s="83">
        <v>0</v>
      </c>
      <c r="BD8" s="83">
        <v>0</v>
      </c>
      <c r="BE8" s="83">
        <v>0</v>
      </c>
      <c r="BF8" s="83">
        <v>1</v>
      </c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</row>
    <row r="9" spans="1:78" s="2" customFormat="1" x14ac:dyDescent="0.2">
      <c r="A9" s="1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2"/>
      <c r="AJ9" s="83"/>
      <c r="AK9" s="83"/>
      <c r="AL9" s="83"/>
      <c r="AM9" s="83"/>
      <c r="AN9" s="83"/>
      <c r="AO9" s="83"/>
      <c r="AP9" s="83">
        <v>1</v>
      </c>
      <c r="AQ9" s="83">
        <v>1</v>
      </c>
      <c r="AR9" s="83">
        <v>1</v>
      </c>
      <c r="AS9" s="83">
        <v>1</v>
      </c>
      <c r="AT9" s="83"/>
      <c r="AU9" s="83" t="s">
        <v>65</v>
      </c>
      <c r="AV9" s="83" t="s">
        <v>66</v>
      </c>
      <c r="AW9" s="83" t="s">
        <v>67</v>
      </c>
      <c r="AX9" s="83" t="s">
        <v>68</v>
      </c>
      <c r="AY9" s="83" t="s">
        <v>65</v>
      </c>
      <c r="AZ9" s="83" t="s">
        <v>66</v>
      </c>
      <c r="BA9" s="83" t="s">
        <v>67</v>
      </c>
      <c r="BB9" s="83" t="s">
        <v>68</v>
      </c>
      <c r="BC9" s="83" t="s">
        <v>65</v>
      </c>
      <c r="BD9" s="83" t="s">
        <v>66</v>
      </c>
      <c r="BE9" s="83" t="s">
        <v>67</v>
      </c>
      <c r="BF9" s="83" t="s">
        <v>68</v>
      </c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</row>
    <row r="10" spans="1:78" s="2" customFormat="1" x14ac:dyDescent="0.2">
      <c r="A10" s="1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2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>
        <f t="array" ref="AU10:AX13">MMULT(AU5:AX8,AP6:AS9)</f>
        <v>540</v>
      </c>
      <c r="AV10" s="83">
        <v>525</v>
      </c>
      <c r="AW10" s="83">
        <v>547.5</v>
      </c>
      <c r="AX10" s="83">
        <v>547.5</v>
      </c>
      <c r="AY10" s="83">
        <f t="array" ref="AY10:BB13">MMULT(AY5:BB8,AP6:AS9)</f>
        <v>450</v>
      </c>
      <c r="AZ10" s="83">
        <v>450</v>
      </c>
      <c r="BA10" s="83">
        <v>457.5</v>
      </c>
      <c r="BB10" s="83">
        <v>442.5</v>
      </c>
      <c r="BC10" s="83">
        <f t="array" ref="BC10:BF13">MMULT(BC5:BF8,AP6:AS9)</f>
        <v>250</v>
      </c>
      <c r="BD10" s="83">
        <v>265</v>
      </c>
      <c r="BE10" s="83">
        <v>242.5</v>
      </c>
      <c r="BF10" s="83">
        <v>242.5</v>
      </c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</row>
    <row r="11" spans="1:78" s="2" customFormat="1" x14ac:dyDescent="0.2">
      <c r="A11" s="1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  <c r="W11" s="15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120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>
        <v>7.5</v>
      </c>
      <c r="AV11" s="83">
        <v>0</v>
      </c>
      <c r="AW11" s="83">
        <v>0</v>
      </c>
      <c r="AX11" s="83">
        <v>0</v>
      </c>
      <c r="AY11" s="83">
        <v>7.5</v>
      </c>
      <c r="AZ11" s="83">
        <v>0</v>
      </c>
      <c r="BA11" s="83">
        <v>0</v>
      </c>
      <c r="BB11" s="83">
        <v>0</v>
      </c>
      <c r="BC11" s="83">
        <v>7.5</v>
      </c>
      <c r="BD11" s="83">
        <v>0</v>
      </c>
      <c r="BE11" s="83">
        <v>0</v>
      </c>
      <c r="BF11" s="83">
        <v>0</v>
      </c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</row>
    <row r="12" spans="1:78" s="2" customFormat="1" ht="17" x14ac:dyDescent="0.25">
      <c r="A12" s="1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W12" s="10"/>
      <c r="X12" s="13" t="s">
        <v>208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21"/>
      <c r="AJ12" s="122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>
        <v>850</v>
      </c>
      <c r="AV12" s="83">
        <v>850</v>
      </c>
      <c r="AW12" s="83">
        <v>842.5</v>
      </c>
      <c r="AX12" s="83">
        <v>857.5</v>
      </c>
      <c r="AY12" s="83">
        <v>1100</v>
      </c>
      <c r="AZ12" s="83">
        <v>1085</v>
      </c>
      <c r="BA12" s="83">
        <v>1107.5</v>
      </c>
      <c r="BB12" s="83">
        <v>1107.5</v>
      </c>
      <c r="BC12" s="83">
        <v>1300</v>
      </c>
      <c r="BD12" s="83">
        <v>1300</v>
      </c>
      <c r="BE12" s="83">
        <v>1307.5</v>
      </c>
      <c r="BF12" s="83">
        <v>1292.5</v>
      </c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</row>
    <row r="13" spans="1:78" s="2" customFormat="1" x14ac:dyDescent="0.2">
      <c r="A13" s="1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21"/>
      <c r="AJ13" s="122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>
        <v>1</v>
      </c>
      <c r="AV13" s="83">
        <v>1</v>
      </c>
      <c r="AW13" s="83">
        <v>1</v>
      </c>
      <c r="AX13" s="83">
        <v>1</v>
      </c>
      <c r="AY13" s="83">
        <v>1</v>
      </c>
      <c r="AZ13" s="83">
        <v>1</v>
      </c>
      <c r="BA13" s="83">
        <v>1</v>
      </c>
      <c r="BB13" s="83">
        <v>1</v>
      </c>
      <c r="BC13" s="83">
        <v>1</v>
      </c>
      <c r="BD13" s="83">
        <v>1</v>
      </c>
      <c r="BE13" s="83">
        <v>1</v>
      </c>
      <c r="BF13" s="83">
        <v>1</v>
      </c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</row>
    <row r="14" spans="1:78" s="2" customFormat="1" x14ac:dyDescent="0.2">
      <c r="A14" s="1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  <c r="W14" s="10"/>
      <c r="X14" s="11"/>
      <c r="Y14" s="11"/>
      <c r="Z14" s="11" t="s">
        <v>200</v>
      </c>
      <c r="AA14" s="11"/>
      <c r="AB14" s="11"/>
      <c r="AC14" s="11" t="s">
        <v>204</v>
      </c>
      <c r="AD14" s="11"/>
      <c r="AE14" s="11"/>
      <c r="AF14" s="11"/>
      <c r="AG14" s="11"/>
      <c r="AH14" s="11"/>
      <c r="AI14" s="121"/>
      <c r="AJ14" s="122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</row>
    <row r="15" spans="1:78" s="2" customFormat="1" x14ac:dyDescent="0.2">
      <c r="A15" s="1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2"/>
      <c r="W15" s="10"/>
      <c r="X15" s="11"/>
      <c r="Y15" s="11"/>
      <c r="Z15" s="27" t="s">
        <v>195</v>
      </c>
      <c r="AA15" s="27" t="s">
        <v>194</v>
      </c>
      <c r="AB15" s="11"/>
      <c r="AC15" s="27" t="s">
        <v>195</v>
      </c>
      <c r="AD15" s="27" t="s">
        <v>194</v>
      </c>
      <c r="AE15" s="11"/>
      <c r="AF15" s="11"/>
      <c r="AG15" s="11"/>
      <c r="AH15" s="11"/>
      <c r="AI15" s="121"/>
      <c r="AJ15" s="122"/>
      <c r="AK15" s="83"/>
      <c r="AL15" s="83"/>
      <c r="AM15" s="83"/>
      <c r="AN15" s="83"/>
      <c r="AO15" s="83"/>
      <c r="AP15" s="83" t="s">
        <v>89</v>
      </c>
      <c r="AQ15" s="83">
        <v>100</v>
      </c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</row>
    <row r="16" spans="1:78" s="2" customFormat="1" x14ac:dyDescent="0.2">
      <c r="A16" s="1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W16" s="10"/>
      <c r="X16" s="11"/>
      <c r="Y16" s="11"/>
      <c r="Z16" s="25" t="e">
        <f t="shared" ref="Z16:AA19" si="0">AG50</f>
        <v>#N/A</v>
      </c>
      <c r="AA16" s="43" t="e">
        <f t="shared" si="0"/>
        <v>#N/A</v>
      </c>
      <c r="AB16" s="11"/>
      <c r="AC16" s="25" t="e">
        <f t="shared" ref="AC16:AD19" si="1">AY221</f>
        <v>#N/A</v>
      </c>
      <c r="AD16" s="43" t="e">
        <f t="shared" si="1"/>
        <v>#N/A</v>
      </c>
      <c r="AE16" s="11"/>
      <c r="AF16" s="11"/>
      <c r="AG16" s="11"/>
      <c r="AH16" s="11"/>
      <c r="AI16" s="121"/>
      <c r="AJ16" s="122"/>
      <c r="AK16" s="83"/>
      <c r="AL16" s="83"/>
      <c r="AM16" s="83"/>
      <c r="AN16" s="83"/>
      <c r="AO16" s="83"/>
      <c r="AP16" s="83">
        <v>0</v>
      </c>
      <c r="AQ16" s="83">
        <f>AQ15</f>
        <v>100</v>
      </c>
      <c r="AR16" s="83">
        <v>0</v>
      </c>
      <c r="AS16" s="83">
        <v>0</v>
      </c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</row>
    <row r="17" spans="1:78" s="2" customFormat="1" ht="17" x14ac:dyDescent="0.25">
      <c r="A17" s="1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W17" s="10"/>
      <c r="X17" s="11"/>
      <c r="Y17" s="13" t="s">
        <v>201</v>
      </c>
      <c r="Z17" s="26" t="e">
        <f t="shared" si="0"/>
        <v>#N/A</v>
      </c>
      <c r="AA17" s="47" t="e">
        <f t="shared" si="0"/>
        <v>#N/A</v>
      </c>
      <c r="AB17" s="127" t="s">
        <v>19</v>
      </c>
      <c r="AC17" s="26" t="e">
        <f t="shared" si="1"/>
        <v>#N/A</v>
      </c>
      <c r="AD17" s="47" t="e">
        <f t="shared" si="1"/>
        <v>#N/A</v>
      </c>
      <c r="AE17" s="11"/>
      <c r="AF17" s="11"/>
      <c r="AG17" s="11"/>
      <c r="AH17" s="11"/>
      <c r="AI17" s="121"/>
      <c r="AJ17" s="122"/>
      <c r="AK17" s="83"/>
      <c r="AL17" s="83"/>
      <c r="AM17" s="83"/>
      <c r="AN17" s="83"/>
      <c r="AO17" s="83"/>
      <c r="AP17" s="83">
        <v>0</v>
      </c>
      <c r="AQ17" s="83">
        <v>0</v>
      </c>
      <c r="AR17" s="83">
        <f>AQ15</f>
        <v>100</v>
      </c>
      <c r="AS17" s="83">
        <v>0</v>
      </c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</row>
    <row r="18" spans="1:78" s="2" customFormat="1" x14ac:dyDescent="0.2">
      <c r="A18" s="1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  <c r="W18" s="10"/>
      <c r="X18" s="11"/>
      <c r="Y18" s="11"/>
      <c r="Z18" s="26" t="e">
        <f t="shared" si="0"/>
        <v>#N/A</v>
      </c>
      <c r="AA18" s="47" t="e">
        <f t="shared" si="0"/>
        <v>#N/A</v>
      </c>
      <c r="AB18" s="11"/>
      <c r="AC18" s="26" t="e">
        <f t="shared" si="1"/>
        <v>#N/A</v>
      </c>
      <c r="AD18" s="47" t="e">
        <f t="shared" si="1"/>
        <v>#N/A</v>
      </c>
      <c r="AE18" s="11"/>
      <c r="AF18" s="11"/>
      <c r="AG18" s="11"/>
      <c r="AH18" s="11"/>
      <c r="AI18" s="121"/>
      <c r="AJ18" s="122"/>
      <c r="AK18" s="83"/>
      <c r="AL18" s="83"/>
      <c r="AM18" s="83"/>
      <c r="AN18" s="83"/>
      <c r="AO18" s="83"/>
      <c r="AP18" s="83">
        <v>0</v>
      </c>
      <c r="AQ18" s="83">
        <v>0</v>
      </c>
      <c r="AR18" s="83">
        <v>0</v>
      </c>
      <c r="AS18" s="83">
        <f>AQ15</f>
        <v>100</v>
      </c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</row>
    <row r="19" spans="1:78" s="2" customFormat="1" x14ac:dyDescent="0.2">
      <c r="A19" s="1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  <c r="W19" s="10"/>
      <c r="X19" s="11"/>
      <c r="Y19" s="11"/>
      <c r="Z19" s="28" t="e">
        <f t="shared" si="0"/>
        <v>#N/A</v>
      </c>
      <c r="AA19" s="50" t="e">
        <f t="shared" si="0"/>
        <v>#N/A</v>
      </c>
      <c r="AB19" s="11"/>
      <c r="AC19" s="28" t="e">
        <f t="shared" si="1"/>
        <v>#N/A</v>
      </c>
      <c r="AD19" s="50" t="e">
        <f t="shared" si="1"/>
        <v>#N/A</v>
      </c>
      <c r="AE19" s="11"/>
      <c r="AF19" s="11"/>
      <c r="AG19" s="11"/>
      <c r="AH19" s="11"/>
      <c r="AI19" s="121"/>
      <c r="AJ19" s="122"/>
      <c r="AK19" s="83"/>
      <c r="AL19" s="83"/>
      <c r="AM19" s="83"/>
      <c r="AN19" s="83"/>
      <c r="AO19" s="83"/>
      <c r="AP19" s="83">
        <v>1</v>
      </c>
      <c r="AQ19" s="83">
        <v>1</v>
      </c>
      <c r="AR19" s="83">
        <v>1</v>
      </c>
      <c r="AS19" s="83">
        <v>1</v>
      </c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</row>
    <row r="20" spans="1:78" s="2" customFormat="1" x14ac:dyDescent="0.2">
      <c r="A20" s="1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2"/>
      <c r="W20" s="10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21"/>
      <c r="AJ20" s="122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</row>
    <row r="21" spans="1:78" s="2" customFormat="1" x14ac:dyDescent="0.2">
      <c r="A21" s="1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2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21"/>
      <c r="AJ21" s="122"/>
      <c r="AK21" s="83"/>
      <c r="AL21" s="83"/>
      <c r="AM21" s="83"/>
      <c r="AN21" s="83"/>
      <c r="AO21" s="83"/>
      <c r="AP21" s="97" t="s">
        <v>92</v>
      </c>
      <c r="AQ21" s="83"/>
      <c r="AR21" s="83" t="s">
        <v>103</v>
      </c>
      <c r="AS21" s="83">
        <v>2</v>
      </c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</row>
    <row r="22" spans="1:78" s="2" customFormat="1" x14ac:dyDescent="0.2">
      <c r="A22" s="1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2"/>
      <c r="W22" s="10"/>
      <c r="X22" s="11"/>
      <c r="Y22" s="73" t="s">
        <v>213</v>
      </c>
      <c r="Z22" s="11"/>
      <c r="AA22" s="11"/>
      <c r="AB22" s="11"/>
      <c r="AC22" s="11"/>
      <c r="AD22" s="11"/>
      <c r="AE22" s="11"/>
      <c r="AF22" s="11"/>
      <c r="AG22" s="11"/>
      <c r="AH22" s="11"/>
      <c r="AI22" s="121"/>
      <c r="AJ22" s="122"/>
      <c r="AK22" s="83"/>
      <c r="AL22" s="83"/>
      <c r="AM22" s="83"/>
      <c r="AN22" s="83"/>
      <c r="AO22" s="83"/>
      <c r="AP22" s="83" t="s">
        <v>7</v>
      </c>
      <c r="AQ22" s="83" t="s">
        <v>11</v>
      </c>
      <c r="AR22" s="83" t="s">
        <v>54</v>
      </c>
      <c r="AS22" s="83" t="s">
        <v>55</v>
      </c>
      <c r="AT22" s="83" t="s">
        <v>56</v>
      </c>
      <c r="AU22" s="83" t="s">
        <v>58</v>
      </c>
      <c r="AV22" s="83"/>
      <c r="AW22" s="83" t="s">
        <v>57</v>
      </c>
      <c r="AX22" s="83"/>
      <c r="AY22" s="83"/>
      <c r="AZ22" s="83"/>
      <c r="BA22" s="83"/>
      <c r="BB22" s="83"/>
      <c r="BC22" s="83" t="s">
        <v>59</v>
      </c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</row>
    <row r="23" spans="1:78" s="2" customFormat="1" x14ac:dyDescent="0.2">
      <c r="A23" s="1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2"/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21"/>
      <c r="AJ23" s="122"/>
      <c r="AK23" s="83"/>
      <c r="AL23" s="83"/>
      <c r="AM23" s="83"/>
      <c r="AN23" s="83"/>
      <c r="AO23" s="83"/>
      <c r="AP23" s="83">
        <v>550</v>
      </c>
      <c r="AQ23" s="83">
        <f t="array" ref="AQ23:AQ25">CHOOSE(AS21,AX5:AX7,BB5:BB7,BF5:BF7)</f>
        <v>450</v>
      </c>
      <c r="AR23" s="83">
        <v>0</v>
      </c>
      <c r="AS23" s="83">
        <f t="shared" ref="AS23:AS25" si="2">-(AQ23-AP23)</f>
        <v>100</v>
      </c>
      <c r="AT23" s="83">
        <f>AR24*AS25-AS24*AR25</f>
        <v>-400</v>
      </c>
      <c r="AU23" s="83">
        <f>AS24*AT25-AT24*AS25</f>
        <v>0</v>
      </c>
      <c r="AV23" s="83"/>
      <c r="AW23" s="83">
        <f t="array" ref="AW23:AW25">AT23:AT25/AT26</f>
        <v>-0.97014250014533188</v>
      </c>
      <c r="AX23" s="83">
        <f t="array" ref="AX23:AX25">AU23:AU25/AU26</f>
        <v>0</v>
      </c>
      <c r="AY23" s="83">
        <f t="array" ref="AY23:AY25">AS23:AS25/AS26</f>
        <v>0.24253562503633297</v>
      </c>
      <c r="AZ23" s="83">
        <f>AP23</f>
        <v>550</v>
      </c>
      <c r="BA23" s="83">
        <f>SQRT(SUMPRODUCT(AW23:AY23,AW23:AY23))</f>
        <v>1</v>
      </c>
      <c r="BB23" s="83"/>
      <c r="BC23" s="83">
        <f t="array" ref="BC23:BF26">MINVERSE(AW23:AZ26)</f>
        <v>-0.97014250014533188</v>
      </c>
      <c r="BD23" s="83">
        <v>0</v>
      </c>
      <c r="BE23" s="83">
        <v>-0.24253562503633297</v>
      </c>
      <c r="BF23" s="83">
        <v>703.35331260536566</v>
      </c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</row>
    <row r="24" spans="1:78" s="2" customFormat="1" x14ac:dyDescent="0.2">
      <c r="A24" s="1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W24" s="20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124"/>
      <c r="AJ24" s="125"/>
      <c r="AK24" s="83"/>
      <c r="AL24" s="83"/>
      <c r="AM24" s="83"/>
      <c r="AN24" s="83"/>
      <c r="AO24" s="83"/>
      <c r="AP24" s="83">
        <v>0</v>
      </c>
      <c r="AQ24" s="83">
        <v>0</v>
      </c>
      <c r="AR24" s="83">
        <v>1</v>
      </c>
      <c r="AS24" s="83">
        <f t="shared" si="2"/>
        <v>0</v>
      </c>
      <c r="AT24" s="83">
        <f>-(AR23*AS25-AS23*AR25)</f>
        <v>0</v>
      </c>
      <c r="AU24" s="83">
        <f>-(AS23*AT25-AT23*AS25)</f>
        <v>170000</v>
      </c>
      <c r="AV24" s="83"/>
      <c r="AW24" s="83">
        <v>0</v>
      </c>
      <c r="AX24" s="83">
        <v>1</v>
      </c>
      <c r="AY24" s="83">
        <v>0</v>
      </c>
      <c r="AZ24" s="83">
        <f>AP24</f>
        <v>0</v>
      </c>
      <c r="BA24" s="83">
        <f t="shared" ref="BA24:BA25" si="3">SQRT(SUMPRODUCT(AW24:AY24,AW24:AY24))</f>
        <v>1</v>
      </c>
      <c r="BB24" s="83"/>
      <c r="BC24" s="83">
        <v>0</v>
      </c>
      <c r="BD24" s="83">
        <v>1</v>
      </c>
      <c r="BE24" s="83">
        <v>0</v>
      </c>
      <c r="BF24" s="83">
        <v>0</v>
      </c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</row>
    <row r="25" spans="1:78" s="2" customFormat="1" x14ac:dyDescent="0.2">
      <c r="A25" s="1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AI25" s="83"/>
      <c r="AJ25" s="83"/>
      <c r="AK25" s="83"/>
      <c r="AL25" s="83"/>
      <c r="AM25" s="83"/>
      <c r="AN25" s="83"/>
      <c r="AO25" s="83"/>
      <c r="AP25" s="83">
        <v>700</v>
      </c>
      <c r="AQ25" s="83">
        <v>1100</v>
      </c>
      <c r="AR25" s="83">
        <v>0</v>
      </c>
      <c r="AS25" s="83">
        <f t="shared" si="2"/>
        <v>-400</v>
      </c>
      <c r="AT25" s="83">
        <f>AR23*AS24-AS23*AR24</f>
        <v>-100</v>
      </c>
      <c r="AU25" s="83">
        <f>AS23*AT24-AT23*AS24</f>
        <v>0</v>
      </c>
      <c r="AV25" s="83"/>
      <c r="AW25" s="83">
        <v>-0.24253562503633297</v>
      </c>
      <c r="AX25" s="83">
        <v>0</v>
      </c>
      <c r="AY25" s="83">
        <v>-0.97014250014533188</v>
      </c>
      <c r="AZ25" s="83">
        <f>AP25</f>
        <v>700</v>
      </c>
      <c r="BA25" s="83">
        <f t="shared" si="3"/>
        <v>1</v>
      </c>
      <c r="BB25" s="83"/>
      <c r="BC25" s="83">
        <v>0.24253562503633297</v>
      </c>
      <c r="BD25" s="83">
        <v>0</v>
      </c>
      <c r="BE25" s="83">
        <v>-0.97014250014533188</v>
      </c>
      <c r="BF25" s="83">
        <v>545.70515633174921</v>
      </c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</row>
    <row r="26" spans="1:78" s="2" customFormat="1" x14ac:dyDescent="0.2">
      <c r="A26" s="1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2"/>
      <c r="AI26" s="83"/>
      <c r="AJ26" s="83"/>
      <c r="AK26" s="83"/>
      <c r="AL26" s="83"/>
      <c r="AM26" s="83"/>
      <c r="AN26" s="83"/>
      <c r="AO26" s="83"/>
      <c r="AP26" s="83">
        <v>1</v>
      </c>
      <c r="AQ26" s="83">
        <v>1</v>
      </c>
      <c r="AR26" s="83">
        <v>0</v>
      </c>
      <c r="AS26" s="83">
        <f>SQRT(SUMPRODUCT(AS23:AS25,AS23:AS25))</f>
        <v>412.31056256176606</v>
      </c>
      <c r="AT26" s="83">
        <f>SQRT(SUMPRODUCT(AT23:AT25,AT23:AT25))</f>
        <v>412.31056256176606</v>
      </c>
      <c r="AU26" s="83">
        <f>SQRT(SUMPRODUCT(AU23:AU25,AU23:AU25))</f>
        <v>170000</v>
      </c>
      <c r="AV26" s="83"/>
      <c r="AW26" s="83">
        <v>0</v>
      </c>
      <c r="AX26" s="83">
        <v>0</v>
      </c>
      <c r="AY26" s="83">
        <v>0</v>
      </c>
      <c r="AZ26" s="83">
        <v>1</v>
      </c>
      <c r="BA26" s="83"/>
      <c r="BB26" s="83"/>
      <c r="BC26" s="83">
        <v>0</v>
      </c>
      <c r="BD26" s="83">
        <v>0</v>
      </c>
      <c r="BE26" s="83">
        <v>0</v>
      </c>
      <c r="BF26" s="83">
        <v>1</v>
      </c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</row>
    <row r="27" spans="1:78" s="2" customFormat="1" x14ac:dyDescent="0.2">
      <c r="A27" s="1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2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</row>
    <row r="28" spans="1:78" s="2" customFormat="1" x14ac:dyDescent="0.2">
      <c r="A28" s="1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7"/>
      <c r="O28" s="74" t="s">
        <v>139</v>
      </c>
      <c r="P28" s="74" t="s">
        <v>140</v>
      </c>
      <c r="Q28" s="74" t="s">
        <v>141</v>
      </c>
      <c r="R28" s="11"/>
      <c r="S28" s="11"/>
      <c r="T28" s="11"/>
      <c r="U28" s="12"/>
      <c r="AI28" s="83"/>
      <c r="AJ28" s="83"/>
      <c r="AK28" s="83"/>
      <c r="AL28" s="83"/>
      <c r="AM28" s="83"/>
      <c r="AN28" s="83"/>
      <c r="AO28" s="83"/>
      <c r="AP28" s="83" t="s">
        <v>91</v>
      </c>
      <c r="AQ28" s="83"/>
      <c r="AR28" s="83" t="s">
        <v>93</v>
      </c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</row>
    <row r="29" spans="1:78" s="2" customFormat="1" x14ac:dyDescent="0.2">
      <c r="A29" s="1"/>
      <c r="B29" s="10"/>
      <c r="C29" s="13" t="s">
        <v>138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74"/>
      <c r="O29" s="75">
        <f>AU10</f>
        <v>540</v>
      </c>
      <c r="P29" s="37">
        <f>AY10</f>
        <v>450</v>
      </c>
      <c r="Q29" s="29">
        <f>BC10</f>
        <v>250</v>
      </c>
      <c r="R29" s="11"/>
      <c r="S29" s="11"/>
      <c r="T29" s="11"/>
      <c r="U29" s="12"/>
      <c r="AI29" s="83"/>
      <c r="AJ29" s="83"/>
      <c r="AK29" s="83"/>
      <c r="AL29" s="83"/>
      <c r="AM29" s="83"/>
      <c r="AN29" s="83"/>
      <c r="AO29" s="83"/>
      <c r="AP29" s="83"/>
      <c r="AQ29" s="83" t="s">
        <v>41</v>
      </c>
      <c r="AR29" s="83" t="s">
        <v>42</v>
      </c>
      <c r="AS29" s="83" t="s">
        <v>43</v>
      </c>
      <c r="AT29" s="83" t="s">
        <v>44</v>
      </c>
      <c r="AU29" s="98" t="str">
        <f>"XYz"</f>
        <v>XYz</v>
      </c>
      <c r="AV29" s="83" t="s">
        <v>45</v>
      </c>
      <c r="AW29" s="83" t="s">
        <v>46</v>
      </c>
      <c r="AX29" s="83" t="s">
        <v>47</v>
      </c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</row>
    <row r="30" spans="1:78" s="2" customFormat="1" x14ac:dyDescent="0.2">
      <c r="A30" s="1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76">
        <f>AU11</f>
        <v>7.5</v>
      </c>
      <c r="P30" s="38">
        <f>AY11</f>
        <v>7.5</v>
      </c>
      <c r="Q30" s="30">
        <f>BC11</f>
        <v>7.5</v>
      </c>
      <c r="R30" s="11"/>
      <c r="S30" s="11"/>
      <c r="T30" s="11"/>
      <c r="U30" s="12"/>
      <c r="AI30" s="83"/>
      <c r="AJ30" s="83"/>
      <c r="AK30" s="83"/>
      <c r="AL30" s="83"/>
      <c r="AM30" s="83"/>
      <c r="AN30" s="83"/>
      <c r="AO30" s="83"/>
      <c r="AP30" s="83"/>
      <c r="AQ30" s="83">
        <f t="array" ref="AQ30:AX33">MMULT(AW23:AZ26,AQ90:AX93)</f>
        <v>472.16694669706817</v>
      </c>
      <c r="AR30" s="83">
        <v>472.16694669706817</v>
      </c>
      <c r="AS30" s="83">
        <v>579.32592829566522</v>
      </c>
      <c r="AT30" s="83">
        <v>579.32592829566522</v>
      </c>
      <c r="AU30" s="98">
        <v>5.1686268794774151</v>
      </c>
      <c r="AV30" s="83">
        <v>5.1686268794774151</v>
      </c>
      <c r="AW30" s="83">
        <v>755.28149806965644</v>
      </c>
      <c r="AX30" s="83">
        <v>755.28149806965644</v>
      </c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</row>
    <row r="31" spans="1:78" s="2" customFormat="1" x14ac:dyDescent="0.2">
      <c r="A31" s="1"/>
      <c r="B31" s="10"/>
      <c r="C31" s="13" t="s">
        <v>15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76">
        <f>AU12</f>
        <v>850</v>
      </c>
      <c r="P31" s="38">
        <f>AY12</f>
        <v>1100</v>
      </c>
      <c r="Q31" s="30">
        <f>BC12</f>
        <v>1300</v>
      </c>
      <c r="R31" s="11"/>
      <c r="S31" s="11"/>
      <c r="T31" s="11"/>
      <c r="U31" s="12"/>
      <c r="AI31" s="83"/>
      <c r="AJ31" s="83"/>
      <c r="AK31" s="83"/>
      <c r="AL31" s="83"/>
      <c r="AM31" s="83"/>
      <c r="AN31" s="83"/>
      <c r="AO31" s="83"/>
      <c r="AP31" s="83"/>
      <c r="AQ31" s="83">
        <v>41.42135623730951</v>
      </c>
      <c r="AR31" s="83">
        <v>-41.42135623730951</v>
      </c>
      <c r="AS31" s="83">
        <v>-41.42135623730951</v>
      </c>
      <c r="AT31" s="83">
        <v>41.42135623730951</v>
      </c>
      <c r="AU31" s="98">
        <v>289.94949366116657</v>
      </c>
      <c r="AV31" s="83">
        <v>-289.94949366116657</v>
      </c>
      <c r="AW31" s="83">
        <v>-289.94949366116657</v>
      </c>
      <c r="AX31" s="83">
        <v>289.94949366116657</v>
      </c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</row>
    <row r="32" spans="1:78" s="2" customFormat="1" x14ac:dyDescent="0.2">
      <c r="A32" s="1"/>
      <c r="B32" s="10"/>
      <c r="C32" s="11"/>
      <c r="D32" s="13" t="s">
        <v>115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77">
        <f>AU13</f>
        <v>1</v>
      </c>
      <c r="P32" s="39">
        <f>AY13</f>
        <v>1</v>
      </c>
      <c r="Q32" s="31">
        <f>BC13</f>
        <v>1</v>
      </c>
      <c r="R32" s="11"/>
      <c r="S32" s="11"/>
      <c r="T32" s="11"/>
      <c r="U32" s="12"/>
      <c r="AI32" s="83"/>
      <c r="AJ32" s="83"/>
      <c r="AK32" s="83"/>
      <c r="AL32" s="83"/>
      <c r="AM32" s="83"/>
      <c r="AN32" s="83"/>
      <c r="AO32" s="83"/>
      <c r="AP32" s="83"/>
      <c r="AQ32" s="83">
        <v>783.61937731470857</v>
      </c>
      <c r="AR32" s="83">
        <v>783.61937731470857</v>
      </c>
      <c r="AS32" s="83">
        <v>810.40912271435786</v>
      </c>
      <c r="AT32" s="83">
        <v>810.40912271435786</v>
      </c>
      <c r="AU32" s="98">
        <v>1285.3356412029598</v>
      </c>
      <c r="AV32" s="83">
        <v>1285.3356412029598</v>
      </c>
      <c r="AW32" s="83">
        <v>1472.8638590005048</v>
      </c>
      <c r="AX32" s="83">
        <v>1472.8638590005048</v>
      </c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</row>
    <row r="33" spans="1:78" s="2" customFormat="1" x14ac:dyDescent="0.2">
      <c r="A33" s="1"/>
      <c r="B33" s="10"/>
      <c r="C33" s="11"/>
      <c r="D33" s="11"/>
      <c r="E33" s="13" t="s">
        <v>110</v>
      </c>
      <c r="F33" s="11"/>
      <c r="G33" s="11"/>
      <c r="H33" s="27" t="s">
        <v>111</v>
      </c>
      <c r="I33" s="11"/>
      <c r="J33" s="27" t="s">
        <v>103</v>
      </c>
      <c r="K33" s="11"/>
      <c r="L33" s="27" t="s">
        <v>14</v>
      </c>
      <c r="M33" s="11"/>
      <c r="N33" s="11"/>
      <c r="O33" s="11"/>
      <c r="P33" s="11"/>
      <c r="Q33" s="11"/>
      <c r="R33" s="11"/>
      <c r="S33" s="11"/>
      <c r="T33" s="11"/>
      <c r="U33" s="12"/>
      <c r="AI33" s="83"/>
      <c r="AJ33" s="83"/>
      <c r="AK33" s="83"/>
      <c r="AL33" s="83"/>
      <c r="AM33" s="83"/>
      <c r="AN33" s="83"/>
      <c r="AO33" s="83"/>
      <c r="AP33" s="83"/>
      <c r="AQ33" s="83">
        <v>1</v>
      </c>
      <c r="AR33" s="83">
        <v>1</v>
      </c>
      <c r="AS33" s="83">
        <v>1</v>
      </c>
      <c r="AT33" s="83">
        <v>1</v>
      </c>
      <c r="AU33" s="98">
        <v>1</v>
      </c>
      <c r="AV33" s="83">
        <v>1</v>
      </c>
      <c r="AW33" s="83">
        <v>1</v>
      </c>
      <c r="AX33" s="83">
        <v>1</v>
      </c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</row>
    <row r="34" spans="1:78" s="2" customFormat="1" x14ac:dyDescent="0.2">
      <c r="A34" s="1"/>
      <c r="B34" s="10"/>
      <c r="C34" s="11"/>
      <c r="D34" s="11"/>
      <c r="E34" s="11"/>
      <c r="F34" s="11"/>
      <c r="G34" s="11"/>
      <c r="H34" s="25">
        <f>AP23</f>
        <v>550</v>
      </c>
      <c r="I34" s="11"/>
      <c r="J34" s="25">
        <f>AQ23</f>
        <v>450</v>
      </c>
      <c r="K34" s="11"/>
      <c r="L34" s="25">
        <f>AR23</f>
        <v>0</v>
      </c>
      <c r="M34" s="11"/>
      <c r="N34" s="11"/>
      <c r="O34" s="11"/>
      <c r="P34" s="11"/>
      <c r="Q34" s="11"/>
      <c r="R34" s="11"/>
      <c r="S34" s="11"/>
      <c r="T34" s="11"/>
      <c r="U34" s="12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</row>
    <row r="35" spans="1:78" s="2" customFormat="1" x14ac:dyDescent="0.2">
      <c r="A35" s="1"/>
      <c r="B35" s="10"/>
      <c r="C35" s="11"/>
      <c r="D35" s="11"/>
      <c r="E35" s="11"/>
      <c r="F35" s="11"/>
      <c r="G35" s="11"/>
      <c r="H35" s="26">
        <f>AP24</f>
        <v>0</v>
      </c>
      <c r="I35" s="11"/>
      <c r="J35" s="26">
        <f>AQ24</f>
        <v>0</v>
      </c>
      <c r="K35" s="11"/>
      <c r="L35" s="26">
        <f>AR24</f>
        <v>1</v>
      </c>
      <c r="M35" s="11"/>
      <c r="N35" s="11"/>
      <c r="O35" s="11"/>
      <c r="P35" s="11"/>
      <c r="Q35" s="11"/>
      <c r="R35" s="11"/>
      <c r="S35" s="11"/>
      <c r="T35" s="11"/>
      <c r="U35" s="12"/>
      <c r="AI35" s="83"/>
      <c r="AJ35" s="83"/>
      <c r="AK35" s="83"/>
      <c r="AL35" s="83"/>
      <c r="AM35" s="83"/>
      <c r="AN35" s="83"/>
      <c r="AO35" s="83"/>
      <c r="AP35" s="83" t="s">
        <v>87</v>
      </c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 t="s">
        <v>156</v>
      </c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</row>
    <row r="36" spans="1:78" s="2" customFormat="1" x14ac:dyDescent="0.2">
      <c r="A36" s="1"/>
      <c r="B36" s="10"/>
      <c r="C36" s="11"/>
      <c r="D36" s="11"/>
      <c r="E36" s="11"/>
      <c r="F36" s="11"/>
      <c r="G36" s="11"/>
      <c r="H36" s="28">
        <f>AP25</f>
        <v>700</v>
      </c>
      <c r="I36" s="11"/>
      <c r="J36" s="28">
        <f>AQ25</f>
        <v>1100</v>
      </c>
      <c r="K36" s="11"/>
      <c r="L36" s="28">
        <f>AR25</f>
        <v>0</v>
      </c>
      <c r="M36" s="11"/>
      <c r="N36" s="11"/>
      <c r="O36" s="11"/>
      <c r="P36" s="11"/>
      <c r="Q36" s="11"/>
      <c r="R36" s="11"/>
      <c r="S36" s="11"/>
      <c r="T36" s="11"/>
      <c r="U36" s="12"/>
      <c r="AI36" s="83"/>
      <c r="AJ36" s="83"/>
      <c r="AK36" s="83"/>
      <c r="AL36" s="83"/>
      <c r="AM36" s="83"/>
      <c r="AN36" s="83"/>
      <c r="AO36" s="83"/>
      <c r="AP36" s="83"/>
      <c r="AQ36" s="97" t="s">
        <v>74</v>
      </c>
      <c r="AR36" s="83"/>
      <c r="AS36" s="83"/>
      <c r="AT36" s="83" t="s">
        <v>7</v>
      </c>
      <c r="AU36" s="83" t="s">
        <v>103</v>
      </c>
      <c r="AV36" s="83"/>
      <c r="AW36" s="83"/>
      <c r="AX36" s="83"/>
      <c r="AY36" s="83"/>
      <c r="AZ36" s="83" t="s">
        <v>57</v>
      </c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 t="s">
        <v>153</v>
      </c>
      <c r="BL36" s="83" t="s">
        <v>154</v>
      </c>
      <c r="BM36" s="83" t="s">
        <v>37</v>
      </c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</row>
    <row r="37" spans="1:78" s="2" customFormat="1" x14ac:dyDescent="0.2">
      <c r="A37" s="1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2"/>
      <c r="AI37" s="83"/>
      <c r="AJ37" s="83"/>
      <c r="AK37" s="83"/>
      <c r="AL37" s="83"/>
      <c r="AM37" s="83"/>
      <c r="AN37" s="83"/>
      <c r="AO37" s="83"/>
      <c r="AP37" s="83" t="s">
        <v>105</v>
      </c>
      <c r="AQ37" s="83"/>
      <c r="AR37" s="83" t="s">
        <v>73</v>
      </c>
      <c r="AS37" s="83"/>
      <c r="AT37" s="83">
        <v>1</v>
      </c>
      <c r="AU37" s="83"/>
      <c r="AV37" s="83" t="s">
        <v>54</v>
      </c>
      <c r="AW37" s="83" t="s">
        <v>55</v>
      </c>
      <c r="AX37" s="83" t="s">
        <v>56</v>
      </c>
      <c r="AY37" s="83" t="s">
        <v>58</v>
      </c>
      <c r="AZ37" s="83">
        <f>SQRT(SUMPRODUCT(AZ38:AZ40,AZ38:AZ40))</f>
        <v>0.99999999999999989</v>
      </c>
      <c r="BA37" s="83">
        <f>SQRT(SUMPRODUCT(BA38:BA40,BA38:BA40))</f>
        <v>1</v>
      </c>
      <c r="BB37" s="83">
        <f>SQRT(SUMPRODUCT(BB38:BB40,BB38:BB40))</f>
        <v>1</v>
      </c>
      <c r="BC37" s="83"/>
      <c r="BD37" s="83"/>
      <c r="BE37" s="83" t="s">
        <v>59</v>
      </c>
      <c r="BF37" s="83"/>
      <c r="BG37" s="83"/>
      <c r="BH37" s="83"/>
      <c r="BI37" s="83"/>
      <c r="BJ37" s="83"/>
      <c r="BK37" s="83">
        <v>1200</v>
      </c>
      <c r="BL37" s="83">
        <f>BK37</f>
        <v>1200</v>
      </c>
      <c r="BM37" s="83">
        <v>2</v>
      </c>
      <c r="BN37" s="83"/>
      <c r="BO37" s="83" t="s">
        <v>155</v>
      </c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</row>
    <row r="38" spans="1:78" s="2" customFormat="1" ht="17" x14ac:dyDescent="0.25">
      <c r="A38" s="1"/>
      <c r="B38" s="10"/>
      <c r="C38" s="11"/>
      <c r="D38" s="11"/>
      <c r="E38" s="13" t="s">
        <v>112</v>
      </c>
      <c r="F38" s="11"/>
      <c r="G38" s="11"/>
      <c r="H38" s="11" t="s">
        <v>113</v>
      </c>
      <c r="I38" s="11"/>
      <c r="J38" s="11"/>
      <c r="K38" s="11"/>
      <c r="L38" s="11"/>
      <c r="M38" s="11" t="s">
        <v>114</v>
      </c>
      <c r="N38" s="11"/>
      <c r="O38" s="11"/>
      <c r="P38" s="11"/>
      <c r="Q38" s="11"/>
      <c r="R38" s="11"/>
      <c r="S38" s="11"/>
      <c r="T38" s="11"/>
      <c r="U38" s="12"/>
      <c r="AI38" s="83"/>
      <c r="AJ38" s="83"/>
      <c r="AK38" s="83"/>
      <c r="AL38" s="83"/>
      <c r="AM38" s="83"/>
      <c r="AN38" s="83"/>
      <c r="AO38" s="83"/>
      <c r="AP38" s="83">
        <f>AU38-1</f>
        <v>349</v>
      </c>
      <c r="AQ38" s="83">
        <v>250</v>
      </c>
      <c r="AR38" s="83">
        <v>200</v>
      </c>
      <c r="AS38" s="83">
        <v>350</v>
      </c>
      <c r="AT38" s="83">
        <f t="array" ref="AT38:AU40">CHOOSE(AT37,AR38:AS40,AP38:AQ40)</f>
        <v>200</v>
      </c>
      <c r="AU38" s="83">
        <v>350</v>
      </c>
      <c r="AV38" s="83">
        <v>0</v>
      </c>
      <c r="AW38" s="83">
        <f>-(AU38-AT38)</f>
        <v>-150</v>
      </c>
      <c r="AX38" s="83">
        <f>AV39*AW40-AW39*AV40</f>
        <v>-2300</v>
      </c>
      <c r="AY38" s="83">
        <f>AW39*AX40-AX39*AW40</f>
        <v>120000</v>
      </c>
      <c r="AZ38" s="83">
        <f t="array" ref="AZ38:AZ40">AX38:AX40/AX41</f>
        <v>-0.99788010596581833</v>
      </c>
      <c r="BA38" s="83">
        <f t="array" ref="BA38:BA40">AY38:AY40/AY41</f>
        <v>2.1339393527818197E-2</v>
      </c>
      <c r="BB38" s="83">
        <f t="array" ref="BB38:BB40">AW38:AW40/AW41</f>
        <v>-6.1481089787933742E-2</v>
      </c>
      <c r="BC38" s="83">
        <f>AT38</f>
        <v>200</v>
      </c>
      <c r="BD38" s="83">
        <f>SQRT(SUMPRODUCT(AZ38:BB38,AZ38:BB38))</f>
        <v>1</v>
      </c>
      <c r="BE38" s="83"/>
      <c r="BF38" s="83">
        <f t="array" ref="BF38:BI41">MINVERSE(AZ38:BC41)</f>
        <v>-0.99788010596581844</v>
      </c>
      <c r="BG38" s="83">
        <v>0</v>
      </c>
      <c r="BH38" s="83">
        <v>6.5079137345596838E-2</v>
      </c>
      <c r="BI38" s="83">
        <v>264.65515853876053</v>
      </c>
      <c r="BJ38" s="83"/>
      <c r="BK38" s="83">
        <f>2/BK37</f>
        <v>1.6666666666666668E-3</v>
      </c>
      <c r="BL38" s="83">
        <v>0</v>
      </c>
      <c r="BM38" s="83">
        <v>0</v>
      </c>
      <c r="BN38" s="83">
        <v>0</v>
      </c>
      <c r="BO38" s="83"/>
      <c r="BP38" s="83">
        <f t="array" ref="BP38:BS41">MMULT(BK38:BN41,BF38:BI41)</f>
        <v>-1.6631335099430307E-3</v>
      </c>
      <c r="BQ38" s="83">
        <v>0</v>
      </c>
      <c r="BR38" s="83">
        <v>1.0846522890932807E-4</v>
      </c>
      <c r="BS38" s="83">
        <v>0.44109193089793425</v>
      </c>
      <c r="BT38" s="83"/>
      <c r="BU38" s="83"/>
      <c r="BV38" s="83"/>
      <c r="BW38" s="83"/>
      <c r="BX38" s="83"/>
      <c r="BY38" s="83"/>
      <c r="BZ38" s="83"/>
    </row>
    <row r="39" spans="1:78" s="2" customFormat="1" x14ac:dyDescent="0.2">
      <c r="A39" s="1"/>
      <c r="B39" s="10"/>
      <c r="C39" s="11"/>
      <c r="D39" s="11"/>
      <c r="E39" s="11"/>
      <c r="F39" s="11"/>
      <c r="G39" s="11"/>
      <c r="H39" s="60">
        <f t="array" ref="H39:K42">AW23:AZ26</f>
        <v>-0.97014250014533188</v>
      </c>
      <c r="I39" s="61">
        <v>0</v>
      </c>
      <c r="J39" s="61">
        <v>0.24253562503633297</v>
      </c>
      <c r="K39" s="43">
        <v>550</v>
      </c>
      <c r="L39" s="11"/>
      <c r="M39" s="60">
        <f t="array" ref="M39:P42">BC23:BF26</f>
        <v>-0.97014250014533188</v>
      </c>
      <c r="N39" s="61">
        <v>0</v>
      </c>
      <c r="O39" s="61">
        <v>-0.24253562503633297</v>
      </c>
      <c r="P39" s="43">
        <v>703.35331260536566</v>
      </c>
      <c r="Q39" s="11"/>
      <c r="R39" s="11"/>
      <c r="S39" s="11"/>
      <c r="T39" s="11"/>
      <c r="U39" s="12"/>
      <c r="AI39" s="83"/>
      <c r="AJ39" s="83"/>
      <c r="AK39" s="83"/>
      <c r="AL39" s="83"/>
      <c r="AM39" s="83"/>
      <c r="AN39" s="83"/>
      <c r="AO39" s="83"/>
      <c r="AP39" s="83">
        <v>200</v>
      </c>
      <c r="AQ39" s="83">
        <v>0</v>
      </c>
      <c r="AR39" s="83">
        <v>800</v>
      </c>
      <c r="AS39" s="83">
        <v>0</v>
      </c>
      <c r="AT39" s="83">
        <v>800</v>
      </c>
      <c r="AU39" s="83">
        <v>0</v>
      </c>
      <c r="AV39" s="83">
        <v>1</v>
      </c>
      <c r="AW39" s="83">
        <f>-(AU39-AT39)</f>
        <v>800</v>
      </c>
      <c r="AX39" s="83">
        <f>-(AV38*AW40-AW38*AV40)</f>
        <v>0</v>
      </c>
      <c r="AY39" s="83">
        <f>-(AW38*AX40-AX38*AW40)</f>
        <v>5312500</v>
      </c>
      <c r="AZ39" s="83">
        <v>0</v>
      </c>
      <c r="BA39" s="83">
        <v>0.94471273430445135</v>
      </c>
      <c r="BB39" s="83">
        <v>0.32789914553564659</v>
      </c>
      <c r="BC39" s="83">
        <f>AT39</f>
        <v>800</v>
      </c>
      <c r="BD39" s="83">
        <f>SQRT(SUMPRODUCT(AZ39:BB39,AZ39:BB39))</f>
        <v>1</v>
      </c>
      <c r="BE39" s="83"/>
      <c r="BF39" s="83">
        <v>2.1339393527818194E-2</v>
      </c>
      <c r="BG39" s="83">
        <v>0.94471273430445135</v>
      </c>
      <c r="BH39" s="83">
        <v>0.32720403409321225</v>
      </c>
      <c r="BI39" s="83">
        <v>-432.83403205591247</v>
      </c>
      <c r="BJ39" s="83"/>
      <c r="BK39" s="83">
        <v>0</v>
      </c>
      <c r="BL39" s="83">
        <f>2/BL37</f>
        <v>1.6666666666666668E-3</v>
      </c>
      <c r="BM39" s="83">
        <v>0</v>
      </c>
      <c r="BN39" s="83">
        <v>0</v>
      </c>
      <c r="BO39" s="83"/>
      <c r="BP39" s="83">
        <v>3.5565655879696992E-5</v>
      </c>
      <c r="BQ39" s="83">
        <v>1.5745212238407523E-3</v>
      </c>
      <c r="BR39" s="83">
        <v>5.4534005682202046E-4</v>
      </c>
      <c r="BS39" s="83">
        <v>-0.72139005342652085</v>
      </c>
      <c r="BT39" s="83"/>
      <c r="BU39" s="83"/>
      <c r="BV39" s="83"/>
      <c r="BW39" s="83"/>
      <c r="BX39" s="83"/>
      <c r="BY39" s="83"/>
      <c r="BZ39" s="83"/>
    </row>
    <row r="40" spans="1:78" s="2" customFormat="1" x14ac:dyDescent="0.2">
      <c r="A40" s="1"/>
      <c r="B40" s="10"/>
      <c r="C40" s="11"/>
      <c r="D40" s="11"/>
      <c r="E40" s="11"/>
      <c r="F40" s="11"/>
      <c r="G40" s="11"/>
      <c r="H40" s="62">
        <v>0</v>
      </c>
      <c r="I40" s="27">
        <v>1</v>
      </c>
      <c r="J40" s="27">
        <v>0</v>
      </c>
      <c r="K40" s="47">
        <v>0</v>
      </c>
      <c r="L40" s="11"/>
      <c r="M40" s="62">
        <v>0</v>
      </c>
      <c r="N40" s="27">
        <v>1</v>
      </c>
      <c r="O40" s="27">
        <v>0</v>
      </c>
      <c r="P40" s="47">
        <v>0</v>
      </c>
      <c r="Q40" s="11"/>
      <c r="R40" s="11"/>
      <c r="S40" s="11"/>
      <c r="T40" s="11"/>
      <c r="U40" s="12"/>
      <c r="AI40" s="83"/>
      <c r="AJ40" s="83"/>
      <c r="AK40" s="83"/>
      <c r="AL40" s="83"/>
      <c r="AM40" s="83"/>
      <c r="AN40" s="83"/>
      <c r="AO40" s="83"/>
      <c r="AP40" s="83">
        <f>AU40</f>
        <v>1300</v>
      </c>
      <c r="AQ40" s="83">
        <v>1300</v>
      </c>
      <c r="AR40" s="83">
        <v>-1000</v>
      </c>
      <c r="AS40" s="83">
        <v>1300</v>
      </c>
      <c r="AT40" s="83">
        <v>-1000</v>
      </c>
      <c r="AU40" s="83">
        <v>1300</v>
      </c>
      <c r="AV40" s="83">
        <v>0</v>
      </c>
      <c r="AW40" s="83">
        <f>-(AU40-AT40)</f>
        <v>-2300</v>
      </c>
      <c r="AX40" s="83">
        <f>AV38*AW39-AW38*AV39</f>
        <v>150</v>
      </c>
      <c r="AY40" s="83">
        <f>AW38*AX39-AX38*AW39</f>
        <v>1840000</v>
      </c>
      <c r="AZ40" s="83">
        <v>6.5079137345596852E-2</v>
      </c>
      <c r="BA40" s="83">
        <v>0.32720403409321236</v>
      </c>
      <c r="BB40" s="83">
        <v>-0.94271004341498399</v>
      </c>
      <c r="BC40" s="83">
        <f>AT40</f>
        <v>-1000</v>
      </c>
      <c r="BD40" s="83">
        <f>SQRT(SUMPRODUCT(AZ40:BB40,AZ40:BB40))</f>
        <v>1</v>
      </c>
      <c r="BE40" s="83"/>
      <c r="BF40" s="83">
        <v>-6.1481089787933728E-2</v>
      </c>
      <c r="BG40" s="83">
        <v>0.32789914553564659</v>
      </c>
      <c r="BH40" s="83">
        <v>-0.94271004341498377</v>
      </c>
      <c r="BI40" s="83">
        <v>-1192.7331418859142</v>
      </c>
      <c r="BJ40" s="83"/>
      <c r="BK40" s="83">
        <v>0</v>
      </c>
      <c r="BL40" s="83">
        <v>0</v>
      </c>
      <c r="BM40" s="83">
        <f>2/BM37</f>
        <v>1</v>
      </c>
      <c r="BN40" s="83">
        <f>-(BM37+1)/(BM37-1)</f>
        <v>-3</v>
      </c>
      <c r="BO40" s="83"/>
      <c r="BP40" s="83">
        <v>-6.1481089787933728E-2</v>
      </c>
      <c r="BQ40" s="83">
        <v>0.32789914553564659</v>
      </c>
      <c r="BR40" s="83">
        <v>-0.94271004341498377</v>
      </c>
      <c r="BS40" s="83">
        <v>-1195.7331418859142</v>
      </c>
      <c r="BT40" s="83"/>
      <c r="BU40" s="83"/>
      <c r="BV40" s="83"/>
      <c r="BW40" s="83"/>
      <c r="BX40" s="83"/>
      <c r="BY40" s="83"/>
      <c r="BZ40" s="83"/>
    </row>
    <row r="41" spans="1:78" s="2" customFormat="1" x14ac:dyDescent="0.2">
      <c r="A41" s="1"/>
      <c r="B41" s="10"/>
      <c r="C41" s="11"/>
      <c r="D41" s="11"/>
      <c r="E41" s="11"/>
      <c r="F41" s="11"/>
      <c r="G41" s="11"/>
      <c r="H41" s="62">
        <v>-0.24253562503633297</v>
      </c>
      <c r="I41" s="27">
        <v>0</v>
      </c>
      <c r="J41" s="27">
        <v>-0.97014250014533188</v>
      </c>
      <c r="K41" s="47">
        <v>700</v>
      </c>
      <c r="L41" s="11"/>
      <c r="M41" s="62">
        <v>0.24253562503633297</v>
      </c>
      <c r="N41" s="27">
        <v>0</v>
      </c>
      <c r="O41" s="27">
        <v>-0.97014250014533188</v>
      </c>
      <c r="P41" s="47">
        <v>545.70515633174921</v>
      </c>
      <c r="Q41" s="11"/>
      <c r="R41" s="11"/>
      <c r="S41" s="11"/>
      <c r="T41" s="11"/>
      <c r="U41" s="12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>
        <f>SQRT(SUMPRODUCT(AV38:AV40,AV38:AV40))</f>
        <v>1</v>
      </c>
      <c r="AW41" s="83">
        <f>SQRT(SUMPRODUCT(AW38:AW40,AW38:AW40))</f>
        <v>2439.7745797511702</v>
      </c>
      <c r="AX41" s="83">
        <f>SQRT(SUMPRODUCT(AX38:AX40,AX38:AX40))</f>
        <v>2304.886114323222</v>
      </c>
      <c r="AY41" s="83">
        <f>SQRT(SUMPRODUCT(AY38:AY40,AY38:AY40))</f>
        <v>5623402.5509472461</v>
      </c>
      <c r="AZ41" s="83">
        <v>0</v>
      </c>
      <c r="BA41" s="83">
        <v>0</v>
      </c>
      <c r="BB41" s="83">
        <v>0</v>
      </c>
      <c r="BC41" s="83">
        <v>1</v>
      </c>
      <c r="BD41" s="83"/>
      <c r="BE41" s="83"/>
      <c r="BF41" s="83">
        <v>0</v>
      </c>
      <c r="BG41" s="83">
        <v>0</v>
      </c>
      <c r="BH41" s="83">
        <v>0</v>
      </c>
      <c r="BI41" s="83">
        <v>1</v>
      </c>
      <c r="BJ41" s="83"/>
      <c r="BK41" s="83">
        <v>0</v>
      </c>
      <c r="BL41" s="83">
        <v>0</v>
      </c>
      <c r="BM41" s="83">
        <v>0</v>
      </c>
      <c r="BN41" s="83">
        <v>1</v>
      </c>
      <c r="BO41" s="83"/>
      <c r="BP41" s="83">
        <v>0</v>
      </c>
      <c r="BQ41" s="83">
        <v>0</v>
      </c>
      <c r="BR41" s="83">
        <v>0</v>
      </c>
      <c r="BS41" s="83">
        <v>1</v>
      </c>
      <c r="BT41" s="83"/>
      <c r="BU41" s="83"/>
      <c r="BV41" s="83"/>
      <c r="BW41" s="83"/>
      <c r="BX41" s="83"/>
      <c r="BY41" s="83"/>
      <c r="BZ41" s="83"/>
    </row>
    <row r="42" spans="1:78" s="2" customFormat="1" x14ac:dyDescent="0.2">
      <c r="A42" s="1"/>
      <c r="B42" s="10"/>
      <c r="C42" s="11"/>
      <c r="D42" s="11"/>
      <c r="E42" s="11"/>
      <c r="F42" s="11"/>
      <c r="G42" s="11"/>
      <c r="H42" s="48">
        <v>0</v>
      </c>
      <c r="I42" s="49">
        <v>0</v>
      </c>
      <c r="J42" s="49">
        <v>0</v>
      </c>
      <c r="K42" s="50">
        <v>1</v>
      </c>
      <c r="L42" s="11"/>
      <c r="M42" s="48">
        <v>0</v>
      </c>
      <c r="N42" s="49">
        <v>0</v>
      </c>
      <c r="O42" s="49">
        <v>0</v>
      </c>
      <c r="P42" s="50">
        <v>1</v>
      </c>
      <c r="Q42" s="11"/>
      <c r="R42" s="11"/>
      <c r="S42" s="11"/>
      <c r="T42" s="11"/>
      <c r="U42" s="12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</row>
    <row r="43" spans="1:78" s="2" customFormat="1" x14ac:dyDescent="0.2">
      <c r="A43" s="1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2"/>
      <c r="AI43" s="83"/>
      <c r="AJ43" s="83"/>
      <c r="AK43" s="83"/>
      <c r="AL43" s="83"/>
      <c r="AM43" s="83"/>
      <c r="AN43" s="83"/>
      <c r="AO43" s="83"/>
      <c r="AP43" s="83" t="s">
        <v>88</v>
      </c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</row>
    <row r="44" spans="1:78" s="2" customFormat="1" ht="17" x14ac:dyDescent="0.25">
      <c r="A44" s="1"/>
      <c r="B44" s="10"/>
      <c r="C44" s="11"/>
      <c r="D44" s="13" t="s">
        <v>116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2"/>
      <c r="W44" s="15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119"/>
      <c r="AJ44" s="120"/>
      <c r="AK44" s="83"/>
      <c r="AL44" s="83"/>
      <c r="AM44" s="83"/>
      <c r="AN44" s="83"/>
      <c r="AO44" s="83"/>
      <c r="AP44" s="83" t="s">
        <v>65</v>
      </c>
      <c r="AQ44" s="83" t="s">
        <v>66</v>
      </c>
      <c r="AR44" s="83" t="s">
        <v>67</v>
      </c>
      <c r="AS44" s="83" t="s">
        <v>68</v>
      </c>
      <c r="AT44" s="83" t="s">
        <v>65</v>
      </c>
      <c r="AU44" s="83" t="s">
        <v>66</v>
      </c>
      <c r="AV44" s="83" t="s">
        <v>67</v>
      </c>
      <c r="AW44" s="83" t="s">
        <v>68</v>
      </c>
      <c r="AX44" s="83" t="s">
        <v>65</v>
      </c>
      <c r="AY44" s="83" t="s">
        <v>66</v>
      </c>
      <c r="AZ44" s="83" t="s">
        <v>67</v>
      </c>
      <c r="BA44" s="83" t="s">
        <v>68</v>
      </c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</row>
    <row r="45" spans="1:78" s="2" customFormat="1" ht="18" x14ac:dyDescent="0.25">
      <c r="A45" s="1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2"/>
      <c r="W45" s="10"/>
      <c r="X45" s="13" t="s">
        <v>209</v>
      </c>
      <c r="Y45" s="11"/>
      <c r="Z45" s="11"/>
      <c r="AA45" s="11"/>
      <c r="AB45" s="11"/>
      <c r="AC45" s="11"/>
      <c r="AD45" s="11"/>
      <c r="AE45" s="11"/>
      <c r="AF45" s="11"/>
      <c r="AG45" s="11"/>
      <c r="AH45" s="121"/>
      <c r="AI45" s="121"/>
      <c r="AJ45" s="122"/>
      <c r="AK45" s="83"/>
      <c r="AL45" s="83"/>
      <c r="AM45" s="83"/>
      <c r="AN45" s="83"/>
      <c r="AO45" s="83"/>
      <c r="AP45" s="83">
        <f t="array" ref="AP45:BA48">MMULT(BP38:BS41,AU10:BF13)</f>
        <v>-0.36480471989837354</v>
      </c>
      <c r="AQ45" s="83">
        <v>-0.33985771724922803</v>
      </c>
      <c r="AR45" s="83">
        <v>-0.37809171043976614</v>
      </c>
      <c r="AS45" s="83">
        <v>-0.37646473200612623</v>
      </c>
      <c r="AT45" s="83">
        <v>-0.18800639677616876</v>
      </c>
      <c r="AU45" s="83">
        <v>-0.18963337520980866</v>
      </c>
      <c r="AV45" s="83">
        <v>-0.19966640888392145</v>
      </c>
      <c r="AW45" s="83">
        <v>-0.17471940623477605</v>
      </c>
      <c r="AX45" s="83">
        <v>0.16631335099430306</v>
      </c>
      <c r="AY45" s="83">
        <v>0.14136634834515766</v>
      </c>
      <c r="AZ45" s="83">
        <v>0.17960034153569576</v>
      </c>
      <c r="BA45" s="83">
        <v>0.1779733631020558</v>
      </c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</row>
    <row r="46" spans="1:78" s="2" customFormat="1" x14ac:dyDescent="0.2">
      <c r="A46" s="1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27" t="s">
        <v>108</v>
      </c>
      <c r="Q46" s="27" t="s">
        <v>61</v>
      </c>
      <c r="R46" s="11"/>
      <c r="S46" s="69"/>
      <c r="T46" s="11"/>
      <c r="U46" s="12"/>
      <c r="W46" s="10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1"/>
      <c r="AI46" s="121"/>
      <c r="AJ46" s="122"/>
      <c r="AK46" s="83"/>
      <c r="AL46" s="83"/>
      <c r="AM46" s="83"/>
      <c r="AN46" s="83"/>
      <c r="AO46" s="83"/>
      <c r="AP46" s="83">
        <v>-0.22683664177396146</v>
      </c>
      <c r="AQ46" s="83">
        <v>-0.23917903579096256</v>
      </c>
      <c r="AR46" s="83">
        <v>-0.2424688589598345</v>
      </c>
      <c r="AS46" s="83">
        <v>-0.23428875810750416</v>
      </c>
      <c r="AT46" s="83">
        <v>-9.370253659762906E-2</v>
      </c>
      <c r="AU46" s="83">
        <v>-0.11369154662876502</v>
      </c>
      <c r="AV46" s="83">
        <v>-0.10115465293117187</v>
      </c>
      <c r="AW46" s="83">
        <v>-0.10168813776936725</v>
      </c>
      <c r="AX46" s="83">
        <v>8.252343590835709E-3</v>
      </c>
      <c r="AY46" s="83">
        <v>-3.0230807497745316E-3</v>
      </c>
      <c r="AZ46" s="83">
        <v>2.6674241909740992E-4</v>
      </c>
      <c r="BA46" s="83">
        <v>-7.913358433232931E-3</v>
      </c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</row>
    <row r="47" spans="1:78" s="2" customFormat="1" x14ac:dyDescent="0.2">
      <c r="A47" s="1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27">
        <v>100</v>
      </c>
      <c r="Q47" s="27">
        <v>700</v>
      </c>
      <c r="R47" s="11"/>
      <c r="S47" s="11"/>
      <c r="T47" s="11"/>
      <c r="U47" s="12"/>
      <c r="W47" s="10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21"/>
      <c r="AJ47" s="122"/>
      <c r="AK47" s="83"/>
      <c r="AL47" s="83"/>
      <c r="AM47" s="83"/>
      <c r="AN47" s="83"/>
      <c r="AO47" s="83"/>
      <c r="AP47" s="83">
        <v>-2027.7772236826172</v>
      </c>
      <c r="AQ47" s="83">
        <v>-2029.3142509273157</v>
      </c>
      <c r="AR47" s="83">
        <v>-2023.6272501219319</v>
      </c>
      <c r="AS47" s="83">
        <v>-2037.7679007731565</v>
      </c>
      <c r="AT47" s="83">
        <v>-2257.9214364554491</v>
      </c>
      <c r="AU47" s="83">
        <v>-2246.2400293957417</v>
      </c>
      <c r="AV47" s="83">
        <v>-2267.9121135459882</v>
      </c>
      <c r="AW47" s="83">
        <v>-2266.9898971991693</v>
      </c>
      <c r="AX47" s="83">
        <v>-2434.1672271808593</v>
      </c>
      <c r="AY47" s="83">
        <v>-2437.5486871191956</v>
      </c>
      <c r="AZ47" s="83">
        <v>-2443.235687924579</v>
      </c>
      <c r="BA47" s="83">
        <v>-2429.0950372733546</v>
      </c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</row>
    <row r="48" spans="1:78" s="2" customFormat="1" x14ac:dyDescent="0.2">
      <c r="A48" s="1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2"/>
      <c r="W48" s="10"/>
      <c r="X48" s="11"/>
      <c r="Y48" s="11"/>
      <c r="Z48" s="11" t="s">
        <v>183</v>
      </c>
      <c r="AA48" s="11"/>
      <c r="AB48" s="11"/>
      <c r="AC48" s="11" t="s">
        <v>199</v>
      </c>
      <c r="AD48" s="11"/>
      <c r="AE48" s="11"/>
      <c r="AF48" s="11"/>
      <c r="AG48" s="11" t="s">
        <v>200</v>
      </c>
      <c r="AH48" s="11"/>
      <c r="AI48" s="121"/>
      <c r="AJ48" s="122"/>
      <c r="AK48" s="83"/>
      <c r="AL48" s="83"/>
      <c r="AM48" s="83"/>
      <c r="AN48" s="83"/>
      <c r="AO48" s="83"/>
      <c r="AP48" s="83">
        <v>1</v>
      </c>
      <c r="AQ48" s="83">
        <v>1</v>
      </c>
      <c r="AR48" s="83">
        <v>1</v>
      </c>
      <c r="AS48" s="83">
        <v>1</v>
      </c>
      <c r="AT48" s="83">
        <v>1</v>
      </c>
      <c r="AU48" s="83">
        <v>1</v>
      </c>
      <c r="AV48" s="83">
        <v>1</v>
      </c>
      <c r="AW48" s="83">
        <v>1</v>
      </c>
      <c r="AX48" s="83">
        <v>1</v>
      </c>
      <c r="AY48" s="83">
        <v>1</v>
      </c>
      <c r="AZ48" s="83">
        <v>1</v>
      </c>
      <c r="BA48" s="83">
        <v>1</v>
      </c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</row>
    <row r="49" spans="1:78" s="2" customFormat="1" x14ac:dyDescent="0.2">
      <c r="A49" s="1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2"/>
      <c r="W49" s="10"/>
      <c r="X49" s="11"/>
      <c r="Y49" s="11"/>
      <c r="Z49" s="27" t="s">
        <v>195</v>
      </c>
      <c r="AA49" s="27" t="s">
        <v>194</v>
      </c>
      <c r="AB49" s="11"/>
      <c r="AC49" s="27" t="s">
        <v>195</v>
      </c>
      <c r="AD49" s="27" t="s">
        <v>194</v>
      </c>
      <c r="AE49" s="11"/>
      <c r="AF49" s="11"/>
      <c r="AG49" s="27" t="s">
        <v>195</v>
      </c>
      <c r="AH49" s="27" t="s">
        <v>194</v>
      </c>
      <c r="AI49" s="121"/>
      <c r="AJ49" s="122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  <c r="BX49" s="83"/>
      <c r="BY49" s="83"/>
      <c r="BZ49" s="83"/>
    </row>
    <row r="50" spans="1:78" s="2" customFormat="1" x14ac:dyDescent="0.2">
      <c r="A50" s="1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2"/>
      <c r="W50" s="10"/>
      <c r="X50" s="11"/>
      <c r="Y50" s="11"/>
      <c r="Z50" s="25" t="e">
        <f t="shared" ref="Z50:AA53" si="4">AD98</f>
        <v>#N/A</v>
      </c>
      <c r="AA50" s="43" t="e">
        <f t="shared" si="4"/>
        <v>#N/A</v>
      </c>
      <c r="AB50" s="11"/>
      <c r="AC50" s="25" t="e">
        <f t="shared" ref="AC50:AD53" si="5">AV214</f>
        <v>#N/A</v>
      </c>
      <c r="AD50" s="43" t="e">
        <f t="shared" si="5"/>
        <v>#N/A</v>
      </c>
      <c r="AE50" s="11"/>
      <c r="AF50" s="11"/>
      <c r="AG50" s="25" t="e">
        <f t="shared" ref="AG50:AH53" si="6">AY214</f>
        <v>#N/A</v>
      </c>
      <c r="AH50" s="43" t="e">
        <f t="shared" si="6"/>
        <v>#N/A</v>
      </c>
      <c r="AI50" s="121"/>
      <c r="AJ50" s="122"/>
      <c r="AK50" s="83"/>
      <c r="AL50" s="83"/>
      <c r="AM50" s="83"/>
      <c r="AN50" s="83"/>
      <c r="AO50" s="83"/>
      <c r="AP50" s="83" t="s">
        <v>69</v>
      </c>
      <c r="AQ50" s="83"/>
      <c r="AR50" s="83"/>
      <c r="AS50" s="83"/>
      <c r="AT50" s="83"/>
      <c r="AU50" s="83"/>
      <c r="AV50" s="83"/>
      <c r="AW50" s="83"/>
      <c r="AX50" s="83"/>
      <c r="AY50" s="83"/>
      <c r="AZ50" s="83" t="s">
        <v>70</v>
      </c>
      <c r="BA50" s="83"/>
      <c r="BB50" s="83"/>
      <c r="BC50" s="83"/>
      <c r="BD50" s="83"/>
      <c r="BE50" s="83"/>
      <c r="BF50" s="83"/>
      <c r="BG50" s="83"/>
      <c r="BH50" s="83"/>
      <c r="BI50" s="83"/>
      <c r="BJ50" s="83" t="s">
        <v>71</v>
      </c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83"/>
      <c r="BV50" s="83"/>
      <c r="BW50" s="83"/>
      <c r="BX50" s="83"/>
      <c r="BY50" s="83"/>
      <c r="BZ50" s="83"/>
    </row>
    <row r="51" spans="1:78" s="2" customFormat="1" ht="18" x14ac:dyDescent="0.25">
      <c r="A51" s="1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2"/>
      <c r="W51" s="10"/>
      <c r="X51" s="11"/>
      <c r="Y51" s="14" t="s">
        <v>202</v>
      </c>
      <c r="Z51" s="26" t="e">
        <f t="shared" si="4"/>
        <v>#N/A</v>
      </c>
      <c r="AA51" s="47" t="e">
        <f t="shared" si="4"/>
        <v>#N/A</v>
      </c>
      <c r="AB51" s="127" t="s">
        <v>19</v>
      </c>
      <c r="AC51" s="26" t="e">
        <f t="shared" si="5"/>
        <v>#N/A</v>
      </c>
      <c r="AD51" s="47" t="e">
        <f t="shared" si="5"/>
        <v>#N/A</v>
      </c>
      <c r="AE51" s="11"/>
      <c r="AF51" s="11"/>
      <c r="AG51" s="26" t="e">
        <f t="shared" si="6"/>
        <v>#N/A</v>
      </c>
      <c r="AH51" s="47" t="e">
        <f t="shared" si="6"/>
        <v>#N/A</v>
      </c>
      <c r="AI51" s="121"/>
      <c r="AJ51" s="122"/>
      <c r="AK51" s="83"/>
      <c r="AL51" s="83"/>
      <c r="AM51" s="83"/>
      <c r="AN51" s="83"/>
      <c r="AO51" s="83"/>
      <c r="AP51" s="83" t="s">
        <v>65</v>
      </c>
      <c r="AQ51" s="83" t="s">
        <v>66</v>
      </c>
      <c r="AR51" s="83" t="s">
        <v>67</v>
      </c>
      <c r="AS51" s="83" t="s">
        <v>68</v>
      </c>
      <c r="AT51" s="83"/>
      <c r="AU51" s="83"/>
      <c r="AV51" s="83"/>
      <c r="AW51" s="83"/>
      <c r="AX51" s="83"/>
      <c r="AY51" s="83"/>
      <c r="AZ51" s="83" t="s">
        <v>65</v>
      </c>
      <c r="BA51" s="83" t="s">
        <v>66</v>
      </c>
      <c r="BB51" s="83" t="s">
        <v>67</v>
      </c>
      <c r="BC51" s="83" t="s">
        <v>68</v>
      </c>
      <c r="BD51" s="83"/>
      <c r="BE51" s="83"/>
      <c r="BF51" s="83"/>
      <c r="BG51" s="83"/>
      <c r="BH51" s="83"/>
      <c r="BI51" s="83"/>
      <c r="BJ51" s="83" t="s">
        <v>65</v>
      </c>
      <c r="BK51" s="83" t="s">
        <v>66</v>
      </c>
      <c r="BL51" s="83" t="s">
        <v>67</v>
      </c>
      <c r="BM51" s="83" t="s">
        <v>68</v>
      </c>
      <c r="BN51" s="83"/>
      <c r="BO51" s="83"/>
      <c r="BP51" s="83"/>
      <c r="BQ51" s="83"/>
      <c r="BR51" s="83"/>
      <c r="BS51" s="83"/>
      <c r="BT51" s="83"/>
      <c r="BU51" s="83"/>
      <c r="BV51" s="83"/>
      <c r="BW51" s="83"/>
      <c r="BX51" s="83"/>
      <c r="BY51" s="83"/>
      <c r="BZ51" s="83"/>
    </row>
    <row r="52" spans="1:78" s="2" customFormat="1" x14ac:dyDescent="0.2">
      <c r="A52" s="1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2"/>
      <c r="V52" s="2" t="s">
        <v>104</v>
      </c>
      <c r="W52" s="10"/>
      <c r="X52" s="11"/>
      <c r="Y52" s="11"/>
      <c r="Z52" s="26" t="e">
        <f t="shared" si="4"/>
        <v>#N/A</v>
      </c>
      <c r="AA52" s="47" t="e">
        <f t="shared" si="4"/>
        <v>#N/A</v>
      </c>
      <c r="AB52" s="11"/>
      <c r="AC52" s="26" t="e">
        <f t="shared" si="5"/>
        <v>#N/A</v>
      </c>
      <c r="AD52" s="47" t="e">
        <f t="shared" si="5"/>
        <v>#N/A</v>
      </c>
      <c r="AE52" s="11"/>
      <c r="AF52" s="11"/>
      <c r="AG52" s="26" t="e">
        <f t="shared" si="6"/>
        <v>#N/A</v>
      </c>
      <c r="AH52" s="47" t="e">
        <f t="shared" si="6"/>
        <v>#N/A</v>
      </c>
      <c r="AI52" s="121"/>
      <c r="AJ52" s="122"/>
      <c r="AK52" s="83"/>
      <c r="AL52" s="83"/>
      <c r="AM52" s="83"/>
      <c r="AN52" s="83"/>
      <c r="AO52" s="83"/>
      <c r="AP52" s="83">
        <f t="array" ref="AP52:AS54">AP45:AS47</f>
        <v>-0.36480471989837354</v>
      </c>
      <c r="AQ52" s="83">
        <v>-0.33985771724922803</v>
      </c>
      <c r="AR52" s="83">
        <v>-0.37809171043976614</v>
      </c>
      <c r="AS52" s="83">
        <v>-0.37646473200612623</v>
      </c>
      <c r="AT52" s="83">
        <f>AP52</f>
        <v>-0.36480471989837354</v>
      </c>
      <c r="AU52" s="83">
        <f>AR52</f>
        <v>-0.37809171043976614</v>
      </c>
      <c r="AV52" s="83"/>
      <c r="AW52" s="83">
        <f>AS52</f>
        <v>-0.37646473200612623</v>
      </c>
      <c r="AX52" s="83">
        <f>AQ52</f>
        <v>-0.33985771724922803</v>
      </c>
      <c r="AY52" s="83"/>
      <c r="AZ52" s="83">
        <f t="array" ref="AZ52:BC54">AT45:AW47</f>
        <v>-0.18800639677616876</v>
      </c>
      <c r="BA52" s="83">
        <v>-0.18963337520980866</v>
      </c>
      <c r="BB52" s="83">
        <v>-0.19966640888392145</v>
      </c>
      <c r="BC52" s="83">
        <v>-0.17471940623477605</v>
      </c>
      <c r="BD52" s="83">
        <f>AZ52</f>
        <v>-0.18800639677616876</v>
      </c>
      <c r="BE52" s="83">
        <f>BB52</f>
        <v>-0.19966640888392145</v>
      </c>
      <c r="BF52" s="83"/>
      <c r="BG52" s="83">
        <f>BC52</f>
        <v>-0.17471940623477605</v>
      </c>
      <c r="BH52" s="83">
        <f>BA52</f>
        <v>-0.18963337520980866</v>
      </c>
      <c r="BI52" s="83"/>
      <c r="BJ52" s="83">
        <f t="array" ref="BJ52:BM54">AX45:BA47</f>
        <v>0.16631335099430306</v>
      </c>
      <c r="BK52" s="83">
        <v>0.14136634834515766</v>
      </c>
      <c r="BL52" s="83">
        <v>0.17960034153569576</v>
      </c>
      <c r="BM52" s="83">
        <v>0.1779733631020558</v>
      </c>
      <c r="BN52" s="83">
        <f>BJ52</f>
        <v>0.16631335099430306</v>
      </c>
      <c r="BO52" s="83">
        <f>BL52</f>
        <v>0.17960034153569576</v>
      </c>
      <c r="BP52" s="83"/>
      <c r="BQ52" s="83">
        <f>BM52</f>
        <v>0.1779733631020558</v>
      </c>
      <c r="BR52" s="83">
        <f>BK52</f>
        <v>0.14136634834515766</v>
      </c>
      <c r="BS52" s="83"/>
      <c r="BT52" s="83"/>
      <c r="BU52" s="83"/>
      <c r="BV52" s="83"/>
      <c r="BW52" s="83"/>
      <c r="BX52" s="83"/>
      <c r="BY52" s="83"/>
      <c r="BZ52" s="83"/>
    </row>
    <row r="53" spans="1:78" s="2" customFormat="1" x14ac:dyDescent="0.2">
      <c r="A53" s="1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2"/>
      <c r="W53" s="10"/>
      <c r="X53" s="11"/>
      <c r="Y53" s="11"/>
      <c r="Z53" s="28" t="e">
        <f t="shared" si="4"/>
        <v>#N/A</v>
      </c>
      <c r="AA53" s="50" t="e">
        <f t="shared" si="4"/>
        <v>#N/A</v>
      </c>
      <c r="AB53" s="11"/>
      <c r="AC53" s="28" t="e">
        <f t="shared" si="5"/>
        <v>#N/A</v>
      </c>
      <c r="AD53" s="50" t="e">
        <f t="shared" si="5"/>
        <v>#N/A</v>
      </c>
      <c r="AE53" s="11"/>
      <c r="AF53" s="11"/>
      <c r="AG53" s="28" t="e">
        <f t="shared" si="6"/>
        <v>#N/A</v>
      </c>
      <c r="AH53" s="50" t="e">
        <f t="shared" si="6"/>
        <v>#N/A</v>
      </c>
      <c r="AI53" s="121"/>
      <c r="AJ53" s="122"/>
      <c r="AK53" s="83"/>
      <c r="AL53" s="83"/>
      <c r="AM53" s="83"/>
      <c r="AN53" s="83"/>
      <c r="AO53" s="83"/>
      <c r="AP53" s="83">
        <v>-0.22683664177396146</v>
      </c>
      <c r="AQ53" s="83">
        <v>-0.23917903579096256</v>
      </c>
      <c r="AR53" s="83">
        <v>-0.2424688589598345</v>
      </c>
      <c r="AS53" s="83">
        <v>-0.23428875810750416</v>
      </c>
      <c r="AT53" s="83">
        <f>AP53</f>
        <v>-0.22683664177396146</v>
      </c>
      <c r="AU53" s="83">
        <f>AR53</f>
        <v>-0.2424688589598345</v>
      </c>
      <c r="AV53" s="83"/>
      <c r="AW53" s="83">
        <f>AS53</f>
        <v>-0.23428875810750416</v>
      </c>
      <c r="AX53" s="83">
        <f>AQ53</f>
        <v>-0.23917903579096256</v>
      </c>
      <c r="AY53" s="83"/>
      <c r="AZ53" s="83">
        <v>-9.370253659762906E-2</v>
      </c>
      <c r="BA53" s="83">
        <v>-0.11369154662876502</v>
      </c>
      <c r="BB53" s="83">
        <v>-0.10115465293117187</v>
      </c>
      <c r="BC53" s="83">
        <v>-0.10168813776936725</v>
      </c>
      <c r="BD53" s="83">
        <f>AZ53</f>
        <v>-9.370253659762906E-2</v>
      </c>
      <c r="BE53" s="83">
        <f>BB53</f>
        <v>-0.10115465293117187</v>
      </c>
      <c r="BF53" s="83"/>
      <c r="BG53" s="83">
        <f>BC53</f>
        <v>-0.10168813776936725</v>
      </c>
      <c r="BH53" s="83">
        <f>BA53</f>
        <v>-0.11369154662876502</v>
      </c>
      <c r="BI53" s="83"/>
      <c r="BJ53" s="83">
        <v>8.252343590835709E-3</v>
      </c>
      <c r="BK53" s="83">
        <v>-3.0230807497745316E-3</v>
      </c>
      <c r="BL53" s="83">
        <v>2.6674241909740992E-4</v>
      </c>
      <c r="BM53" s="83">
        <v>-7.913358433232931E-3</v>
      </c>
      <c r="BN53" s="83">
        <f>BJ53</f>
        <v>8.252343590835709E-3</v>
      </c>
      <c r="BO53" s="83">
        <f>BL53</f>
        <v>2.6674241909740992E-4</v>
      </c>
      <c r="BP53" s="83"/>
      <c r="BQ53" s="83">
        <f>BM53</f>
        <v>-7.913358433232931E-3</v>
      </c>
      <c r="BR53" s="83">
        <f>BK53</f>
        <v>-3.0230807497745316E-3</v>
      </c>
      <c r="BS53" s="83"/>
      <c r="BT53" s="83"/>
      <c r="BU53" s="83"/>
      <c r="BV53" s="83"/>
      <c r="BW53" s="83"/>
      <c r="BX53" s="83"/>
      <c r="BY53" s="83"/>
      <c r="BZ53" s="83"/>
    </row>
    <row r="54" spans="1:78" s="2" customFormat="1" x14ac:dyDescent="0.2">
      <c r="A54" s="1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2"/>
      <c r="W54" s="20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124"/>
      <c r="AI54" s="124"/>
      <c r="AJ54" s="125"/>
      <c r="AK54" s="83"/>
      <c r="AL54" s="83"/>
      <c r="AM54" s="83"/>
      <c r="AN54" s="83"/>
      <c r="AO54" s="83"/>
      <c r="AP54" s="83">
        <v>-2027.7772236826172</v>
      </c>
      <c r="AQ54" s="83">
        <v>-2029.3142509273157</v>
      </c>
      <c r="AR54" s="83">
        <v>-2023.6272501219319</v>
      </c>
      <c r="AS54" s="83">
        <v>-2037.7679007731565</v>
      </c>
      <c r="AT54" s="83">
        <f>AP54</f>
        <v>-2027.7772236826172</v>
      </c>
      <c r="AU54" s="83">
        <f>AR54</f>
        <v>-2023.6272501219319</v>
      </c>
      <c r="AV54" s="83"/>
      <c r="AW54" s="83">
        <f>AS54</f>
        <v>-2037.7679007731565</v>
      </c>
      <c r="AX54" s="83">
        <f>AQ54</f>
        <v>-2029.3142509273157</v>
      </c>
      <c r="AY54" s="83"/>
      <c r="AZ54" s="83">
        <v>-2257.9214364554491</v>
      </c>
      <c r="BA54" s="83">
        <v>-2246.2400293957417</v>
      </c>
      <c r="BB54" s="83">
        <v>-2267.9121135459882</v>
      </c>
      <c r="BC54" s="83">
        <v>-2266.9898971991693</v>
      </c>
      <c r="BD54" s="83">
        <f>AZ54</f>
        <v>-2257.9214364554491</v>
      </c>
      <c r="BE54" s="83">
        <f>BB54</f>
        <v>-2267.9121135459882</v>
      </c>
      <c r="BF54" s="83"/>
      <c r="BG54" s="83">
        <f>BC54</f>
        <v>-2266.9898971991693</v>
      </c>
      <c r="BH54" s="83">
        <f>BA54</f>
        <v>-2246.2400293957417</v>
      </c>
      <c r="BI54" s="83"/>
      <c r="BJ54" s="83">
        <v>-2434.1672271808593</v>
      </c>
      <c r="BK54" s="83">
        <v>-2437.5486871191956</v>
      </c>
      <c r="BL54" s="83">
        <v>-2443.235687924579</v>
      </c>
      <c r="BM54" s="83">
        <v>-2429.0950372733546</v>
      </c>
      <c r="BN54" s="83">
        <f>BJ54</f>
        <v>-2434.1672271808593</v>
      </c>
      <c r="BO54" s="83">
        <f>BL54</f>
        <v>-2443.235687924579</v>
      </c>
      <c r="BP54" s="83"/>
      <c r="BQ54" s="83">
        <f>BM54</f>
        <v>-2429.0950372733546</v>
      </c>
      <c r="BR54" s="83">
        <f>BK54</f>
        <v>-2437.5486871191956</v>
      </c>
      <c r="BS54" s="83"/>
      <c r="BT54" s="83"/>
      <c r="BU54" s="83"/>
      <c r="BV54" s="83"/>
      <c r="BW54" s="83"/>
      <c r="BX54" s="83"/>
      <c r="BY54" s="83"/>
      <c r="BZ54" s="83"/>
    </row>
    <row r="55" spans="1:78" s="2" customFormat="1" x14ac:dyDescent="0.2">
      <c r="A55" s="1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2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83"/>
      <c r="BX55" s="83"/>
      <c r="BY55" s="83"/>
      <c r="BZ55" s="83"/>
    </row>
    <row r="56" spans="1:78" s="2" customFormat="1" x14ac:dyDescent="0.2">
      <c r="A56" s="1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2"/>
      <c r="AH56" s="83"/>
      <c r="AI56" s="83"/>
      <c r="AJ56" s="83"/>
      <c r="AK56" s="83"/>
      <c r="AL56" s="83"/>
      <c r="AM56" s="83"/>
      <c r="AN56" s="83"/>
      <c r="AO56" s="83"/>
      <c r="AP56" s="83" t="s">
        <v>89</v>
      </c>
      <c r="AQ56" s="83">
        <v>1000</v>
      </c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  <c r="BT56" s="83"/>
      <c r="BU56" s="83"/>
      <c r="BV56" s="83"/>
      <c r="BW56" s="83"/>
      <c r="BX56" s="83"/>
      <c r="BY56" s="83"/>
      <c r="BZ56" s="83"/>
    </row>
    <row r="57" spans="1:78" s="2" customFormat="1" x14ac:dyDescent="0.2">
      <c r="A57" s="1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2"/>
      <c r="AJ57" s="83"/>
      <c r="AK57" s="83"/>
      <c r="AL57" s="83"/>
      <c r="AM57" s="83"/>
      <c r="AN57" s="83"/>
      <c r="AO57" s="83"/>
      <c r="AP57" s="83" t="s">
        <v>40</v>
      </c>
      <c r="AQ57" s="83"/>
      <c r="AR57" s="83"/>
      <c r="AS57" s="83"/>
      <c r="AT57" s="83"/>
      <c r="AU57" s="83" t="s">
        <v>90</v>
      </c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  <c r="BS57" s="83"/>
      <c r="BT57" s="83"/>
      <c r="BU57" s="83"/>
      <c r="BV57" s="83"/>
      <c r="BW57" s="83"/>
      <c r="BX57" s="83"/>
      <c r="BY57" s="83"/>
      <c r="BZ57" s="83"/>
    </row>
    <row r="58" spans="1:78" s="2" customFormat="1" x14ac:dyDescent="0.2">
      <c r="A58" s="1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2"/>
      <c r="AJ58" s="83"/>
      <c r="AK58" s="83"/>
      <c r="AL58" s="83"/>
      <c r="AM58" s="83"/>
      <c r="AN58" s="83"/>
      <c r="AO58" s="83"/>
      <c r="AP58" s="83">
        <f t="array" ref="AP58:AS61">MMULT(BP38:BS41,AP16:AS19)</f>
        <v>0.44109193089793425</v>
      </c>
      <c r="AQ58" s="83">
        <v>0.27477857990363119</v>
      </c>
      <c r="AR58" s="83">
        <v>0.44109193089793425</v>
      </c>
      <c r="AS58" s="83">
        <v>0.45193845378886705</v>
      </c>
      <c r="AT58" s="83"/>
      <c r="AU58" s="83">
        <f>AP58</f>
        <v>0.44109193089793425</v>
      </c>
      <c r="AV58" s="83">
        <f>AQ58:AQ60</f>
        <v>0.27477857990363119</v>
      </c>
      <c r="AW58" s="83">
        <f>AU58+ $AQ$56*(AV58-AU58)</f>
        <v>-165.87225906340512</v>
      </c>
      <c r="AX58" s="83"/>
      <c r="AY58" s="83">
        <f>AP58</f>
        <v>0.44109193089793425</v>
      </c>
      <c r="AZ58" s="83">
        <f>AR58:AR60</f>
        <v>0.44109193089793425</v>
      </c>
      <c r="BA58" s="83">
        <f>AY58+ $AQ$56*(AZ58-AY58)</f>
        <v>0.44109193089793425</v>
      </c>
      <c r="BB58" s="83"/>
      <c r="BC58" s="83">
        <f>AP58</f>
        <v>0.44109193089793425</v>
      </c>
      <c r="BD58" s="83">
        <f>AS58:AS60</f>
        <v>0.45193845378886705</v>
      </c>
      <c r="BE58" s="83">
        <f>BC58+ $AQ$56*(BD58-BC58)</f>
        <v>11.287614821830731</v>
      </c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</row>
    <row r="59" spans="1:78" s="2" customFormat="1" x14ac:dyDescent="0.2">
      <c r="A59" s="1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2"/>
      <c r="AJ59" s="83"/>
      <c r="AK59" s="83"/>
      <c r="AL59" s="83"/>
      <c r="AM59" s="83"/>
      <c r="AN59" s="83"/>
      <c r="AO59" s="83"/>
      <c r="AP59" s="83">
        <v>-0.72139005342652085</v>
      </c>
      <c r="AQ59" s="83">
        <v>-0.71783348783855117</v>
      </c>
      <c r="AR59" s="83">
        <v>-0.56393793104244561</v>
      </c>
      <c r="AS59" s="83">
        <v>-0.66685604774431884</v>
      </c>
      <c r="AT59" s="83"/>
      <c r="AU59" s="83">
        <f>AP59</f>
        <v>-0.72139005342652085</v>
      </c>
      <c r="AV59" s="83">
        <f>AQ59:AQ61</f>
        <v>-0.71783348783855117</v>
      </c>
      <c r="AW59" s="83">
        <f>AU59+ $AQ$56*(AV59-AU59)</f>
        <v>2.8351755345431635</v>
      </c>
      <c r="AX59" s="83"/>
      <c r="AY59" s="83">
        <f>AP59</f>
        <v>-0.72139005342652085</v>
      </c>
      <c r="AZ59" s="83">
        <f>AR59:AR61</f>
        <v>-0.56393793104244561</v>
      </c>
      <c r="BA59" s="83">
        <f>AY59+ $AQ$56*(AZ59-AY59)</f>
        <v>156.73073233064872</v>
      </c>
      <c r="BB59" s="83"/>
      <c r="BC59" s="83">
        <f>AP59</f>
        <v>-0.72139005342652085</v>
      </c>
      <c r="BD59" s="83">
        <f>AS59:AS61</f>
        <v>-0.66685604774431884</v>
      </c>
      <c r="BE59" s="83">
        <f>BC59+ $AQ$56*(BD59-BC59)</f>
        <v>53.812615628775497</v>
      </c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</row>
    <row r="60" spans="1:78" s="2" customFormat="1" x14ac:dyDescent="0.2">
      <c r="A60" s="1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2"/>
      <c r="AJ60" s="83"/>
      <c r="AK60" s="83"/>
      <c r="AL60" s="83"/>
      <c r="AM60" s="83"/>
      <c r="AN60" s="83"/>
      <c r="AO60" s="83"/>
      <c r="AP60" s="83">
        <v>-1195.7331418859142</v>
      </c>
      <c r="AQ60" s="83">
        <v>-1201.8812508647075</v>
      </c>
      <c r="AR60" s="83">
        <v>-1162.9432273323496</v>
      </c>
      <c r="AS60" s="83">
        <v>-1290.0041462274125</v>
      </c>
      <c r="AT60" s="83"/>
      <c r="AU60" s="83">
        <f>AP60</f>
        <v>-1195.7331418859142</v>
      </c>
      <c r="AV60" s="83">
        <f>AQ60:AQ62</f>
        <v>-1201.8812508647075</v>
      </c>
      <c r="AW60" s="83">
        <f>AU60+ $AQ$56*(AV60-AU60)</f>
        <v>-7343.8421206792027</v>
      </c>
      <c r="AX60" s="83"/>
      <c r="AY60" s="83">
        <f>AP60</f>
        <v>-1195.7331418859142</v>
      </c>
      <c r="AZ60" s="83">
        <f>AR60:AR62</f>
        <v>-1162.9432273323496</v>
      </c>
      <c r="BA60" s="83">
        <f>AY60+ $AQ$56*(AZ60-AY60)</f>
        <v>31594.181411678674</v>
      </c>
      <c r="BB60" s="83"/>
      <c r="BC60" s="83">
        <f>AP60</f>
        <v>-1195.7331418859142</v>
      </c>
      <c r="BD60" s="83">
        <f>AS60:AS62</f>
        <v>-1290.0041462274125</v>
      </c>
      <c r="BE60" s="83">
        <f>BC60+ $AQ$56*(BD60-BC60)</f>
        <v>-95466.737483384291</v>
      </c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</row>
    <row r="61" spans="1:78" s="2" customFormat="1" x14ac:dyDescent="0.2">
      <c r="A61" s="1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2"/>
      <c r="AJ61" s="83"/>
      <c r="AK61" s="83"/>
      <c r="AL61" s="83"/>
      <c r="AM61" s="83"/>
      <c r="AN61" s="83"/>
      <c r="AO61" s="83"/>
      <c r="AP61" s="83">
        <v>1</v>
      </c>
      <c r="AQ61" s="83">
        <v>1</v>
      </c>
      <c r="AR61" s="83">
        <v>1</v>
      </c>
      <c r="AS61" s="83">
        <v>1</v>
      </c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</row>
    <row r="62" spans="1:78" s="2" customFormat="1" x14ac:dyDescent="0.2">
      <c r="A62" s="1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2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</row>
    <row r="63" spans="1:78" s="2" customFormat="1" x14ac:dyDescent="0.2">
      <c r="A63" s="1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2"/>
      <c r="AJ63" s="83"/>
      <c r="AK63" s="97"/>
      <c r="AL63" s="97"/>
      <c r="AM63" s="97"/>
      <c r="AN63" s="97"/>
      <c r="AO63" s="97"/>
      <c r="AP63" s="97" t="s">
        <v>92</v>
      </c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</row>
    <row r="64" spans="1:78" s="2" customFormat="1" x14ac:dyDescent="0.2">
      <c r="A64" s="1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2"/>
      <c r="AI64" s="83"/>
      <c r="AJ64" s="83"/>
      <c r="AK64" s="83"/>
      <c r="AL64" s="83"/>
      <c r="AM64" s="83"/>
      <c r="AN64" s="83"/>
      <c r="AO64" s="83"/>
      <c r="AP64" s="83" t="s">
        <v>7</v>
      </c>
      <c r="AQ64" s="83" t="s">
        <v>11</v>
      </c>
      <c r="AR64" s="83" t="s">
        <v>58</v>
      </c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</row>
    <row r="65" spans="1:78" s="2" customFormat="1" x14ac:dyDescent="0.2">
      <c r="A65" s="1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 t="s">
        <v>82</v>
      </c>
      <c r="P65" s="11"/>
      <c r="Q65" s="11"/>
      <c r="R65" s="11"/>
      <c r="S65" s="11"/>
      <c r="T65" s="11"/>
      <c r="U65" s="12"/>
      <c r="AI65" s="83"/>
      <c r="AJ65" s="83"/>
      <c r="AK65" s="83"/>
      <c r="AL65" s="83"/>
      <c r="AM65" s="83"/>
      <c r="AN65" s="83"/>
      <c r="AO65" s="83"/>
      <c r="AP65" s="83">
        <f t="array" ref="AP65:AR68">MMULT(BP38:BS41,AP23:AR26)</f>
        <v>-0.39770583933420295</v>
      </c>
      <c r="AQ65" s="83">
        <v>-0.18800639677616876</v>
      </c>
      <c r="AR65" s="83">
        <v>0</v>
      </c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  <c r="BT65" s="83"/>
      <c r="BU65" s="83"/>
      <c r="BV65" s="83"/>
      <c r="BW65" s="83"/>
      <c r="BX65" s="83"/>
      <c r="BY65" s="83"/>
      <c r="BZ65" s="83"/>
    </row>
    <row r="66" spans="1:78" s="2" customFormat="1" x14ac:dyDescent="0.2">
      <c r="A66" s="1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2"/>
      <c r="AI66" s="83"/>
      <c r="AJ66" s="83"/>
      <c r="AK66" s="83"/>
      <c r="AL66" s="83"/>
      <c r="AM66" s="83"/>
      <c r="AN66" s="83"/>
      <c r="AO66" s="83"/>
      <c r="AP66" s="83">
        <v>-0.32009090291727321</v>
      </c>
      <c r="AQ66" s="83">
        <v>-0.10551144577643468</v>
      </c>
      <c r="AR66" s="83">
        <v>1.5745212238407523E-3</v>
      </c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</row>
    <row r="67" spans="1:78" s="2" customFormat="1" x14ac:dyDescent="0.2">
      <c r="A67" s="1"/>
      <c r="B67" s="10"/>
      <c r="C67" s="11"/>
      <c r="D67" s="11"/>
      <c r="E67" s="11"/>
      <c r="F67" s="11"/>
      <c r="G67" s="11"/>
      <c r="H67" s="69"/>
      <c r="I67" s="11"/>
      <c r="J67" s="74" t="s">
        <v>143</v>
      </c>
      <c r="K67" s="74" t="s">
        <v>144</v>
      </c>
      <c r="L67" s="74" t="s">
        <v>145</v>
      </c>
      <c r="M67" s="11"/>
      <c r="N67" s="11"/>
      <c r="O67" s="11"/>
      <c r="P67" s="11"/>
      <c r="Q67" s="11"/>
      <c r="R67" s="11"/>
      <c r="S67" s="11"/>
      <c r="T67" s="11"/>
      <c r="U67" s="12"/>
      <c r="AI67" s="83"/>
      <c r="AJ67" s="83"/>
      <c r="AK67" s="83"/>
      <c r="AL67" s="83"/>
      <c r="AM67" s="83"/>
      <c r="AN67" s="83"/>
      <c r="AO67" s="83"/>
      <c r="AP67" s="83">
        <v>-1889.4447716597665</v>
      </c>
      <c r="AQ67" s="83">
        <v>-2260.3806800469665</v>
      </c>
      <c r="AR67" s="83">
        <v>0.32789914553564659</v>
      </c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/>
      <c r="BZ67" s="83"/>
    </row>
    <row r="68" spans="1:78" s="2" customFormat="1" x14ac:dyDescent="0.2">
      <c r="A68" s="1"/>
      <c r="B68" s="10"/>
      <c r="C68" s="11"/>
      <c r="D68" s="11"/>
      <c r="E68" s="11"/>
      <c r="F68" s="11"/>
      <c r="G68" s="11"/>
      <c r="H68" s="11"/>
      <c r="I68" s="11"/>
      <c r="J68" s="79">
        <f t="array" ref="J68:L71">MMULT(M39:P42,O29:Q32)</f>
        <v>-26.678918753996641</v>
      </c>
      <c r="K68" s="41">
        <v>0</v>
      </c>
      <c r="L68" s="29">
        <v>145.52137502179983</v>
      </c>
      <c r="M68" s="11"/>
      <c r="N68" s="11"/>
      <c r="O68" s="11"/>
      <c r="P68" s="11"/>
      <c r="Q68" s="11"/>
      <c r="R68" s="11"/>
      <c r="S68" s="11"/>
      <c r="T68" s="11"/>
      <c r="U68" s="12"/>
      <c r="AI68" s="83"/>
      <c r="AJ68" s="83"/>
      <c r="AK68" s="83"/>
      <c r="AL68" s="83"/>
      <c r="AM68" s="83"/>
      <c r="AN68" s="83"/>
      <c r="AO68" s="83"/>
      <c r="AP68" s="83">
        <v>1</v>
      </c>
      <c r="AQ68" s="83">
        <v>1</v>
      </c>
      <c r="AR68" s="83">
        <v>0</v>
      </c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/>
      <c r="BZ68" s="83"/>
    </row>
    <row r="69" spans="1:78" s="2" customFormat="1" ht="17" x14ac:dyDescent="0.25">
      <c r="A69" s="1"/>
      <c r="B69" s="10"/>
      <c r="C69" s="11"/>
      <c r="D69" s="11"/>
      <c r="E69" s="13" t="s">
        <v>126</v>
      </c>
      <c r="F69" s="11"/>
      <c r="G69" s="11"/>
      <c r="H69" s="11"/>
      <c r="I69" s="14" t="s">
        <v>142</v>
      </c>
      <c r="J69" s="80">
        <v>7.5</v>
      </c>
      <c r="K69" s="45">
        <v>7.5</v>
      </c>
      <c r="L69" s="30">
        <v>7.5</v>
      </c>
      <c r="M69" s="11"/>
      <c r="N69" s="11"/>
      <c r="O69" s="11"/>
      <c r="P69" s="11"/>
      <c r="Q69" s="11"/>
      <c r="R69" s="11"/>
      <c r="S69" s="11"/>
      <c r="T69" s="11"/>
      <c r="U69" s="12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  <c r="BU69" s="83"/>
      <c r="BV69" s="83"/>
      <c r="BW69" s="83"/>
      <c r="BX69" s="83"/>
      <c r="BY69" s="83"/>
      <c r="BZ69" s="83"/>
    </row>
    <row r="70" spans="1:78" s="2" customFormat="1" x14ac:dyDescent="0.2">
      <c r="A70" s="1"/>
      <c r="B70" s="10"/>
      <c r="C70" s="11"/>
      <c r="D70" s="11"/>
      <c r="E70" s="11"/>
      <c r="F70" s="11"/>
      <c r="G70" s="11"/>
      <c r="H70" s="11"/>
      <c r="I70" s="11"/>
      <c r="J70" s="80">
        <v>-147.94673127216311</v>
      </c>
      <c r="K70" s="45">
        <v>-412.31056256176612</v>
      </c>
      <c r="L70" s="30">
        <v>-654.84618759809894</v>
      </c>
      <c r="M70" s="11"/>
      <c r="N70" s="11"/>
      <c r="O70" s="11"/>
      <c r="P70" s="11"/>
      <c r="Q70" s="11"/>
      <c r="R70" s="11"/>
      <c r="S70" s="11"/>
      <c r="T70" s="11"/>
      <c r="U70" s="12"/>
      <c r="AI70" s="83"/>
      <c r="AJ70" s="83"/>
      <c r="AK70" s="83"/>
      <c r="AL70" s="83"/>
      <c r="AM70" s="83"/>
      <c r="AN70" s="83"/>
      <c r="AO70" s="83"/>
      <c r="AP70" s="83" t="s">
        <v>91</v>
      </c>
      <c r="AQ70" s="83"/>
      <c r="AR70" s="83" t="s">
        <v>94</v>
      </c>
      <c r="AS70" s="83"/>
      <c r="AT70" s="83"/>
      <c r="AU70" s="83"/>
      <c r="AV70" s="83"/>
      <c r="AW70" s="83"/>
      <c r="AX70" s="83"/>
      <c r="AY70" s="83" t="s">
        <v>63</v>
      </c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  <c r="BU70" s="83"/>
      <c r="BV70" s="83"/>
      <c r="BW70" s="83"/>
      <c r="BX70" s="83"/>
      <c r="BY70" s="83"/>
      <c r="BZ70" s="83"/>
    </row>
    <row r="71" spans="1:78" x14ac:dyDescent="0.2">
      <c r="B71" s="10"/>
      <c r="C71" s="11"/>
      <c r="D71" s="11"/>
      <c r="E71" s="11"/>
      <c r="F71" s="11"/>
      <c r="G71" s="11"/>
      <c r="H71" s="11"/>
      <c r="I71" s="11"/>
      <c r="J71" s="81">
        <v>1</v>
      </c>
      <c r="K71" s="78">
        <v>1</v>
      </c>
      <c r="L71" s="31">
        <v>1</v>
      </c>
      <c r="M71" s="11"/>
      <c r="N71" s="11"/>
      <c r="O71" s="11"/>
      <c r="P71" s="11"/>
      <c r="Q71" s="11"/>
      <c r="R71" s="11"/>
      <c r="S71" s="11"/>
      <c r="T71" s="11"/>
      <c r="U71" s="12"/>
      <c r="AP71" s="83" t="s">
        <v>41</v>
      </c>
      <c r="AQ71" s="83" t="s">
        <v>42</v>
      </c>
      <c r="AR71" s="83" t="s">
        <v>43</v>
      </c>
      <c r="AS71" s="83" t="s">
        <v>44</v>
      </c>
      <c r="AT71" s="98" t="str">
        <f>"XYz"</f>
        <v>XYz</v>
      </c>
      <c r="AU71" s="83" t="s">
        <v>45</v>
      </c>
      <c r="AV71" s="83" t="s">
        <v>46</v>
      </c>
      <c r="AW71" s="83" t="s">
        <v>47</v>
      </c>
      <c r="AY71" s="83" t="s">
        <v>41</v>
      </c>
      <c r="AZ71" s="83" t="s">
        <v>42</v>
      </c>
      <c r="BA71" s="83" t="s">
        <v>43</v>
      </c>
      <c r="BB71" s="83" t="s">
        <v>44</v>
      </c>
      <c r="BC71" s="83" t="str">
        <f>AY71</f>
        <v>XYZ</v>
      </c>
      <c r="BD71" s="98" t="str">
        <f>"XYz"</f>
        <v>XYz</v>
      </c>
      <c r="BE71" s="83" t="s">
        <v>45</v>
      </c>
      <c r="BF71" s="83" t="s">
        <v>46</v>
      </c>
      <c r="BG71" s="83" t="s">
        <v>47</v>
      </c>
      <c r="BH71" s="83" t="str">
        <f>BD71</f>
        <v>XYz</v>
      </c>
      <c r="BJ71" s="83" t="s">
        <v>42</v>
      </c>
      <c r="BK71" s="83" t="s">
        <v>45</v>
      </c>
      <c r="BM71" s="83" t="s">
        <v>44</v>
      </c>
      <c r="BN71" s="83" t="s">
        <v>47</v>
      </c>
      <c r="BP71" s="83" t="s">
        <v>43</v>
      </c>
      <c r="BQ71" s="83" t="s">
        <v>46</v>
      </c>
    </row>
    <row r="72" spans="1:78" x14ac:dyDescent="0.2"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2"/>
      <c r="AP72" s="83">
        <f t="array" ref="AP72:AW75">MMULT(BP38:BS41,AQ30:AX33)</f>
        <v>-0.25918928530321955</v>
      </c>
      <c r="AQ72" s="83">
        <v>-0.25918928530321955</v>
      </c>
      <c r="AR72" s="83">
        <v>-0.43450322262401947</v>
      </c>
      <c r="AS72" s="83">
        <v>-0.43450322262401947</v>
      </c>
      <c r="AT72" s="83">
        <v>0.57191003888268011</v>
      </c>
      <c r="AU72" s="83">
        <v>0.57191003888268011</v>
      </c>
      <c r="AV72" s="83">
        <v>-0.65528752236291776</v>
      </c>
      <c r="AW72" s="83">
        <v>-0.65528752236291776</v>
      </c>
      <c r="AY72" s="83">
        <f t="shared" ref="AY72:BB74" si="7">AP72</f>
        <v>-0.25918928530321955</v>
      </c>
      <c r="AZ72" s="83">
        <f t="shared" si="7"/>
        <v>-0.25918928530321955</v>
      </c>
      <c r="BA72" s="83">
        <f t="shared" si="7"/>
        <v>-0.43450322262401947</v>
      </c>
      <c r="BB72" s="83">
        <f t="shared" si="7"/>
        <v>-0.43450322262401947</v>
      </c>
      <c r="BC72" s="83">
        <f>AY72</f>
        <v>-0.25918928530321955</v>
      </c>
      <c r="BD72" s="83">
        <f t="shared" ref="BD72:BG74" si="8">AT72</f>
        <v>0.57191003888268011</v>
      </c>
      <c r="BE72" s="83">
        <f t="shared" si="8"/>
        <v>0.57191003888268011</v>
      </c>
      <c r="BF72" s="83">
        <f t="shared" si="8"/>
        <v>-0.65528752236291776</v>
      </c>
      <c r="BG72" s="83">
        <f t="shared" si="8"/>
        <v>-0.65528752236291776</v>
      </c>
      <c r="BH72" s="83">
        <f>BD72</f>
        <v>0.57191003888268011</v>
      </c>
      <c r="BJ72" s="83">
        <f>AZ72</f>
        <v>-0.25918928530321955</v>
      </c>
      <c r="BK72" s="83">
        <f>BE72</f>
        <v>0.57191003888268011</v>
      </c>
      <c r="BM72" s="83">
        <f>BB72</f>
        <v>-0.43450322262401947</v>
      </c>
      <c r="BN72" s="83">
        <f>BG72</f>
        <v>-0.65528752236291776</v>
      </c>
      <c r="BP72" s="83">
        <f>BA72</f>
        <v>-0.43450322262401947</v>
      </c>
      <c r="BQ72" s="83">
        <f>BF72</f>
        <v>-0.65528752236291776</v>
      </c>
    </row>
    <row r="73" spans="1:78" x14ac:dyDescent="0.2">
      <c r="B73" s="10"/>
      <c r="C73" s="11"/>
      <c r="D73" s="13" t="s">
        <v>117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2"/>
      <c r="AP73" s="83">
        <v>-0.2120392860149739</v>
      </c>
      <c r="AQ73" s="83">
        <v>-0.34247689504679857</v>
      </c>
      <c r="AR73" s="83">
        <v>-0.3240561943043519</v>
      </c>
      <c r="AS73" s="83">
        <v>-0.19361858527252718</v>
      </c>
      <c r="AT73" s="83">
        <v>0.43627041539882183</v>
      </c>
      <c r="AU73" s="83">
        <v>-0.47679284782395109</v>
      </c>
      <c r="AV73" s="83">
        <v>-0.34784794262682422</v>
      </c>
      <c r="AW73" s="83">
        <v>0.56521532059594859</v>
      </c>
      <c r="AY73" s="83">
        <f t="shared" si="7"/>
        <v>-0.2120392860149739</v>
      </c>
      <c r="AZ73" s="83">
        <f t="shared" si="7"/>
        <v>-0.34247689504679857</v>
      </c>
      <c r="BA73" s="83">
        <f t="shared" si="7"/>
        <v>-0.3240561943043519</v>
      </c>
      <c r="BB73" s="83">
        <f t="shared" si="7"/>
        <v>-0.19361858527252718</v>
      </c>
      <c r="BC73" s="83">
        <f>AY73</f>
        <v>-0.2120392860149739</v>
      </c>
      <c r="BD73" s="83">
        <f t="shared" si="8"/>
        <v>0.43627041539882183</v>
      </c>
      <c r="BE73" s="83">
        <f t="shared" si="8"/>
        <v>-0.47679284782395109</v>
      </c>
      <c r="BF73" s="83">
        <f t="shared" si="8"/>
        <v>-0.34784794262682422</v>
      </c>
      <c r="BG73" s="83">
        <f t="shared" si="8"/>
        <v>0.56521532059594859</v>
      </c>
      <c r="BH73" s="83">
        <f>BD73</f>
        <v>0.43627041539882183</v>
      </c>
      <c r="BJ73" s="83">
        <f>AZ73</f>
        <v>-0.34247689504679857</v>
      </c>
      <c r="BK73" s="83">
        <f>BE73</f>
        <v>-0.47679284782395109</v>
      </c>
      <c r="BM73" s="83">
        <f>BB73</f>
        <v>-0.19361858527252718</v>
      </c>
      <c r="BN73" s="83">
        <f>BG73</f>
        <v>0.56521532059594859</v>
      </c>
      <c r="BP73" s="83">
        <f>BA73</f>
        <v>-0.3240561943043519</v>
      </c>
      <c r="BQ73" s="83">
        <f>BF73</f>
        <v>-0.34784794262682422</v>
      </c>
    </row>
    <row r="74" spans="1:78" x14ac:dyDescent="0.2">
      <c r="B74" s="10"/>
      <c r="C74" s="11"/>
      <c r="D74" s="11"/>
      <c r="E74" s="11"/>
      <c r="F74" s="11"/>
      <c r="G74" s="11"/>
      <c r="H74" s="11"/>
      <c r="I74" s="11"/>
      <c r="J74" s="11"/>
      <c r="K74" s="70"/>
      <c r="L74" s="11"/>
      <c r="M74" s="11"/>
      <c r="N74" s="11"/>
      <c r="O74" s="11"/>
      <c r="P74" s="11"/>
      <c r="Q74" s="11"/>
      <c r="R74" s="11"/>
      <c r="S74" s="11"/>
      <c r="T74" s="11"/>
      <c r="U74" s="12"/>
      <c r="AP74" s="83">
        <v>-1949.906310222721</v>
      </c>
      <c r="AQ74" s="83">
        <v>-1977.0703648570038</v>
      </c>
      <c r="AR74" s="83">
        <v>-2008.9135778750306</v>
      </c>
      <c r="AS74" s="83">
        <v>-1981.7495232407477</v>
      </c>
      <c r="AT74" s="83">
        <v>-2312.6755416004498</v>
      </c>
      <c r="AU74" s="83">
        <v>-2502.82392404043</v>
      </c>
      <c r="AV74" s="83">
        <v>-2725.7264151666159</v>
      </c>
      <c r="AW74" s="83">
        <v>-2535.5780327266366</v>
      </c>
      <c r="AY74" s="83">
        <f t="shared" si="7"/>
        <v>-1949.906310222721</v>
      </c>
      <c r="AZ74" s="83">
        <f t="shared" si="7"/>
        <v>-1977.0703648570038</v>
      </c>
      <c r="BA74" s="83">
        <f t="shared" si="7"/>
        <v>-2008.9135778750306</v>
      </c>
      <c r="BB74" s="83">
        <f t="shared" si="7"/>
        <v>-1981.7495232407477</v>
      </c>
      <c r="BC74" s="83">
        <f>AY74</f>
        <v>-1949.906310222721</v>
      </c>
      <c r="BD74" s="83">
        <f t="shared" si="8"/>
        <v>-2312.6755416004498</v>
      </c>
      <c r="BE74" s="83">
        <f t="shared" si="8"/>
        <v>-2502.82392404043</v>
      </c>
      <c r="BF74" s="83">
        <f t="shared" si="8"/>
        <v>-2725.7264151666159</v>
      </c>
      <c r="BG74" s="83">
        <f t="shared" si="8"/>
        <v>-2535.5780327266366</v>
      </c>
      <c r="BH74" s="83">
        <f>BD74</f>
        <v>-2312.6755416004498</v>
      </c>
      <c r="BJ74" s="83">
        <f>AZ74</f>
        <v>-1977.0703648570038</v>
      </c>
      <c r="BK74" s="83">
        <f>BE74</f>
        <v>-2502.82392404043</v>
      </c>
      <c r="BM74" s="83">
        <f>BB74</f>
        <v>-1981.7495232407477</v>
      </c>
      <c r="BN74" s="83">
        <f>BG74</f>
        <v>-2535.5780327266366</v>
      </c>
      <c r="BP74" s="83">
        <f>BA74</f>
        <v>-2008.9135778750306</v>
      </c>
      <c r="BQ74" s="83">
        <f>BF74</f>
        <v>-2725.7264151666159</v>
      </c>
    </row>
    <row r="75" spans="1:78" x14ac:dyDescent="0.2">
      <c r="B75" s="10"/>
      <c r="C75" s="11"/>
      <c r="D75" s="11"/>
      <c r="E75" s="14" t="s">
        <v>118</v>
      </c>
      <c r="F75" s="27" t="str">
        <f>AU79</f>
        <v>π/4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2"/>
      <c r="AP75" s="83">
        <v>1</v>
      </c>
      <c r="AQ75" s="83">
        <v>1</v>
      </c>
      <c r="AR75" s="83">
        <v>1</v>
      </c>
      <c r="AS75" s="83">
        <v>1</v>
      </c>
      <c r="AT75" s="83">
        <v>1</v>
      </c>
      <c r="AU75" s="98">
        <v>1</v>
      </c>
      <c r="AV75" s="83">
        <v>1</v>
      </c>
      <c r="AW75" s="83">
        <v>1</v>
      </c>
    </row>
    <row r="76" spans="1:78" x14ac:dyDescent="0.2">
      <c r="B76" s="10"/>
      <c r="C76" s="11"/>
      <c r="D76" s="11"/>
      <c r="E76" s="14" t="s">
        <v>119</v>
      </c>
      <c r="F76" s="27">
        <f>AQ82</f>
        <v>100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2"/>
    </row>
    <row r="77" spans="1:78" x14ac:dyDescent="0.2">
      <c r="B77" s="10"/>
      <c r="C77" s="11"/>
      <c r="D77" s="11"/>
      <c r="E77" s="14" t="s">
        <v>120</v>
      </c>
      <c r="F77" s="27">
        <f>AQ83</f>
        <v>700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2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</row>
    <row r="78" spans="1:78" x14ac:dyDescent="0.2">
      <c r="B78" s="10"/>
      <c r="C78" s="11"/>
      <c r="D78" s="11"/>
      <c r="E78" s="14" t="s">
        <v>121</v>
      </c>
      <c r="F78" s="11" t="s">
        <v>122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2"/>
      <c r="AP78" s="100" t="s">
        <v>30</v>
      </c>
    </row>
    <row r="79" spans="1:78" x14ac:dyDescent="0.2">
      <c r="B79" s="10"/>
      <c r="C79" s="11"/>
      <c r="D79" s="11"/>
      <c r="E79" s="71" t="s">
        <v>124</v>
      </c>
      <c r="F79" s="11">
        <f>BC82</f>
        <v>1.3333333333333333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2"/>
      <c r="AP79" s="101" t="s">
        <v>31</v>
      </c>
      <c r="AQ79" s="102">
        <f>PI()/AT79</f>
        <v>0.78539816339744828</v>
      </c>
      <c r="AR79" s="102"/>
      <c r="AS79" s="116" t="str">
        <f>"π/"</f>
        <v>π/</v>
      </c>
      <c r="AT79" s="117">
        <f>2^(AW79+1)</f>
        <v>4</v>
      </c>
      <c r="AU79" s="102" t="str">
        <f>AS79&amp;AT79</f>
        <v>π/4</v>
      </c>
      <c r="AV79" s="102" t="s">
        <v>106</v>
      </c>
      <c r="AW79" s="102">
        <v>1</v>
      </c>
      <c r="AX79" s="102"/>
      <c r="AY79" s="102"/>
      <c r="AZ79" s="102"/>
      <c r="BA79" s="102"/>
      <c r="BB79" s="102"/>
      <c r="BC79" s="102"/>
      <c r="BD79" s="101" t="s">
        <v>39</v>
      </c>
      <c r="BE79" s="105">
        <f>AT82/BC82</f>
        <v>1.8106601717798212</v>
      </c>
      <c r="BF79" s="105">
        <v>0</v>
      </c>
      <c r="BG79" s="105">
        <v>0</v>
      </c>
      <c r="BH79" s="105">
        <v>0</v>
      </c>
      <c r="BI79" s="102"/>
    </row>
    <row r="80" spans="1:78" ht="17" x14ac:dyDescent="0.25">
      <c r="B80" s="10"/>
      <c r="C80" s="11"/>
      <c r="D80" s="11"/>
      <c r="E80" s="11"/>
      <c r="F80" s="11"/>
      <c r="G80" s="11"/>
      <c r="H80" s="11"/>
      <c r="I80" s="13" t="s">
        <v>123</v>
      </c>
      <c r="J80" s="60">
        <f t="array" ref="J80:M83">BE79:BH82</f>
        <v>1.8106601717798212</v>
      </c>
      <c r="K80" s="61">
        <v>0</v>
      </c>
      <c r="L80" s="61">
        <v>0</v>
      </c>
      <c r="M80" s="43">
        <v>0</v>
      </c>
      <c r="N80" s="11"/>
      <c r="O80" s="11"/>
      <c r="P80" s="11"/>
      <c r="Q80" s="11"/>
      <c r="R80" s="11"/>
      <c r="S80" s="11"/>
      <c r="T80" s="11"/>
      <c r="U80" s="12"/>
      <c r="AP80" s="101" t="s">
        <v>32</v>
      </c>
      <c r="AQ80" s="102">
        <v>1024</v>
      </c>
      <c r="AR80" s="102"/>
      <c r="AS80" s="118" t="s">
        <v>33</v>
      </c>
      <c r="AT80" s="102"/>
      <c r="AU80" s="102"/>
      <c r="AV80" s="102"/>
      <c r="AW80" s="102"/>
      <c r="AX80" s="102"/>
      <c r="AY80" s="101" t="s">
        <v>32</v>
      </c>
      <c r="AZ80" s="102">
        <f>AQ176</f>
        <v>1024</v>
      </c>
      <c r="BA80" s="102"/>
      <c r="BB80" s="101" t="s">
        <v>34</v>
      </c>
      <c r="BC80" s="102">
        <f>AQ82</f>
        <v>100</v>
      </c>
      <c r="BD80" s="102"/>
      <c r="BE80" s="105">
        <v>0</v>
      </c>
      <c r="BF80" s="105">
        <f>AT82</f>
        <v>2.4142135623730949</v>
      </c>
      <c r="BG80" s="105">
        <v>0</v>
      </c>
      <c r="BH80" s="105">
        <v>0</v>
      </c>
    </row>
    <row r="81" spans="2:72" x14ac:dyDescent="0.2">
      <c r="B81" s="10"/>
      <c r="C81" s="11"/>
      <c r="D81" s="11"/>
      <c r="E81" s="11"/>
      <c r="F81" s="11"/>
      <c r="G81" s="11"/>
      <c r="H81" s="11"/>
      <c r="I81" s="11"/>
      <c r="J81" s="62">
        <v>0</v>
      </c>
      <c r="K81" s="27">
        <v>2.4142135623730949</v>
      </c>
      <c r="L81" s="27">
        <v>0</v>
      </c>
      <c r="M81" s="47">
        <v>0</v>
      </c>
      <c r="N81" s="11"/>
      <c r="O81" s="11"/>
      <c r="P81" s="11"/>
      <c r="Q81" s="11"/>
      <c r="R81" s="11"/>
      <c r="S81" s="11"/>
      <c r="T81" s="11"/>
      <c r="U81" s="12"/>
      <c r="AP81" s="101" t="s">
        <v>35</v>
      </c>
      <c r="AQ81" s="102">
        <v>768</v>
      </c>
      <c r="AR81" s="102"/>
      <c r="AS81" s="101" t="s">
        <v>31</v>
      </c>
      <c r="AT81" s="102">
        <f>PI()/AW81</f>
        <v>0.78539816339744828</v>
      </c>
      <c r="AU81" s="102"/>
      <c r="AV81" s="116" t="str">
        <f>"π/"</f>
        <v>π/</v>
      </c>
      <c r="AW81" s="117">
        <f>AT79</f>
        <v>4</v>
      </c>
      <c r="AX81" s="102"/>
      <c r="AY81" s="101" t="s">
        <v>35</v>
      </c>
      <c r="AZ81" s="102">
        <f>AQ177</f>
        <v>768</v>
      </c>
      <c r="BA81" s="102"/>
      <c r="BB81" s="101" t="s">
        <v>36</v>
      </c>
      <c r="BC81" s="102">
        <f>AQ83</f>
        <v>700</v>
      </c>
      <c r="BD81" s="101"/>
      <c r="BE81" s="107">
        <v>0</v>
      </c>
      <c r="BF81" s="107">
        <v>0</v>
      </c>
      <c r="BG81" s="107">
        <f>-(BC81+BC80)/(BC81-BC80)</f>
        <v>-1.3333333333333333</v>
      </c>
      <c r="BH81" s="105">
        <f>-2*BC81*BC80/(BC81-BC80)</f>
        <v>-233.33333333333334</v>
      </c>
    </row>
    <row r="82" spans="2:72" x14ac:dyDescent="0.2">
      <c r="B82" s="10"/>
      <c r="C82" s="11"/>
      <c r="D82" s="11"/>
      <c r="E82" s="11"/>
      <c r="F82" s="11"/>
      <c r="G82" s="11"/>
      <c r="H82" s="11"/>
      <c r="I82" s="11"/>
      <c r="J82" s="62">
        <v>0</v>
      </c>
      <c r="K82" s="27">
        <v>0</v>
      </c>
      <c r="L82" s="27">
        <v>-1.3333333333333333</v>
      </c>
      <c r="M82" s="47">
        <v>-233.33333333333334</v>
      </c>
      <c r="N82" s="11"/>
      <c r="O82" s="11"/>
      <c r="P82" s="11"/>
      <c r="Q82" s="11"/>
      <c r="R82" s="11"/>
      <c r="S82" s="11"/>
      <c r="T82" s="11"/>
      <c r="U82" s="12"/>
      <c r="AP82" s="101" t="s">
        <v>34</v>
      </c>
      <c r="AQ82" s="102">
        <f>P47</f>
        <v>100</v>
      </c>
      <c r="AR82" s="102"/>
      <c r="AS82" s="101" t="s">
        <v>37</v>
      </c>
      <c r="AT82" s="102">
        <f>1/TAN(AQ79/2)</f>
        <v>2.4142135623730949</v>
      </c>
      <c r="AU82" s="102"/>
      <c r="AV82" s="102"/>
      <c r="AW82" s="102"/>
      <c r="AX82" s="102"/>
      <c r="AY82" s="102"/>
      <c r="AZ82" s="102"/>
      <c r="BA82" s="102"/>
      <c r="BB82" s="101" t="s">
        <v>38</v>
      </c>
      <c r="BC82" s="102">
        <f>AZ80/AZ81</f>
        <v>1.3333333333333333</v>
      </c>
      <c r="BD82" s="102"/>
      <c r="BE82" s="105">
        <v>0</v>
      </c>
      <c r="BF82" s="105">
        <v>0</v>
      </c>
      <c r="BG82" s="105">
        <v>-1</v>
      </c>
      <c r="BH82" s="105">
        <v>0</v>
      </c>
    </row>
    <row r="83" spans="2:72" x14ac:dyDescent="0.2">
      <c r="B83" s="10"/>
      <c r="C83" s="11"/>
      <c r="D83" s="11"/>
      <c r="E83" s="11"/>
      <c r="F83" s="11"/>
      <c r="G83" s="11"/>
      <c r="H83" s="11"/>
      <c r="I83" s="11"/>
      <c r="J83" s="48">
        <v>0</v>
      </c>
      <c r="K83" s="49">
        <v>0</v>
      </c>
      <c r="L83" s="49">
        <v>-1</v>
      </c>
      <c r="M83" s="50">
        <v>0</v>
      </c>
      <c r="N83" s="11"/>
      <c r="O83" s="11"/>
      <c r="P83" s="11"/>
      <c r="Q83" s="11"/>
      <c r="R83" s="11"/>
      <c r="S83" s="11"/>
      <c r="T83" s="11"/>
      <c r="U83" s="12"/>
      <c r="AP83" s="101" t="s">
        <v>36</v>
      </c>
      <c r="AQ83" s="106">
        <f>Q47</f>
        <v>700</v>
      </c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  <c r="BC83" s="102"/>
    </row>
    <row r="84" spans="2:72" x14ac:dyDescent="0.2"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2"/>
      <c r="AP84" s="83" t="s">
        <v>48</v>
      </c>
      <c r="AU84" s="97"/>
      <c r="AV84" s="97"/>
      <c r="AW84" s="97"/>
    </row>
    <row r="85" spans="2:72" ht="17" x14ac:dyDescent="0.25">
      <c r="B85" s="10"/>
      <c r="C85" s="11"/>
      <c r="D85" s="13" t="s">
        <v>125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2"/>
      <c r="AQ85" s="83" t="s">
        <v>53</v>
      </c>
      <c r="AR85" s="97"/>
      <c r="AS85" s="97"/>
      <c r="AU85" s="83" t="s">
        <v>61</v>
      </c>
      <c r="AV85" s="97"/>
    </row>
    <row r="86" spans="2:72" x14ac:dyDescent="0.2"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2"/>
      <c r="AQ86" s="97" t="s">
        <v>50</v>
      </c>
      <c r="AR86" s="97">
        <f>AQ82*BC82/AT82</f>
        <v>55.228474983079337</v>
      </c>
      <c r="AU86" s="97" t="s">
        <v>50</v>
      </c>
      <c r="AV86" s="97">
        <f>AQ83*BC82/AT82</f>
        <v>386.59932488155539</v>
      </c>
    </row>
    <row r="87" spans="2:72" x14ac:dyDescent="0.2"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2"/>
      <c r="AQ87" s="97" t="s">
        <v>51</v>
      </c>
      <c r="AR87" s="83">
        <f>AQ82/AT82</f>
        <v>41.42135623730951</v>
      </c>
      <c r="AU87" s="97" t="s">
        <v>51</v>
      </c>
      <c r="AV87" s="83">
        <f>AQ83/AT82</f>
        <v>289.94949366116657</v>
      </c>
    </row>
    <row r="88" spans="2:72" x14ac:dyDescent="0.2"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27" t="str">
        <f>P46</f>
        <v>near</v>
      </c>
      <c r="Q88" s="27" t="str">
        <f>Q46</f>
        <v>far</v>
      </c>
      <c r="R88" s="11"/>
      <c r="S88" s="11"/>
      <c r="T88" s="11"/>
      <c r="U88" s="12"/>
      <c r="AQ88" s="97" t="s">
        <v>52</v>
      </c>
      <c r="AR88" s="83">
        <f>-AQ82</f>
        <v>-100</v>
      </c>
      <c r="AU88" s="97" t="s">
        <v>49</v>
      </c>
      <c r="AV88" s="83">
        <f>-AQ83</f>
        <v>-700</v>
      </c>
      <c r="AZ88" s="83" t="s">
        <v>64</v>
      </c>
      <c r="BA88" s="83" t="s">
        <v>95</v>
      </c>
    </row>
    <row r="89" spans="2:72" x14ac:dyDescent="0.2"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27">
        <f>P47</f>
        <v>100</v>
      </c>
      <c r="Q89" s="27">
        <f>Q47</f>
        <v>700</v>
      </c>
      <c r="R89" s="11"/>
      <c r="S89" s="11"/>
      <c r="T89" s="11"/>
      <c r="U89" s="12"/>
      <c r="AP89" s="83" t="s">
        <v>40</v>
      </c>
      <c r="AQ89" s="83" t="s">
        <v>41</v>
      </c>
      <c r="AR89" s="83" t="s">
        <v>42</v>
      </c>
      <c r="AS89" s="83" t="s">
        <v>43</v>
      </c>
      <c r="AT89" s="83" t="s">
        <v>44</v>
      </c>
      <c r="AU89" s="98" t="str">
        <f>"XYz"</f>
        <v>XYz</v>
      </c>
      <c r="AV89" s="83" t="s">
        <v>45</v>
      </c>
      <c r="AW89" s="83" t="s">
        <v>46</v>
      </c>
      <c r="AX89" s="83" t="s">
        <v>47</v>
      </c>
      <c r="AZ89" s="83" t="s">
        <v>65</v>
      </c>
      <c r="BA89" s="83" t="s">
        <v>66</v>
      </c>
      <c r="BB89" s="83" t="s">
        <v>67</v>
      </c>
      <c r="BC89" s="83" t="s">
        <v>68</v>
      </c>
      <c r="BD89" s="83" t="s">
        <v>65</v>
      </c>
      <c r="BE89" s="83" t="s">
        <v>66</v>
      </c>
      <c r="BF89" s="83" t="s">
        <v>67</v>
      </c>
      <c r="BG89" s="83" t="s">
        <v>68</v>
      </c>
      <c r="BH89" s="83" t="s">
        <v>65</v>
      </c>
      <c r="BI89" s="83" t="s">
        <v>66</v>
      </c>
      <c r="BJ89" s="83" t="s">
        <v>67</v>
      </c>
      <c r="BK89" s="83" t="s">
        <v>68</v>
      </c>
      <c r="BM89" s="83" t="s">
        <v>107</v>
      </c>
    </row>
    <row r="90" spans="2:72" x14ac:dyDescent="0.2"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2"/>
      <c r="AQ90" s="83">
        <f>$AR86</f>
        <v>55.228474983079337</v>
      </c>
      <c r="AR90" s="83">
        <f>$AR86</f>
        <v>55.228474983079337</v>
      </c>
      <c r="AS90" s="83">
        <f>-$AR86</f>
        <v>-55.228474983079337</v>
      </c>
      <c r="AT90" s="83">
        <f>-$AR86</f>
        <v>-55.228474983079337</v>
      </c>
      <c r="AU90" s="83">
        <f>AV86</f>
        <v>386.59932488155539</v>
      </c>
      <c r="AV90" s="83">
        <f>AV86</f>
        <v>386.59932488155539</v>
      </c>
      <c r="AW90" s="83">
        <f>-AV86</f>
        <v>-386.59932488155539</v>
      </c>
      <c r="AX90" s="83">
        <f>-AV86</f>
        <v>-386.59932488155539</v>
      </c>
      <c r="AZ90" s="83">
        <f t="array" ref="AZ90:BK93">MMULT(BC23:BF26,AU10:BF13)</f>
        <v>-26.678918753996641</v>
      </c>
      <c r="BA90" s="83">
        <v>-12.126781251816624</v>
      </c>
      <c r="BB90" s="83">
        <v>-32.135970317313991</v>
      </c>
      <c r="BC90" s="83">
        <v>-35.77400469285908</v>
      </c>
      <c r="BD90" s="83">
        <v>0</v>
      </c>
      <c r="BE90" s="83">
        <v>3.6380343755450895</v>
      </c>
      <c r="BF90" s="83">
        <v>-9.0950859388624394</v>
      </c>
      <c r="BG90" s="83">
        <v>5.4570515633175773</v>
      </c>
      <c r="BH90" s="83">
        <v>145.52137502179983</v>
      </c>
      <c r="BI90" s="83">
        <v>130.96923751961992</v>
      </c>
      <c r="BJ90" s="83">
        <v>150.97842658511729</v>
      </c>
      <c r="BK90" s="83">
        <v>154.61646096066227</v>
      </c>
      <c r="BM90" s="83">
        <v>0</v>
      </c>
      <c r="BN90" s="83">
        <v>0</v>
      </c>
    </row>
    <row r="91" spans="2:72" x14ac:dyDescent="0.2"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2"/>
      <c r="AQ91" s="83">
        <f>AR87</f>
        <v>41.42135623730951</v>
      </c>
      <c r="AR91" s="83">
        <f>-$AR87</f>
        <v>-41.42135623730951</v>
      </c>
      <c r="AS91" s="83">
        <f>-$AR87</f>
        <v>-41.42135623730951</v>
      </c>
      <c r="AT91" s="83">
        <f>$AR87</f>
        <v>41.42135623730951</v>
      </c>
      <c r="AU91" s="83">
        <f>AV87</f>
        <v>289.94949366116657</v>
      </c>
      <c r="AV91" s="83">
        <f>-AV87</f>
        <v>-289.94949366116657</v>
      </c>
      <c r="AW91" s="83">
        <f>-AV87</f>
        <v>-289.94949366116657</v>
      </c>
      <c r="AX91" s="83">
        <f>AV87</f>
        <v>289.94949366116657</v>
      </c>
      <c r="AZ91" s="83">
        <v>7.5</v>
      </c>
      <c r="BA91" s="83">
        <v>0</v>
      </c>
      <c r="BB91" s="83">
        <v>0</v>
      </c>
      <c r="BC91" s="83">
        <v>0</v>
      </c>
      <c r="BD91" s="83">
        <v>7.5</v>
      </c>
      <c r="BE91" s="83">
        <v>0</v>
      </c>
      <c r="BF91" s="83">
        <v>0</v>
      </c>
      <c r="BG91" s="83">
        <v>0</v>
      </c>
      <c r="BH91" s="83">
        <v>7.5</v>
      </c>
      <c r="BI91" s="83">
        <v>0</v>
      </c>
      <c r="BJ91" s="83">
        <v>0</v>
      </c>
      <c r="BK91" s="83">
        <v>0</v>
      </c>
      <c r="BM91" s="83">
        <v>0</v>
      </c>
      <c r="BN91" s="83">
        <v>0</v>
      </c>
    </row>
    <row r="92" spans="2:72" x14ac:dyDescent="0.2"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2"/>
      <c r="W92" s="15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119"/>
      <c r="AJ92" s="120"/>
      <c r="AQ92" s="83">
        <f>$AR88</f>
        <v>-100</v>
      </c>
      <c r="AR92" s="83">
        <f>$AR88</f>
        <v>-100</v>
      </c>
      <c r="AS92" s="83">
        <f>AR88</f>
        <v>-100</v>
      </c>
      <c r="AT92" s="83">
        <f>$AR88</f>
        <v>-100</v>
      </c>
      <c r="AU92" s="83">
        <f>AV88</f>
        <v>-700</v>
      </c>
      <c r="AV92" s="83">
        <f>AV88</f>
        <v>-700</v>
      </c>
      <c r="AW92" s="83">
        <f>AV88</f>
        <v>-700</v>
      </c>
      <c r="AX92" s="83">
        <f>AV88</f>
        <v>-700</v>
      </c>
      <c r="AZ92" s="83">
        <v>-147.94673127216311</v>
      </c>
      <c r="BA92" s="83">
        <v>-151.58476564770808</v>
      </c>
      <c r="BB92" s="83">
        <v>-138.85164533330055</v>
      </c>
      <c r="BC92" s="83">
        <v>-153.40378283548057</v>
      </c>
      <c r="BD92" s="83">
        <v>-412.31056256176612</v>
      </c>
      <c r="BE92" s="83">
        <v>-397.75842505958599</v>
      </c>
      <c r="BF92" s="83">
        <v>-417.76761412508358</v>
      </c>
      <c r="BG92" s="83">
        <v>-421.40564850062856</v>
      </c>
      <c r="BH92" s="83">
        <v>-654.84618759809894</v>
      </c>
      <c r="BI92" s="83">
        <v>-651.20815322255396</v>
      </c>
      <c r="BJ92" s="83">
        <v>-663.94127353696138</v>
      </c>
      <c r="BK92" s="83">
        <v>-649.38913603478147</v>
      </c>
      <c r="BM92" s="83">
        <v>0</v>
      </c>
      <c r="BN92" s="83">
        <v>-100000</v>
      </c>
    </row>
    <row r="93" spans="2:72" ht="18" x14ac:dyDescent="0.25"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2"/>
      <c r="W93" s="10"/>
      <c r="X93" s="11"/>
      <c r="Y93" s="13" t="s">
        <v>210</v>
      </c>
      <c r="Z93" s="11"/>
      <c r="AA93" s="11"/>
      <c r="AB93" s="11"/>
      <c r="AC93" s="11"/>
      <c r="AD93" s="11"/>
      <c r="AE93" s="11"/>
      <c r="AF93" s="11"/>
      <c r="AG93" s="11"/>
      <c r="AH93" s="11"/>
      <c r="AI93" s="121"/>
      <c r="AJ93" s="122"/>
      <c r="AQ93" s="83">
        <v>1</v>
      </c>
      <c r="AR93" s="83">
        <v>1</v>
      </c>
      <c r="AS93" s="83">
        <v>1</v>
      </c>
      <c r="AT93" s="83">
        <v>1</v>
      </c>
      <c r="AU93" s="83">
        <v>1</v>
      </c>
      <c r="AV93" s="83">
        <v>1</v>
      </c>
      <c r="AW93" s="83">
        <v>1</v>
      </c>
      <c r="AX93" s="83">
        <v>1</v>
      </c>
      <c r="AZ93" s="83">
        <v>1</v>
      </c>
      <c r="BA93" s="83">
        <v>1</v>
      </c>
      <c r="BB93" s="83">
        <v>1</v>
      </c>
      <c r="BC93" s="83">
        <v>1</v>
      </c>
      <c r="BD93" s="83">
        <v>1</v>
      </c>
      <c r="BE93" s="83">
        <v>1</v>
      </c>
      <c r="BF93" s="83">
        <v>1</v>
      </c>
      <c r="BG93" s="83">
        <v>1</v>
      </c>
      <c r="BH93" s="83">
        <v>1</v>
      </c>
      <c r="BI93" s="83">
        <v>1</v>
      </c>
      <c r="BJ93" s="83">
        <v>1</v>
      </c>
      <c r="BK93" s="83">
        <v>1</v>
      </c>
      <c r="BM93" s="83">
        <v>1</v>
      </c>
      <c r="BN93" s="83">
        <v>1</v>
      </c>
    </row>
    <row r="94" spans="2:72" x14ac:dyDescent="0.2"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2"/>
      <c r="W94" s="10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21"/>
      <c r="AJ94" s="122"/>
    </row>
    <row r="95" spans="2:72" x14ac:dyDescent="0.2"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2"/>
      <c r="W95" s="10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21"/>
      <c r="AJ95" s="122"/>
      <c r="AR95" s="97" t="s">
        <v>74</v>
      </c>
      <c r="AS95" s="83">
        <v>1</v>
      </c>
      <c r="AY95" s="83" t="s">
        <v>2</v>
      </c>
      <c r="BO95" s="83" t="s">
        <v>156</v>
      </c>
      <c r="BP95" s="83" t="s">
        <v>153</v>
      </c>
      <c r="BQ95" s="83" t="s">
        <v>154</v>
      </c>
      <c r="BR95" s="83" t="s">
        <v>37</v>
      </c>
    </row>
    <row r="96" spans="2:72" x14ac:dyDescent="0.2"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2"/>
      <c r="W96" s="10"/>
      <c r="X96" s="11"/>
      <c r="Y96" s="11"/>
      <c r="Z96" s="11"/>
      <c r="AA96" s="11" t="s">
        <v>97</v>
      </c>
      <c r="AB96" s="11"/>
      <c r="AC96" s="11"/>
      <c r="AD96" s="11" t="s">
        <v>183</v>
      </c>
      <c r="AE96" s="11"/>
      <c r="AF96" s="11"/>
      <c r="AG96" s="11"/>
      <c r="AH96" s="11"/>
      <c r="AI96" s="121"/>
      <c r="AJ96" s="122"/>
      <c r="AP96" s="83" t="s">
        <v>72</v>
      </c>
      <c r="AS96" s="83" t="s">
        <v>56</v>
      </c>
      <c r="AV96" s="83" t="s">
        <v>73</v>
      </c>
      <c r="AY96" s="83" t="s">
        <v>7</v>
      </c>
      <c r="AZ96" s="83" t="s">
        <v>11</v>
      </c>
      <c r="BA96" s="83" t="s">
        <v>54</v>
      </c>
      <c r="BB96" s="83" t="s">
        <v>55</v>
      </c>
      <c r="BC96" s="83" t="s">
        <v>56</v>
      </c>
      <c r="BD96" s="83" t="s">
        <v>58</v>
      </c>
      <c r="BE96" s="83" t="s">
        <v>57</v>
      </c>
      <c r="BF96" s="83">
        <f>SQRT(SUMPRODUCT(BF97:BF99,BF97:BF99))</f>
        <v>1</v>
      </c>
      <c r="BG96" s="83">
        <f>SQRT(SUMPRODUCT(BG97:BG99,BG97:BG99))</f>
        <v>1</v>
      </c>
      <c r="BH96" s="83">
        <f>SQRT(SUMPRODUCT(BH97:BH99,BH97:BH99))</f>
        <v>1</v>
      </c>
      <c r="BJ96" s="83" t="s">
        <v>157</v>
      </c>
      <c r="BP96" s="83">
        <v>900</v>
      </c>
      <c r="BQ96" s="83">
        <f>BP96</f>
        <v>900</v>
      </c>
      <c r="BR96" s="83">
        <v>100</v>
      </c>
      <c r="BT96" s="83" t="s">
        <v>155</v>
      </c>
    </row>
    <row r="97" spans="2:76" x14ac:dyDescent="0.2"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2"/>
      <c r="W97" s="10"/>
      <c r="X97" s="11"/>
      <c r="Y97" s="11"/>
      <c r="Z97" s="11"/>
      <c r="AA97" s="27" t="s">
        <v>195</v>
      </c>
      <c r="AB97" s="27" t="s">
        <v>194</v>
      </c>
      <c r="AC97" s="11"/>
      <c r="AD97" s="27" t="s">
        <v>195</v>
      </c>
      <c r="AE97" s="27" t="s">
        <v>194</v>
      </c>
      <c r="AF97" s="11"/>
      <c r="AG97" s="11"/>
      <c r="AH97" s="11"/>
      <c r="AI97" s="121"/>
      <c r="AJ97" s="122"/>
      <c r="AP97" s="83">
        <v>0</v>
      </c>
      <c r="AQ97" s="83">
        <v>0</v>
      </c>
      <c r="AS97" s="83">
        <v>150</v>
      </c>
      <c r="AT97" s="83">
        <v>0</v>
      </c>
      <c r="AV97" s="83">
        <v>200</v>
      </c>
      <c r="AW97" s="83">
        <v>100</v>
      </c>
      <c r="AY97" s="83">
        <f t="array" ref="AY97:AZ99">CHOOSE(AS95,AV97:AW99,AS97:AT99,AP97:AQ99)</f>
        <v>200</v>
      </c>
      <c r="AZ97" s="83">
        <v>100</v>
      </c>
      <c r="BA97" s="83">
        <v>0</v>
      </c>
      <c r="BB97" s="83">
        <f t="shared" ref="BB97:BB99" si="9">-(AZ97-AY97)</f>
        <v>100</v>
      </c>
      <c r="BC97" s="83">
        <f>BA98*BB99-BB98*BA99</f>
        <v>310</v>
      </c>
      <c r="BD97" s="83">
        <f>BB98*BC99-BC98*BB99</f>
        <v>-7500</v>
      </c>
      <c r="BF97" s="83">
        <f t="array" ref="BF97:BF99">BC97:BC99/BC100</f>
        <v>0.95170861776055093</v>
      </c>
      <c r="BG97" s="83">
        <f t="array" ref="BG97:BG99">BD97:BD99/BD100</f>
        <v>-6.8885591160388476E-2</v>
      </c>
      <c r="BH97" s="83">
        <f t="array" ref="BH97:BH99">BB97:BB99/BB100</f>
        <v>0.29917466839755236</v>
      </c>
      <c r="BI97" s="83">
        <f>AY97</f>
        <v>200</v>
      </c>
      <c r="BK97" s="83">
        <f t="array" ref="BK97:BN100">MINVERSE(BF97:BI100)</f>
        <v>0.95170861776055093</v>
      </c>
      <c r="BL97" s="83">
        <v>0</v>
      </c>
      <c r="BM97" s="83">
        <v>-0.30700277992275837</v>
      </c>
      <c r="BN97" s="83">
        <v>-187.27169575288261</v>
      </c>
      <c r="BP97" s="83">
        <f>2/BP96</f>
        <v>2.2222222222222222E-3</v>
      </c>
      <c r="BQ97" s="83">
        <v>0</v>
      </c>
      <c r="BR97" s="83">
        <v>0</v>
      </c>
      <c r="BS97" s="83">
        <v>0</v>
      </c>
      <c r="BU97" s="83">
        <f t="array" ref="BU97:BX100">MMULT(BP97:BS100,BK97:BN100)</f>
        <v>2.1149080394678912E-3</v>
      </c>
      <c r="BV97" s="83">
        <v>0</v>
      </c>
      <c r="BW97" s="83">
        <v>-6.8222839982835196E-4</v>
      </c>
      <c r="BX97" s="83">
        <v>-0.4161593238952947</v>
      </c>
    </row>
    <row r="98" spans="2:76" x14ac:dyDescent="0.2"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2"/>
      <c r="W98" s="10"/>
      <c r="X98" s="11"/>
      <c r="Y98" s="11"/>
      <c r="Z98" s="11"/>
      <c r="AA98" s="25" t="e">
        <f>AB115</f>
        <v>#N/A</v>
      </c>
      <c r="AB98" s="43" t="e">
        <f>AF115</f>
        <v>#N/A</v>
      </c>
      <c r="AC98" s="11"/>
      <c r="AD98" s="60" t="e">
        <f t="shared" ref="AD98:AE101" si="10">AV207</f>
        <v>#N/A</v>
      </c>
      <c r="AE98" s="25" t="e">
        <f t="shared" si="10"/>
        <v>#N/A</v>
      </c>
      <c r="AF98" s="11"/>
      <c r="AG98" s="11"/>
      <c r="AH98" s="11"/>
      <c r="AI98" s="121"/>
      <c r="AJ98" s="122"/>
      <c r="AP98" s="83">
        <v>0</v>
      </c>
      <c r="AQ98" s="83">
        <v>0</v>
      </c>
      <c r="AS98" s="83">
        <v>0</v>
      </c>
      <c r="AT98" s="83">
        <v>0</v>
      </c>
      <c r="AV98" s="83">
        <v>75</v>
      </c>
      <c r="AW98" s="83">
        <v>0</v>
      </c>
      <c r="AY98" s="83">
        <v>75</v>
      </c>
      <c r="AZ98" s="83">
        <v>0</v>
      </c>
      <c r="BA98" s="83">
        <v>1</v>
      </c>
      <c r="BB98" s="83">
        <f t="shared" si="9"/>
        <v>75</v>
      </c>
      <c r="BC98" s="83">
        <f>-(BA97*BB99-BB97*BA99)</f>
        <v>0</v>
      </c>
      <c r="BD98" s="83">
        <f>-(BB97*BC99-BC97*BB99)</f>
        <v>106100</v>
      </c>
      <c r="BF98" s="83">
        <v>0</v>
      </c>
      <c r="BG98" s="83">
        <v>0.97450149628229565</v>
      </c>
      <c r="BH98" s="83">
        <v>0.22438100129816424</v>
      </c>
      <c r="BI98" s="83">
        <f>AY98</f>
        <v>75</v>
      </c>
      <c r="BK98" s="83">
        <v>-6.8885591160388476E-2</v>
      </c>
      <c r="BL98" s="83">
        <v>0.97450149628229588</v>
      </c>
      <c r="BM98" s="83">
        <v>-0.21354533259720429</v>
      </c>
      <c r="BN98" s="83">
        <v>-57.175040663122445</v>
      </c>
      <c r="BP98" s="83">
        <v>0</v>
      </c>
      <c r="BQ98" s="83">
        <f>2/BQ96</f>
        <v>2.2222222222222222E-3</v>
      </c>
      <c r="BR98" s="83">
        <v>0</v>
      </c>
      <c r="BS98" s="83">
        <v>0</v>
      </c>
      <c r="BU98" s="83">
        <v>-1.5307909146752995E-4</v>
      </c>
      <c r="BV98" s="83">
        <v>2.1655588806273243E-3</v>
      </c>
      <c r="BW98" s="83">
        <v>-4.7454518354934287E-4</v>
      </c>
      <c r="BX98" s="83">
        <v>-0.12705564591804988</v>
      </c>
    </row>
    <row r="99" spans="2:76" ht="17" x14ac:dyDescent="0.25"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2"/>
      <c r="W99" s="10"/>
      <c r="X99" s="11"/>
      <c r="Y99" s="11"/>
      <c r="Z99" s="32" t="s">
        <v>203</v>
      </c>
      <c r="AA99" s="26" t="e">
        <f>AB116</f>
        <v>#N/A</v>
      </c>
      <c r="AB99" s="47" t="e">
        <f>AF116</f>
        <v>#N/A</v>
      </c>
      <c r="AC99" s="127" t="s">
        <v>19</v>
      </c>
      <c r="AD99" s="62" t="e">
        <f t="shared" si="10"/>
        <v>#N/A</v>
      </c>
      <c r="AE99" s="26" t="e">
        <f t="shared" si="10"/>
        <v>#N/A</v>
      </c>
      <c r="AF99" s="11"/>
      <c r="AG99" s="11"/>
      <c r="AH99" s="11"/>
      <c r="AI99" s="121"/>
      <c r="AJ99" s="122"/>
      <c r="AP99" s="83">
        <v>50</v>
      </c>
      <c r="AQ99" s="83">
        <v>-400</v>
      </c>
      <c r="AS99" s="83">
        <v>-450</v>
      </c>
      <c r="AT99" s="83">
        <f>AS99</f>
        <v>-450</v>
      </c>
      <c r="AV99" s="83">
        <v>10</v>
      </c>
      <c r="AW99" s="83">
        <v>-300</v>
      </c>
      <c r="AY99" s="83">
        <v>10</v>
      </c>
      <c r="AZ99" s="83">
        <v>-300</v>
      </c>
      <c r="BA99" s="83">
        <v>0</v>
      </c>
      <c r="BB99" s="83">
        <f t="shared" si="9"/>
        <v>310</v>
      </c>
      <c r="BC99" s="83">
        <f>BA97*BB98-BB97*BA98</f>
        <v>-100</v>
      </c>
      <c r="BD99" s="83">
        <f>BB97*BC98-BC97*BB98</f>
        <v>-23250</v>
      </c>
      <c r="BF99" s="83">
        <v>-0.30700277992275837</v>
      </c>
      <c r="BG99" s="83">
        <v>-0.21354533259720429</v>
      </c>
      <c r="BH99" s="83">
        <v>0.92744147203241223</v>
      </c>
      <c r="BI99" s="83">
        <f>AY99</f>
        <v>10</v>
      </c>
      <c r="BK99" s="83">
        <v>0.29917466839755236</v>
      </c>
      <c r="BL99" s="83">
        <v>0.22438100129816427</v>
      </c>
      <c r="BM99" s="83">
        <v>0.92744147203241234</v>
      </c>
      <c r="BN99" s="83">
        <v>-85.937923497196905</v>
      </c>
      <c r="BP99" s="83">
        <v>0</v>
      </c>
      <c r="BQ99" s="83">
        <v>0</v>
      </c>
      <c r="BR99" s="83">
        <f>2/BR96</f>
        <v>0.02</v>
      </c>
      <c r="BS99" s="83">
        <f>-(BR96+1)/(BR96-1)</f>
        <v>-1.0202020202020201</v>
      </c>
      <c r="BU99" s="83">
        <v>5.9834933679510476E-3</v>
      </c>
      <c r="BV99" s="83">
        <v>4.4876200259632857E-3</v>
      </c>
      <c r="BW99" s="83">
        <v>1.8548829440648246E-2</v>
      </c>
      <c r="BX99" s="83">
        <v>-2.7389604901459581</v>
      </c>
    </row>
    <row r="100" spans="2:76" x14ac:dyDescent="0.2"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2"/>
      <c r="W100" s="10"/>
      <c r="X100" s="11"/>
      <c r="Y100" s="11"/>
      <c r="Z100" s="11"/>
      <c r="AA100" s="26">
        <f>AB117</f>
        <v>0</v>
      </c>
      <c r="AB100" s="47">
        <f>AF117</f>
        <v>1</v>
      </c>
      <c r="AC100" s="11"/>
      <c r="AD100" s="62" t="e">
        <f t="shared" si="10"/>
        <v>#N/A</v>
      </c>
      <c r="AE100" s="26" t="e">
        <f t="shared" si="10"/>
        <v>#N/A</v>
      </c>
      <c r="AF100" s="11"/>
      <c r="AG100" s="11"/>
      <c r="AH100" s="11"/>
      <c r="AI100" s="121"/>
      <c r="AJ100" s="122"/>
      <c r="BA100" s="83">
        <f>SQRT(SUMPRODUCT(BA97:BA99,BA97:BA99))</f>
        <v>1</v>
      </c>
      <c r="BB100" s="83">
        <f>SQRT(SUMPRODUCT(BB97:BB99,BB97:BB99))</f>
        <v>334.25289826716539</v>
      </c>
      <c r="BC100" s="83">
        <f>SQRT(SUMPRODUCT(BC97:BC99,BC97:BC99))</f>
        <v>325.72994949804661</v>
      </c>
      <c r="BD100" s="83">
        <f>SQRT(SUMPRODUCT(BD97:BD99,BD97:BD99))</f>
        <v>108876.17967213949</v>
      </c>
      <c r="BF100" s="83">
        <v>0</v>
      </c>
      <c r="BG100" s="83">
        <v>0</v>
      </c>
      <c r="BH100" s="83">
        <v>0</v>
      </c>
      <c r="BI100" s="83">
        <v>1</v>
      </c>
      <c r="BK100" s="83">
        <v>0</v>
      </c>
      <c r="BL100" s="83">
        <v>0</v>
      </c>
      <c r="BM100" s="83">
        <v>0</v>
      </c>
      <c r="BN100" s="83">
        <v>1</v>
      </c>
      <c r="BP100" s="83">
        <v>0</v>
      </c>
      <c r="BQ100" s="83">
        <v>0</v>
      </c>
      <c r="BR100" s="83">
        <v>0</v>
      </c>
      <c r="BS100" s="83">
        <v>1</v>
      </c>
      <c r="BU100" s="83">
        <v>0</v>
      </c>
      <c r="BV100" s="83">
        <v>0</v>
      </c>
      <c r="BW100" s="83">
        <v>0</v>
      </c>
      <c r="BX100" s="83">
        <v>1</v>
      </c>
    </row>
    <row r="101" spans="2:76" x14ac:dyDescent="0.2"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2"/>
      <c r="W101" s="10"/>
      <c r="X101" s="11"/>
      <c r="Y101" s="11"/>
      <c r="Z101" s="11"/>
      <c r="AA101" s="28">
        <f>AB118</f>
        <v>1</v>
      </c>
      <c r="AB101" s="50">
        <f>AF118</f>
        <v>1</v>
      </c>
      <c r="AC101" s="11"/>
      <c r="AD101" s="48" t="e">
        <f t="shared" si="10"/>
        <v>#N/A</v>
      </c>
      <c r="AE101" s="28" t="e">
        <f t="shared" si="10"/>
        <v>#N/A</v>
      </c>
      <c r="AF101" s="11"/>
      <c r="AG101" s="11"/>
      <c r="AH101" s="11"/>
      <c r="AI101" s="121"/>
      <c r="AJ101" s="122"/>
    </row>
    <row r="102" spans="2:76" x14ac:dyDescent="0.2"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2"/>
      <c r="W102" s="20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124"/>
      <c r="AJ102" s="125"/>
      <c r="AP102" s="83" t="s">
        <v>60</v>
      </c>
      <c r="AZ102" s="83" t="s">
        <v>63</v>
      </c>
    </row>
    <row r="103" spans="2:76" x14ac:dyDescent="0.2"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2"/>
      <c r="W103" s="69"/>
      <c r="AP103" s="83" t="s">
        <v>40</v>
      </c>
      <c r="AQ103" s="83" t="s">
        <v>41</v>
      </c>
      <c r="AR103" s="83" t="s">
        <v>42</v>
      </c>
      <c r="AS103" s="83" t="s">
        <v>43</v>
      </c>
      <c r="AT103" s="83" t="s">
        <v>44</v>
      </c>
      <c r="AU103" s="98" t="str">
        <f>"XYz"</f>
        <v>XYz</v>
      </c>
      <c r="AV103" s="83" t="s">
        <v>45</v>
      </c>
      <c r="AW103" s="83" t="s">
        <v>46</v>
      </c>
      <c r="AX103" s="83" t="s">
        <v>47</v>
      </c>
      <c r="AZ103" s="83" t="s">
        <v>41</v>
      </c>
      <c r="BA103" s="83" t="s">
        <v>42</v>
      </c>
      <c r="BB103" s="83" t="s">
        <v>43</v>
      </c>
      <c r="BC103" s="83" t="s">
        <v>44</v>
      </c>
      <c r="BD103" s="83" t="str">
        <f>AZ103</f>
        <v>XYZ</v>
      </c>
      <c r="BE103" s="98" t="str">
        <f>"XYz"</f>
        <v>XYz</v>
      </c>
      <c r="BF103" s="83" t="s">
        <v>45</v>
      </c>
      <c r="BG103" s="83" t="s">
        <v>46</v>
      </c>
      <c r="BH103" s="83" t="s">
        <v>47</v>
      </c>
      <c r="BI103" s="83" t="str">
        <f>BE103</f>
        <v>XYz</v>
      </c>
      <c r="BK103" s="83" t="s">
        <v>42</v>
      </c>
      <c r="BL103" s="83" t="s">
        <v>45</v>
      </c>
      <c r="BN103" s="83" t="s">
        <v>44</v>
      </c>
      <c r="BO103" s="83" t="s">
        <v>47</v>
      </c>
      <c r="BQ103" s="83" t="s">
        <v>43</v>
      </c>
      <c r="BR103" s="83" t="s">
        <v>46</v>
      </c>
    </row>
    <row r="104" spans="2:76" x14ac:dyDescent="0.2"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2"/>
      <c r="AQ104" s="83">
        <f t="array" ref="AQ104:AX107">MMULT(BU97:BX100,AQ90:AX93)</f>
        <v>-0.2311333381631937</v>
      </c>
      <c r="AR104" s="83">
        <v>-0.2311333381631937</v>
      </c>
      <c r="AS104" s="83">
        <v>-0.46473962966172533</v>
      </c>
      <c r="AT104" s="83">
        <v>-0.46473962966172533</v>
      </c>
      <c r="AU104" s="83">
        <v>0.87902257622941238</v>
      </c>
      <c r="AV104" s="83">
        <v>0.87902257622941238</v>
      </c>
      <c r="AW104" s="83">
        <v>-0.7562214642603089</v>
      </c>
      <c r="AX104" s="83">
        <v>-0.7562214642603089</v>
      </c>
      <c r="AZ104" s="83">
        <f t="shared" ref="AZ104:BC106" si="11">AQ104</f>
        <v>-0.2311333381631937</v>
      </c>
      <c r="BA104" s="83">
        <f t="shared" si="11"/>
        <v>-0.2311333381631937</v>
      </c>
      <c r="BB104" s="83">
        <f t="shared" si="11"/>
        <v>-0.46473962966172533</v>
      </c>
      <c r="BC104" s="83">
        <f t="shared" si="11"/>
        <v>-0.46473962966172533</v>
      </c>
      <c r="BD104" s="83">
        <f>AZ104</f>
        <v>-0.2311333381631937</v>
      </c>
      <c r="BE104" s="83">
        <f t="shared" ref="BE104:BH106" si="12">AU104</f>
        <v>0.87902257622941238</v>
      </c>
      <c r="BF104" s="83">
        <f t="shared" si="12"/>
        <v>0.87902257622941238</v>
      </c>
      <c r="BG104" s="83">
        <f t="shared" si="12"/>
        <v>-0.7562214642603089</v>
      </c>
      <c r="BH104" s="83">
        <f t="shared" si="12"/>
        <v>-0.7562214642603089</v>
      </c>
      <c r="BI104" s="83">
        <f>BE104</f>
        <v>0.87902257622941238</v>
      </c>
      <c r="BK104" s="83">
        <f>BA104</f>
        <v>-0.2311333381631937</v>
      </c>
      <c r="BL104" s="83">
        <f>BF104</f>
        <v>0.87902257622941238</v>
      </c>
      <c r="BN104" s="83">
        <f>BC104</f>
        <v>-0.46473962966172533</v>
      </c>
      <c r="BO104" s="83">
        <f>BH104</f>
        <v>-0.7562214642603089</v>
      </c>
      <c r="BQ104" s="83">
        <f>BB104</f>
        <v>-0.46473962966172533</v>
      </c>
      <c r="BR104" s="83">
        <f>BG104</f>
        <v>-0.7562214642603089</v>
      </c>
    </row>
    <row r="105" spans="2:76" x14ac:dyDescent="0.2"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2"/>
      <c r="AQ105" s="83">
        <v>1.6449335106710206E-3</v>
      </c>
      <c r="AR105" s="83">
        <v>-0.17775583818399621</v>
      </c>
      <c r="AS105" s="83">
        <v>-0.16084718863690223</v>
      </c>
      <c r="AT105" s="83">
        <v>1.8553583057765E-2</v>
      </c>
      <c r="AU105" s="83">
        <v>0.77384841008299665</v>
      </c>
      <c r="AV105" s="83">
        <v>-0.4819569917796741</v>
      </c>
      <c r="AW105" s="83">
        <v>-0.36359644495001631</v>
      </c>
      <c r="AX105" s="83">
        <v>0.89220895691265434</v>
      </c>
      <c r="AZ105" s="83">
        <f t="shared" si="11"/>
        <v>1.6449335106710206E-3</v>
      </c>
      <c r="BA105" s="83">
        <f t="shared" si="11"/>
        <v>-0.17775583818399621</v>
      </c>
      <c r="BB105" s="83">
        <f t="shared" si="11"/>
        <v>-0.16084718863690223</v>
      </c>
      <c r="BC105" s="83">
        <f t="shared" si="11"/>
        <v>1.8553583057765E-2</v>
      </c>
      <c r="BD105" s="83">
        <f>AZ105</f>
        <v>1.6449335106710206E-3</v>
      </c>
      <c r="BE105" s="83">
        <f t="shared" si="12"/>
        <v>0.77384841008299665</v>
      </c>
      <c r="BF105" s="83">
        <f t="shared" si="12"/>
        <v>-0.4819569917796741</v>
      </c>
      <c r="BG105" s="83">
        <f t="shared" si="12"/>
        <v>-0.36359644495001631</v>
      </c>
      <c r="BH105" s="83">
        <f t="shared" si="12"/>
        <v>0.89220895691265434</v>
      </c>
      <c r="BI105" s="83">
        <f>BE105</f>
        <v>0.77384841008299665</v>
      </c>
      <c r="BK105" s="83">
        <f>BA105</f>
        <v>-0.17775583818399621</v>
      </c>
      <c r="BL105" s="83">
        <f>BF105</f>
        <v>-0.4819569917796741</v>
      </c>
      <c r="BN105" s="83">
        <f>BC105</f>
        <v>1.8553583057765E-2</v>
      </c>
      <c r="BO105" s="83">
        <f>BH105</f>
        <v>0.89220895691265434</v>
      </c>
      <c r="BQ105" s="83">
        <f>BB105</f>
        <v>-0.16084718863690223</v>
      </c>
      <c r="BR105" s="83">
        <f>BG105</f>
        <v>-0.36359644495001631</v>
      </c>
    </row>
    <row r="106" spans="2:76" x14ac:dyDescent="0.2"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74" t="s">
        <v>148</v>
      </c>
      <c r="Q106" s="74" t="s">
        <v>149</v>
      </c>
      <c r="R106" s="74" t="s">
        <v>150</v>
      </c>
      <c r="S106" s="11"/>
      <c r="T106" s="11"/>
      <c r="U106" s="12"/>
      <c r="AQ106" s="83">
        <v>-4.0775009126743678</v>
      </c>
      <c r="AR106" s="83">
        <v>-4.4492675281805862</v>
      </c>
      <c r="AS106" s="83">
        <v>-5.1101859557471982</v>
      </c>
      <c r="AT106" s="83">
        <v>-4.7384193402409789</v>
      </c>
      <c r="AU106" s="83">
        <v>-12.108743447844827</v>
      </c>
      <c r="AV106" s="83">
        <v>-14.711109756388359</v>
      </c>
      <c r="AW106" s="83">
        <v>-19.337538749354636</v>
      </c>
      <c r="AX106" s="83">
        <v>-16.735172440811105</v>
      </c>
      <c r="AZ106" s="83">
        <f t="shared" si="11"/>
        <v>-4.0775009126743678</v>
      </c>
      <c r="BA106" s="83">
        <f t="shared" si="11"/>
        <v>-4.4492675281805862</v>
      </c>
      <c r="BB106" s="83">
        <f t="shared" si="11"/>
        <v>-5.1101859557471982</v>
      </c>
      <c r="BC106" s="83">
        <f t="shared" si="11"/>
        <v>-4.7384193402409789</v>
      </c>
      <c r="BD106" s="83">
        <f>AZ106</f>
        <v>-4.0775009126743678</v>
      </c>
      <c r="BE106" s="83">
        <f t="shared" si="12"/>
        <v>-12.108743447844827</v>
      </c>
      <c r="BF106" s="83">
        <f t="shared" si="12"/>
        <v>-14.711109756388359</v>
      </c>
      <c r="BG106" s="83">
        <f t="shared" si="12"/>
        <v>-19.337538749354636</v>
      </c>
      <c r="BH106" s="83">
        <f t="shared" si="12"/>
        <v>-16.735172440811105</v>
      </c>
      <c r="BI106" s="83">
        <f>BE106</f>
        <v>-12.108743447844827</v>
      </c>
      <c r="BK106" s="83">
        <f>BA106</f>
        <v>-4.4492675281805862</v>
      </c>
      <c r="BL106" s="83">
        <f>BF106</f>
        <v>-14.711109756388359</v>
      </c>
      <c r="BN106" s="83">
        <f>BC106</f>
        <v>-4.7384193402409789</v>
      </c>
      <c r="BO106" s="83">
        <f>BH106</f>
        <v>-16.735172440811105</v>
      </c>
      <c r="BQ106" s="83">
        <f>BB106</f>
        <v>-5.1101859557471982</v>
      </c>
      <c r="BR106" s="83">
        <f>BG106</f>
        <v>-19.337538749354636</v>
      </c>
    </row>
    <row r="107" spans="2:76" x14ac:dyDescent="0.2">
      <c r="B107" s="10"/>
      <c r="C107" s="11"/>
      <c r="D107" s="11"/>
      <c r="E107" s="11"/>
      <c r="F107" s="11"/>
      <c r="G107" s="11"/>
      <c r="H107" s="11"/>
      <c r="I107" s="11"/>
      <c r="J107" s="25">
        <f t="array" ref="J107:L110">MMULT(J80:M83,J68:L71)</f>
        <v>-48.306455614011448</v>
      </c>
      <c r="K107" s="61">
        <v>0</v>
      </c>
      <c r="L107" s="25">
        <v>263.48975789460786</v>
      </c>
      <c r="M107" s="11"/>
      <c r="N107" s="11"/>
      <c r="O107" s="11"/>
      <c r="P107" s="79">
        <f t="shared" ref="P107:P110" si="13">J107/J$110</f>
        <v>-0.32651248999308269</v>
      </c>
      <c r="Q107" s="37">
        <f t="shared" ref="Q107:Q110" si="14">K107/K$110</f>
        <v>0</v>
      </c>
      <c r="R107" s="29">
        <f t="shared" ref="R107:R110" si="15">L107:L109/L$110</f>
        <v>0.40236892706218269</v>
      </c>
      <c r="S107" s="11"/>
      <c r="T107" s="11"/>
      <c r="U107" s="12"/>
      <c r="AQ107" s="83">
        <v>1</v>
      </c>
      <c r="AR107" s="83">
        <v>1</v>
      </c>
      <c r="AS107" s="83">
        <v>1</v>
      </c>
      <c r="AT107" s="83">
        <v>1</v>
      </c>
      <c r="AU107" s="83">
        <v>1</v>
      </c>
      <c r="AV107" s="83">
        <v>1</v>
      </c>
      <c r="AW107" s="83">
        <v>1</v>
      </c>
      <c r="AX107" s="83">
        <v>1</v>
      </c>
    </row>
    <row r="108" spans="2:76" ht="17" x14ac:dyDescent="0.25">
      <c r="B108" s="10"/>
      <c r="C108" s="11"/>
      <c r="D108" s="11"/>
      <c r="E108" s="13" t="s">
        <v>126</v>
      </c>
      <c r="F108" s="11"/>
      <c r="G108" s="11"/>
      <c r="H108" s="11"/>
      <c r="I108" s="32" t="s">
        <v>146</v>
      </c>
      <c r="J108" s="26">
        <v>18.106601717798213</v>
      </c>
      <c r="K108" s="27">
        <v>18.106601717798213</v>
      </c>
      <c r="L108" s="26">
        <v>18.106601717798213</v>
      </c>
      <c r="M108" s="13" t="s">
        <v>147</v>
      </c>
      <c r="N108" s="11"/>
      <c r="O108" s="11"/>
      <c r="P108" s="80">
        <f t="shared" si="13"/>
        <v>0.12238595312044626</v>
      </c>
      <c r="Q108" s="38">
        <f t="shared" si="14"/>
        <v>4.391495964910129E-2</v>
      </c>
      <c r="R108" s="30">
        <f t="shared" si="15"/>
        <v>2.7650159779063786E-2</v>
      </c>
      <c r="S108" s="11"/>
      <c r="T108" s="11"/>
      <c r="U108" s="12"/>
    </row>
    <row r="109" spans="2:76" x14ac:dyDescent="0.2">
      <c r="B109" s="10"/>
      <c r="C109" s="11"/>
      <c r="D109" s="11"/>
      <c r="E109" s="11"/>
      <c r="F109" s="11"/>
      <c r="G109" s="11"/>
      <c r="H109" s="11"/>
      <c r="I109" s="11"/>
      <c r="J109" s="26">
        <v>-36.071024970449201</v>
      </c>
      <c r="K109" s="27">
        <v>316.41408341568808</v>
      </c>
      <c r="L109" s="26">
        <v>639.79491679746513</v>
      </c>
      <c r="M109" s="11"/>
      <c r="N109" s="11"/>
      <c r="O109" s="11"/>
      <c r="P109" s="80">
        <f t="shared" si="13"/>
        <v>-0.24381089504500691</v>
      </c>
      <c r="Q109" s="38">
        <f t="shared" si="14"/>
        <v>0.76741687491522292</v>
      </c>
      <c r="R109" s="30">
        <f t="shared" si="15"/>
        <v>0.97701556321822669</v>
      </c>
      <c r="S109" s="11"/>
      <c r="T109" s="11"/>
      <c r="U109" s="12"/>
      <c r="AP109" s="83" t="s">
        <v>64</v>
      </c>
    </row>
    <row r="110" spans="2:76" x14ac:dyDescent="0.2">
      <c r="B110" s="10"/>
      <c r="C110" s="11"/>
      <c r="D110" s="11"/>
      <c r="E110" s="11"/>
      <c r="F110" s="11"/>
      <c r="G110" s="11"/>
      <c r="H110" s="11"/>
      <c r="I110" s="11"/>
      <c r="J110" s="28">
        <v>147.94673127216311</v>
      </c>
      <c r="K110" s="49">
        <v>412.31056256176612</v>
      </c>
      <c r="L110" s="28">
        <v>654.84618759809894</v>
      </c>
      <c r="M110" s="11"/>
      <c r="N110" s="11"/>
      <c r="O110" s="11"/>
      <c r="P110" s="81">
        <f t="shared" si="13"/>
        <v>1</v>
      </c>
      <c r="Q110" s="39">
        <f t="shared" si="14"/>
        <v>1</v>
      </c>
      <c r="R110" s="31">
        <f t="shared" si="15"/>
        <v>1</v>
      </c>
      <c r="S110" s="11"/>
      <c r="T110" s="11"/>
      <c r="U110" s="12"/>
      <c r="AP110" s="83" t="s">
        <v>81</v>
      </c>
    </row>
    <row r="111" spans="2:76" x14ac:dyDescent="0.2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32" t="s">
        <v>151</v>
      </c>
      <c r="P111" s="82" t="str">
        <f>IF(AND(P107&gt;=-1,P107&lt;=1,P108&gt;=-1,P108&lt;=1,P109&gt;=-1,P109&lt;=1),"Yes", "No")</f>
        <v>Yes</v>
      </c>
      <c r="Q111" s="82" t="str">
        <f>IF(AND(Q107&gt;=-1,Q107&lt;=1,Q108&gt;=-1,Q108&lt;=1,Q109&gt;=-1,Q109&lt;=1),"Yes", "No")</f>
        <v>Yes</v>
      </c>
      <c r="R111" s="82" t="str">
        <f>IF(AND(R107&gt;=-1,R107&lt;=1,R108&gt;=-1,R108&lt;=1,R109&gt;=-1,R109&lt;=1),"Yes", "No")</f>
        <v>Yes</v>
      </c>
      <c r="S111" s="11"/>
      <c r="T111" s="11"/>
      <c r="U111" s="12"/>
      <c r="AP111" s="83" t="s">
        <v>65</v>
      </c>
      <c r="AQ111" s="83" t="s">
        <v>66</v>
      </c>
      <c r="AR111" s="83" t="s">
        <v>67</v>
      </c>
      <c r="AS111" s="83" t="s">
        <v>68</v>
      </c>
      <c r="AT111" s="83" t="s">
        <v>65</v>
      </c>
      <c r="AU111" s="83" t="s">
        <v>66</v>
      </c>
      <c r="AV111" s="83" t="s">
        <v>67</v>
      </c>
      <c r="AW111" s="83" t="s">
        <v>68</v>
      </c>
      <c r="AX111" s="83" t="s">
        <v>65</v>
      </c>
      <c r="AY111" s="83" t="s">
        <v>66</v>
      </c>
      <c r="AZ111" s="83" t="s">
        <v>67</v>
      </c>
      <c r="BA111" s="83" t="s">
        <v>68</v>
      </c>
      <c r="BC111" s="83" t="s">
        <v>107</v>
      </c>
      <c r="BF111" s="83" t="s">
        <v>89</v>
      </c>
      <c r="BG111" s="83">
        <v>10</v>
      </c>
      <c r="BK111" s="83" t="s">
        <v>90</v>
      </c>
    </row>
    <row r="112" spans="2:76" x14ac:dyDescent="0.2">
      <c r="B112" s="10"/>
      <c r="C112" s="11"/>
      <c r="D112" s="13" t="s">
        <v>127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2"/>
      <c r="W112" s="15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119"/>
      <c r="AJ112" s="120"/>
      <c r="AP112" s="83">
        <f t="array" ref="AP112:BA115">MMULT(BU97:BX100,AZ90:BK93)</f>
        <v>-0.37164932191678984</v>
      </c>
      <c r="AQ112" s="83">
        <v>-0.33839091895143858</v>
      </c>
      <c r="AR112" s="83">
        <v>-0.38939541006621209</v>
      </c>
      <c r="AS112" s="83">
        <v>-0.38716163673271853</v>
      </c>
      <c r="AT112" s="83">
        <v>-0.13486934856645338</v>
      </c>
      <c r="AU112" s="83">
        <v>-0.13710312189994706</v>
      </c>
      <c r="AV112" s="83">
        <v>-0.15038166338238207</v>
      </c>
      <c r="AW112" s="83">
        <v>-0.11712326041703075</v>
      </c>
      <c r="AX112" s="83">
        <v>0.33835966875147955</v>
      </c>
      <c r="AY112" s="83">
        <v>0.30510126578612845</v>
      </c>
      <c r="AZ112" s="83">
        <v>0.3561057569009019</v>
      </c>
      <c r="BA112" s="83">
        <v>0.35387198356740829</v>
      </c>
      <c r="BC112" s="83">
        <f t="array" ref="BC112:BD115">MMULT(BU97:BX100,BM90:BN93)</f>
        <v>-0.4161593238952947</v>
      </c>
      <c r="BD112" s="83">
        <v>67.806680658939896</v>
      </c>
      <c r="BF112" s="83">
        <f t="array" ref="BF112:BI115">MMULT(BU97:BX100,AP16:AS19)</f>
        <v>-0.4161593238952947</v>
      </c>
      <c r="BG112" s="83">
        <v>-0.20466851994850557</v>
      </c>
      <c r="BH112" s="83">
        <v>-0.4161593238952947</v>
      </c>
      <c r="BI112" s="83">
        <v>-0.48438216387812988</v>
      </c>
      <c r="BK112" s="83">
        <f>BF112</f>
        <v>-0.4161593238952947</v>
      </c>
      <c r="BL112" s="83">
        <f>BG112:BG114</f>
        <v>-0.20466851994850557</v>
      </c>
      <c r="BM112" s="83">
        <f t="shared" ref="BM112:BM114" si="16">BK112+ $BG$111*(BL112-BK112)</f>
        <v>1.6987487155725967</v>
      </c>
      <c r="BO112" s="83">
        <f>BF112</f>
        <v>-0.4161593238952947</v>
      </c>
      <c r="BP112" s="83">
        <f>BH112:BH114</f>
        <v>-0.4161593238952947</v>
      </c>
      <c r="BQ112" s="83">
        <f>BO112+ $BG$111*(BP112-BO112)</f>
        <v>-0.4161593238952947</v>
      </c>
      <c r="BS112" s="83">
        <f>BF112</f>
        <v>-0.4161593238952947</v>
      </c>
      <c r="BT112" s="83">
        <f>BI112:BI114</f>
        <v>-0.48438216387812988</v>
      </c>
      <c r="BU112" s="83">
        <f>BS112+ $BG$111*(BT112-BS112)</f>
        <v>-1.0983877237236466</v>
      </c>
    </row>
    <row r="113" spans="2:73" x14ac:dyDescent="0.2"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2"/>
      <c r="W113" s="10"/>
      <c r="X113" s="11"/>
      <c r="Y113" s="11" t="s">
        <v>192</v>
      </c>
      <c r="Z113" s="11"/>
      <c r="AA113" s="11"/>
      <c r="AB113" s="11"/>
      <c r="AC113" s="11"/>
      <c r="AD113" s="11"/>
      <c r="AE113" s="11"/>
      <c r="AF113" s="11"/>
      <c r="AG113" s="11"/>
      <c r="AH113" s="11"/>
      <c r="AI113" s="121"/>
      <c r="AJ113" s="122"/>
      <c r="AP113" s="83">
        <v>-3.652256092207315E-2</v>
      </c>
      <c r="AQ113" s="83">
        <v>-5.326546882402057E-2</v>
      </c>
      <c r="AR113" s="83">
        <v>-5.6244921257628575E-2</v>
      </c>
      <c r="AS113" s="83">
        <v>-4.8782367498685197E-2</v>
      </c>
      <c r="AT113" s="83">
        <v>8.4846037276861158E-2</v>
      </c>
      <c r="AU113" s="83">
        <v>6.1141791913212812E-2</v>
      </c>
      <c r="AV113" s="83">
        <v>7.2586230700249138E-2</v>
      </c>
      <c r="AW113" s="83">
        <v>7.2085014403006659E-2</v>
      </c>
      <c r="AX113" s="83">
        <v>0.17766387009953952</v>
      </c>
      <c r="AY113" s="83">
        <v>0.16192339479207704</v>
      </c>
      <c r="AZ113" s="83">
        <v>0.16490284722568502</v>
      </c>
      <c r="BA113" s="83">
        <v>0.15744029346674168</v>
      </c>
      <c r="BC113" s="83">
        <v>-0.12705564591804988</v>
      </c>
      <c r="BD113" s="83">
        <v>47.327462709016238</v>
      </c>
      <c r="BF113" s="83">
        <v>-0.12705564591804988</v>
      </c>
      <c r="BG113" s="83">
        <v>-0.14236355506480289</v>
      </c>
      <c r="BH113" s="83">
        <v>8.9500242144682551E-2</v>
      </c>
      <c r="BI113" s="83">
        <v>-0.17451016427298416</v>
      </c>
      <c r="BK113" s="83">
        <f>BF113</f>
        <v>-0.12705564591804988</v>
      </c>
      <c r="BL113" s="83">
        <f>BG113:BG115</f>
        <v>-0.14236355506480289</v>
      </c>
      <c r="BM113" s="83">
        <f t="shared" si="16"/>
        <v>-0.28013473738557992</v>
      </c>
      <c r="BO113" s="83">
        <f>BF113</f>
        <v>-0.12705564591804988</v>
      </c>
      <c r="BP113" s="83">
        <f>BH113:BH115</f>
        <v>8.9500242144682551E-2</v>
      </c>
      <c r="BQ113" s="83">
        <f t="shared" ref="BQ113:BQ114" si="17">BO113+ $BG$111*(BP113-BO113)</f>
        <v>2.0385032347092742</v>
      </c>
      <c r="BS113" s="83">
        <f>BF113</f>
        <v>-0.12705564591804988</v>
      </c>
      <c r="BT113" s="83">
        <f>BI113:BI115</f>
        <v>-0.17451016427298416</v>
      </c>
      <c r="BU113" s="83">
        <f t="shared" ref="BU113:BU114" si="18">BS113+ $BG$111*(BT113-BS113)</f>
        <v>-0.60160082946739268</v>
      </c>
    </row>
    <row r="114" spans="2:73" x14ac:dyDescent="0.2">
      <c r="B114" s="10"/>
      <c r="C114" s="11"/>
      <c r="D114" s="11"/>
      <c r="E114" s="11"/>
      <c r="F114" s="14" t="s">
        <v>129</v>
      </c>
      <c r="G114" s="27">
        <f>AQ176</f>
        <v>1024</v>
      </c>
      <c r="H114" s="27" t="s">
        <v>130</v>
      </c>
      <c r="I114" s="27">
        <f>AQ177</f>
        <v>768</v>
      </c>
      <c r="J114" s="11"/>
      <c r="K114" s="11"/>
      <c r="L114" s="11"/>
      <c r="M114" s="11"/>
      <c r="N114" s="11"/>
      <c r="O114" s="11"/>
      <c r="P114" s="11"/>
      <c r="Q114" s="60">
        <f t="array" ref="Q114:T117">AV176:AY179</f>
        <v>512</v>
      </c>
      <c r="R114" s="61">
        <v>0</v>
      </c>
      <c r="S114" s="61">
        <v>0</v>
      </c>
      <c r="T114" s="43">
        <v>512</v>
      </c>
      <c r="U114" s="12"/>
      <c r="W114" s="10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21"/>
      <c r="AJ114" s="122"/>
      <c r="AP114" s="83">
        <v>-5.6091751580486502</v>
      </c>
      <c r="AQ114" s="83">
        <v>-5.6232409691407685</v>
      </c>
      <c r="AR114" s="83">
        <v>-5.5067813422530518</v>
      </c>
      <c r="AS114" s="83">
        <v>-5.7984746133363023</v>
      </c>
      <c r="AT114" s="83">
        <v>-10.353181641487161</v>
      </c>
      <c r="AU114" s="83">
        <v>-10.095145520598635</v>
      </c>
      <c r="AV114" s="83">
        <v>-10.542481096774813</v>
      </c>
      <c r="AW114" s="83">
        <v>-10.522889757672207</v>
      </c>
      <c r="AX114" s="83">
        <v>-13.981207401229058</v>
      </c>
      <c r="AY114" s="83">
        <v>-14.03445589052639</v>
      </c>
      <c r="AZ114" s="83">
        <v>-14.150915517414104</v>
      </c>
      <c r="BA114" s="83">
        <v>-13.859222246330857</v>
      </c>
      <c r="BC114" s="83">
        <v>-2.7389604901459581</v>
      </c>
      <c r="BD114" s="83">
        <v>-1857.6219045549706</v>
      </c>
      <c r="BF114" s="83">
        <v>-2.7389604901459581</v>
      </c>
      <c r="BG114" s="83">
        <v>-2.1406111533508536</v>
      </c>
      <c r="BH114" s="83">
        <v>-2.2901984875496293</v>
      </c>
      <c r="BI114" s="83">
        <v>-0.88407754608113343</v>
      </c>
      <c r="BK114" s="83">
        <f>BF114</f>
        <v>-2.7389604901459581</v>
      </c>
      <c r="BL114" s="83">
        <f>BG114:BG116</f>
        <v>-2.1406111533508536</v>
      </c>
      <c r="BM114" s="83">
        <f t="shared" si="16"/>
        <v>3.2445328778050868</v>
      </c>
      <c r="BO114" s="83">
        <f>BF114</f>
        <v>-2.7389604901459581</v>
      </c>
      <c r="BP114" s="83">
        <f>BH114:BH116</f>
        <v>-2.2901984875496293</v>
      </c>
      <c r="BQ114" s="83">
        <f t="shared" si="17"/>
        <v>1.74865953581733</v>
      </c>
      <c r="BS114" s="83">
        <f>BF114</f>
        <v>-2.7389604901459581</v>
      </c>
      <c r="BT114" s="83">
        <f>BI114:BI116</f>
        <v>-0.88407754608113343</v>
      </c>
      <c r="BU114" s="83">
        <f t="shared" si="18"/>
        <v>15.80986895050229</v>
      </c>
    </row>
    <row r="115" spans="2:73" ht="17" x14ac:dyDescent="0.25">
      <c r="B115" s="10"/>
      <c r="C115" s="11"/>
      <c r="D115" s="11"/>
      <c r="E115" s="11"/>
      <c r="F115" s="11" t="s">
        <v>128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4" t="s">
        <v>133</v>
      </c>
      <c r="Q115" s="62">
        <v>0</v>
      </c>
      <c r="R115" s="27">
        <v>-384</v>
      </c>
      <c r="S115" s="27">
        <v>0</v>
      </c>
      <c r="T115" s="47">
        <v>384</v>
      </c>
      <c r="U115" s="12"/>
      <c r="W115" s="10"/>
      <c r="X115" s="11"/>
      <c r="Y115" s="11"/>
      <c r="Z115" s="11"/>
      <c r="AA115" s="11"/>
      <c r="AB115" s="25" t="e">
        <f>AV200</f>
        <v>#N/A</v>
      </c>
      <c r="AC115" s="14"/>
      <c r="AD115" s="11"/>
      <c r="AE115" s="11"/>
      <c r="AF115" s="25" t="e">
        <f>AW200</f>
        <v>#N/A</v>
      </c>
      <c r="AG115" s="11"/>
      <c r="AH115" s="11"/>
      <c r="AI115" s="121"/>
      <c r="AJ115" s="122"/>
      <c r="AP115" s="83">
        <v>1</v>
      </c>
      <c r="AQ115" s="83">
        <v>1</v>
      </c>
      <c r="AR115" s="83">
        <v>1</v>
      </c>
      <c r="AS115" s="83">
        <v>1</v>
      </c>
      <c r="AT115" s="83">
        <v>1</v>
      </c>
      <c r="AU115" s="83">
        <v>1</v>
      </c>
      <c r="AV115" s="83">
        <v>1</v>
      </c>
      <c r="AW115" s="83">
        <v>1</v>
      </c>
      <c r="AX115" s="83">
        <v>1</v>
      </c>
      <c r="AY115" s="83">
        <v>1</v>
      </c>
      <c r="AZ115" s="83">
        <v>1</v>
      </c>
      <c r="BA115" s="83">
        <v>1</v>
      </c>
      <c r="BC115" s="83">
        <v>1</v>
      </c>
      <c r="BD115" s="83">
        <v>1</v>
      </c>
      <c r="BF115" s="83">
        <v>1</v>
      </c>
      <c r="BG115" s="83">
        <v>1</v>
      </c>
      <c r="BH115" s="83">
        <v>1</v>
      </c>
      <c r="BI115" s="83">
        <v>1</v>
      </c>
    </row>
    <row r="116" spans="2:73" x14ac:dyDescent="0.2">
      <c r="B116" s="10"/>
      <c r="C116" s="11"/>
      <c r="D116" s="11"/>
      <c r="E116" s="11"/>
      <c r="F116" s="14" t="s">
        <v>131</v>
      </c>
      <c r="G116" s="11" t="s">
        <v>132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62">
        <v>0</v>
      </c>
      <c r="R116" s="27">
        <v>0</v>
      </c>
      <c r="S116" s="27">
        <v>0.5</v>
      </c>
      <c r="T116" s="47">
        <v>0.5</v>
      </c>
      <c r="U116" s="12"/>
      <c r="W116" s="10"/>
      <c r="X116" s="11"/>
      <c r="Y116" s="14" t="s">
        <v>193</v>
      </c>
      <c r="Z116" s="11"/>
      <c r="AA116" s="127" t="s">
        <v>19</v>
      </c>
      <c r="AB116" s="26" t="e">
        <f>AV201</f>
        <v>#N/A</v>
      </c>
      <c r="AC116" s="14" t="s">
        <v>196</v>
      </c>
      <c r="AD116" s="11"/>
      <c r="AE116" s="127" t="s">
        <v>19</v>
      </c>
      <c r="AF116" s="26" t="e">
        <f>AW201</f>
        <v>#N/A</v>
      </c>
      <c r="AG116" s="11"/>
      <c r="AH116" s="11"/>
      <c r="AI116" s="121"/>
      <c r="AJ116" s="122"/>
    </row>
    <row r="117" spans="2:73" x14ac:dyDescent="0.2"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48">
        <v>0</v>
      </c>
      <c r="R117" s="49">
        <v>0</v>
      </c>
      <c r="S117" s="49">
        <v>0</v>
      </c>
      <c r="T117" s="50">
        <v>1</v>
      </c>
      <c r="U117" s="12"/>
      <c r="W117" s="10"/>
      <c r="X117" s="11"/>
      <c r="Y117" s="14"/>
      <c r="Z117" s="11"/>
      <c r="AA117" s="11"/>
      <c r="AB117" s="26">
        <f>AV202</f>
        <v>0</v>
      </c>
      <c r="AC117" s="11"/>
      <c r="AD117" s="11"/>
      <c r="AE117" s="11"/>
      <c r="AF117" s="26">
        <f>AW202</f>
        <v>1</v>
      </c>
      <c r="AG117" s="11"/>
      <c r="AH117" s="11"/>
      <c r="AI117" s="121"/>
      <c r="AJ117" s="122"/>
      <c r="AP117" s="83" t="s">
        <v>69</v>
      </c>
      <c r="AZ117" s="83" t="s">
        <v>70</v>
      </c>
      <c r="BJ117" s="83" t="s">
        <v>71</v>
      </c>
    </row>
    <row r="118" spans="2:73" x14ac:dyDescent="0.2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2"/>
      <c r="W118" s="10"/>
      <c r="X118" s="11"/>
      <c r="Y118" s="14"/>
      <c r="Z118" s="11"/>
      <c r="AA118" s="11"/>
      <c r="AB118" s="28">
        <f>AV203</f>
        <v>1</v>
      </c>
      <c r="AC118" s="11"/>
      <c r="AD118" s="11"/>
      <c r="AE118" s="11"/>
      <c r="AF118" s="28">
        <f>AW203</f>
        <v>1</v>
      </c>
      <c r="AG118" s="11"/>
      <c r="AH118" s="11"/>
      <c r="AI118" s="121"/>
      <c r="AJ118" s="122"/>
      <c r="AP118" s="83" t="s">
        <v>65</v>
      </c>
      <c r="AQ118" s="83" t="s">
        <v>66</v>
      </c>
      <c r="AR118" s="83" t="s">
        <v>67</v>
      </c>
      <c r="AS118" s="83" t="s">
        <v>68</v>
      </c>
      <c r="AZ118" s="83" t="s">
        <v>65</v>
      </c>
      <c r="BA118" s="83" t="s">
        <v>66</v>
      </c>
      <c r="BB118" s="83" t="s">
        <v>67</v>
      </c>
      <c r="BC118" s="83" t="s">
        <v>68</v>
      </c>
      <c r="BJ118" s="83" t="s">
        <v>65</v>
      </c>
      <c r="BK118" s="83" t="s">
        <v>66</v>
      </c>
      <c r="BL118" s="83" t="s">
        <v>67</v>
      </c>
      <c r="BM118" s="83" t="s">
        <v>68</v>
      </c>
    </row>
    <row r="119" spans="2:73" ht="17" x14ac:dyDescent="0.25">
      <c r="B119" s="10"/>
      <c r="C119" s="11"/>
      <c r="D119" s="72" t="s">
        <v>134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2"/>
      <c r="W119" s="20"/>
      <c r="X119" s="21"/>
      <c r="Y119" s="21"/>
      <c r="Z119" s="128"/>
      <c r="AA119" s="21"/>
      <c r="AB119" s="21"/>
      <c r="AC119" s="21"/>
      <c r="AD119" s="21"/>
      <c r="AE119" s="21"/>
      <c r="AF119" s="21"/>
      <c r="AG119" s="21"/>
      <c r="AH119" s="21"/>
      <c r="AI119" s="124"/>
      <c r="AJ119" s="125"/>
      <c r="AP119" s="83">
        <f t="array" ref="AP119:AS121">AP112:AS114</f>
        <v>-0.37164932191678984</v>
      </c>
      <c r="AQ119" s="83">
        <v>-0.33839091895143858</v>
      </c>
      <c r="AR119" s="83">
        <v>-0.38939541006621209</v>
      </c>
      <c r="AS119" s="83">
        <v>-0.38716163673271853</v>
      </c>
      <c r="AT119" s="83">
        <f t="shared" ref="AT119:AT121" si="19">AP119</f>
        <v>-0.37164932191678984</v>
      </c>
      <c r="AU119" s="83">
        <f t="shared" ref="AU119:AU121" si="20">AR119</f>
        <v>-0.38939541006621209</v>
      </c>
      <c r="AW119" s="83">
        <f t="shared" ref="AW119:AW121" si="21">AS119</f>
        <v>-0.38716163673271853</v>
      </c>
      <c r="AX119" s="83">
        <f t="shared" ref="AX119:AX121" si="22">AQ119</f>
        <v>-0.33839091895143858</v>
      </c>
      <c r="AZ119" s="83">
        <f t="array" ref="AZ119:BC121">AT112:AW114</f>
        <v>-0.13486934856645338</v>
      </c>
      <c r="BA119" s="83">
        <v>-0.13710312189994706</v>
      </c>
      <c r="BB119" s="83">
        <v>-0.15038166338238207</v>
      </c>
      <c r="BC119" s="83">
        <v>-0.11712326041703075</v>
      </c>
      <c r="BD119" s="83">
        <f t="shared" ref="BD119:BD121" si="23">AZ119</f>
        <v>-0.13486934856645338</v>
      </c>
      <c r="BE119" s="83">
        <f t="shared" ref="BE119:BE121" si="24">BB119</f>
        <v>-0.15038166338238207</v>
      </c>
      <c r="BG119" s="83">
        <f t="shared" ref="BG119:BG121" si="25">BC119</f>
        <v>-0.11712326041703075</v>
      </c>
      <c r="BH119" s="83">
        <f t="shared" ref="BH119:BH121" si="26">BA119</f>
        <v>-0.13710312189994706</v>
      </c>
      <c r="BJ119" s="83">
        <f t="array" ref="BJ119:BM121">AX112:BA114</f>
        <v>0.33835966875147955</v>
      </c>
      <c r="BK119" s="83">
        <v>0.30510126578612845</v>
      </c>
      <c r="BL119" s="83">
        <v>0.3561057569009019</v>
      </c>
      <c r="BM119" s="83">
        <v>0.35387198356740829</v>
      </c>
      <c r="BN119" s="83">
        <f t="shared" ref="BN119:BN121" si="27">BJ119</f>
        <v>0.33835966875147955</v>
      </c>
      <c r="BO119" s="83">
        <f t="shared" ref="BO119:BO121" si="28">BL119</f>
        <v>0.3561057569009019</v>
      </c>
      <c r="BQ119" s="83">
        <f t="shared" ref="BQ119:BQ121" si="29">BM119</f>
        <v>0.35387198356740829</v>
      </c>
      <c r="BR119" s="83">
        <f t="shared" ref="BR119:BR121" si="30">BK119</f>
        <v>0.30510126578612845</v>
      </c>
    </row>
    <row r="120" spans="2:73" x14ac:dyDescent="0.2"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2"/>
      <c r="AP120" s="83">
        <v>-3.652256092207315E-2</v>
      </c>
      <c r="AQ120" s="83">
        <v>-5.326546882402057E-2</v>
      </c>
      <c r="AR120" s="83">
        <v>-5.6244921257628575E-2</v>
      </c>
      <c r="AS120" s="83">
        <v>-4.8782367498685197E-2</v>
      </c>
      <c r="AT120" s="83">
        <f t="shared" si="19"/>
        <v>-3.652256092207315E-2</v>
      </c>
      <c r="AU120" s="83">
        <f t="shared" si="20"/>
        <v>-5.6244921257628575E-2</v>
      </c>
      <c r="AW120" s="83">
        <f t="shared" si="21"/>
        <v>-4.8782367498685197E-2</v>
      </c>
      <c r="AX120" s="83">
        <f t="shared" si="22"/>
        <v>-5.326546882402057E-2</v>
      </c>
      <c r="AZ120" s="83">
        <v>8.4846037276861158E-2</v>
      </c>
      <c r="BA120" s="83">
        <v>6.1141791913212812E-2</v>
      </c>
      <c r="BB120" s="83">
        <v>7.2586230700249138E-2</v>
      </c>
      <c r="BC120" s="83">
        <v>7.2085014403006659E-2</v>
      </c>
      <c r="BD120" s="83">
        <f t="shared" si="23"/>
        <v>8.4846037276861158E-2</v>
      </c>
      <c r="BE120" s="83">
        <f t="shared" si="24"/>
        <v>7.2586230700249138E-2</v>
      </c>
      <c r="BG120" s="83">
        <f t="shared" si="25"/>
        <v>7.2085014403006659E-2</v>
      </c>
      <c r="BH120" s="83">
        <f t="shared" si="26"/>
        <v>6.1141791913212812E-2</v>
      </c>
      <c r="BJ120" s="83">
        <v>0.17766387009953952</v>
      </c>
      <c r="BK120" s="83">
        <v>0.16192339479207704</v>
      </c>
      <c r="BL120" s="83">
        <v>0.16490284722568502</v>
      </c>
      <c r="BM120" s="83">
        <v>0.15744029346674168</v>
      </c>
      <c r="BN120" s="83">
        <f t="shared" si="27"/>
        <v>0.17766387009953952</v>
      </c>
      <c r="BO120" s="83">
        <f t="shared" si="28"/>
        <v>0.16490284722568502</v>
      </c>
      <c r="BQ120" s="83">
        <f t="shared" si="29"/>
        <v>0.15744029346674168</v>
      </c>
      <c r="BR120" s="83">
        <f t="shared" si="30"/>
        <v>0.16192339479207704</v>
      </c>
    </row>
    <row r="121" spans="2:73" x14ac:dyDescent="0.2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2"/>
      <c r="AP121" s="83">
        <v>-5.6091751580486502</v>
      </c>
      <c r="AQ121" s="83">
        <v>-5.6232409691407685</v>
      </c>
      <c r="AR121" s="83">
        <v>-5.5067813422530518</v>
      </c>
      <c r="AS121" s="83">
        <v>-5.7984746133363023</v>
      </c>
      <c r="AT121" s="83">
        <f t="shared" si="19"/>
        <v>-5.6091751580486502</v>
      </c>
      <c r="AU121" s="83">
        <f t="shared" si="20"/>
        <v>-5.5067813422530518</v>
      </c>
      <c r="AW121" s="83">
        <f t="shared" si="21"/>
        <v>-5.7984746133363023</v>
      </c>
      <c r="AX121" s="83">
        <f t="shared" si="22"/>
        <v>-5.6232409691407685</v>
      </c>
      <c r="AZ121" s="83">
        <v>-10.353181641487161</v>
      </c>
      <c r="BA121" s="83">
        <v>-10.095145520598635</v>
      </c>
      <c r="BB121" s="83">
        <v>-10.542481096774813</v>
      </c>
      <c r="BC121" s="83">
        <v>-10.522889757672207</v>
      </c>
      <c r="BD121" s="83">
        <f t="shared" si="23"/>
        <v>-10.353181641487161</v>
      </c>
      <c r="BE121" s="83">
        <f t="shared" si="24"/>
        <v>-10.542481096774813</v>
      </c>
      <c r="BG121" s="83">
        <f t="shared" si="25"/>
        <v>-10.522889757672207</v>
      </c>
      <c r="BH121" s="83">
        <f t="shared" si="26"/>
        <v>-10.095145520598635</v>
      </c>
      <c r="BJ121" s="83">
        <v>-13.981207401229058</v>
      </c>
      <c r="BK121" s="83">
        <v>-14.03445589052639</v>
      </c>
      <c r="BL121" s="83">
        <v>-14.150915517414104</v>
      </c>
      <c r="BM121" s="83">
        <v>-13.859222246330857</v>
      </c>
      <c r="BN121" s="83">
        <f t="shared" si="27"/>
        <v>-13.981207401229058</v>
      </c>
      <c r="BO121" s="83">
        <f t="shared" si="28"/>
        <v>-14.150915517414104</v>
      </c>
      <c r="BQ121" s="83">
        <f t="shared" si="29"/>
        <v>-13.859222246330857</v>
      </c>
      <c r="BR121" s="83">
        <f t="shared" si="30"/>
        <v>-14.03445589052639</v>
      </c>
    </row>
    <row r="122" spans="2:73" x14ac:dyDescent="0.2"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2"/>
    </row>
    <row r="123" spans="2:73" x14ac:dyDescent="0.2"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2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</row>
    <row r="124" spans="2:73" x14ac:dyDescent="0.2"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2"/>
    </row>
    <row r="125" spans="2:73" x14ac:dyDescent="0.2"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2"/>
      <c r="AP125" s="83" t="s">
        <v>75</v>
      </c>
    </row>
    <row r="126" spans="2:73" x14ac:dyDescent="0.2"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2"/>
    </row>
    <row r="127" spans="2:73" x14ac:dyDescent="0.2"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2"/>
      <c r="AP127" s="83" t="s">
        <v>76</v>
      </c>
      <c r="AU127" s="97"/>
      <c r="AV127" s="97"/>
      <c r="AW127" s="97"/>
    </row>
    <row r="128" spans="2:73" x14ac:dyDescent="0.2"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2"/>
      <c r="AQ128" s="83" t="s">
        <v>53</v>
      </c>
      <c r="AR128" s="97"/>
      <c r="AS128" s="97"/>
      <c r="AU128" s="83" t="s">
        <v>61</v>
      </c>
      <c r="AV128" s="97"/>
    </row>
    <row r="129" spans="2:60" x14ac:dyDescent="0.2"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2"/>
      <c r="AQ129" s="97" t="s">
        <v>50</v>
      </c>
      <c r="AR129" s="97">
        <v>1</v>
      </c>
      <c r="AU129" s="97" t="s">
        <v>50</v>
      </c>
      <c r="AV129" s="97">
        <v>1</v>
      </c>
    </row>
    <row r="130" spans="2:60" x14ac:dyDescent="0.2"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2"/>
      <c r="AQ130" s="97" t="s">
        <v>51</v>
      </c>
      <c r="AR130" s="83">
        <v>1</v>
      </c>
      <c r="AU130" s="97" t="s">
        <v>51</v>
      </c>
      <c r="AV130" s="83">
        <v>1</v>
      </c>
    </row>
    <row r="131" spans="2:60" x14ac:dyDescent="0.2"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2"/>
      <c r="W131" s="15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119"/>
      <c r="AJ131" s="120"/>
      <c r="AQ131" s="97" t="s">
        <v>52</v>
      </c>
      <c r="AR131" s="83">
        <v>1</v>
      </c>
      <c r="AU131" s="97" t="s">
        <v>49</v>
      </c>
      <c r="AV131" s="83">
        <v>-1</v>
      </c>
      <c r="AZ131" s="83" t="s">
        <v>77</v>
      </c>
    </row>
    <row r="132" spans="2:60" x14ac:dyDescent="0.2"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2"/>
      <c r="W132" s="10"/>
      <c r="X132" s="11"/>
      <c r="Y132" s="11" t="s">
        <v>205</v>
      </c>
      <c r="Z132" s="11"/>
      <c r="AA132" s="11"/>
      <c r="AB132" s="11"/>
      <c r="AC132" s="14" t="s">
        <v>197</v>
      </c>
      <c r="AD132" s="129">
        <v>850</v>
      </c>
      <c r="AE132" s="11"/>
      <c r="AF132" s="73" t="str">
        <f>"range [0,"&amp;AQ176&amp;"]"</f>
        <v>range [0,1024]</v>
      </c>
      <c r="AG132" s="11"/>
      <c r="AH132" s="11"/>
      <c r="AI132" s="121"/>
      <c r="AJ132" s="122"/>
      <c r="AP132" s="83" t="s">
        <v>40</v>
      </c>
      <c r="AQ132" s="83" t="s">
        <v>41</v>
      </c>
      <c r="AR132" s="83" t="s">
        <v>42</v>
      </c>
      <c r="AS132" s="83" t="s">
        <v>43</v>
      </c>
      <c r="AT132" s="83" t="s">
        <v>44</v>
      </c>
      <c r="AU132" s="98" t="str">
        <f>"XYz"</f>
        <v>XYz</v>
      </c>
      <c r="AV132" s="83" t="s">
        <v>45</v>
      </c>
      <c r="AW132" s="83" t="s">
        <v>46</v>
      </c>
      <c r="AX132" s="83" t="s">
        <v>47</v>
      </c>
      <c r="AZ132" s="83" t="s">
        <v>40</v>
      </c>
      <c r="BA132" s="83" t="s">
        <v>41</v>
      </c>
      <c r="BB132" s="83" t="s">
        <v>42</v>
      </c>
      <c r="BC132" s="83" t="s">
        <v>43</v>
      </c>
      <c r="BD132" s="83" t="s">
        <v>44</v>
      </c>
      <c r="BE132" s="98" t="str">
        <f>"XYz"</f>
        <v>XYz</v>
      </c>
      <c r="BF132" s="83" t="s">
        <v>45</v>
      </c>
      <c r="BG132" s="83" t="s">
        <v>46</v>
      </c>
      <c r="BH132" s="83" t="s">
        <v>47</v>
      </c>
    </row>
    <row r="133" spans="2:60" x14ac:dyDescent="0.2"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2"/>
      <c r="W133" s="10"/>
      <c r="X133" s="11"/>
      <c r="Y133" s="11"/>
      <c r="Z133" s="11"/>
      <c r="AA133" s="11"/>
      <c r="AB133" s="11"/>
      <c r="AC133" s="14" t="s">
        <v>198</v>
      </c>
      <c r="AD133" s="129">
        <v>230</v>
      </c>
      <c r="AE133" s="11"/>
      <c r="AF133" s="73" t="str">
        <f>"range [0,"&amp;AQ177&amp;"]"</f>
        <v>range [0,768]</v>
      </c>
      <c r="AG133" s="11"/>
      <c r="AH133" s="11"/>
      <c r="AI133" s="121"/>
      <c r="AJ133" s="122"/>
      <c r="AQ133" s="83">
        <f>$AR129</f>
        <v>1</v>
      </c>
      <c r="AR133" s="83">
        <f>$AR129</f>
        <v>1</v>
      </c>
      <c r="AS133" s="83">
        <f>-$AR129</f>
        <v>-1</v>
      </c>
      <c r="AT133" s="83">
        <f>-$AR129</f>
        <v>-1</v>
      </c>
      <c r="AU133" s="83">
        <f>AV129</f>
        <v>1</v>
      </c>
      <c r="AV133" s="83">
        <f>AV129</f>
        <v>1</v>
      </c>
      <c r="AW133" s="83">
        <f>-AV129</f>
        <v>-1</v>
      </c>
      <c r="AX133" s="83">
        <f>-AV129</f>
        <v>-1</v>
      </c>
      <c r="BA133" s="83">
        <f t="array" ref="BA133:BH136">MMULT(BT152:BW155,AQ133:AX136)</f>
        <v>1.3867504905630721</v>
      </c>
      <c r="BB133" s="83">
        <v>1.3867504905630721</v>
      </c>
      <c r="BC133" s="83">
        <v>-0.27735009811261513</v>
      </c>
      <c r="BD133" s="83">
        <v>-0.27735009811261513</v>
      </c>
      <c r="BE133" s="83">
        <v>0.27735009811261402</v>
      </c>
      <c r="BF133" s="83">
        <v>0.27735009811261402</v>
      </c>
      <c r="BG133" s="83">
        <v>-1.386750490563073</v>
      </c>
      <c r="BH133" s="83">
        <v>-1.386750490563073</v>
      </c>
    </row>
    <row r="134" spans="2:60" x14ac:dyDescent="0.2"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2"/>
      <c r="W134" s="10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21"/>
      <c r="AJ134" s="122"/>
      <c r="AQ134" s="83">
        <f>AR130</f>
        <v>1</v>
      </c>
      <c r="AR134" s="83">
        <f>-$AR130</f>
        <v>-1</v>
      </c>
      <c r="AS134" s="83">
        <f>-$AR130</f>
        <v>-1</v>
      </c>
      <c r="AT134" s="83">
        <f>$AR130</f>
        <v>1</v>
      </c>
      <c r="AU134" s="83">
        <f>AV130</f>
        <v>1</v>
      </c>
      <c r="AV134" s="83">
        <f>-AV130</f>
        <v>-1</v>
      </c>
      <c r="AW134" s="83">
        <f>-AV130</f>
        <v>-1</v>
      </c>
      <c r="AX134" s="83">
        <f>AV130</f>
        <v>1</v>
      </c>
      <c r="BA134" s="83">
        <v>1.0377490433255414</v>
      </c>
      <c r="BB134" s="83">
        <v>-0.88949917999332184</v>
      </c>
      <c r="BC134" s="83">
        <v>-0.59299945332888127</v>
      </c>
      <c r="BD134" s="83">
        <v>1.3342487699899821</v>
      </c>
      <c r="BE134" s="83">
        <v>0.59299945332888082</v>
      </c>
      <c r="BF134" s="83">
        <v>-1.3342487699899825</v>
      </c>
      <c r="BG134" s="83">
        <v>-1.0377490433255419</v>
      </c>
      <c r="BH134" s="83">
        <v>0.8894991799933214</v>
      </c>
    </row>
    <row r="135" spans="2:60" x14ac:dyDescent="0.2"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2"/>
      <c r="W135" s="10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21"/>
      <c r="AJ135" s="122"/>
      <c r="AQ135" s="83">
        <f>$AR131</f>
        <v>1</v>
      </c>
      <c r="AR135" s="83">
        <f>$AR131</f>
        <v>1</v>
      </c>
      <c r="AS135" s="83">
        <f>AR131</f>
        <v>1</v>
      </c>
      <c r="AT135" s="83">
        <f>$AR131</f>
        <v>1</v>
      </c>
      <c r="AU135" s="83">
        <f>AV131</f>
        <v>-1</v>
      </c>
      <c r="AV135" s="83">
        <f>AV131</f>
        <v>-1</v>
      </c>
      <c r="AW135" s="83">
        <f>AV131</f>
        <v>-1</v>
      </c>
      <c r="AX135" s="83">
        <f>AV131</f>
        <v>-1</v>
      </c>
      <c r="BA135" s="83">
        <v>0.74165738677394044</v>
      </c>
      <c r="BB135" s="83">
        <v>1.2761798705987892</v>
      </c>
      <c r="BC135" s="83">
        <v>2.3452248382484866</v>
      </c>
      <c r="BD135" s="83">
        <v>1.8107023544236378</v>
      </c>
      <c r="BE135" s="83">
        <v>-0.86191006470060572</v>
      </c>
      <c r="BF135" s="83">
        <v>-0.32738758087575692</v>
      </c>
      <c r="BG135" s="83">
        <v>0.74165738677394044</v>
      </c>
      <c r="BH135" s="83">
        <v>0.20713490294909165</v>
      </c>
    </row>
    <row r="136" spans="2:60" x14ac:dyDescent="0.2"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2"/>
      <c r="W136" s="10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21"/>
      <c r="AJ136" s="122"/>
      <c r="AQ136" s="83">
        <v>1</v>
      </c>
      <c r="AR136" s="83">
        <v>1</v>
      </c>
      <c r="AS136" s="83">
        <v>1</v>
      </c>
      <c r="AT136" s="83">
        <v>1</v>
      </c>
      <c r="AU136" s="83">
        <v>1</v>
      </c>
      <c r="AV136" s="83">
        <v>1</v>
      </c>
      <c r="AW136" s="83">
        <v>1</v>
      </c>
      <c r="AX136" s="83">
        <v>1</v>
      </c>
      <c r="BA136" s="83">
        <v>1</v>
      </c>
      <c r="BB136" s="83">
        <v>1</v>
      </c>
      <c r="BC136" s="83">
        <v>1</v>
      </c>
      <c r="BD136" s="83">
        <v>1</v>
      </c>
      <c r="BE136" s="83">
        <v>1</v>
      </c>
      <c r="BF136" s="83">
        <v>1</v>
      </c>
      <c r="BG136" s="83">
        <v>1</v>
      </c>
      <c r="BH136" s="83">
        <v>1</v>
      </c>
    </row>
    <row r="137" spans="2:60" x14ac:dyDescent="0.2"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2"/>
      <c r="W137" s="10"/>
      <c r="X137" s="13" t="s">
        <v>191</v>
      </c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21"/>
      <c r="AJ137" s="122"/>
    </row>
    <row r="138" spans="2:60" x14ac:dyDescent="0.2"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2"/>
      <c r="W138" s="10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21"/>
      <c r="AJ138" s="122"/>
      <c r="AP138" s="83" t="s">
        <v>76</v>
      </c>
    </row>
    <row r="139" spans="2:60" x14ac:dyDescent="0.2"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2"/>
      <c r="W139" s="20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124"/>
      <c r="AJ139" s="125"/>
      <c r="AP139" s="83" t="s">
        <v>41</v>
      </c>
      <c r="AQ139" s="83" t="s">
        <v>42</v>
      </c>
      <c r="AR139" s="83" t="s">
        <v>43</v>
      </c>
      <c r="AS139" s="83" t="s">
        <v>44</v>
      </c>
      <c r="AT139" s="83" t="str">
        <f>AP139</f>
        <v>XYZ</v>
      </c>
      <c r="AU139" s="98" t="str">
        <f>"XYz"</f>
        <v>XYz</v>
      </c>
      <c r="AV139" s="83" t="s">
        <v>45</v>
      </c>
      <c r="AW139" s="83" t="s">
        <v>46</v>
      </c>
      <c r="AX139" s="83" t="s">
        <v>47</v>
      </c>
      <c r="AY139" s="83" t="str">
        <f>AU139</f>
        <v>XYz</v>
      </c>
      <c r="BA139" s="83" t="s">
        <v>42</v>
      </c>
      <c r="BB139" s="83" t="s">
        <v>45</v>
      </c>
      <c r="BD139" s="83" t="s">
        <v>44</v>
      </c>
      <c r="BE139" s="83" t="s">
        <v>47</v>
      </c>
      <c r="BG139" s="83" t="s">
        <v>43</v>
      </c>
      <c r="BH139" s="83" t="s">
        <v>46</v>
      </c>
    </row>
    <row r="140" spans="2:60" x14ac:dyDescent="0.2"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2"/>
      <c r="AP140" s="83">
        <f t="shared" ref="AP140:AS142" si="31">BA133</f>
        <v>1.3867504905630721</v>
      </c>
      <c r="AQ140" s="83">
        <f t="shared" si="31"/>
        <v>1.3867504905630721</v>
      </c>
      <c r="AR140" s="83">
        <f t="shared" si="31"/>
        <v>-0.27735009811261513</v>
      </c>
      <c r="AS140" s="83">
        <f t="shared" si="31"/>
        <v>-0.27735009811261513</v>
      </c>
      <c r="AT140" s="83">
        <f>AP140</f>
        <v>1.3867504905630721</v>
      </c>
      <c r="AU140" s="83">
        <f t="shared" ref="AU140:AX142" si="32">BE133</f>
        <v>0.27735009811261402</v>
      </c>
      <c r="AV140" s="83">
        <f t="shared" si="32"/>
        <v>0.27735009811261402</v>
      </c>
      <c r="AW140" s="83">
        <f t="shared" si="32"/>
        <v>-1.386750490563073</v>
      </c>
      <c r="AX140" s="83">
        <f t="shared" si="32"/>
        <v>-1.386750490563073</v>
      </c>
      <c r="AY140" s="83">
        <f>AU140</f>
        <v>0.27735009811261402</v>
      </c>
      <c r="BA140" s="83">
        <f>AQ140</f>
        <v>1.3867504905630721</v>
      </c>
      <c r="BB140" s="83">
        <f>AV140</f>
        <v>0.27735009811261402</v>
      </c>
      <c r="BD140" s="83">
        <f>AS140</f>
        <v>-0.27735009811261513</v>
      </c>
      <c r="BE140" s="83">
        <f>AX140</f>
        <v>-1.386750490563073</v>
      </c>
      <c r="BG140" s="83">
        <f>AR140</f>
        <v>-0.27735009811261513</v>
      </c>
      <c r="BH140" s="83">
        <f>AW140</f>
        <v>-1.386750490563073</v>
      </c>
    </row>
    <row r="141" spans="2:60" x14ac:dyDescent="0.2">
      <c r="B141" s="10"/>
      <c r="C141" s="11"/>
      <c r="D141" s="11"/>
      <c r="E141" s="13" t="s">
        <v>126</v>
      </c>
      <c r="F141" s="11"/>
      <c r="G141" s="11"/>
      <c r="H141" s="11"/>
      <c r="I141" s="79">
        <f t="array" ref="I141:K144">MMULT(Q114:T117,P107:R110)</f>
        <v>344.82560512354166</v>
      </c>
      <c r="J141" s="41">
        <v>512</v>
      </c>
      <c r="K141" s="29">
        <v>718.01289065583751</v>
      </c>
      <c r="L141" s="11"/>
      <c r="M141" s="73" t="s">
        <v>136</v>
      </c>
      <c r="N141" s="11"/>
      <c r="O141" s="11"/>
      <c r="P141" s="11"/>
      <c r="Q141" s="11"/>
      <c r="R141" s="11"/>
      <c r="S141" s="11"/>
      <c r="T141" s="11"/>
      <c r="U141" s="12"/>
      <c r="AP141" s="83">
        <f t="shared" si="31"/>
        <v>1.0377490433255414</v>
      </c>
      <c r="AQ141" s="83">
        <f t="shared" si="31"/>
        <v>-0.88949917999332184</v>
      </c>
      <c r="AR141" s="83">
        <f t="shared" si="31"/>
        <v>-0.59299945332888127</v>
      </c>
      <c r="AS141" s="83">
        <f t="shared" si="31"/>
        <v>1.3342487699899821</v>
      </c>
      <c r="AT141" s="83">
        <f>AP141</f>
        <v>1.0377490433255414</v>
      </c>
      <c r="AU141" s="83">
        <f t="shared" si="32"/>
        <v>0.59299945332888082</v>
      </c>
      <c r="AV141" s="83">
        <f t="shared" si="32"/>
        <v>-1.3342487699899825</v>
      </c>
      <c r="AW141" s="83">
        <f t="shared" si="32"/>
        <v>-1.0377490433255419</v>
      </c>
      <c r="AX141" s="83">
        <f t="shared" si="32"/>
        <v>0.8894991799933214</v>
      </c>
      <c r="AY141" s="83">
        <f>AU141</f>
        <v>0.59299945332888082</v>
      </c>
      <c r="BA141" s="83">
        <f>AQ141</f>
        <v>-0.88949917999332184</v>
      </c>
      <c r="BB141" s="83">
        <f>AV141</f>
        <v>-1.3342487699899825</v>
      </c>
      <c r="BD141" s="83">
        <f>AS141</f>
        <v>1.3342487699899821</v>
      </c>
      <c r="BE141" s="83">
        <f>AX141</f>
        <v>0.8894991799933214</v>
      </c>
      <c r="BG141" s="83">
        <f>AR141</f>
        <v>-0.59299945332888127</v>
      </c>
      <c r="BH141" s="83">
        <f>AW141</f>
        <v>-1.0377490433255419</v>
      </c>
    </row>
    <row r="142" spans="2:60" ht="17" x14ac:dyDescent="0.25">
      <c r="B142" s="10"/>
      <c r="C142" s="11"/>
      <c r="D142" s="11"/>
      <c r="E142" s="11"/>
      <c r="F142" s="11"/>
      <c r="G142" s="11"/>
      <c r="H142" s="14" t="s">
        <v>135</v>
      </c>
      <c r="I142" s="80">
        <v>337.00379400174864</v>
      </c>
      <c r="J142" s="45">
        <v>367.13665549474513</v>
      </c>
      <c r="K142" s="30">
        <v>373.38233864483948</v>
      </c>
      <c r="L142" s="11"/>
      <c r="M142" s="11"/>
      <c r="N142" s="11"/>
      <c r="O142" s="11"/>
      <c r="P142" s="11"/>
      <c r="Q142" s="11"/>
      <c r="R142" s="11"/>
      <c r="S142" s="11"/>
      <c r="T142" s="11"/>
      <c r="U142" s="12"/>
      <c r="AP142" s="83">
        <f t="shared" si="31"/>
        <v>0.74165738677394044</v>
      </c>
      <c r="AQ142" s="83">
        <f t="shared" si="31"/>
        <v>1.2761798705987892</v>
      </c>
      <c r="AR142" s="83">
        <f t="shared" si="31"/>
        <v>2.3452248382484866</v>
      </c>
      <c r="AS142" s="83">
        <f t="shared" si="31"/>
        <v>1.8107023544236378</v>
      </c>
      <c r="AT142" s="83">
        <f>AP142</f>
        <v>0.74165738677394044</v>
      </c>
      <c r="AU142" s="83">
        <f t="shared" si="32"/>
        <v>-0.86191006470060572</v>
      </c>
      <c r="AV142" s="83">
        <f t="shared" si="32"/>
        <v>-0.32738758087575692</v>
      </c>
      <c r="AW142" s="83">
        <f t="shared" si="32"/>
        <v>0.74165738677394044</v>
      </c>
      <c r="AX142" s="83">
        <f t="shared" si="32"/>
        <v>0.20713490294909165</v>
      </c>
      <c r="AY142" s="83">
        <f>AU142</f>
        <v>-0.86191006470060572</v>
      </c>
      <c r="BA142" s="83">
        <f>AQ142</f>
        <v>1.2761798705987892</v>
      </c>
      <c r="BB142" s="83">
        <f>AV142</f>
        <v>-0.32738758087575692</v>
      </c>
      <c r="BD142" s="83">
        <f>AS142</f>
        <v>1.8107023544236378</v>
      </c>
      <c r="BE142" s="83">
        <f>AX142</f>
        <v>0.20713490294909165</v>
      </c>
      <c r="BG142" s="83">
        <f>AR142</f>
        <v>2.3452248382484866</v>
      </c>
      <c r="BH142" s="83">
        <f>AW142</f>
        <v>0.74165738677394044</v>
      </c>
    </row>
    <row r="143" spans="2:60" x14ac:dyDescent="0.2">
      <c r="B143" s="10"/>
      <c r="C143" s="11"/>
      <c r="D143" s="11"/>
      <c r="E143" s="11"/>
      <c r="F143" s="11"/>
      <c r="G143" s="11"/>
      <c r="H143" s="11"/>
      <c r="I143" s="80">
        <v>0.37809455247749657</v>
      </c>
      <c r="J143" s="45">
        <v>0.88370843745761141</v>
      </c>
      <c r="K143" s="30">
        <v>0.98850778160911335</v>
      </c>
      <c r="L143" s="11"/>
      <c r="M143" s="73" t="s">
        <v>137</v>
      </c>
      <c r="N143" s="69"/>
      <c r="O143" s="11"/>
      <c r="P143" s="11"/>
      <c r="Q143" s="11"/>
      <c r="R143" s="11"/>
      <c r="S143" s="11"/>
      <c r="T143" s="11"/>
      <c r="U143" s="12"/>
    </row>
    <row r="144" spans="2:60" x14ac:dyDescent="0.2">
      <c r="B144" s="10"/>
      <c r="C144" s="11"/>
      <c r="D144" s="11"/>
      <c r="E144" s="11"/>
      <c r="F144" s="11"/>
      <c r="G144" s="11"/>
      <c r="H144" s="11"/>
      <c r="I144" s="81">
        <v>1</v>
      </c>
      <c r="J144" s="78">
        <v>1</v>
      </c>
      <c r="K144" s="31">
        <v>1</v>
      </c>
      <c r="L144" s="69"/>
      <c r="M144" s="11"/>
      <c r="N144" s="11"/>
      <c r="O144" s="11"/>
      <c r="P144" s="11"/>
      <c r="Q144" s="11"/>
      <c r="R144" s="11"/>
      <c r="S144" s="11"/>
      <c r="T144" s="11"/>
      <c r="U144" s="12"/>
      <c r="AP144" s="83" t="s">
        <v>78</v>
      </c>
      <c r="BC144" s="83" t="s">
        <v>79</v>
      </c>
    </row>
    <row r="145" spans="2:75" x14ac:dyDescent="0.2">
      <c r="B145" s="10"/>
      <c r="C145" s="11"/>
      <c r="D145" s="11"/>
      <c r="E145" s="11"/>
      <c r="F145" s="11"/>
      <c r="G145" s="11"/>
      <c r="H145" s="11"/>
      <c r="I145" s="82" t="str">
        <f>IF(AND(I141&gt;=0,I141&lt;$AQ$176,I142&gt;=0,I142&lt;$AQ$177),"Yes","No")</f>
        <v>Yes</v>
      </c>
      <c r="J145" s="82" t="str">
        <f>IF(AND(J141&gt;=0,J141&lt;$AQ$176,J142&gt;=0,J142&lt;$AQ$177),"Yes","No")</f>
        <v>Yes</v>
      </c>
      <c r="K145" s="82" t="str">
        <f>IF(AND(K141&gt;=0,K141&lt;$AQ$176,K142&gt;=0,K142&lt;$AQ$177),"Yes","No")</f>
        <v>Yes</v>
      </c>
      <c r="L145" s="11" t="s">
        <v>152</v>
      </c>
      <c r="M145" s="11"/>
      <c r="N145" s="11"/>
      <c r="O145" s="11"/>
      <c r="P145" s="11"/>
      <c r="Q145" s="11"/>
      <c r="R145" s="11"/>
      <c r="S145" s="11"/>
      <c r="T145" s="11"/>
      <c r="U145" s="12"/>
      <c r="AP145" s="83" t="s">
        <v>65</v>
      </c>
      <c r="AQ145" s="83" t="s">
        <v>66</v>
      </c>
      <c r="AR145" s="83" t="s">
        <v>67</v>
      </c>
      <c r="AS145" s="83" t="s">
        <v>68</v>
      </c>
      <c r="AT145" s="83" t="s">
        <v>65</v>
      </c>
      <c r="AU145" s="83" t="s">
        <v>66</v>
      </c>
      <c r="AV145" s="83" t="s">
        <v>67</v>
      </c>
      <c r="AW145" s="83" t="s">
        <v>68</v>
      </c>
      <c r="AX145" s="83" t="s">
        <v>65</v>
      </c>
      <c r="AY145" s="83" t="s">
        <v>66</v>
      </c>
      <c r="AZ145" s="83" t="s">
        <v>67</v>
      </c>
      <c r="BA145" s="83" t="s">
        <v>68</v>
      </c>
      <c r="BC145" s="83" t="s">
        <v>65</v>
      </c>
      <c r="BD145" s="83" t="s">
        <v>66</v>
      </c>
      <c r="BE145" s="83" t="s">
        <v>67</v>
      </c>
      <c r="BF145" s="83" t="s">
        <v>68</v>
      </c>
      <c r="BG145" s="83" t="s">
        <v>65</v>
      </c>
      <c r="BH145" s="83" t="s">
        <v>66</v>
      </c>
      <c r="BI145" s="83" t="s">
        <v>67</v>
      </c>
      <c r="BJ145" s="83" t="s">
        <v>68</v>
      </c>
      <c r="BK145" s="83" t="s">
        <v>65</v>
      </c>
      <c r="BL145" s="83" t="s">
        <v>66</v>
      </c>
      <c r="BM145" s="83" t="s">
        <v>67</v>
      </c>
      <c r="BN145" s="83" t="s">
        <v>68</v>
      </c>
    </row>
    <row r="146" spans="2:75" x14ac:dyDescent="0.2">
      <c r="B146" s="20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2"/>
      <c r="AP146" s="83">
        <f t="array" ref="AP146:BA149">MMULT(BE79:BH82,AZ90:BK93)</f>
        <v>-48.306455614011448</v>
      </c>
      <c r="AQ146" s="83">
        <v>-21.957479824550603</v>
      </c>
      <c r="AR146" s="83">
        <v>-58.187321535058985</v>
      </c>
      <c r="AS146" s="83">
        <v>-64.77456548242435</v>
      </c>
      <c r="AT146" s="83">
        <v>0</v>
      </c>
      <c r="AU146" s="83">
        <v>6.5872439473653666</v>
      </c>
      <c r="AV146" s="83">
        <v>-16.468109868412903</v>
      </c>
      <c r="AW146" s="83">
        <v>9.8808659210479473</v>
      </c>
      <c r="AX146" s="83">
        <v>263.48975789460786</v>
      </c>
      <c r="AY146" s="83">
        <v>237.14078210514722</v>
      </c>
      <c r="AZ146" s="83">
        <v>273.37062381565562</v>
      </c>
      <c r="BA146" s="83">
        <v>279.95786776302077</v>
      </c>
      <c r="BC146" s="83">
        <f t="array" ref="BC146:BC148">AP146:AP148/AP149</f>
        <v>-0.32651248999308269</v>
      </c>
      <c r="BD146" s="83">
        <f t="array" ref="BD146:BD148">AQ146:AQ148/AQ149</f>
        <v>-0.14485281374238543</v>
      </c>
      <c r="BE146" s="83">
        <f t="array" ref="BE146:BE148">AR146:AR148/AR149</f>
        <v>-0.41906108779183487</v>
      </c>
      <c r="BF146" s="83">
        <f t="array" ref="BF146:BF148">AS146:AS148/AS149</f>
        <v>-0.4222488147628829</v>
      </c>
      <c r="BG146" s="83">
        <f t="array" ref="BG146:BG148">AT146:AT148/AT149</f>
        <v>0</v>
      </c>
      <c r="BH146" s="83">
        <f t="array" ref="BH146:BH148">AU146:AU148/AU149</f>
        <v>1.6560916205303679E-2</v>
      </c>
      <c r="BI146" s="83">
        <f t="array" ref="BI146:BI148">AV146:AV148/AV149</f>
        <v>-3.9419307077934944E-2</v>
      </c>
      <c r="BJ146" s="83">
        <f t="array" ref="BJ146:BJ148">AW146:AW148/AW149</f>
        <v>2.3447397907940499E-2</v>
      </c>
      <c r="BK146" s="83">
        <f t="array" ref="BK146:BK148">AX146:AX148/AX149</f>
        <v>0.40236892706218269</v>
      </c>
      <c r="BL146" s="83">
        <f t="array" ref="BL146:BL148">AY146:AY148/AY149</f>
        <v>0.36415511834678005</v>
      </c>
      <c r="BM146" s="83">
        <f t="array" ref="BM146:BM148">AZ146:AZ148/AZ149</f>
        <v>0.41173916234993213</v>
      </c>
      <c r="BN146" s="83">
        <f t="array" ref="BN146:BN148">BA146:BA148/BA149</f>
        <v>0.43110956470948131</v>
      </c>
    </row>
    <row r="147" spans="2:75" x14ac:dyDescent="0.2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AP147" s="83">
        <v>18.106601717798213</v>
      </c>
      <c r="AQ147" s="83">
        <v>0</v>
      </c>
      <c r="AR147" s="83">
        <v>0</v>
      </c>
      <c r="AS147" s="83">
        <v>0</v>
      </c>
      <c r="AT147" s="83">
        <v>18.106601717798213</v>
      </c>
      <c r="AU147" s="83">
        <v>0</v>
      </c>
      <c r="AV147" s="83">
        <v>0</v>
      </c>
      <c r="AW147" s="83">
        <v>0</v>
      </c>
      <c r="AX147" s="83">
        <v>18.106601717798213</v>
      </c>
      <c r="AY147" s="83">
        <v>0</v>
      </c>
      <c r="AZ147" s="83">
        <v>0</v>
      </c>
      <c r="BA147" s="83">
        <v>0</v>
      </c>
      <c r="BC147" s="83">
        <v>0.12238595312044626</v>
      </c>
      <c r="BD147" s="83">
        <v>0</v>
      </c>
      <c r="BE147" s="83">
        <v>0</v>
      </c>
      <c r="BF147" s="83">
        <v>0</v>
      </c>
      <c r="BG147" s="83">
        <v>4.391495964910129E-2</v>
      </c>
      <c r="BH147" s="83">
        <v>0</v>
      </c>
      <c r="BI147" s="83">
        <v>0</v>
      </c>
      <c r="BJ147" s="83">
        <v>0</v>
      </c>
      <c r="BK147" s="83">
        <v>2.7650159779063786E-2</v>
      </c>
      <c r="BL147" s="83">
        <v>0</v>
      </c>
      <c r="BM147" s="83">
        <v>0</v>
      </c>
      <c r="BN147" s="83">
        <v>0</v>
      </c>
    </row>
    <row r="148" spans="2:75" x14ac:dyDescent="0.2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AP148" s="83">
        <v>-36.071024970449201</v>
      </c>
      <c r="AQ148" s="83">
        <v>-31.220312469722586</v>
      </c>
      <c r="AR148" s="83">
        <v>-48.197806222265939</v>
      </c>
      <c r="AS148" s="83">
        <v>-28.79495621935925</v>
      </c>
      <c r="AT148" s="83">
        <v>316.41408341568808</v>
      </c>
      <c r="AU148" s="83">
        <v>297.01123341278128</v>
      </c>
      <c r="AV148" s="83">
        <v>323.69015216677803</v>
      </c>
      <c r="AW148" s="83">
        <v>328.54086466750471</v>
      </c>
      <c r="AX148" s="83">
        <v>639.79491679746513</v>
      </c>
      <c r="AY148" s="83">
        <v>634.94420429673858</v>
      </c>
      <c r="AZ148" s="83">
        <v>651.92169804928176</v>
      </c>
      <c r="BA148" s="83">
        <v>632.51884804637518</v>
      </c>
      <c r="BC148" s="83">
        <v>-0.24381089504500691</v>
      </c>
      <c r="BD148" s="83">
        <v>-0.20595943356392707</v>
      </c>
      <c r="BE148" s="83">
        <v>-0.34711728555013921</v>
      </c>
      <c r="BF148" s="83">
        <v>-0.18770695016198324</v>
      </c>
      <c r="BG148" s="83">
        <v>0.76741687491522292</v>
      </c>
      <c r="BH148" s="83">
        <v>0.74671261424138957</v>
      </c>
      <c r="BI148" s="83">
        <v>0.77480910731836228</v>
      </c>
      <c r="BJ148" s="83">
        <v>0.77963089919762829</v>
      </c>
      <c r="BK148" s="83">
        <v>0.97701556321822669</v>
      </c>
      <c r="BL148" s="83">
        <v>0.9750249611505446</v>
      </c>
      <c r="BM148" s="83">
        <v>0.98189662856226922</v>
      </c>
      <c r="BN148" s="83">
        <v>0.97402129624246947</v>
      </c>
    </row>
    <row r="149" spans="2:75" x14ac:dyDescent="0.2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AP149" s="83">
        <v>147.94673127216311</v>
      </c>
      <c r="AQ149" s="83">
        <v>151.58476564770808</v>
      </c>
      <c r="AR149" s="83">
        <v>138.85164533330055</v>
      </c>
      <c r="AS149" s="83">
        <v>153.40378283548057</v>
      </c>
      <c r="AT149" s="83">
        <v>412.31056256176612</v>
      </c>
      <c r="AU149" s="83">
        <v>397.75842505958599</v>
      </c>
      <c r="AV149" s="83">
        <v>417.76761412508358</v>
      </c>
      <c r="AW149" s="83">
        <v>421.40564850062856</v>
      </c>
      <c r="AX149" s="83">
        <v>654.84618759809894</v>
      </c>
      <c r="AY149" s="83">
        <v>651.20815322255396</v>
      </c>
      <c r="AZ149" s="83">
        <v>663.94127353696138</v>
      </c>
      <c r="BA149" s="83">
        <v>649.38913603478147</v>
      </c>
      <c r="BC149" s="83">
        <v>1</v>
      </c>
      <c r="BD149" s="83">
        <v>1</v>
      </c>
      <c r="BE149" s="83">
        <v>1</v>
      </c>
      <c r="BF149" s="83">
        <v>1</v>
      </c>
      <c r="BG149" s="83">
        <v>1</v>
      </c>
      <c r="BH149" s="83">
        <v>1</v>
      </c>
      <c r="BI149" s="83">
        <v>1</v>
      </c>
      <c r="BJ149" s="83">
        <v>1</v>
      </c>
      <c r="BK149" s="83">
        <v>1</v>
      </c>
      <c r="BL149" s="83">
        <v>1</v>
      </c>
      <c r="BM149" s="83">
        <v>1</v>
      </c>
      <c r="BN149" s="83">
        <v>1</v>
      </c>
    </row>
    <row r="150" spans="2:75" x14ac:dyDescent="0.2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BO150" s="83" t="s">
        <v>156</v>
      </c>
      <c r="BP150" s="83" t="s">
        <v>153</v>
      </c>
      <c r="BQ150" s="83" t="s">
        <v>154</v>
      </c>
      <c r="BR150" s="83" t="s">
        <v>37</v>
      </c>
    </row>
    <row r="151" spans="2:75" x14ac:dyDescent="0.2">
      <c r="AR151" s="97" t="s">
        <v>74</v>
      </c>
      <c r="AS151" s="83">
        <v>1</v>
      </c>
      <c r="AY151" s="83" t="s">
        <v>2</v>
      </c>
      <c r="BB151" s="108" t="s">
        <v>96</v>
      </c>
      <c r="BE151" s="83" t="s">
        <v>57</v>
      </c>
      <c r="BF151" s="83">
        <f>SQRT(SUMPRODUCT(BF152:BF154,BF152:BF154))</f>
        <v>1</v>
      </c>
      <c r="BG151" s="83">
        <f>SQRT(SUMPRODUCT(BG152:BG154,BG152:BG154))</f>
        <v>1</v>
      </c>
      <c r="BH151" s="83">
        <f>SQRT(SUMPRODUCT(BH152:BH154,BH152:BH154))</f>
        <v>1</v>
      </c>
      <c r="BP151" s="83">
        <v>2</v>
      </c>
      <c r="BQ151" s="83">
        <v>2</v>
      </c>
      <c r="BR151" s="83">
        <v>2</v>
      </c>
      <c r="BT151" s="83" t="s">
        <v>155</v>
      </c>
    </row>
    <row r="152" spans="2:75" x14ac:dyDescent="0.2">
      <c r="AP152" s="83" t="s">
        <v>72</v>
      </c>
      <c r="AS152" s="83" t="s">
        <v>56</v>
      </c>
      <c r="AV152" s="83" t="s">
        <v>73</v>
      </c>
      <c r="AY152" s="83" t="s">
        <v>7</v>
      </c>
      <c r="AZ152" s="83" t="s">
        <v>11</v>
      </c>
      <c r="BA152" s="83" t="s">
        <v>54</v>
      </c>
      <c r="BB152" s="83" t="s">
        <v>55</v>
      </c>
      <c r="BC152" s="83" t="s">
        <v>56</v>
      </c>
      <c r="BD152" s="83" t="s">
        <v>58</v>
      </c>
      <c r="BF152" s="83">
        <f t="array" ref="BF152:BF154">BC153:BC155/BC156</f>
        <v>0.83205029433784372</v>
      </c>
      <c r="BG152" s="83">
        <f t="array" ref="BG152:BG154">BD153:BD155/BD156</f>
        <v>-0.14824986333222023</v>
      </c>
      <c r="BH152" s="83">
        <f t="array" ref="BH152:BH154">BB153:BB155/BB156</f>
        <v>-0.53452248382484879</v>
      </c>
      <c r="BI152" s="83">
        <f>AY153</f>
        <v>2</v>
      </c>
      <c r="BJ152" s="83" t="s">
        <v>157</v>
      </c>
      <c r="BK152" s="83">
        <f t="array" ref="BK152:BN155">MINVERSE(BF152:BI155)</f>
        <v>0.83205029433784361</v>
      </c>
      <c r="BL152" s="83">
        <v>3.335805035405601E-17</v>
      </c>
      <c r="BM152" s="83">
        <v>0.55470019622522904</v>
      </c>
      <c r="BN152" s="83">
        <v>-5.3372880566489616E-16</v>
      </c>
      <c r="BP152" s="83">
        <f>2/BP151</f>
        <v>1</v>
      </c>
      <c r="BQ152" s="83">
        <v>0</v>
      </c>
      <c r="BR152" s="83">
        <v>0</v>
      </c>
      <c r="BS152" s="83">
        <v>0</v>
      </c>
      <c r="BT152" s="83">
        <f t="array" ref="BT152:BW155">MMULT(BP152:BS155,BK152:BN155)</f>
        <v>0.83205029433784361</v>
      </c>
      <c r="BU152" s="83">
        <v>3.335805035405601E-17</v>
      </c>
      <c r="BV152" s="83">
        <v>0.55470019622522904</v>
      </c>
      <c r="BW152" s="83">
        <v>-5.3372880566489616E-16</v>
      </c>
    </row>
    <row r="153" spans="2:75" x14ac:dyDescent="0.2">
      <c r="AP153" s="83">
        <v>0</v>
      </c>
      <c r="AQ153" s="83">
        <v>0</v>
      </c>
      <c r="AS153" s="83">
        <v>2</v>
      </c>
      <c r="AT153" s="83">
        <v>0</v>
      </c>
      <c r="AV153" s="83">
        <v>2</v>
      </c>
      <c r="AW153" s="83">
        <v>0</v>
      </c>
      <c r="AY153" s="83">
        <f t="array" ref="AY153:AZ155">CHOOSE(AS151,AV153:AW155,AS153:AT155,AP153:AQ155)</f>
        <v>2</v>
      </c>
      <c r="AZ153" s="83">
        <v>0</v>
      </c>
      <c r="BA153" s="83">
        <v>0</v>
      </c>
      <c r="BB153" s="83">
        <f>AZ153-AY153</f>
        <v>-2</v>
      </c>
      <c r="BC153" s="83">
        <f>BA154*BB155-BB154*BA155</f>
        <v>3</v>
      </c>
      <c r="BD153" s="83">
        <f>BB154*BC155-BC154*BB155</f>
        <v>-2</v>
      </c>
      <c r="BF153" s="83">
        <v>0</v>
      </c>
      <c r="BG153" s="83">
        <v>0.96362411165943151</v>
      </c>
      <c r="BH153" s="83">
        <v>-0.2672612419124244</v>
      </c>
      <c r="BI153" s="83">
        <f>AY154</f>
        <v>1</v>
      </c>
      <c r="BK153" s="83">
        <v>-0.14824986333222023</v>
      </c>
      <c r="BL153" s="83">
        <v>0.96362411165943163</v>
      </c>
      <c r="BM153" s="83">
        <v>0.22237479499833035</v>
      </c>
      <c r="BN153" s="83">
        <v>-2.3042657633654909E-16</v>
      </c>
      <c r="BP153" s="83">
        <v>0</v>
      </c>
      <c r="BQ153" s="83">
        <f>2/BQ151</f>
        <v>1</v>
      </c>
      <c r="BR153" s="83">
        <v>0</v>
      </c>
      <c r="BS153" s="83">
        <v>0</v>
      </c>
      <c r="BT153" s="83">
        <v>-0.14824986333222023</v>
      </c>
      <c r="BU153" s="83">
        <v>0.96362411165943163</v>
      </c>
      <c r="BV153" s="83">
        <v>0.22237479499833035</v>
      </c>
      <c r="BW153" s="83">
        <v>-2.3042657633654909E-16</v>
      </c>
    </row>
    <row r="154" spans="2:75" x14ac:dyDescent="0.2">
      <c r="AP154" s="83">
        <v>0</v>
      </c>
      <c r="AQ154" s="83">
        <v>0</v>
      </c>
      <c r="AS154" s="83">
        <v>0</v>
      </c>
      <c r="AT154" s="83">
        <v>0</v>
      </c>
      <c r="AV154" s="83">
        <v>1</v>
      </c>
      <c r="AW154" s="83">
        <v>0</v>
      </c>
      <c r="AY154" s="83">
        <v>1</v>
      </c>
      <c r="AZ154" s="83">
        <v>0</v>
      </c>
      <c r="BA154" s="83">
        <v>1</v>
      </c>
      <c r="BB154" s="83">
        <f>AZ154-AY154</f>
        <v>-1</v>
      </c>
      <c r="BC154" s="83">
        <f>-(BA153*BB155-BB153*BA155)</f>
        <v>0</v>
      </c>
      <c r="BD154" s="83">
        <f>-(BB153*BC155-BC153*BB155)</f>
        <v>13</v>
      </c>
      <c r="BF154" s="83">
        <v>0.55470019622522915</v>
      </c>
      <c r="BG154" s="83">
        <v>0.22237479499833035</v>
      </c>
      <c r="BH154" s="83">
        <v>0.80178372573727319</v>
      </c>
      <c r="BI154" s="83">
        <f>AY155</f>
        <v>-3</v>
      </c>
      <c r="BK154" s="83">
        <v>-0.53452248382484868</v>
      </c>
      <c r="BL154" s="83">
        <v>-0.26726124191242434</v>
      </c>
      <c r="BM154" s="83">
        <v>0.80178372573727308</v>
      </c>
      <c r="BN154" s="83">
        <v>3.7416573867739404</v>
      </c>
      <c r="BP154" s="83">
        <v>0</v>
      </c>
      <c r="BQ154" s="83">
        <v>0</v>
      </c>
      <c r="BR154" s="83">
        <f>2/BR151</f>
        <v>1</v>
      </c>
      <c r="BS154" s="83">
        <f>-(BR151+1)/(BR151-1)</f>
        <v>-3</v>
      </c>
      <c r="BT154" s="83">
        <v>-0.53452248382484868</v>
      </c>
      <c r="BU154" s="83">
        <v>-0.26726124191242434</v>
      </c>
      <c r="BV154" s="83">
        <v>0.80178372573727308</v>
      </c>
      <c r="BW154" s="83">
        <v>0.74165738677394044</v>
      </c>
    </row>
    <row r="155" spans="2:75" x14ac:dyDescent="0.2">
      <c r="AP155" s="83">
        <v>-3</v>
      </c>
      <c r="AQ155" s="83">
        <v>0</v>
      </c>
      <c r="AS155" s="83">
        <v>0</v>
      </c>
      <c r="AT155" s="83">
        <v>0</v>
      </c>
      <c r="AV155" s="83">
        <v>-3</v>
      </c>
      <c r="AW155" s="83">
        <v>0</v>
      </c>
      <c r="AY155" s="83">
        <v>-3</v>
      </c>
      <c r="AZ155" s="83">
        <v>0</v>
      </c>
      <c r="BA155" s="83">
        <v>0</v>
      </c>
      <c r="BB155" s="83">
        <f>AZ155-AY155</f>
        <v>3</v>
      </c>
      <c r="BC155" s="83">
        <f>BA153*BB154-BB153*BA154</f>
        <v>2</v>
      </c>
      <c r="BD155" s="83">
        <f>BB153*BC154-BC153*BB154</f>
        <v>3</v>
      </c>
      <c r="BF155" s="83">
        <v>0</v>
      </c>
      <c r="BG155" s="83">
        <v>0</v>
      </c>
      <c r="BH155" s="83">
        <v>0</v>
      </c>
      <c r="BI155" s="83">
        <v>1</v>
      </c>
      <c r="BK155" s="83">
        <v>0</v>
      </c>
      <c r="BL155" s="83">
        <v>0</v>
      </c>
      <c r="BM155" s="83">
        <v>0</v>
      </c>
      <c r="BN155" s="83">
        <v>1</v>
      </c>
      <c r="BP155" s="83">
        <v>0</v>
      </c>
      <c r="BQ155" s="83">
        <v>0</v>
      </c>
      <c r="BR155" s="83">
        <v>0</v>
      </c>
      <c r="BS155" s="83">
        <v>1</v>
      </c>
      <c r="BT155" s="83">
        <v>0</v>
      </c>
      <c r="BU155" s="83">
        <v>0</v>
      </c>
      <c r="BV155" s="83">
        <v>0</v>
      </c>
      <c r="BW155" s="83">
        <v>1</v>
      </c>
    </row>
    <row r="156" spans="2:75" x14ac:dyDescent="0.2">
      <c r="BA156" s="83">
        <f>SQRT(SUMPRODUCT(BA153:BA155,BA153:BA155))</f>
        <v>1</v>
      </c>
      <c r="BB156" s="83">
        <f>SQRT(SUMPRODUCT(BB153:BB155,BB153:BB155))</f>
        <v>3.7416573867739413</v>
      </c>
      <c r="BC156" s="83">
        <f>SQRT(SUMPRODUCT(BC153:BC155,BC153:BC155))</f>
        <v>3.6055512754639891</v>
      </c>
      <c r="BD156" s="83">
        <f>SQRT(SUMPRODUCT(BD153:BD155,BD153:BD155))</f>
        <v>13.490737563232042</v>
      </c>
    </row>
    <row r="158" spans="2:75" x14ac:dyDescent="0.2">
      <c r="AP158" s="83" t="s">
        <v>80</v>
      </c>
    </row>
    <row r="159" spans="2:75" x14ac:dyDescent="0.2">
      <c r="AP159" s="83" t="s">
        <v>65</v>
      </c>
      <c r="AQ159" s="83" t="s">
        <v>66</v>
      </c>
      <c r="AR159" s="83" t="s">
        <v>67</v>
      </c>
      <c r="AS159" s="83" t="s">
        <v>68</v>
      </c>
      <c r="AT159" s="83" t="s">
        <v>65</v>
      </c>
      <c r="AU159" s="83" t="s">
        <v>66</v>
      </c>
      <c r="AV159" s="83" t="s">
        <v>67</v>
      </c>
      <c r="AW159" s="83" t="s">
        <v>68</v>
      </c>
      <c r="AX159" s="83" t="s">
        <v>65</v>
      </c>
      <c r="AY159" s="83" t="s">
        <v>66</v>
      </c>
      <c r="AZ159" s="83" t="s">
        <v>67</v>
      </c>
      <c r="BA159" s="83" t="s">
        <v>68</v>
      </c>
    </row>
    <row r="160" spans="2:75" x14ac:dyDescent="0.2">
      <c r="AP160" s="83">
        <f t="array" ref="AP160:BA163">MMULT(BT152:BW155,BC146:BN149)</f>
        <v>-0.4069167647270413</v>
      </c>
      <c r="AQ160" s="83">
        <v>-0.23477056452236453</v>
      </c>
      <c r="AR160" s="83">
        <v>-0.54122592785056478</v>
      </c>
      <c r="AS160" s="83">
        <v>-0.45545333269495425</v>
      </c>
      <c r="AT160" s="83">
        <v>0.42568629110202566</v>
      </c>
      <c r="AU160" s="83">
        <v>0.42798114884667932</v>
      </c>
      <c r="AV160" s="83">
        <v>0.39698791780979992</v>
      </c>
      <c r="AW160" s="83">
        <v>0.45197082709893405</v>
      </c>
      <c r="AX160" s="83">
        <v>0.87674190882674397</v>
      </c>
      <c r="AY160" s="83">
        <v>0.84384191067977354</v>
      </c>
      <c r="AZ160" s="83">
        <v>0.88724594376005916</v>
      </c>
      <c r="BA160" s="83">
        <v>0.89899464436163279</v>
      </c>
    </row>
    <row r="161" spans="17:70" x14ac:dyDescent="0.2">
      <c r="AP161" s="83">
        <v>0.11212208956902721</v>
      </c>
      <c r="AQ161" s="83">
        <v>-2.4325776976154557E-2</v>
      </c>
      <c r="AR161" s="83">
        <v>-1.5064386221598268E-2</v>
      </c>
      <c r="AS161" s="83">
        <v>2.0857034518756305E-2</v>
      </c>
      <c r="AT161" s="83">
        <v>0.21297168421795681</v>
      </c>
      <c r="AU161" s="83">
        <v>0.16359491095050349</v>
      </c>
      <c r="AV161" s="83">
        <v>0.17814192328971462</v>
      </c>
      <c r="AW161" s="83">
        <v>0.16989418784808796</v>
      </c>
      <c r="AX161" s="83">
        <v>0.18425685778907219</v>
      </c>
      <c r="AY161" s="83">
        <v>0.16283502932746852</v>
      </c>
      <c r="AZ161" s="83">
        <v>0.15730878693918585</v>
      </c>
      <c r="BA161" s="83">
        <v>0.15268585202653334</v>
      </c>
    </row>
    <row r="162" spans="17:70" x14ac:dyDescent="0.2">
      <c r="AP162" s="83">
        <v>0.68799302429674791</v>
      </c>
      <c r="AQ162" s="83">
        <v>0.65394955057091464</v>
      </c>
      <c r="AR162" s="83">
        <v>0.68734196981857543</v>
      </c>
      <c r="AS162" s="83">
        <v>0.81685849418543954</v>
      </c>
      <c r="AT162" s="83">
        <v>1.3452229812827698</v>
      </c>
      <c r="AU162" s="83">
        <v>1.3315072266109467</v>
      </c>
      <c r="AV162" s="83">
        <v>1.3839572255047798</v>
      </c>
      <c r="AW162" s="83">
        <v>1.3542195924635334</v>
      </c>
      <c r="AX162" s="83">
        <v>1.3025475108055038</v>
      </c>
      <c r="AY162" s="83">
        <v>1.3287674344558114</v>
      </c>
      <c r="AZ162" s="83">
        <v>1.3088422841642156</v>
      </c>
      <c r="BA162" s="83">
        <v>1.2921740552935146</v>
      </c>
    </row>
    <row r="163" spans="17:70" x14ac:dyDescent="0.2">
      <c r="AP163" s="83">
        <v>1</v>
      </c>
      <c r="AQ163" s="83">
        <v>1</v>
      </c>
      <c r="AR163" s="83">
        <v>1</v>
      </c>
      <c r="AS163" s="83">
        <v>1</v>
      </c>
      <c r="AT163" s="83">
        <v>1</v>
      </c>
      <c r="AU163" s="83">
        <v>1</v>
      </c>
      <c r="AV163" s="83">
        <v>1</v>
      </c>
      <c r="AW163" s="83">
        <v>1</v>
      </c>
      <c r="AX163" s="83">
        <v>1</v>
      </c>
      <c r="AY163" s="83">
        <v>1</v>
      </c>
      <c r="AZ163" s="83">
        <v>1</v>
      </c>
      <c r="BA163" s="83">
        <v>1</v>
      </c>
    </row>
    <row r="165" spans="17:70" x14ac:dyDescent="0.2">
      <c r="AP165" s="83" t="s">
        <v>69</v>
      </c>
      <c r="AZ165" s="83" t="s">
        <v>70</v>
      </c>
      <c r="BJ165" s="83" t="s">
        <v>71</v>
      </c>
    </row>
    <row r="166" spans="17:70" x14ac:dyDescent="0.2">
      <c r="AP166" s="83" t="s">
        <v>65</v>
      </c>
      <c r="AQ166" s="83" t="s">
        <v>66</v>
      </c>
      <c r="AR166" s="83" t="s">
        <v>67</v>
      </c>
      <c r="AS166" s="83" t="s">
        <v>68</v>
      </c>
      <c r="AZ166" s="83" t="s">
        <v>65</v>
      </c>
      <c r="BA166" s="83" t="s">
        <v>66</v>
      </c>
      <c r="BB166" s="83" t="s">
        <v>67</v>
      </c>
      <c r="BC166" s="83" t="s">
        <v>68</v>
      </c>
      <c r="BJ166" s="83" t="s">
        <v>65</v>
      </c>
      <c r="BK166" s="83" t="s">
        <v>66</v>
      </c>
      <c r="BL166" s="83" t="s">
        <v>67</v>
      </c>
      <c r="BM166" s="83" t="s">
        <v>68</v>
      </c>
    </row>
    <row r="167" spans="17:70" x14ac:dyDescent="0.2">
      <c r="AP167" s="83">
        <f t="array" ref="AP167:AS169">AP160:AS162</f>
        <v>-0.4069167647270413</v>
      </c>
      <c r="AQ167" s="83">
        <v>-0.23477056452236453</v>
      </c>
      <c r="AR167" s="83">
        <v>-0.54122592785056478</v>
      </c>
      <c r="AS167" s="83">
        <v>-0.45545333269495425</v>
      </c>
      <c r="AT167" s="83">
        <f t="shared" ref="AT167:AT169" si="33">AP167</f>
        <v>-0.4069167647270413</v>
      </c>
      <c r="AU167" s="83">
        <f t="shared" ref="AU167:AU169" si="34">AR167</f>
        <v>-0.54122592785056478</v>
      </c>
      <c r="AW167" s="83">
        <f t="shared" ref="AW167:AW169" si="35">AS167</f>
        <v>-0.45545333269495425</v>
      </c>
      <c r="AX167" s="83">
        <f t="shared" ref="AX167:AX169" si="36">AQ167</f>
        <v>-0.23477056452236453</v>
      </c>
      <c r="AZ167" s="83">
        <f t="array" ref="AZ167:BC169">AT160:AW162</f>
        <v>0.42568629110202566</v>
      </c>
      <c r="BA167" s="83">
        <v>0.42798114884667932</v>
      </c>
      <c r="BB167" s="83">
        <v>0.39698791780979992</v>
      </c>
      <c r="BC167" s="83">
        <v>0.45197082709893405</v>
      </c>
      <c r="BD167" s="83">
        <f t="shared" ref="BD167:BD169" si="37">AZ167</f>
        <v>0.42568629110202566</v>
      </c>
      <c r="BE167" s="83">
        <f t="shared" ref="BE167:BE169" si="38">BB167</f>
        <v>0.39698791780979992</v>
      </c>
      <c r="BG167" s="83">
        <f t="shared" ref="BG167:BG169" si="39">BC167</f>
        <v>0.45197082709893405</v>
      </c>
      <c r="BH167" s="83">
        <f t="shared" ref="BH167:BH169" si="40">BA167</f>
        <v>0.42798114884667932</v>
      </c>
      <c r="BJ167" s="83">
        <f t="array" ref="BJ167:BM169">AX160:BA162</f>
        <v>0.87674190882674397</v>
      </c>
      <c r="BK167" s="83">
        <v>0.84384191067977354</v>
      </c>
      <c r="BL167" s="83">
        <v>0.88724594376005916</v>
      </c>
      <c r="BM167" s="83">
        <v>0.89899464436163279</v>
      </c>
      <c r="BN167" s="83">
        <f t="shared" ref="BN167:BN169" si="41">BJ167</f>
        <v>0.87674190882674397</v>
      </c>
      <c r="BO167" s="83">
        <f t="shared" ref="BO167:BO169" si="42">BL167</f>
        <v>0.88724594376005916</v>
      </c>
      <c r="BQ167" s="83">
        <f t="shared" ref="BQ167:BQ169" si="43">BM167</f>
        <v>0.89899464436163279</v>
      </c>
      <c r="BR167" s="83">
        <f t="shared" ref="BR167:BR169" si="44">BK167</f>
        <v>0.84384191067977354</v>
      </c>
    </row>
    <row r="168" spans="17:70" x14ac:dyDescent="0.2">
      <c r="AP168" s="83">
        <v>0.11212208956902721</v>
      </c>
      <c r="AQ168" s="83">
        <v>-2.4325776976154557E-2</v>
      </c>
      <c r="AR168" s="83">
        <v>-1.5064386221598268E-2</v>
      </c>
      <c r="AS168" s="83">
        <v>2.0857034518756305E-2</v>
      </c>
      <c r="AT168" s="83">
        <f t="shared" si="33"/>
        <v>0.11212208956902721</v>
      </c>
      <c r="AU168" s="83">
        <f t="shared" si="34"/>
        <v>-1.5064386221598268E-2</v>
      </c>
      <c r="AW168" s="83">
        <f t="shared" si="35"/>
        <v>2.0857034518756305E-2</v>
      </c>
      <c r="AX168" s="83">
        <f t="shared" si="36"/>
        <v>-2.4325776976154557E-2</v>
      </c>
      <c r="AZ168" s="83">
        <v>0.21297168421795681</v>
      </c>
      <c r="BA168" s="83">
        <v>0.16359491095050349</v>
      </c>
      <c r="BB168" s="83">
        <v>0.17814192328971462</v>
      </c>
      <c r="BC168" s="83">
        <v>0.16989418784808796</v>
      </c>
      <c r="BD168" s="83">
        <f t="shared" si="37"/>
        <v>0.21297168421795681</v>
      </c>
      <c r="BE168" s="83">
        <f t="shared" si="38"/>
        <v>0.17814192328971462</v>
      </c>
      <c r="BG168" s="83">
        <f t="shared" si="39"/>
        <v>0.16989418784808796</v>
      </c>
      <c r="BH168" s="83">
        <f t="shared" si="40"/>
        <v>0.16359491095050349</v>
      </c>
      <c r="BJ168" s="83">
        <v>0.18425685778907219</v>
      </c>
      <c r="BK168" s="83">
        <v>0.16283502932746852</v>
      </c>
      <c r="BL168" s="83">
        <v>0.15730878693918585</v>
      </c>
      <c r="BM168" s="83">
        <v>0.15268585202653334</v>
      </c>
      <c r="BN168" s="83">
        <f t="shared" si="41"/>
        <v>0.18425685778907219</v>
      </c>
      <c r="BO168" s="83">
        <f t="shared" si="42"/>
        <v>0.15730878693918585</v>
      </c>
      <c r="BQ168" s="83">
        <f t="shared" si="43"/>
        <v>0.15268585202653334</v>
      </c>
      <c r="BR168" s="83">
        <f t="shared" si="44"/>
        <v>0.16283502932746852</v>
      </c>
    </row>
    <row r="169" spans="17:70" x14ac:dyDescent="0.2">
      <c r="AP169" s="83">
        <v>0.68799302429674791</v>
      </c>
      <c r="AQ169" s="83">
        <v>0.65394955057091464</v>
      </c>
      <c r="AR169" s="83">
        <v>0.68734196981857543</v>
      </c>
      <c r="AS169" s="83">
        <v>0.81685849418543954</v>
      </c>
      <c r="AT169" s="83">
        <f t="shared" si="33"/>
        <v>0.68799302429674791</v>
      </c>
      <c r="AU169" s="83">
        <f t="shared" si="34"/>
        <v>0.68734196981857543</v>
      </c>
      <c r="AW169" s="83">
        <f t="shared" si="35"/>
        <v>0.81685849418543954</v>
      </c>
      <c r="AX169" s="83">
        <f t="shared" si="36"/>
        <v>0.65394955057091464</v>
      </c>
      <c r="AZ169" s="83">
        <v>1.3452229812827698</v>
      </c>
      <c r="BA169" s="83">
        <v>1.3315072266109467</v>
      </c>
      <c r="BB169" s="83">
        <v>1.3839572255047798</v>
      </c>
      <c r="BC169" s="83">
        <v>1.3542195924635334</v>
      </c>
      <c r="BD169" s="83">
        <f t="shared" si="37"/>
        <v>1.3452229812827698</v>
      </c>
      <c r="BE169" s="83">
        <f t="shared" si="38"/>
        <v>1.3839572255047798</v>
      </c>
      <c r="BG169" s="83">
        <f t="shared" si="39"/>
        <v>1.3542195924635334</v>
      </c>
      <c r="BH169" s="83">
        <f t="shared" si="40"/>
        <v>1.3315072266109467</v>
      </c>
      <c r="BJ169" s="83">
        <v>1.3025475108055038</v>
      </c>
      <c r="BK169" s="83">
        <v>1.3287674344558114</v>
      </c>
      <c r="BL169" s="83">
        <v>1.3088422841642156</v>
      </c>
      <c r="BM169" s="83">
        <v>1.2921740552935146</v>
      </c>
      <c r="BN169" s="83">
        <f t="shared" si="41"/>
        <v>1.3025475108055038</v>
      </c>
      <c r="BO169" s="83">
        <f t="shared" si="42"/>
        <v>1.3088422841642156</v>
      </c>
      <c r="BQ169" s="83">
        <f t="shared" si="43"/>
        <v>1.2921740552935146</v>
      </c>
      <c r="BR169" s="83">
        <f t="shared" si="44"/>
        <v>1.3287674344558114</v>
      </c>
    </row>
    <row r="172" spans="17:70" x14ac:dyDescent="0.2">
      <c r="AP172" s="109"/>
      <c r="AQ172" s="109"/>
      <c r="AR172" s="109"/>
      <c r="AS172" s="109"/>
      <c r="AT172" s="109"/>
      <c r="AU172" s="109"/>
      <c r="AV172" s="109"/>
      <c r="AW172" s="109"/>
      <c r="AX172" s="109"/>
      <c r="AY172" s="109"/>
      <c r="AZ172" s="109"/>
      <c r="BA172" s="109"/>
      <c r="BB172" s="109"/>
    </row>
    <row r="174" spans="17:70" x14ac:dyDescent="0.2">
      <c r="Q174" s="2"/>
      <c r="R174" s="2"/>
      <c r="S174" s="2"/>
    </row>
    <row r="175" spans="17:70" x14ac:dyDescent="0.2">
      <c r="Q175" s="68"/>
      <c r="R175" s="68"/>
      <c r="S175" s="2"/>
      <c r="AP175" s="110" t="s">
        <v>97</v>
      </c>
      <c r="AQ175" s="111"/>
      <c r="AR175" s="111"/>
      <c r="AS175" s="111"/>
      <c r="AT175" s="111"/>
      <c r="AU175" s="112" t="s">
        <v>98</v>
      </c>
      <c r="AV175" s="111"/>
      <c r="AW175" s="111"/>
      <c r="AX175" s="111"/>
      <c r="AY175" s="111"/>
      <c r="AZ175" s="111"/>
      <c r="BA175" s="111"/>
      <c r="BB175" s="111"/>
      <c r="BC175" s="111"/>
      <c r="BD175" s="111"/>
      <c r="BK175" s="102"/>
    </row>
    <row r="176" spans="17:70" x14ac:dyDescent="0.2">
      <c r="Q176" s="68"/>
      <c r="R176" s="68"/>
      <c r="S176" s="2"/>
      <c r="AP176" s="110" t="s">
        <v>32</v>
      </c>
      <c r="AQ176" s="111">
        <v>1024</v>
      </c>
      <c r="AR176" s="111"/>
      <c r="AS176" s="110" t="s">
        <v>99</v>
      </c>
      <c r="AT176" s="111">
        <f>AQ176/AQ177</f>
        <v>1.3333333333333333</v>
      </c>
      <c r="AU176" s="111"/>
      <c r="AV176" s="105">
        <f>AQ176/2</f>
        <v>512</v>
      </c>
      <c r="AW176" s="105">
        <v>0</v>
      </c>
      <c r="AX176" s="105">
        <v>0</v>
      </c>
      <c r="AY176" s="105">
        <f>AQ176/2</f>
        <v>512</v>
      </c>
      <c r="AZ176" s="105"/>
      <c r="BA176" s="105"/>
      <c r="BB176" s="105"/>
      <c r="BC176" s="105"/>
      <c r="BD176" s="111"/>
      <c r="BK176" s="102"/>
    </row>
    <row r="177" spans="17:70" x14ac:dyDescent="0.2">
      <c r="Q177" s="2"/>
      <c r="R177" s="2"/>
      <c r="S177" s="2"/>
      <c r="AP177" s="110" t="s">
        <v>35</v>
      </c>
      <c r="AQ177" s="111">
        <v>768</v>
      </c>
      <c r="AR177" s="111"/>
      <c r="AS177" s="113"/>
      <c r="AT177" s="111"/>
      <c r="AU177" s="111"/>
      <c r="AV177" s="105">
        <v>0</v>
      </c>
      <c r="AW177" s="105">
        <f>-AQ177/2</f>
        <v>-384</v>
      </c>
      <c r="AX177" s="105">
        <v>0</v>
      </c>
      <c r="AY177" s="105">
        <f>AQ177/2</f>
        <v>384</v>
      </c>
      <c r="AZ177" s="105"/>
      <c r="BA177" s="105"/>
      <c r="BB177" s="105"/>
      <c r="BC177" s="105"/>
      <c r="BD177" s="111"/>
      <c r="BK177" s="102"/>
    </row>
    <row r="178" spans="17:70" x14ac:dyDescent="0.2">
      <c r="Q178" s="2"/>
      <c r="R178" s="2"/>
      <c r="S178" s="2"/>
      <c r="AP178" s="110" t="s">
        <v>100</v>
      </c>
      <c r="AQ178" s="111">
        <v>1</v>
      </c>
      <c r="AR178" s="111"/>
      <c r="AS178" s="113"/>
      <c r="AT178" s="111"/>
      <c r="AU178" s="111"/>
      <c r="AV178" s="105">
        <v>0</v>
      </c>
      <c r="AW178" s="105">
        <v>0</v>
      </c>
      <c r="AX178" s="105">
        <f>AQ178/2</f>
        <v>0.5</v>
      </c>
      <c r="AY178" s="105">
        <f>AQ178/2</f>
        <v>0.5</v>
      </c>
      <c r="AZ178" s="105"/>
      <c r="BA178" s="105"/>
      <c r="BB178" s="105"/>
      <c r="BC178" s="105"/>
      <c r="BD178" s="111"/>
      <c r="BK178" s="102"/>
    </row>
    <row r="179" spans="17:70" x14ac:dyDescent="0.2">
      <c r="Q179" s="2"/>
      <c r="R179" s="2"/>
      <c r="S179" s="2"/>
      <c r="AP179" s="114" t="s">
        <v>101</v>
      </c>
      <c r="AQ179" s="111">
        <f ca="1">TRUNC(RAND(),1)</f>
        <v>0.9</v>
      </c>
      <c r="AR179" s="111"/>
      <c r="AS179" s="110"/>
      <c r="AT179" s="111"/>
      <c r="AU179" s="111"/>
      <c r="AV179" s="105">
        <v>0</v>
      </c>
      <c r="AW179" s="105">
        <v>0</v>
      </c>
      <c r="AX179" s="105">
        <v>0</v>
      </c>
      <c r="AY179" s="105">
        <v>1</v>
      </c>
      <c r="AZ179" s="105"/>
      <c r="BA179" s="105"/>
      <c r="BB179" s="105"/>
      <c r="BC179" s="105"/>
      <c r="BD179" s="111"/>
      <c r="BK179" s="102"/>
    </row>
    <row r="180" spans="17:70" x14ac:dyDescent="0.2">
      <c r="Q180" s="2"/>
      <c r="R180" s="2"/>
      <c r="S180" s="2"/>
      <c r="AQ180" s="115"/>
      <c r="AR180" s="115"/>
      <c r="AS180" s="115"/>
      <c r="AT180" s="115"/>
      <c r="AU180" s="115"/>
      <c r="AV180" s="115"/>
      <c r="AW180" s="115"/>
      <c r="AX180" s="115"/>
      <c r="AY180" s="115"/>
      <c r="AZ180" s="115"/>
      <c r="BA180" s="115"/>
      <c r="BB180" s="115"/>
      <c r="BC180" s="115"/>
      <c r="BD180" s="115"/>
      <c r="BE180" s="115"/>
      <c r="BF180" s="115"/>
      <c r="BG180" s="115"/>
      <c r="BH180" s="115"/>
      <c r="BI180" s="115"/>
      <c r="BJ180" s="115"/>
      <c r="BK180" s="115"/>
    </row>
    <row r="181" spans="17:70" x14ac:dyDescent="0.2">
      <c r="Q181" s="2"/>
      <c r="R181" s="2"/>
      <c r="S181" s="2"/>
      <c r="AP181" s="83" t="s">
        <v>102</v>
      </c>
    </row>
    <row r="182" spans="17:70" x14ac:dyDescent="0.2">
      <c r="Q182" s="2"/>
      <c r="R182" s="2"/>
      <c r="S182" s="2"/>
      <c r="AP182" s="83" t="s">
        <v>65</v>
      </c>
      <c r="AQ182" s="83" t="s">
        <v>66</v>
      </c>
      <c r="AR182" s="83" t="s">
        <v>67</v>
      </c>
      <c r="AS182" s="83" t="s">
        <v>68</v>
      </c>
      <c r="AT182" s="83" t="s">
        <v>65</v>
      </c>
      <c r="AU182" s="83" t="s">
        <v>66</v>
      </c>
      <c r="AV182" s="83" t="s">
        <v>67</v>
      </c>
      <c r="AW182" s="83" t="s">
        <v>68</v>
      </c>
      <c r="AX182" s="83" t="s">
        <v>65</v>
      </c>
      <c r="AY182" s="83" t="s">
        <v>66</v>
      </c>
      <c r="AZ182" s="83" t="s">
        <v>67</v>
      </c>
      <c r="BA182" s="83" t="s">
        <v>68</v>
      </c>
    </row>
    <row r="183" spans="17:70" x14ac:dyDescent="0.2">
      <c r="Q183" s="2"/>
      <c r="R183" s="2"/>
      <c r="S183" s="2"/>
      <c r="AP183" s="83">
        <f t="array" ref="AP183:BA186">MMULT(AV176:AY179,BC146:BN149)</f>
        <v>344.82560512354166</v>
      </c>
      <c r="AQ183" s="83">
        <v>437.83535936389865</v>
      </c>
      <c r="AR183" s="83">
        <v>297.44072305058057</v>
      </c>
      <c r="AS183" s="83">
        <v>295.80860684140396</v>
      </c>
      <c r="AT183" s="83">
        <v>512</v>
      </c>
      <c r="AU183" s="83">
        <v>520.47918909711552</v>
      </c>
      <c r="AV183" s="83">
        <v>491.81731477609731</v>
      </c>
      <c r="AW183" s="83">
        <v>524.00506772886558</v>
      </c>
      <c r="AX183" s="83">
        <v>718.01289065583751</v>
      </c>
      <c r="AY183" s="83">
        <v>698.44742059355144</v>
      </c>
      <c r="AZ183" s="83">
        <v>722.81045112316519</v>
      </c>
      <c r="BA183" s="83">
        <v>732.72809713125446</v>
      </c>
    </row>
    <row r="184" spans="17:70" x14ac:dyDescent="0.2">
      <c r="Q184" s="2"/>
      <c r="R184" s="2"/>
      <c r="S184" s="2"/>
      <c r="AP184" s="83">
        <v>337.00379400174864</v>
      </c>
      <c r="AQ184" s="83">
        <v>384</v>
      </c>
      <c r="AR184" s="83">
        <v>384</v>
      </c>
      <c r="AS184" s="83">
        <v>384</v>
      </c>
      <c r="AT184" s="83">
        <v>367.13665549474513</v>
      </c>
      <c r="AU184" s="83">
        <v>384</v>
      </c>
      <c r="AV184" s="83">
        <v>384</v>
      </c>
      <c r="AW184" s="83">
        <v>384</v>
      </c>
      <c r="AX184" s="83">
        <v>373.38233864483948</v>
      </c>
      <c r="AY184" s="83">
        <v>384</v>
      </c>
      <c r="AZ184" s="83">
        <v>384</v>
      </c>
      <c r="BA184" s="83">
        <v>384</v>
      </c>
    </row>
    <row r="185" spans="17:70" x14ac:dyDescent="0.2">
      <c r="AP185" s="83">
        <v>0.37809455247749657</v>
      </c>
      <c r="AQ185" s="83">
        <v>0.39702028321803645</v>
      </c>
      <c r="AR185" s="83">
        <v>0.3264413572249304</v>
      </c>
      <c r="AS185" s="83">
        <v>0.40614652491900838</v>
      </c>
      <c r="AT185" s="83">
        <v>0.88370843745761141</v>
      </c>
      <c r="AU185" s="83">
        <v>0.87335630712069479</v>
      </c>
      <c r="AV185" s="83">
        <v>0.88740455365918114</v>
      </c>
      <c r="AW185" s="83">
        <v>0.8898154495988142</v>
      </c>
      <c r="AX185" s="83">
        <v>0.98850778160911335</v>
      </c>
      <c r="AY185" s="83">
        <v>0.9875124805752723</v>
      </c>
      <c r="AZ185" s="83">
        <v>0.99094831428113461</v>
      </c>
      <c r="BA185" s="83">
        <v>0.98701064812123473</v>
      </c>
    </row>
    <row r="186" spans="17:70" x14ac:dyDescent="0.2">
      <c r="AP186" s="83">
        <v>1</v>
      </c>
      <c r="AQ186" s="83">
        <v>1</v>
      </c>
      <c r="AR186" s="83">
        <v>1</v>
      </c>
      <c r="AS186" s="83">
        <v>1</v>
      </c>
      <c r="AT186" s="83">
        <v>1</v>
      </c>
      <c r="AU186" s="83">
        <v>1</v>
      </c>
      <c r="AV186" s="83">
        <v>1</v>
      </c>
      <c r="AW186" s="83">
        <v>1</v>
      </c>
      <c r="AX186" s="83">
        <v>1</v>
      </c>
      <c r="AY186" s="83">
        <v>1</v>
      </c>
      <c r="AZ186" s="83">
        <v>1</v>
      </c>
      <c r="BA186" s="83">
        <v>1</v>
      </c>
    </row>
    <row r="188" spans="17:70" x14ac:dyDescent="0.2">
      <c r="AP188" s="83" t="s">
        <v>69</v>
      </c>
      <c r="AZ188" s="83" t="s">
        <v>70</v>
      </c>
      <c r="BJ188" s="83" t="s">
        <v>71</v>
      </c>
    </row>
    <row r="189" spans="17:70" x14ac:dyDescent="0.2">
      <c r="AP189" s="83" t="s">
        <v>65</v>
      </c>
      <c r="AQ189" s="83" t="s">
        <v>66</v>
      </c>
      <c r="AR189" s="83" t="s">
        <v>67</v>
      </c>
      <c r="AS189" s="83" t="s">
        <v>68</v>
      </c>
      <c r="AZ189" s="83" t="s">
        <v>65</v>
      </c>
      <c r="BA189" s="83" t="s">
        <v>66</v>
      </c>
      <c r="BB189" s="83" t="s">
        <v>67</v>
      </c>
      <c r="BC189" s="83" t="s">
        <v>68</v>
      </c>
      <c r="BJ189" s="83" t="s">
        <v>65</v>
      </c>
      <c r="BK189" s="83" t="s">
        <v>66</v>
      </c>
      <c r="BL189" s="83" t="s">
        <v>67</v>
      </c>
      <c r="BM189" s="83" t="s">
        <v>68</v>
      </c>
    </row>
    <row r="190" spans="17:70" x14ac:dyDescent="0.2">
      <c r="AP190" s="83">
        <f t="array" ref="AP190:AS192">AP183:AS185</f>
        <v>344.82560512354166</v>
      </c>
      <c r="AQ190" s="83">
        <v>437.83535936389865</v>
      </c>
      <c r="AR190" s="83">
        <v>297.44072305058057</v>
      </c>
      <c r="AS190" s="83">
        <v>295.80860684140396</v>
      </c>
      <c r="AT190" s="83">
        <f t="shared" ref="AT190:AT192" si="45">AP190</f>
        <v>344.82560512354166</v>
      </c>
      <c r="AU190" s="83">
        <f t="shared" ref="AU190:AU192" si="46">AR190</f>
        <v>297.44072305058057</v>
      </c>
      <c r="AW190" s="83">
        <f t="shared" ref="AW190:AW192" si="47">AS190</f>
        <v>295.80860684140396</v>
      </c>
      <c r="AX190" s="83">
        <f t="shared" ref="AX190:AX192" si="48">AQ190</f>
        <v>437.83535936389865</v>
      </c>
      <c r="AZ190" s="83">
        <f t="array" ref="AZ190:BC192">AT183:AW185</f>
        <v>512</v>
      </c>
      <c r="BA190" s="83">
        <v>520.47918909711552</v>
      </c>
      <c r="BB190" s="83">
        <v>491.81731477609731</v>
      </c>
      <c r="BC190" s="83">
        <v>524.00506772886558</v>
      </c>
      <c r="BD190" s="83">
        <f t="shared" ref="BD190:BD192" si="49">AZ190</f>
        <v>512</v>
      </c>
      <c r="BE190" s="83">
        <f t="shared" ref="BE190:BE192" si="50">BB190</f>
        <v>491.81731477609731</v>
      </c>
      <c r="BG190" s="83">
        <f t="shared" ref="BG190:BG192" si="51">BC190</f>
        <v>524.00506772886558</v>
      </c>
      <c r="BH190" s="83">
        <f t="shared" ref="BH190:BH192" si="52">BA190</f>
        <v>520.47918909711552</v>
      </c>
      <c r="BJ190" s="83">
        <f t="array" ref="BJ190:BM192">AX183:BA185</f>
        <v>718.01289065583751</v>
      </c>
      <c r="BK190" s="83">
        <v>698.44742059355144</v>
      </c>
      <c r="BL190" s="83">
        <v>722.81045112316519</v>
      </c>
      <c r="BM190" s="83">
        <v>732.72809713125446</v>
      </c>
      <c r="BN190" s="83">
        <f t="shared" ref="BN190:BN192" si="53">BJ190</f>
        <v>718.01289065583751</v>
      </c>
      <c r="BO190" s="83">
        <f t="shared" ref="BO190:BO192" si="54">BL190</f>
        <v>722.81045112316519</v>
      </c>
      <c r="BQ190" s="83">
        <f t="shared" ref="BQ190:BQ192" si="55">BM190</f>
        <v>732.72809713125446</v>
      </c>
      <c r="BR190" s="83">
        <f t="shared" ref="BR190:BR192" si="56">BK190</f>
        <v>698.44742059355144</v>
      </c>
    </row>
    <row r="191" spans="17:70" x14ac:dyDescent="0.2">
      <c r="AP191" s="83">
        <v>337.00379400174864</v>
      </c>
      <c r="AQ191" s="83">
        <v>384</v>
      </c>
      <c r="AR191" s="83">
        <v>384</v>
      </c>
      <c r="AS191" s="83">
        <v>384</v>
      </c>
      <c r="AT191" s="83">
        <f t="shared" si="45"/>
        <v>337.00379400174864</v>
      </c>
      <c r="AU191" s="83">
        <f t="shared" si="46"/>
        <v>384</v>
      </c>
      <c r="AW191" s="83">
        <f t="shared" si="47"/>
        <v>384</v>
      </c>
      <c r="AX191" s="83">
        <f t="shared" si="48"/>
        <v>384</v>
      </c>
      <c r="AZ191" s="83">
        <v>367.13665549474513</v>
      </c>
      <c r="BA191" s="83">
        <v>384</v>
      </c>
      <c r="BB191" s="83">
        <v>384</v>
      </c>
      <c r="BC191" s="83">
        <v>384</v>
      </c>
      <c r="BD191" s="83">
        <f t="shared" si="49"/>
        <v>367.13665549474513</v>
      </c>
      <c r="BE191" s="83">
        <f t="shared" si="50"/>
        <v>384</v>
      </c>
      <c r="BG191" s="83">
        <f t="shared" si="51"/>
        <v>384</v>
      </c>
      <c r="BH191" s="83">
        <f t="shared" si="52"/>
        <v>384</v>
      </c>
      <c r="BJ191" s="83">
        <v>373.38233864483948</v>
      </c>
      <c r="BK191" s="83">
        <v>384</v>
      </c>
      <c r="BL191" s="83">
        <v>384</v>
      </c>
      <c r="BM191" s="83">
        <v>384</v>
      </c>
      <c r="BN191" s="83">
        <f t="shared" si="53"/>
        <v>373.38233864483948</v>
      </c>
      <c r="BO191" s="83">
        <f t="shared" si="54"/>
        <v>384</v>
      </c>
      <c r="BQ191" s="83">
        <f t="shared" si="55"/>
        <v>384</v>
      </c>
      <c r="BR191" s="83">
        <f t="shared" si="56"/>
        <v>384</v>
      </c>
    </row>
    <row r="192" spans="17:70" x14ac:dyDescent="0.2">
      <c r="AP192" s="83">
        <v>0.37809455247749657</v>
      </c>
      <c r="AQ192" s="83">
        <v>0.39702028321803645</v>
      </c>
      <c r="AR192" s="83">
        <v>0.3264413572249304</v>
      </c>
      <c r="AS192" s="83">
        <v>0.40614652491900838</v>
      </c>
      <c r="AT192" s="83">
        <f t="shared" si="45"/>
        <v>0.37809455247749657</v>
      </c>
      <c r="AU192" s="83">
        <f t="shared" si="46"/>
        <v>0.3264413572249304</v>
      </c>
      <c r="AW192" s="83">
        <f t="shared" si="47"/>
        <v>0.40614652491900838</v>
      </c>
      <c r="AX192" s="83">
        <f t="shared" si="48"/>
        <v>0.39702028321803645</v>
      </c>
      <c r="AZ192" s="83">
        <v>0.88370843745761141</v>
      </c>
      <c r="BA192" s="83">
        <v>0.87335630712069479</v>
      </c>
      <c r="BB192" s="83">
        <v>0.88740455365918114</v>
      </c>
      <c r="BC192" s="83">
        <v>0.8898154495988142</v>
      </c>
      <c r="BD192" s="83">
        <f t="shared" si="49"/>
        <v>0.88370843745761141</v>
      </c>
      <c r="BE192" s="83">
        <f t="shared" si="50"/>
        <v>0.88740455365918114</v>
      </c>
      <c r="BG192" s="83">
        <f t="shared" si="51"/>
        <v>0.8898154495988142</v>
      </c>
      <c r="BH192" s="83">
        <f t="shared" si="52"/>
        <v>0.87335630712069479</v>
      </c>
      <c r="BJ192" s="83">
        <v>0.98850778160911335</v>
      </c>
      <c r="BK192" s="83">
        <v>0.9875124805752723</v>
      </c>
      <c r="BL192" s="83">
        <v>0.99094831428113461</v>
      </c>
      <c r="BM192" s="83">
        <v>0.98701064812123473</v>
      </c>
      <c r="BN192" s="83">
        <f t="shared" si="53"/>
        <v>0.98850778160911335</v>
      </c>
      <c r="BO192" s="83">
        <f t="shared" si="54"/>
        <v>0.99094831428113461</v>
      </c>
      <c r="BQ192" s="83">
        <f t="shared" si="55"/>
        <v>0.98701064812123473</v>
      </c>
      <c r="BR192" s="83">
        <f t="shared" si="56"/>
        <v>0.9875124805752723</v>
      </c>
    </row>
    <row r="194" spans="42:54" x14ac:dyDescent="0.2">
      <c r="AP194" s="109"/>
      <c r="AQ194" s="109"/>
      <c r="AR194" s="109"/>
      <c r="AS194" s="109"/>
      <c r="AT194" s="109"/>
      <c r="AU194" s="109"/>
      <c r="AV194" s="109"/>
      <c r="AW194" s="109"/>
      <c r="AX194" s="109"/>
      <c r="AY194" s="109"/>
      <c r="AZ194" s="109"/>
      <c r="BA194" s="109"/>
      <c r="BB194" s="109"/>
    </row>
    <row r="196" spans="42:54" x14ac:dyDescent="0.2">
      <c r="AP196" s="103" t="s">
        <v>180</v>
      </c>
    </row>
    <row r="197" spans="42:54" x14ac:dyDescent="0.2">
      <c r="AQ197" s="83" t="s">
        <v>181</v>
      </c>
      <c r="AS197" s="83" t="e">
        <f>IF(BA197,AD132,NA())</f>
        <v>#N/A</v>
      </c>
      <c r="AT197" s="83" t="e">
        <f>IF(BA197,AD133,NA())</f>
        <v>#N/A</v>
      </c>
      <c r="AZ197" s="97" t="s">
        <v>170</v>
      </c>
      <c r="BA197" s="83" t="b">
        <v>0</v>
      </c>
    </row>
    <row r="198" spans="42:54" x14ac:dyDescent="0.2">
      <c r="AV198" s="83" t="s">
        <v>97</v>
      </c>
    </row>
    <row r="199" spans="42:54" x14ac:dyDescent="0.2">
      <c r="AQ199" s="83" t="s">
        <v>182</v>
      </c>
      <c r="AV199" s="97" t="s">
        <v>108</v>
      </c>
      <c r="AW199" s="97" t="s">
        <v>61</v>
      </c>
    </row>
    <row r="200" spans="42:54" x14ac:dyDescent="0.2">
      <c r="AQ200" s="83">
        <f t="array" ref="AQ200:AT203">MINVERSE(AV176:AY179)</f>
        <v>1.953125E-3</v>
      </c>
      <c r="AR200" s="83">
        <v>0</v>
      </c>
      <c r="AS200" s="83">
        <v>0</v>
      </c>
      <c r="AT200" s="83">
        <v>-1</v>
      </c>
      <c r="AV200" s="83" t="e">
        <f>AS197</f>
        <v>#N/A</v>
      </c>
      <c r="AW200" s="83" t="e">
        <f>AS197</f>
        <v>#N/A</v>
      </c>
    </row>
    <row r="201" spans="42:54" x14ac:dyDescent="0.2">
      <c r="AQ201" s="83">
        <v>0</v>
      </c>
      <c r="AR201" s="83">
        <v>-2.6041666666666665E-3</v>
      </c>
      <c r="AS201" s="83">
        <v>0</v>
      </c>
      <c r="AT201" s="83">
        <v>1</v>
      </c>
      <c r="AV201" s="83" t="e">
        <f>AT197</f>
        <v>#N/A</v>
      </c>
      <c r="AW201" s="83" t="e">
        <f>AT197</f>
        <v>#N/A</v>
      </c>
    </row>
    <row r="202" spans="42:54" x14ac:dyDescent="0.2">
      <c r="AQ202" s="83">
        <v>0</v>
      </c>
      <c r="AR202" s="83">
        <v>0</v>
      </c>
      <c r="AS202" s="83">
        <v>2</v>
      </c>
      <c r="AT202" s="83">
        <v>-1</v>
      </c>
      <c r="AV202" s="83">
        <v>0</v>
      </c>
      <c r="AW202" s="83">
        <f>AQ178</f>
        <v>1</v>
      </c>
    </row>
    <row r="203" spans="42:54" x14ac:dyDescent="0.2">
      <c r="AQ203" s="83">
        <v>0</v>
      </c>
      <c r="AR203" s="83">
        <v>0</v>
      </c>
      <c r="AS203" s="83">
        <v>0</v>
      </c>
      <c r="AT203" s="83">
        <v>1</v>
      </c>
      <c r="AV203" s="83">
        <v>1</v>
      </c>
      <c r="AW203" s="83">
        <v>1</v>
      </c>
    </row>
    <row r="205" spans="42:54" x14ac:dyDescent="0.2">
      <c r="AV205" s="83" t="s">
        <v>183</v>
      </c>
      <c r="AZ205" s="83" t="s">
        <v>188</v>
      </c>
    </row>
    <row r="206" spans="42:54" x14ac:dyDescent="0.2">
      <c r="AQ206" s="83" t="s">
        <v>184</v>
      </c>
      <c r="AV206" s="97" t="s">
        <v>108</v>
      </c>
      <c r="AW206" s="97" t="s">
        <v>61</v>
      </c>
      <c r="AZ206" s="97" t="s">
        <v>108</v>
      </c>
      <c r="BA206" s="97" t="s">
        <v>61</v>
      </c>
    </row>
    <row r="207" spans="42:54" x14ac:dyDescent="0.2">
      <c r="AQ207" s="83">
        <f t="array" ref="AQ207:AT210">MINVERSE(BE79:BH82)</f>
        <v>0.55228474983079345</v>
      </c>
      <c r="AR207" s="83">
        <v>0</v>
      </c>
      <c r="AS207" s="83">
        <v>0</v>
      </c>
      <c r="AT207" s="83">
        <v>0</v>
      </c>
      <c r="AV207" s="83" t="e">
        <f t="array" ref="AV207:AW210">MMULT(AQ200:AT203,AV200:AW203)</f>
        <v>#N/A</v>
      </c>
      <c r="AW207" s="83" t="e">
        <v>#N/A</v>
      </c>
      <c r="AZ207" s="83" t="e">
        <f t="array" ref="AZ207:BA210">MMULT(BT152:BW155,AV207:AW210)</f>
        <v>#N/A</v>
      </c>
      <c r="BA207" s="83" t="e">
        <v>#N/A</v>
      </c>
    </row>
    <row r="208" spans="42:54" x14ac:dyDescent="0.2">
      <c r="AQ208" s="83">
        <v>0</v>
      </c>
      <c r="AR208" s="83">
        <v>0.41421356237309509</v>
      </c>
      <c r="AS208" s="83">
        <v>0</v>
      </c>
      <c r="AT208" s="83">
        <v>0</v>
      </c>
      <c r="AV208" s="83" t="e">
        <v>#N/A</v>
      </c>
      <c r="AW208" s="83" t="e">
        <v>#N/A</v>
      </c>
      <c r="AZ208" s="83" t="e">
        <v>#N/A</v>
      </c>
      <c r="BA208" s="83" t="e">
        <v>#N/A</v>
      </c>
    </row>
    <row r="209" spans="43:55" x14ac:dyDescent="0.2">
      <c r="AQ209" s="83">
        <v>0</v>
      </c>
      <c r="AR209" s="83">
        <v>0</v>
      </c>
      <c r="AS209" s="83">
        <v>0</v>
      </c>
      <c r="AT209" s="83">
        <v>-1.0000000000000002</v>
      </c>
      <c r="AV209" s="83" t="e">
        <v>#N/A</v>
      </c>
      <c r="AW209" s="83" t="e">
        <v>#N/A</v>
      </c>
      <c r="AZ209" s="83" t="e">
        <v>#N/A</v>
      </c>
      <c r="BA209" s="83" t="e">
        <v>#N/A</v>
      </c>
    </row>
    <row r="210" spans="43:55" x14ac:dyDescent="0.2">
      <c r="AQ210" s="83">
        <v>0</v>
      </c>
      <c r="AR210" s="83">
        <v>0</v>
      </c>
      <c r="AS210" s="83">
        <v>-4.2857142857142859E-3</v>
      </c>
      <c r="AT210" s="83">
        <v>5.7142857142857143E-3</v>
      </c>
      <c r="AV210" s="83" t="e">
        <v>#N/A</v>
      </c>
      <c r="AW210" s="83" t="e">
        <v>#N/A</v>
      </c>
      <c r="AZ210" s="83" t="e">
        <v>#N/A</v>
      </c>
      <c r="BA210" s="83" t="e">
        <v>#N/A</v>
      </c>
    </row>
    <row r="212" spans="43:55" x14ac:dyDescent="0.2">
      <c r="AV212" s="83" t="s">
        <v>185</v>
      </c>
      <c r="AY212" s="83" t="s">
        <v>186</v>
      </c>
      <c r="BB212" s="83" t="s">
        <v>189</v>
      </c>
    </row>
    <row r="213" spans="43:55" x14ac:dyDescent="0.2">
      <c r="AQ213" s="83" t="s">
        <v>187</v>
      </c>
      <c r="AV213" s="97" t="s">
        <v>108</v>
      </c>
      <c r="AW213" s="97" t="s">
        <v>61</v>
      </c>
      <c r="AY213" s="97" t="s">
        <v>108</v>
      </c>
      <c r="AZ213" s="97" t="s">
        <v>61</v>
      </c>
      <c r="BB213" s="97" t="s">
        <v>108</v>
      </c>
      <c r="BC213" s="97" t="s">
        <v>61</v>
      </c>
    </row>
    <row r="214" spans="43:55" x14ac:dyDescent="0.2">
      <c r="AQ214" s="83">
        <f t="shared" ref="AQ214:AT217" si="57">AW23</f>
        <v>-0.97014250014533188</v>
      </c>
      <c r="AR214" s="83">
        <f t="shared" si="57"/>
        <v>0</v>
      </c>
      <c r="AS214" s="83">
        <f t="shared" si="57"/>
        <v>0.24253562503633297</v>
      </c>
      <c r="AT214" s="83">
        <f t="shared" si="57"/>
        <v>550</v>
      </c>
      <c r="AV214" s="83" t="e">
        <f t="array" ref="AV214:AW217">MMULT(AQ207:AT210,AV207:AW210)</f>
        <v>#N/A</v>
      </c>
      <c r="AW214" s="83" t="e">
        <v>#N/A</v>
      </c>
      <c r="AY214" s="83" t="e">
        <f t="shared" ref="AY214:AZ217" si="58">AV214/AV$217</f>
        <v>#N/A</v>
      </c>
      <c r="AZ214" s="83" t="e">
        <f t="shared" si="58"/>
        <v>#N/A</v>
      </c>
      <c r="BB214" s="83" t="e">
        <f t="array" ref="BB214:BC217">MMULT(BU97:BX100,AY214:AZ217)</f>
        <v>#N/A</v>
      </c>
      <c r="BC214" s="83" t="e">
        <v>#N/A</v>
      </c>
    </row>
    <row r="215" spans="43:55" x14ac:dyDescent="0.2">
      <c r="AQ215" s="83">
        <f t="shared" si="57"/>
        <v>0</v>
      </c>
      <c r="AR215" s="83">
        <f t="shared" si="57"/>
        <v>1</v>
      </c>
      <c r="AS215" s="83">
        <f t="shared" si="57"/>
        <v>0</v>
      </c>
      <c r="AT215" s="83">
        <f t="shared" si="57"/>
        <v>0</v>
      </c>
      <c r="AV215" s="83" t="e">
        <v>#N/A</v>
      </c>
      <c r="AW215" s="83" t="e">
        <v>#N/A</v>
      </c>
      <c r="AY215" s="83" t="e">
        <f t="shared" si="58"/>
        <v>#N/A</v>
      </c>
      <c r="AZ215" s="83" t="e">
        <f t="shared" si="58"/>
        <v>#N/A</v>
      </c>
      <c r="BB215" s="83" t="e">
        <v>#N/A</v>
      </c>
      <c r="BC215" s="83" t="e">
        <v>#N/A</v>
      </c>
    </row>
    <row r="216" spans="43:55" x14ac:dyDescent="0.2">
      <c r="AQ216" s="83">
        <f t="shared" si="57"/>
        <v>-0.24253562503633297</v>
      </c>
      <c r="AR216" s="83">
        <f t="shared" si="57"/>
        <v>0</v>
      </c>
      <c r="AS216" s="83">
        <f t="shared" si="57"/>
        <v>-0.97014250014533188</v>
      </c>
      <c r="AT216" s="83">
        <f t="shared" si="57"/>
        <v>700</v>
      </c>
      <c r="AV216" s="83" t="e">
        <v>#N/A</v>
      </c>
      <c r="AW216" s="83" t="e">
        <v>#N/A</v>
      </c>
      <c r="AY216" s="83" t="e">
        <f t="shared" si="58"/>
        <v>#N/A</v>
      </c>
      <c r="AZ216" s="83" t="e">
        <f t="shared" si="58"/>
        <v>#N/A</v>
      </c>
      <c r="BB216" s="83" t="e">
        <v>#N/A</v>
      </c>
      <c r="BC216" s="83" t="e">
        <v>#N/A</v>
      </c>
    </row>
    <row r="217" spans="43:55" x14ac:dyDescent="0.2">
      <c r="AQ217" s="83">
        <f t="shared" si="57"/>
        <v>0</v>
      </c>
      <c r="AR217" s="83">
        <f t="shared" si="57"/>
        <v>0</v>
      </c>
      <c r="AS217" s="83">
        <f t="shared" si="57"/>
        <v>0</v>
      </c>
      <c r="AT217" s="83">
        <f t="shared" si="57"/>
        <v>1</v>
      </c>
      <c r="AV217" s="83" t="e">
        <v>#N/A</v>
      </c>
      <c r="AW217" s="83" t="e">
        <v>#N/A</v>
      </c>
      <c r="AY217" s="83" t="e">
        <f t="shared" si="58"/>
        <v>#N/A</v>
      </c>
      <c r="AZ217" s="83" t="e">
        <f t="shared" si="58"/>
        <v>#N/A</v>
      </c>
      <c r="BB217" s="83" t="e">
        <v>#N/A</v>
      </c>
      <c r="BC217" s="83" t="e">
        <v>#N/A</v>
      </c>
    </row>
    <row r="219" spans="43:55" x14ac:dyDescent="0.2">
      <c r="AY219" s="83" t="s">
        <v>93</v>
      </c>
      <c r="BB219" s="83" t="s">
        <v>190</v>
      </c>
    </row>
    <row r="220" spans="43:55" x14ac:dyDescent="0.2">
      <c r="AY220" s="97" t="s">
        <v>108</v>
      </c>
      <c r="AZ220" s="97" t="s">
        <v>61</v>
      </c>
      <c r="BB220" s="97" t="s">
        <v>108</v>
      </c>
      <c r="BC220" s="97" t="s">
        <v>61</v>
      </c>
    </row>
    <row r="221" spans="43:55" x14ac:dyDescent="0.2">
      <c r="AY221" s="83" t="e">
        <f t="array" ref="AY221:AZ224">MMULT(AQ214:AT217,AY214:AZ217)</f>
        <v>#N/A</v>
      </c>
      <c r="AZ221" s="83" t="e">
        <v>#N/A</v>
      </c>
      <c r="BB221" s="83" t="e">
        <f t="array" ref="BB221:BC224">MMULT(BP38:BS41,AY221:AZ224)</f>
        <v>#N/A</v>
      </c>
      <c r="BC221" s="83" t="e">
        <v>#N/A</v>
      </c>
    </row>
    <row r="222" spans="43:55" x14ac:dyDescent="0.2">
      <c r="AY222" s="83" t="e">
        <v>#N/A</v>
      </c>
      <c r="AZ222" s="83" t="e">
        <v>#N/A</v>
      </c>
      <c r="BB222" s="83" t="e">
        <v>#N/A</v>
      </c>
      <c r="BC222" s="83" t="e">
        <v>#N/A</v>
      </c>
    </row>
    <row r="223" spans="43:55" x14ac:dyDescent="0.2">
      <c r="AY223" s="83" t="e">
        <v>#N/A</v>
      </c>
      <c r="AZ223" s="83" t="e">
        <v>#N/A</v>
      </c>
      <c r="BB223" s="83" t="e">
        <v>#N/A</v>
      </c>
      <c r="BC223" s="83" t="e">
        <v>#N/A</v>
      </c>
    </row>
    <row r="224" spans="43:55" x14ac:dyDescent="0.2">
      <c r="AY224" s="83" t="e">
        <v>#N/A</v>
      </c>
      <c r="AZ224" s="83" t="e">
        <v>#N/A</v>
      </c>
      <c r="BB224" s="83" t="e">
        <v>#N/A</v>
      </c>
      <c r="BC224" s="83" t="e">
        <v>#N/A</v>
      </c>
    </row>
  </sheetData>
  <conditionalFormatting sqref="P111:R111">
    <cfRule type="expression" dxfId="6" priority="6">
      <formula>P$111&lt;&gt;"Yes"</formula>
    </cfRule>
    <cfRule type="expression" dxfId="5" priority="7">
      <formula>P$111="Yes"</formula>
    </cfRule>
  </conditionalFormatting>
  <conditionalFormatting sqref="I145:K145">
    <cfRule type="expression" dxfId="4" priority="4">
      <formula>I$145&lt;&gt;"Yes"</formula>
    </cfRule>
    <cfRule type="expression" dxfId="3" priority="5">
      <formula>I$145="Yes"</formula>
    </cfRule>
  </conditionalFormatting>
  <conditionalFormatting sqref="AD132">
    <cfRule type="expression" dxfId="2" priority="3">
      <formula>OR($AD$132&lt;0,$AD$132&gt;$AQ$176)</formula>
    </cfRule>
  </conditionalFormatting>
  <conditionalFormatting sqref="AD133">
    <cfRule type="expression" dxfId="1" priority="2">
      <formula>OR($AD$133&lt;0,$AD$133&gt;=$AQ$177)</formula>
    </cfRule>
  </conditionalFormatting>
  <conditionalFormatting sqref="AD132:AD133">
    <cfRule type="expression" dxfId="0" priority="1">
      <formula>NOT($BA$197)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4" name="Group Box 4">
              <controlPr defaultSize="0" autoFill="0" autoPict="0">
                <anchor moveWithCells="1">
                  <from>
                    <xdr:col>3</xdr:col>
                    <xdr:colOff>190500</xdr:colOff>
                    <xdr:row>44</xdr:row>
                    <xdr:rowOff>114300</xdr:rowOff>
                  </from>
                  <to>
                    <xdr:col>5</xdr:col>
                    <xdr:colOff>101600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Option Button 5">
              <controlPr defaultSize="0" autoFill="0" autoLine="0" autoPict="0">
                <anchor moveWithCells="1">
                  <from>
                    <xdr:col>3</xdr:col>
                    <xdr:colOff>317500</xdr:colOff>
                    <xdr:row>44</xdr:row>
                    <xdr:rowOff>228600</xdr:rowOff>
                  </from>
                  <to>
                    <xdr:col>4</xdr:col>
                    <xdr:colOff>444500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6" name="Option Button 6">
              <controlPr defaultSize="0" autoFill="0" autoLine="0" autoPict="0">
                <anchor moveWithCells="1">
                  <from>
                    <xdr:col>3</xdr:col>
                    <xdr:colOff>317500</xdr:colOff>
                    <xdr:row>46</xdr:row>
                    <xdr:rowOff>38100</xdr:rowOff>
                  </from>
                  <to>
                    <xdr:col>4</xdr:col>
                    <xdr:colOff>508000</xdr:colOff>
                    <xdr:row>47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7" name="Option Button 7">
              <controlPr defaultSize="0" autoFill="0" autoLine="0" autoPict="0">
                <anchor moveWithCells="1">
                  <from>
                    <xdr:col>3</xdr:col>
                    <xdr:colOff>317500</xdr:colOff>
                    <xdr:row>47</xdr:row>
                    <xdr:rowOff>76200</xdr:rowOff>
                  </from>
                  <to>
                    <xdr:col>4</xdr:col>
                    <xdr:colOff>508000</xdr:colOff>
                    <xdr:row>48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Group Box 12">
              <controlPr defaultSize="0" autoFill="0" autoPict="0">
                <anchor moveWithCells="1">
                  <from>
                    <xdr:col>4</xdr:col>
                    <xdr:colOff>127000</xdr:colOff>
                    <xdr:row>87</xdr:row>
                    <xdr:rowOff>12700</xdr:rowOff>
                  </from>
                  <to>
                    <xdr:col>6</xdr:col>
                    <xdr:colOff>12700</xdr:colOff>
                    <xdr:row>91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Option Button 13">
              <controlPr defaultSize="0" autoFill="0" autoLine="0" autoPict="0">
                <anchor moveWithCells="1">
                  <from>
                    <xdr:col>4</xdr:col>
                    <xdr:colOff>254000</xdr:colOff>
                    <xdr:row>87</xdr:row>
                    <xdr:rowOff>114300</xdr:rowOff>
                  </from>
                  <to>
                    <xdr:col>5</xdr:col>
                    <xdr:colOff>381000</xdr:colOff>
                    <xdr:row>88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Option Button 14">
              <controlPr defaultSize="0" autoFill="0" autoLine="0" autoPict="0">
                <anchor moveWithCells="1">
                  <from>
                    <xdr:col>4</xdr:col>
                    <xdr:colOff>254000</xdr:colOff>
                    <xdr:row>88</xdr:row>
                    <xdr:rowOff>152400</xdr:rowOff>
                  </from>
                  <to>
                    <xdr:col>5</xdr:col>
                    <xdr:colOff>444500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1" name="Option Button 15">
              <controlPr defaultSize="0" autoFill="0" autoLine="0" autoPict="0">
                <anchor moveWithCells="1">
                  <from>
                    <xdr:col>4</xdr:col>
                    <xdr:colOff>254000</xdr:colOff>
                    <xdr:row>89</xdr:row>
                    <xdr:rowOff>177800</xdr:rowOff>
                  </from>
                  <to>
                    <xdr:col>5</xdr:col>
                    <xdr:colOff>444500</xdr:colOff>
                    <xdr:row>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2" name="Group Box 33">
              <controlPr defaultSize="0" autoFill="0" autoPict="0">
                <anchor moveWithCells="1">
                  <from>
                    <xdr:col>1</xdr:col>
                    <xdr:colOff>292100</xdr:colOff>
                    <xdr:row>4</xdr:row>
                    <xdr:rowOff>88900</xdr:rowOff>
                  </from>
                  <to>
                    <xdr:col>3</xdr:col>
                    <xdr:colOff>177800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3" name="Option Button 34">
              <controlPr defaultSize="0" autoFill="0" autoLine="0" autoPict="0">
                <anchor moveWithCells="1">
                  <from>
                    <xdr:col>1</xdr:col>
                    <xdr:colOff>469900</xdr:colOff>
                    <xdr:row>4</xdr:row>
                    <xdr:rowOff>177800</xdr:rowOff>
                  </from>
                  <to>
                    <xdr:col>3</xdr:col>
                    <xdr:colOff>63500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4" name="Group Box 40">
              <controlPr defaultSize="0" autoFill="0" autoPict="0">
                <anchor moveWithCells="1">
                  <from>
                    <xdr:col>1</xdr:col>
                    <xdr:colOff>355600</xdr:colOff>
                    <xdr:row>8</xdr:row>
                    <xdr:rowOff>88900</xdr:rowOff>
                  </from>
                  <to>
                    <xdr:col>3</xdr:col>
                    <xdr:colOff>342900</xdr:colOff>
                    <xdr:row>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5" name="Option Button 41">
              <controlPr defaultSize="0" autoFill="0" autoLine="0" autoPict="0">
                <anchor moveWithCells="1">
                  <from>
                    <xdr:col>1</xdr:col>
                    <xdr:colOff>508000</xdr:colOff>
                    <xdr:row>9</xdr:row>
                    <xdr:rowOff>12700</xdr:rowOff>
                  </from>
                  <to>
                    <xdr:col>3</xdr:col>
                    <xdr:colOff>165100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16" name="Option Button 42">
              <controlPr defaultSize="0" autoFill="0" autoLine="0" autoPict="0">
                <anchor moveWithCells="1">
                  <from>
                    <xdr:col>1</xdr:col>
                    <xdr:colOff>508000</xdr:colOff>
                    <xdr:row>10</xdr:row>
                    <xdr:rowOff>0</xdr:rowOff>
                  </from>
                  <to>
                    <xdr:col>3</xdr:col>
                    <xdr:colOff>190500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17" name="Option Button 43">
              <controlPr defaultSize="0" autoFill="0" autoLine="0" autoPict="0">
                <anchor moveWithCells="1">
                  <from>
                    <xdr:col>1</xdr:col>
                    <xdr:colOff>508000</xdr:colOff>
                    <xdr:row>11</xdr:row>
                    <xdr:rowOff>25400</xdr:rowOff>
                  </from>
                  <to>
                    <xdr:col>3</xdr:col>
                    <xdr:colOff>139700</xdr:colOff>
                    <xdr:row>12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18" name="Group Box 48">
              <controlPr defaultSize="0" autoFill="0" autoPict="0">
                <anchor moveWithCells="1">
                  <from>
                    <xdr:col>3</xdr:col>
                    <xdr:colOff>406400</xdr:colOff>
                    <xdr:row>49</xdr:row>
                    <xdr:rowOff>101600</xdr:rowOff>
                  </from>
                  <to>
                    <xdr:col>5</xdr:col>
                    <xdr:colOff>393700</xdr:colOff>
                    <xdr:row>53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19" name="Option Button 49">
              <controlPr defaultSize="0" autoFill="0" autoLine="0" autoPict="0">
                <anchor moveWithCells="1">
                  <from>
                    <xdr:col>4</xdr:col>
                    <xdr:colOff>38100</xdr:colOff>
                    <xdr:row>50</xdr:row>
                    <xdr:rowOff>38100</xdr:rowOff>
                  </from>
                  <to>
                    <xdr:col>5</xdr:col>
                    <xdr:colOff>215900</xdr:colOff>
                    <xdr:row>50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20" name="Option Button 50">
              <controlPr defaultSize="0" autoFill="0" autoLine="0" autoPict="0">
                <anchor moveWithCells="1">
                  <from>
                    <xdr:col>4</xdr:col>
                    <xdr:colOff>38100</xdr:colOff>
                    <xdr:row>50</xdr:row>
                    <xdr:rowOff>215900</xdr:rowOff>
                  </from>
                  <to>
                    <xdr:col>5</xdr:col>
                    <xdr:colOff>241300</xdr:colOff>
                    <xdr:row>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21" name="Option Button 51">
              <controlPr defaultSize="0" autoFill="0" autoLine="0" autoPict="0">
                <anchor moveWithCells="1">
                  <from>
                    <xdr:col>4</xdr:col>
                    <xdr:colOff>38100</xdr:colOff>
                    <xdr:row>52</xdr:row>
                    <xdr:rowOff>25400</xdr:rowOff>
                  </from>
                  <to>
                    <xdr:col>5</xdr:col>
                    <xdr:colOff>190500</xdr:colOff>
                    <xdr:row>53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22" name="Group Box 56">
              <controlPr defaultSize="0" autoFill="0" autoPict="0">
                <anchor moveWithCells="1">
                  <from>
                    <xdr:col>4</xdr:col>
                    <xdr:colOff>368300</xdr:colOff>
                    <xdr:row>91</xdr:row>
                    <xdr:rowOff>101600</xdr:rowOff>
                  </from>
                  <to>
                    <xdr:col>6</xdr:col>
                    <xdr:colOff>368300</xdr:colOff>
                    <xdr:row>95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23" name="Option Button 57">
              <controlPr defaultSize="0" autoFill="0" autoLine="0" autoPict="0">
                <anchor moveWithCells="1">
                  <from>
                    <xdr:col>5</xdr:col>
                    <xdr:colOff>0</xdr:colOff>
                    <xdr:row>92</xdr:row>
                    <xdr:rowOff>25400</xdr:rowOff>
                  </from>
                  <to>
                    <xdr:col>6</xdr:col>
                    <xdr:colOff>177800</xdr:colOff>
                    <xdr:row>92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24" name="Option Button 58">
              <controlPr defaultSize="0" autoFill="0" autoLine="0" autoPict="0">
                <anchor moveWithCells="1">
                  <from>
                    <xdr:col>5</xdr:col>
                    <xdr:colOff>0</xdr:colOff>
                    <xdr:row>92</xdr:row>
                    <xdr:rowOff>215900</xdr:rowOff>
                  </from>
                  <to>
                    <xdr:col>6</xdr:col>
                    <xdr:colOff>203200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25" name="Option Button 59">
              <controlPr defaultSize="0" autoFill="0" autoLine="0" autoPict="0">
                <anchor moveWithCells="1">
                  <from>
                    <xdr:col>5</xdr:col>
                    <xdr:colOff>0</xdr:colOff>
                    <xdr:row>94</xdr:row>
                    <xdr:rowOff>12700</xdr:rowOff>
                  </from>
                  <to>
                    <xdr:col>6</xdr:col>
                    <xdr:colOff>139700</xdr:colOff>
                    <xdr:row>95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26" name="Group Box 64">
              <controlPr defaultSize="0" autoFill="0" autoPict="0">
                <anchor moveWithCells="1">
                  <from>
                    <xdr:col>4</xdr:col>
                    <xdr:colOff>139700</xdr:colOff>
                    <xdr:row>119</xdr:row>
                    <xdr:rowOff>63500</xdr:rowOff>
                  </from>
                  <to>
                    <xdr:col>6</xdr:col>
                    <xdr:colOff>139700</xdr:colOff>
                    <xdr:row>123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27" name="Option Button 65">
              <controlPr defaultSize="0" autoFill="0" autoLine="0" autoPict="0">
                <anchor moveWithCells="1">
                  <from>
                    <xdr:col>4</xdr:col>
                    <xdr:colOff>279400</xdr:colOff>
                    <xdr:row>119</xdr:row>
                    <xdr:rowOff>177800</xdr:rowOff>
                  </from>
                  <to>
                    <xdr:col>5</xdr:col>
                    <xdr:colOff>457200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28" name="Option Button 66">
              <controlPr defaultSize="0" autoFill="0" autoLine="0" autoPict="0">
                <anchor moveWithCells="1">
                  <from>
                    <xdr:col>4</xdr:col>
                    <xdr:colOff>279400</xdr:colOff>
                    <xdr:row>120</xdr:row>
                    <xdr:rowOff>177800</xdr:rowOff>
                  </from>
                  <to>
                    <xdr:col>5</xdr:col>
                    <xdr:colOff>469900</xdr:colOff>
                    <xdr:row>122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29" name="Group Box 68">
              <controlPr defaultSize="0" autoFill="0" autoPict="0">
                <anchor moveWithCells="1">
                  <from>
                    <xdr:col>3</xdr:col>
                    <xdr:colOff>406400</xdr:colOff>
                    <xdr:row>54</xdr:row>
                    <xdr:rowOff>88900</xdr:rowOff>
                  </from>
                  <to>
                    <xdr:col>5</xdr:col>
                    <xdr:colOff>393700</xdr:colOff>
                    <xdr:row>60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30" name="Option Button 69">
              <controlPr defaultSize="0" autoFill="0" autoLine="0" autoPict="0">
                <anchor moveWithCells="1">
                  <from>
                    <xdr:col>4</xdr:col>
                    <xdr:colOff>0</xdr:colOff>
                    <xdr:row>54</xdr:row>
                    <xdr:rowOff>177800</xdr:rowOff>
                  </from>
                  <to>
                    <xdr:col>5</xdr:col>
                    <xdr:colOff>152400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31" name="Option Button 70">
              <controlPr defaultSize="0" autoFill="0" autoLine="0" autoPict="0">
                <anchor moveWithCells="1">
                  <from>
                    <xdr:col>4</xdr:col>
                    <xdr:colOff>0</xdr:colOff>
                    <xdr:row>55</xdr:row>
                    <xdr:rowOff>190500</xdr:rowOff>
                  </from>
                  <to>
                    <xdr:col>5</xdr:col>
                    <xdr:colOff>152400</xdr:colOff>
                    <xdr:row>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32" name="Option Button 71">
              <controlPr defaultSize="0" autoFill="0" autoLine="0" autoPict="0">
                <anchor moveWithCells="1">
                  <from>
                    <xdr:col>4</xdr:col>
                    <xdr:colOff>0</xdr:colOff>
                    <xdr:row>56</xdr:row>
                    <xdr:rowOff>190500</xdr:rowOff>
                  </from>
                  <to>
                    <xdr:col>5</xdr:col>
                    <xdr:colOff>152400</xdr:colOff>
                    <xdr:row>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33" name="Option Button 72">
              <controlPr defaultSize="0" autoFill="0" autoLine="0" autoPict="0">
                <anchor moveWithCells="1">
                  <from>
                    <xdr:col>4</xdr:col>
                    <xdr:colOff>0</xdr:colOff>
                    <xdr:row>58</xdr:row>
                    <xdr:rowOff>0</xdr:rowOff>
                  </from>
                  <to>
                    <xdr:col>5</xdr:col>
                    <xdr:colOff>152400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34" name="Option Button 73">
              <controlPr defaultSize="0" autoFill="0" autoLine="0" autoPict="0">
                <anchor moveWithCells="1">
                  <from>
                    <xdr:col>4</xdr:col>
                    <xdr:colOff>0</xdr:colOff>
                    <xdr:row>59</xdr:row>
                    <xdr:rowOff>12700</xdr:rowOff>
                  </from>
                  <to>
                    <xdr:col>5</xdr:col>
                    <xdr:colOff>152400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35" name="Group Box 80">
              <controlPr defaultSize="0" autoFill="0" autoPict="0">
                <anchor moveWithCells="1">
                  <from>
                    <xdr:col>1</xdr:col>
                    <xdr:colOff>368300</xdr:colOff>
                    <xdr:row>13</xdr:row>
                    <xdr:rowOff>12700</xdr:rowOff>
                  </from>
                  <to>
                    <xdr:col>3</xdr:col>
                    <xdr:colOff>355600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36" name="Option Button 81">
              <controlPr defaultSize="0" autoFill="0" autoLine="0" autoPict="0">
                <anchor moveWithCells="1">
                  <from>
                    <xdr:col>1</xdr:col>
                    <xdr:colOff>469900</xdr:colOff>
                    <xdr:row>13</xdr:row>
                    <xdr:rowOff>101600</xdr:rowOff>
                  </from>
                  <to>
                    <xdr:col>3</xdr:col>
                    <xdr:colOff>114300</xdr:colOff>
                    <xdr:row>14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37" name="Option Button 82">
              <controlPr defaultSize="0" autoFill="0" autoLine="0" autoPict="0">
                <anchor moveWithCells="1">
                  <from>
                    <xdr:col>1</xdr:col>
                    <xdr:colOff>469900</xdr:colOff>
                    <xdr:row>14</xdr:row>
                    <xdr:rowOff>114300</xdr:rowOff>
                  </from>
                  <to>
                    <xdr:col>3</xdr:col>
                    <xdr:colOff>114300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38" name="Option Button 83">
              <controlPr defaultSize="0" autoFill="0" autoLine="0" autoPict="0">
                <anchor moveWithCells="1">
                  <from>
                    <xdr:col>1</xdr:col>
                    <xdr:colOff>469900</xdr:colOff>
                    <xdr:row>15</xdr:row>
                    <xdr:rowOff>127000</xdr:rowOff>
                  </from>
                  <to>
                    <xdr:col>3</xdr:col>
                    <xdr:colOff>114300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39" name="Option Button 84">
              <controlPr defaultSize="0" autoFill="0" autoLine="0" autoPict="0">
                <anchor moveWithCells="1">
                  <from>
                    <xdr:col>1</xdr:col>
                    <xdr:colOff>469900</xdr:colOff>
                    <xdr:row>16</xdr:row>
                    <xdr:rowOff>127000</xdr:rowOff>
                  </from>
                  <to>
                    <xdr:col>3</xdr:col>
                    <xdr:colOff>114300</xdr:colOff>
                    <xdr:row>17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40" name="Option Button 85">
              <controlPr defaultSize="0" autoFill="0" autoLine="0" autoPict="0">
                <anchor moveWithCells="1">
                  <from>
                    <xdr:col>1</xdr:col>
                    <xdr:colOff>469900</xdr:colOff>
                    <xdr:row>17</xdr:row>
                    <xdr:rowOff>114300</xdr:rowOff>
                  </from>
                  <to>
                    <xdr:col>3</xdr:col>
                    <xdr:colOff>114300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41" name="Group Box 92">
              <controlPr defaultSize="0" autoFill="0" autoPict="0">
                <anchor moveWithCells="1">
                  <from>
                    <xdr:col>4</xdr:col>
                    <xdr:colOff>368300</xdr:colOff>
                    <xdr:row>96</xdr:row>
                    <xdr:rowOff>38100</xdr:rowOff>
                  </from>
                  <to>
                    <xdr:col>6</xdr:col>
                    <xdr:colOff>355600</xdr:colOff>
                    <xdr:row>102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42" name="Option Button 93">
              <controlPr defaultSize="0" autoFill="0" autoLine="0" autoPict="0">
                <anchor moveWithCells="1">
                  <from>
                    <xdr:col>4</xdr:col>
                    <xdr:colOff>469900</xdr:colOff>
                    <xdr:row>96</xdr:row>
                    <xdr:rowOff>139700</xdr:rowOff>
                  </from>
                  <to>
                    <xdr:col>6</xdr:col>
                    <xdr:colOff>114300</xdr:colOff>
                    <xdr:row>97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43" name="Option Button 94">
              <controlPr defaultSize="0" autoFill="0" autoLine="0" autoPict="0">
                <anchor moveWithCells="1">
                  <from>
                    <xdr:col>4</xdr:col>
                    <xdr:colOff>469900</xdr:colOff>
                    <xdr:row>97</xdr:row>
                    <xdr:rowOff>139700</xdr:rowOff>
                  </from>
                  <to>
                    <xdr:col>6</xdr:col>
                    <xdr:colOff>114300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44" name="Option Button 95">
              <controlPr defaultSize="0" autoFill="0" autoLine="0" autoPict="0">
                <anchor moveWithCells="1">
                  <from>
                    <xdr:col>4</xdr:col>
                    <xdr:colOff>469900</xdr:colOff>
                    <xdr:row>98</xdr:row>
                    <xdr:rowOff>152400</xdr:rowOff>
                  </from>
                  <to>
                    <xdr:col>6</xdr:col>
                    <xdr:colOff>114300</xdr:colOff>
                    <xdr:row>99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45" name="Option Button 96">
              <controlPr defaultSize="0" autoFill="0" autoLine="0" autoPict="0">
                <anchor moveWithCells="1">
                  <from>
                    <xdr:col>4</xdr:col>
                    <xdr:colOff>469900</xdr:colOff>
                    <xdr:row>99</xdr:row>
                    <xdr:rowOff>139700</xdr:rowOff>
                  </from>
                  <to>
                    <xdr:col>6</xdr:col>
                    <xdr:colOff>114300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46" name="Option Button 97">
              <controlPr defaultSize="0" autoFill="0" autoLine="0" autoPict="0">
                <anchor moveWithCells="1">
                  <from>
                    <xdr:col>4</xdr:col>
                    <xdr:colOff>469900</xdr:colOff>
                    <xdr:row>100</xdr:row>
                    <xdr:rowOff>152400</xdr:rowOff>
                  </from>
                  <to>
                    <xdr:col>6</xdr:col>
                    <xdr:colOff>114300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47" name="Group Box 118">
              <controlPr defaultSize="0" autoFill="0" autoPict="0">
                <anchor moveWithCells="1">
                  <from>
                    <xdr:col>15</xdr:col>
                    <xdr:colOff>25400</xdr:colOff>
                    <xdr:row>44</xdr:row>
                    <xdr:rowOff>101600</xdr:rowOff>
                  </from>
                  <to>
                    <xdr:col>17</xdr:col>
                    <xdr:colOff>12700</xdr:colOff>
                    <xdr:row>54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48" name="Scroll Bar 119">
              <controlPr defaultSize="0" autoPict="0">
                <anchor moveWithCells="1">
                  <from>
                    <xdr:col>15</xdr:col>
                    <xdr:colOff>114300</xdr:colOff>
                    <xdr:row>47</xdr:row>
                    <xdr:rowOff>88900</xdr:rowOff>
                  </from>
                  <to>
                    <xdr:col>15</xdr:col>
                    <xdr:colOff>355600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49" name="Scroll Bar 121">
              <controlPr defaultSize="0" autoPict="0">
                <anchor moveWithCells="1">
                  <from>
                    <xdr:col>16</xdr:col>
                    <xdr:colOff>101600</xdr:colOff>
                    <xdr:row>47</xdr:row>
                    <xdr:rowOff>88900</xdr:rowOff>
                  </from>
                  <to>
                    <xdr:col>16</xdr:col>
                    <xdr:colOff>330200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50" name="Group Box 125">
              <controlPr defaultSize="0" autoFill="0" autoPict="0">
                <anchor moveWithCells="1">
                  <from>
                    <xdr:col>15</xdr:col>
                    <xdr:colOff>63500</xdr:colOff>
                    <xdr:row>86</xdr:row>
                    <xdr:rowOff>63500</xdr:rowOff>
                  </from>
                  <to>
                    <xdr:col>17</xdr:col>
                    <xdr:colOff>50800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51" name="Scroll Bar 126">
              <controlPr defaultSize="0" autoPict="0">
                <anchor moveWithCells="1">
                  <from>
                    <xdr:col>15</xdr:col>
                    <xdr:colOff>165100</xdr:colOff>
                    <xdr:row>89</xdr:row>
                    <xdr:rowOff>63500</xdr:rowOff>
                  </from>
                  <to>
                    <xdr:col>15</xdr:col>
                    <xdr:colOff>431800</xdr:colOff>
                    <xdr:row>96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52" name="Scroll Bar 127">
              <controlPr defaultSize="0" autoPict="0">
                <anchor moveWithCells="1">
                  <from>
                    <xdr:col>16</xdr:col>
                    <xdr:colOff>152400</xdr:colOff>
                    <xdr:row>89</xdr:row>
                    <xdr:rowOff>50800</xdr:rowOff>
                  </from>
                  <to>
                    <xdr:col>16</xdr:col>
                    <xdr:colOff>431800</xdr:colOff>
                    <xdr:row>96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53" name="Group Box 131">
              <controlPr defaultSize="0" autoFill="0" autoPict="0">
                <anchor moveWithCells="1">
                  <from>
                    <xdr:col>14</xdr:col>
                    <xdr:colOff>12700</xdr:colOff>
                    <xdr:row>4</xdr:row>
                    <xdr:rowOff>101600</xdr:rowOff>
                  </from>
                  <to>
                    <xdr:col>16</xdr:col>
                    <xdr:colOff>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54" name="Scroll Bar 132">
              <controlPr defaultSize="0" autoPict="0">
                <anchor moveWithCells="1">
                  <from>
                    <xdr:col>14</xdr:col>
                    <xdr:colOff>114300</xdr:colOff>
                    <xdr:row>7</xdr:row>
                    <xdr:rowOff>88900</xdr:rowOff>
                  </from>
                  <to>
                    <xdr:col>14</xdr:col>
                    <xdr:colOff>393700</xdr:colOff>
                    <xdr:row>14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55" name="Scroll Bar 133">
              <controlPr defaultSize="0" autoPict="0">
                <anchor moveWithCells="1">
                  <from>
                    <xdr:col>15</xdr:col>
                    <xdr:colOff>101600</xdr:colOff>
                    <xdr:row>7</xdr:row>
                    <xdr:rowOff>76200</xdr:rowOff>
                  </from>
                  <to>
                    <xdr:col>15</xdr:col>
                    <xdr:colOff>381000</xdr:colOff>
                    <xdr:row>14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56" name="Option Button 134">
              <controlPr defaultSize="0" autoFill="0" autoLine="0" autoPict="0">
                <anchor moveWithCells="1">
                  <from>
                    <xdr:col>1</xdr:col>
                    <xdr:colOff>469900</xdr:colOff>
                    <xdr:row>5</xdr:row>
                    <xdr:rowOff>177800</xdr:rowOff>
                  </from>
                  <to>
                    <xdr:col>3</xdr:col>
                    <xdr:colOff>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57" name="Option Button 135">
              <controlPr defaultSize="0" autoFill="0" autoLine="0" autoPict="0">
                <anchor moveWithCells="1">
                  <from>
                    <xdr:col>4</xdr:col>
                    <xdr:colOff>279400</xdr:colOff>
                    <xdr:row>121</xdr:row>
                    <xdr:rowOff>177800</xdr:rowOff>
                  </from>
                  <to>
                    <xdr:col>5</xdr:col>
                    <xdr:colOff>482600</xdr:colOff>
                    <xdr:row>123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58" name="Group Box 143">
              <controlPr defaultSize="0" autoFill="0" autoPict="0">
                <anchor moveWithCells="1">
                  <from>
                    <xdr:col>4</xdr:col>
                    <xdr:colOff>127000</xdr:colOff>
                    <xdr:row>124</xdr:row>
                    <xdr:rowOff>88900</xdr:rowOff>
                  </from>
                  <to>
                    <xdr:col>6</xdr:col>
                    <xdr:colOff>114300</xdr:colOff>
                    <xdr:row>130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59" name="Option Button 144">
              <controlPr defaultSize="0" autoFill="0" autoLine="0" autoPict="0">
                <anchor moveWithCells="1">
                  <from>
                    <xdr:col>4</xdr:col>
                    <xdr:colOff>228600</xdr:colOff>
                    <xdr:row>124</xdr:row>
                    <xdr:rowOff>177800</xdr:rowOff>
                  </from>
                  <to>
                    <xdr:col>5</xdr:col>
                    <xdr:colOff>381000</xdr:colOff>
                    <xdr:row>126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60" name="Option Button 145">
              <controlPr defaultSize="0" autoFill="0" autoLine="0" autoPict="0">
                <anchor moveWithCells="1">
                  <from>
                    <xdr:col>4</xdr:col>
                    <xdr:colOff>228600</xdr:colOff>
                    <xdr:row>125</xdr:row>
                    <xdr:rowOff>190500</xdr:rowOff>
                  </from>
                  <to>
                    <xdr:col>5</xdr:col>
                    <xdr:colOff>381000</xdr:colOff>
                    <xdr:row>127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61" name="Option Button 146">
              <controlPr defaultSize="0" autoFill="0" autoLine="0" autoPict="0">
                <anchor moveWithCells="1">
                  <from>
                    <xdr:col>4</xdr:col>
                    <xdr:colOff>228600</xdr:colOff>
                    <xdr:row>126</xdr:row>
                    <xdr:rowOff>190500</xdr:rowOff>
                  </from>
                  <to>
                    <xdr:col>5</xdr:col>
                    <xdr:colOff>381000</xdr:colOff>
                    <xdr:row>128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62" name="Option Button 147">
              <controlPr defaultSize="0" autoFill="0" autoLine="0" autoPict="0">
                <anchor moveWithCells="1">
                  <from>
                    <xdr:col>4</xdr:col>
                    <xdr:colOff>228600</xdr:colOff>
                    <xdr:row>128</xdr:row>
                    <xdr:rowOff>0</xdr:rowOff>
                  </from>
                  <to>
                    <xdr:col>5</xdr:col>
                    <xdr:colOff>381000</xdr:colOff>
                    <xdr:row>129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63" name="Option Button 148">
              <controlPr defaultSize="0" autoFill="0" autoLine="0" autoPict="0">
                <anchor moveWithCells="1">
                  <from>
                    <xdr:col>4</xdr:col>
                    <xdr:colOff>228600</xdr:colOff>
                    <xdr:row>129</xdr:row>
                    <xdr:rowOff>12700</xdr:rowOff>
                  </from>
                  <to>
                    <xdr:col>5</xdr:col>
                    <xdr:colOff>381000</xdr:colOff>
                    <xdr:row>130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64" name="Check Box 152">
              <controlPr defaultSize="0" autoFill="0" autoLine="0" autoPict="0">
                <anchor moveWithCells="1">
                  <from>
                    <xdr:col>53</xdr:col>
                    <xdr:colOff>139700</xdr:colOff>
                    <xdr:row>195</xdr:row>
                    <xdr:rowOff>165100</xdr:rowOff>
                  </from>
                  <to>
                    <xdr:col>56</xdr:col>
                    <xdr:colOff>215900</xdr:colOff>
                    <xdr:row>197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65" name="Check Box 153">
              <controlPr defaultSize="0" autoFill="0" autoLine="0" autoPict="0">
                <anchor moveWithCells="1">
                  <from>
                    <xdr:col>22</xdr:col>
                    <xdr:colOff>12700</xdr:colOff>
                    <xdr:row>129</xdr:row>
                    <xdr:rowOff>177800</xdr:rowOff>
                  </from>
                  <to>
                    <xdr:col>25</xdr:col>
                    <xdr:colOff>114300</xdr:colOff>
                    <xdr:row>131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66" name="Check Box 154">
              <controlPr defaultSize="0" autoFill="0" autoLine="0" autoPict="0">
                <anchor moveWithCells="1">
                  <from>
                    <xdr:col>22</xdr:col>
                    <xdr:colOff>12700</xdr:colOff>
                    <xdr:row>110</xdr:row>
                    <xdr:rowOff>165100</xdr:rowOff>
                  </from>
                  <to>
                    <xdr:col>25</xdr:col>
                    <xdr:colOff>114300</xdr:colOff>
                    <xdr:row>112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67" name="Check Box 155">
              <controlPr defaultSize="0" autoFill="0" autoLine="0" autoPict="0">
                <anchor moveWithCells="1">
                  <from>
                    <xdr:col>22</xdr:col>
                    <xdr:colOff>38100</xdr:colOff>
                    <xdr:row>90</xdr:row>
                    <xdr:rowOff>177800</xdr:rowOff>
                  </from>
                  <to>
                    <xdr:col>25</xdr:col>
                    <xdr:colOff>139700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68" name="Check Box 156">
              <controlPr defaultSize="0" autoFill="0" autoLine="0" autoPict="0">
                <anchor moveWithCells="1">
                  <from>
                    <xdr:col>22</xdr:col>
                    <xdr:colOff>25400</xdr:colOff>
                    <xdr:row>43</xdr:row>
                    <xdr:rowOff>25400</xdr:rowOff>
                  </from>
                  <to>
                    <xdr:col>25</xdr:col>
                    <xdr:colOff>127000</xdr:colOff>
                    <xdr:row>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69" name="Check Box 157">
              <controlPr defaultSize="0" autoFill="0" autoLine="0" autoPict="0">
                <anchor moveWithCells="1">
                  <from>
                    <xdr:col>22</xdr:col>
                    <xdr:colOff>25400</xdr:colOff>
                    <xdr:row>9</xdr:row>
                    <xdr:rowOff>177800</xdr:rowOff>
                  </from>
                  <to>
                    <xdr:col>25</xdr:col>
                    <xdr:colOff>127000</xdr:colOff>
                    <xdr:row>11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Camera matrices</vt:lpstr>
      <vt:lpstr>Orthograhic projection</vt:lpstr>
      <vt:lpstr>Perspective 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2020-11-20T01:50:56Z</dcterms:modified>
</cp:coreProperties>
</file>