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Sphere" sheetId="1" r:id="rId1"/>
    <sheet name="Interval overlap" sheetId="2" r:id="rId2"/>
    <sheet name="Clamping" sheetId="5" r:id="rId3"/>
    <sheet name="AABB" sheetId="3" r:id="rId4"/>
    <sheet name="OBB" sheetId="6" r:id="rId5"/>
    <sheet name="OBB projection on axis" sheetId="7" r:id="rId6"/>
    <sheet name="OBB axes for SAT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4" i="7" l="1"/>
  <c r="N54" i="7"/>
  <c r="AC75" i="7"/>
  <c r="I81" i="7"/>
  <c r="D60" i="7" l="1"/>
  <c r="T54" i="7"/>
  <c r="Q56" i="7"/>
  <c r="R56" i="7"/>
  <c r="S56" i="7"/>
  <c r="T56" i="7"/>
  <c r="AM60" i="7"/>
  <c r="AS60" i="7" s="1"/>
  <c r="T55" i="7" s="1"/>
  <c r="AS59" i="7"/>
  <c r="AN58" i="7"/>
  <c r="AM58" i="7"/>
  <c r="AS58" i="7" s="1"/>
  <c r="T53" i="7" s="1"/>
  <c r="AF58" i="7"/>
  <c r="AD59" i="7" s="1"/>
  <c r="AD58" i="7"/>
  <c r="AH57" i="7"/>
  <c r="AN54" i="7"/>
  <c r="AJ66" i="7" s="1"/>
  <c r="AD54" i="7"/>
  <c r="AC54" i="7"/>
  <c r="AG53" i="7"/>
  <c r="AH53" i="7" s="1"/>
  <c r="AE53" i="7"/>
  <c r="AF53" i="7" s="1"/>
  <c r="AN52" i="7"/>
  <c r="AD52" i="7"/>
  <c r="AC52" i="7"/>
  <c r="J54" i="7"/>
  <c r="G56" i="7"/>
  <c r="H56" i="7"/>
  <c r="I56" i="7"/>
  <c r="J56" i="7"/>
  <c r="E54" i="7"/>
  <c r="D54" i="7"/>
  <c r="AJ64" i="7" l="1"/>
  <c r="AK64" i="7" s="1"/>
  <c r="AE52" i="7"/>
  <c r="AE59" i="7"/>
  <c r="AF60" i="7" s="1"/>
  <c r="AF59" i="7"/>
  <c r="AE60" i="7" s="1"/>
  <c r="AG54" i="7"/>
  <c r="O55" i="7" s="1"/>
  <c r="AG66" i="7"/>
  <c r="AK66" i="7"/>
  <c r="AH66" i="7"/>
  <c r="AG52" i="7"/>
  <c r="O53" i="7" s="1"/>
  <c r="AH58" i="7"/>
  <c r="AL58" i="7" s="1" a="1"/>
  <c r="AG64" i="7"/>
  <c r="AE54" i="7"/>
  <c r="AH64" i="7" l="1"/>
  <c r="AD68" i="7"/>
  <c r="N53" i="7"/>
  <c r="J76" i="7" s="1"/>
  <c r="J77" i="7"/>
  <c r="N55" i="7"/>
  <c r="AH59" i="7"/>
  <c r="AJ58" i="7" s="1" a="1"/>
  <c r="AJ60" i="7" s="1"/>
  <c r="AD60" i="7"/>
  <c r="AH60" i="7" s="1"/>
  <c r="AK58" i="7" s="1" a="1"/>
  <c r="AK58" i="7" s="1"/>
  <c r="AD64" i="7"/>
  <c r="AD67" i="7"/>
  <c r="AH52" i="7"/>
  <c r="AC66" i="7"/>
  <c r="J78" i="7"/>
  <c r="AC67" i="7"/>
  <c r="AH54" i="7"/>
  <c r="AL58" i="7"/>
  <c r="AL60" i="7"/>
  <c r="AL59" i="7"/>
  <c r="AD65" i="7"/>
  <c r="AF52" i="7"/>
  <c r="AD66" i="7"/>
  <c r="AC65" i="7"/>
  <c r="AF54" i="7"/>
  <c r="AC68" i="7"/>
  <c r="AC64" i="7"/>
  <c r="AJ58" i="7" l="1"/>
  <c r="AJ59" i="7"/>
  <c r="AK59" i="7"/>
  <c r="AK60" i="7"/>
  <c r="G16" i="8" l="1"/>
  <c r="H16" i="8"/>
  <c r="I16" i="8"/>
  <c r="J16" i="8"/>
  <c r="AM27" i="8"/>
  <c r="AS27" i="8" s="1"/>
  <c r="J15" i="8" s="1"/>
  <c r="AS26" i="8"/>
  <c r="J14" i="8" s="1"/>
  <c r="AN25" i="8"/>
  <c r="AM25" i="8"/>
  <c r="AS25" i="8" s="1"/>
  <c r="J13" i="8" s="1"/>
  <c r="AF25" i="8"/>
  <c r="AE25" i="8"/>
  <c r="AD25" i="8"/>
  <c r="AF24" i="8"/>
  <c r="AE24" i="8"/>
  <c r="AD24" i="8"/>
  <c r="AF11" i="8"/>
  <c r="AE11" i="8"/>
  <c r="AD11" i="8"/>
  <c r="AE12" i="8"/>
  <c r="G9" i="8"/>
  <c r="H9" i="8"/>
  <c r="I9" i="8"/>
  <c r="J9" i="8"/>
  <c r="AD21" i="8"/>
  <c r="AC21" i="8"/>
  <c r="AD20" i="8"/>
  <c r="AC20" i="8"/>
  <c r="AD19" i="8"/>
  <c r="AC19" i="8"/>
  <c r="AD7" i="8"/>
  <c r="AC7" i="8"/>
  <c r="AM14" i="8"/>
  <c r="AS14" i="8" s="1"/>
  <c r="J8" i="8" s="1"/>
  <c r="AS13" i="8"/>
  <c r="J7" i="8" s="1"/>
  <c r="AN12" i="8"/>
  <c r="AM12" i="8"/>
  <c r="AS12" i="8" s="1"/>
  <c r="J6" i="8" s="1"/>
  <c r="AF12" i="8"/>
  <c r="AD12" i="8"/>
  <c r="AD8" i="8"/>
  <c r="AC8" i="8"/>
  <c r="AD6" i="8"/>
  <c r="AC6" i="8"/>
  <c r="AN6" i="7"/>
  <c r="AN8" i="7"/>
  <c r="AH25" i="8" l="1"/>
  <c r="AL25" i="8" s="1" a="1"/>
  <c r="AL26" i="8" s="1"/>
  <c r="AR26" i="8" s="1"/>
  <c r="I14" i="8" s="1"/>
  <c r="J23" i="8" s="1"/>
  <c r="AD26" i="8"/>
  <c r="AF26" i="8"/>
  <c r="AH11" i="8"/>
  <c r="AF13" i="8"/>
  <c r="AH24" i="8"/>
  <c r="AE26" i="8"/>
  <c r="AG19" i="8"/>
  <c r="AE7" i="8"/>
  <c r="AF7" i="8" s="1"/>
  <c r="AG21" i="8"/>
  <c r="AG20" i="8"/>
  <c r="AE21" i="8"/>
  <c r="AE20" i="8"/>
  <c r="AE19" i="8"/>
  <c r="AG7" i="8"/>
  <c r="AG6" i="8"/>
  <c r="AE8" i="8"/>
  <c r="AE13" i="8"/>
  <c r="AH12" i="8"/>
  <c r="AL12" i="8" s="1" a="1"/>
  <c r="AL12" i="8" s="1"/>
  <c r="AR12" i="8" s="1"/>
  <c r="I6" i="8" s="1"/>
  <c r="F22" i="8" s="1"/>
  <c r="AG8" i="8"/>
  <c r="AE6" i="8"/>
  <c r="D6" i="8" s="1"/>
  <c r="AD13" i="8"/>
  <c r="AL27" i="8" l="1"/>
  <c r="AR27" i="8" s="1"/>
  <c r="I15" i="8" s="1"/>
  <c r="J24" i="8" s="1"/>
  <c r="AL25" i="8"/>
  <c r="AR25" i="8" s="1"/>
  <c r="I13" i="8" s="1"/>
  <c r="J22" i="8" s="1"/>
  <c r="AD14" i="8"/>
  <c r="AE27" i="8"/>
  <c r="AH26" i="8"/>
  <c r="AJ25" i="8" s="1" a="1"/>
  <c r="AJ25" i="8" s="1"/>
  <c r="AP25" i="8" s="1"/>
  <c r="G13" i="8" s="1"/>
  <c r="H22" i="8" s="1"/>
  <c r="AF19" i="8"/>
  <c r="E13" i="8"/>
  <c r="AH20" i="8"/>
  <c r="E14" i="8"/>
  <c r="AH21" i="8"/>
  <c r="E15" i="8"/>
  <c r="AH19" i="8"/>
  <c r="D13" i="8"/>
  <c r="AF20" i="8"/>
  <c r="D14" i="8"/>
  <c r="AF21" i="8"/>
  <c r="D15" i="8"/>
  <c r="AD27" i="8"/>
  <c r="AF27" i="8"/>
  <c r="D7" i="8"/>
  <c r="AF6" i="8"/>
  <c r="E6" i="8"/>
  <c r="AH7" i="8"/>
  <c r="E7" i="8"/>
  <c r="AH8" i="8"/>
  <c r="E8" i="8"/>
  <c r="AF8" i="8"/>
  <c r="D8" i="8"/>
  <c r="AH6" i="8"/>
  <c r="AL14" i="8"/>
  <c r="AR14" i="8" s="1"/>
  <c r="I8" i="8" s="1"/>
  <c r="F24" i="8" s="1"/>
  <c r="AL13" i="8"/>
  <c r="AR13" i="8" s="1"/>
  <c r="I7" i="8" s="1"/>
  <c r="F23" i="8" s="1"/>
  <c r="AH13" i="8"/>
  <c r="AJ12" i="8" s="1" a="1"/>
  <c r="AF14" i="8"/>
  <c r="AE14" i="8"/>
  <c r="N29" i="8" l="1"/>
  <c r="N30" i="8"/>
  <c r="N31" i="8"/>
  <c r="AJ26" i="8"/>
  <c r="AP26" i="8" s="1"/>
  <c r="G14" i="8" s="1"/>
  <c r="H23" i="8" s="1"/>
  <c r="L31" i="8" s="1"/>
  <c r="AJ27" i="8"/>
  <c r="AP27" i="8" s="1"/>
  <c r="G15" i="8" s="1"/>
  <c r="H24" i="8" s="1"/>
  <c r="AH27" i="8"/>
  <c r="AK25" i="8" s="1" a="1"/>
  <c r="AK27" i="8" s="1"/>
  <c r="AQ27" i="8" s="1"/>
  <c r="H15" i="8" s="1"/>
  <c r="I24" i="8" s="1"/>
  <c r="AH14" i="8"/>
  <c r="AK12" i="8" s="1" a="1"/>
  <c r="AK14" i="8" s="1"/>
  <c r="AQ14" i="8" s="1"/>
  <c r="H8" i="8" s="1"/>
  <c r="E24" i="8" s="1"/>
  <c r="AJ14" i="8"/>
  <c r="AP14" i="8" s="1"/>
  <c r="G8" i="8" s="1"/>
  <c r="D24" i="8" s="1"/>
  <c r="AJ13" i="8"/>
  <c r="AP13" i="8" s="1"/>
  <c r="G7" i="8" s="1"/>
  <c r="D23" i="8" s="1"/>
  <c r="AJ12" i="8"/>
  <c r="AP12" i="8" s="1"/>
  <c r="G6" i="8" s="1"/>
  <c r="D22" i="8" s="1"/>
  <c r="L29" i="8" l="1"/>
  <c r="L30" i="8"/>
  <c r="F29" i="8"/>
  <c r="F31" i="8"/>
  <c r="F30" i="8"/>
  <c r="D29" i="8"/>
  <c r="D30" i="8"/>
  <c r="D31" i="8"/>
  <c r="AK25" i="8"/>
  <c r="AQ25" i="8" s="1"/>
  <c r="H13" i="8" s="1"/>
  <c r="I22" i="8" s="1"/>
  <c r="E30" i="8" s="1"/>
  <c r="AK26" i="8"/>
  <c r="AQ26" i="8" s="1"/>
  <c r="H14" i="8" s="1"/>
  <c r="I23" i="8" s="1"/>
  <c r="AK12" i="8"/>
  <c r="AQ12" i="8" s="1"/>
  <c r="H6" i="8" s="1"/>
  <c r="E22" i="8" s="1"/>
  <c r="AK13" i="8"/>
  <c r="AQ13" i="8" s="1"/>
  <c r="H7" i="8" s="1"/>
  <c r="E23" i="8" s="1"/>
  <c r="M31" i="8" l="1"/>
  <c r="M29" i="8"/>
  <c r="M30" i="8"/>
  <c r="J29" i="8"/>
  <c r="J31" i="8"/>
  <c r="J30" i="8"/>
  <c r="I31" i="8"/>
  <c r="I30" i="8"/>
  <c r="H29" i="8"/>
  <c r="I29" i="8"/>
  <c r="H30" i="8"/>
  <c r="H31" i="8"/>
  <c r="E31" i="8"/>
  <c r="E29" i="8"/>
  <c r="AI19" i="8" a="1"/>
  <c r="AJ21" i="8" s="1"/>
  <c r="AI6" i="8" a="1"/>
  <c r="AJ6" i="8" s="1"/>
  <c r="AL21" i="8" l="1"/>
  <c r="AI19" i="8"/>
  <c r="AK21" i="8"/>
  <c r="AI21" i="8"/>
  <c r="AJ19" i="8"/>
  <c r="AI20" i="8"/>
  <c r="AL22" i="8"/>
  <c r="AJ20" i="8"/>
  <c r="AI22" i="8"/>
  <c r="AL20" i="8"/>
  <c r="AK20" i="8"/>
  <c r="AJ22" i="8"/>
  <c r="AK22" i="8"/>
  <c r="AL19" i="8"/>
  <c r="AK19" i="8"/>
  <c r="AL6" i="8"/>
  <c r="AI6" i="8"/>
  <c r="AJ8" i="8"/>
  <c r="AL7" i="8"/>
  <c r="AJ9" i="8"/>
  <c r="AL8" i="8"/>
  <c r="AI9" i="8"/>
  <c r="AK8" i="8"/>
  <c r="AK6" i="8"/>
  <c r="AK7" i="8"/>
  <c r="AK9" i="8"/>
  <c r="AI8" i="8"/>
  <c r="AL9" i="8"/>
  <c r="AI7" i="8"/>
  <c r="AJ7" i="8"/>
  <c r="AN21" i="8" l="1"/>
  <c r="AN19" i="8"/>
  <c r="AN6" i="8"/>
  <c r="AN20" i="8"/>
  <c r="AN8" i="8"/>
  <c r="AN7" i="8"/>
  <c r="AC38" i="7" l="1"/>
  <c r="D15" i="7"/>
  <c r="D13" i="7"/>
  <c r="D14" i="7"/>
  <c r="G27" i="7" s="1"/>
  <c r="J10" i="7"/>
  <c r="I10" i="7"/>
  <c r="H10" i="7"/>
  <c r="G10" i="7"/>
  <c r="D8" i="7"/>
  <c r="AM14" i="7"/>
  <c r="AS14" i="7" s="1"/>
  <c r="AS13" i="7"/>
  <c r="J8" i="7" s="1"/>
  <c r="AN12" i="7"/>
  <c r="AM12" i="7"/>
  <c r="AS12" i="7" s="1"/>
  <c r="AF12" i="7"/>
  <c r="AD12" i="7"/>
  <c r="AH11" i="7"/>
  <c r="AD8" i="7"/>
  <c r="AC8" i="7"/>
  <c r="AG7" i="7"/>
  <c r="AH7" i="7" s="1"/>
  <c r="AE7" i="7"/>
  <c r="AF7" i="7" s="1"/>
  <c r="AD6" i="7"/>
  <c r="AC6" i="7"/>
  <c r="AG18" i="7" s="1"/>
  <c r="AN12" i="6"/>
  <c r="AD8" i="6"/>
  <c r="AD6" i="6"/>
  <c r="F84" i="6"/>
  <c r="E84" i="6"/>
  <c r="AC50" i="6"/>
  <c r="AC51" i="6" s="1"/>
  <c r="AD48" i="6"/>
  <c r="AD49" i="6" s="1"/>
  <c r="D59" i="6"/>
  <c r="AH47" i="6" s="1"/>
  <c r="G51" i="6"/>
  <c r="D103" i="6" s="1"/>
  <c r="H51" i="6"/>
  <c r="E103" i="6" s="1"/>
  <c r="I51" i="6"/>
  <c r="F103" i="6" s="1"/>
  <c r="J51" i="6"/>
  <c r="G103" i="6" s="1"/>
  <c r="G26" i="7" l="1"/>
  <c r="D59" i="7"/>
  <c r="G28" i="7"/>
  <c r="D61" i="7"/>
  <c r="AR60" i="7"/>
  <c r="S55" i="7" s="1"/>
  <c r="AQ58" i="7"/>
  <c r="R53" i="7" s="1"/>
  <c r="AQ60" i="7"/>
  <c r="R55" i="7" s="1"/>
  <c r="AP59" i="7"/>
  <c r="Q54" i="7" s="1"/>
  <c r="AQ59" i="7"/>
  <c r="R54" i="7" s="1"/>
  <c r="AR58" i="7"/>
  <c r="S53" i="7" s="1"/>
  <c r="AP58" i="7"/>
  <c r="Q53" i="7" s="1"/>
  <c r="AR59" i="7"/>
  <c r="S54" i="7" s="1"/>
  <c r="AP60" i="7"/>
  <c r="Q55" i="7" s="1"/>
  <c r="J9" i="7"/>
  <c r="J55" i="7"/>
  <c r="J7" i="7"/>
  <c r="J53" i="7"/>
  <c r="E8" i="7"/>
  <c r="F38" i="7" s="1"/>
  <c r="AC39" i="7"/>
  <c r="AC37" i="7"/>
  <c r="J38" i="7"/>
  <c r="AJ20" i="7"/>
  <c r="AH12" i="7"/>
  <c r="AL12" i="7" s="1" a="1"/>
  <c r="AL12" i="7" s="1"/>
  <c r="AR12" i="7" s="1"/>
  <c r="AJ18" i="7"/>
  <c r="AG8" i="7"/>
  <c r="E55" i="7" s="1"/>
  <c r="AE6" i="7"/>
  <c r="AD13" i="7"/>
  <c r="AE13" i="7"/>
  <c r="AG6" i="7"/>
  <c r="E53" i="7" s="1"/>
  <c r="AF13" i="7"/>
  <c r="AG20" i="7"/>
  <c r="AE8" i="7"/>
  <c r="J107" i="6"/>
  <c r="AF49" i="6"/>
  <c r="AE49" i="6"/>
  <c r="AD51" i="6"/>
  <c r="AC52" i="6"/>
  <c r="AD50" i="6"/>
  <c r="I82" i="7" l="1"/>
  <c r="AC76" i="7"/>
  <c r="I80" i="7"/>
  <c r="AC74" i="7"/>
  <c r="E80" i="7" a="1"/>
  <c r="E80" i="7" s="1"/>
  <c r="F77" i="7"/>
  <c r="D77" i="7"/>
  <c r="AI52" i="7" a="1"/>
  <c r="AL55" i="7" s="1"/>
  <c r="I7" i="7"/>
  <c r="I53" i="7"/>
  <c r="AD18" i="7"/>
  <c r="D53" i="7"/>
  <c r="D9" i="7"/>
  <c r="D55" i="7"/>
  <c r="AD38" i="7"/>
  <c r="E7" i="7"/>
  <c r="E9" i="7"/>
  <c r="AH20" i="7"/>
  <c r="AK20" i="7"/>
  <c r="AH18" i="7"/>
  <c r="AK18" i="7"/>
  <c r="AL14" i="7"/>
  <c r="AR14" i="7" s="1"/>
  <c r="AL13" i="7"/>
  <c r="AR13" i="7" s="1"/>
  <c r="AD22" i="7"/>
  <c r="AF6" i="7"/>
  <c r="AD19" i="7"/>
  <c r="AD21" i="7"/>
  <c r="AH13" i="7"/>
  <c r="AJ12" i="7" s="1" a="1"/>
  <c r="AJ14" i="7" s="1"/>
  <c r="AP14" i="7" s="1"/>
  <c r="AD20" i="7"/>
  <c r="AF14" i="7"/>
  <c r="AH8" i="7"/>
  <c r="AC20" i="7"/>
  <c r="AC21" i="7"/>
  <c r="AD14" i="7"/>
  <c r="AH6" i="7"/>
  <c r="D7" i="7"/>
  <c r="AC19" i="7"/>
  <c r="AF8" i="7"/>
  <c r="AC22" i="7"/>
  <c r="AC18" i="7"/>
  <c r="AE14" i="7"/>
  <c r="AE50" i="6"/>
  <c r="AF50" i="6"/>
  <c r="AD52" i="6"/>
  <c r="AC53" i="6"/>
  <c r="AF51" i="6"/>
  <c r="AE51" i="6"/>
  <c r="AD75" i="7" l="1"/>
  <c r="H82" i="7"/>
  <c r="G82" i="7"/>
  <c r="E82" i="7"/>
  <c r="G81" i="7"/>
  <c r="E81" i="7"/>
  <c r="G83" i="7"/>
  <c r="F82" i="7"/>
  <c r="G80" i="7"/>
  <c r="F83" i="7"/>
  <c r="H83" i="7"/>
  <c r="H80" i="7"/>
  <c r="F81" i="7"/>
  <c r="E83" i="7"/>
  <c r="H81" i="7"/>
  <c r="F80" i="7"/>
  <c r="AI54" i="7"/>
  <c r="AJ53" i="7"/>
  <c r="AK54" i="7"/>
  <c r="AI52" i="7"/>
  <c r="AI53" i="7"/>
  <c r="AJ55" i="7"/>
  <c r="AI55" i="7"/>
  <c r="AJ52" i="7"/>
  <c r="AL54" i="7"/>
  <c r="AK52" i="7"/>
  <c r="AK53" i="7"/>
  <c r="AK55" i="7"/>
  <c r="AL53" i="7"/>
  <c r="AL52" i="7"/>
  <c r="AJ54" i="7"/>
  <c r="G9" i="7"/>
  <c r="G55" i="7"/>
  <c r="I9" i="7"/>
  <c r="I55" i="7"/>
  <c r="I8" i="7"/>
  <c r="I54" i="7"/>
  <c r="F39" i="7"/>
  <c r="F37" i="7"/>
  <c r="AJ12" i="7"/>
  <c r="AP12" i="7" s="1"/>
  <c r="AJ13" i="7"/>
  <c r="AP13" i="7" s="1"/>
  <c r="AH14" i="7"/>
  <c r="AK12" i="7" s="1" a="1"/>
  <c r="AK12" i="7" s="1"/>
  <c r="AQ12" i="7" s="1"/>
  <c r="H53" i="7" s="1"/>
  <c r="AC54" i="6"/>
  <c r="AD53" i="6"/>
  <c r="AF52" i="6"/>
  <c r="AE52" i="6"/>
  <c r="AM54" i="7" l="1"/>
  <c r="AF76" i="7" s="1"/>
  <c r="K80" i="7" a="1"/>
  <c r="K80" i="7" s="1"/>
  <c r="E33" i="7"/>
  <c r="AM53" i="7"/>
  <c r="AM52" i="7"/>
  <c r="AE64" i="7" a="1"/>
  <c r="AE66" i="7" s="1"/>
  <c r="AF64" i="7" a="1"/>
  <c r="AF65" i="7" s="1"/>
  <c r="G8" i="7"/>
  <c r="G54" i="7"/>
  <c r="G7" i="7"/>
  <c r="G53" i="7"/>
  <c r="H7" i="7"/>
  <c r="AK14" i="7"/>
  <c r="AQ14" i="7" s="1"/>
  <c r="AK13" i="7"/>
  <c r="AQ13" i="7" s="1"/>
  <c r="AF53" i="6"/>
  <c r="AE53" i="6"/>
  <c r="AC55" i="6"/>
  <c r="AD54" i="6"/>
  <c r="E91" i="7" l="1"/>
  <c r="AF74" i="7"/>
  <c r="AF75" i="7"/>
  <c r="K83" i="7"/>
  <c r="K82" i="7"/>
  <c r="K81" i="7"/>
  <c r="AE65" i="7"/>
  <c r="AE67" i="7"/>
  <c r="AE64" i="7"/>
  <c r="AE68" i="7" s="1"/>
  <c r="AF66" i="7"/>
  <c r="AF67" i="7"/>
  <c r="AF64" i="7"/>
  <c r="AF68" i="7" s="1"/>
  <c r="H9" i="7"/>
  <c r="H55" i="7"/>
  <c r="H8" i="7"/>
  <c r="H54" i="7"/>
  <c r="AI6" i="7" a="1"/>
  <c r="AE54" i="6"/>
  <c r="AF54" i="6"/>
  <c r="AD55" i="6"/>
  <c r="AC56" i="6"/>
  <c r="E85" i="7" l="1"/>
  <c r="J85" i="7" s="1"/>
  <c r="AE75" i="7"/>
  <c r="AG74" i="7" s="1"/>
  <c r="AD80" i="7" s="1"/>
  <c r="E90" i="7"/>
  <c r="E89" i="7"/>
  <c r="C26" i="7" a="1"/>
  <c r="F28" i="7" s="1"/>
  <c r="AI9" i="7"/>
  <c r="AJ6" i="7"/>
  <c r="AI7" i="7"/>
  <c r="AI6" i="7"/>
  <c r="AJ7" i="7"/>
  <c r="AL8" i="7"/>
  <c r="AK8" i="7"/>
  <c r="AJ9" i="7"/>
  <c r="AL7" i="7"/>
  <c r="AL6" i="7"/>
  <c r="AK6" i="7"/>
  <c r="AK7" i="7"/>
  <c r="AI8" i="7"/>
  <c r="AL9" i="7"/>
  <c r="AK9" i="7"/>
  <c r="AJ8" i="7"/>
  <c r="AD56" i="6"/>
  <c r="AC57" i="6"/>
  <c r="AF55" i="6"/>
  <c r="AE55" i="6"/>
  <c r="AG75" i="7" l="1"/>
  <c r="AD81" i="7" s="1"/>
  <c r="AG76" i="7"/>
  <c r="AD82" i="7" s="1"/>
  <c r="D29" i="7"/>
  <c r="F27" i="7"/>
  <c r="E29" i="7"/>
  <c r="F29" i="7"/>
  <c r="C26" i="7"/>
  <c r="E28" i="7"/>
  <c r="C29" i="7"/>
  <c r="D26" i="7"/>
  <c r="E26" i="7"/>
  <c r="F26" i="7"/>
  <c r="C27" i="7"/>
  <c r="C28" i="7"/>
  <c r="D27" i="7"/>
  <c r="E27" i="7"/>
  <c r="D28" i="7"/>
  <c r="AM8" i="7"/>
  <c r="AF39" i="7" s="1"/>
  <c r="AM6" i="7"/>
  <c r="AF37" i="7" s="1"/>
  <c r="AM7" i="7"/>
  <c r="AF38" i="7" s="1"/>
  <c r="AF18" i="7" a="1"/>
  <c r="AE18" i="7" a="1"/>
  <c r="AD57" i="6"/>
  <c r="AC58" i="6"/>
  <c r="AF56" i="6"/>
  <c r="AE56" i="6"/>
  <c r="G91" i="7" l="1"/>
  <c r="I91" i="7" s="1"/>
  <c r="G90" i="7"/>
  <c r="I90" i="7" s="1"/>
  <c r="G89" i="7"/>
  <c r="I89" i="7" s="1"/>
  <c r="I26" i="7" a="1"/>
  <c r="I26" i="7" s="1"/>
  <c r="AE38" i="7"/>
  <c r="AJ74" i="7" s="1"/>
  <c r="AE18" i="7"/>
  <c r="AE22" i="7" s="1"/>
  <c r="AE21" i="7"/>
  <c r="AE20" i="7"/>
  <c r="AE19" i="7"/>
  <c r="AF18" i="7"/>
  <c r="AF22" i="7" s="1"/>
  <c r="AF21" i="7"/>
  <c r="AF19" i="7"/>
  <c r="AF20" i="7"/>
  <c r="AC59" i="6"/>
  <c r="AD58" i="6"/>
  <c r="AF57" i="6"/>
  <c r="AE57" i="6"/>
  <c r="F93" i="7" l="1"/>
  <c r="I93" i="7" s="1"/>
  <c r="E97" i="7" s="1"/>
  <c r="AJ37" i="7"/>
  <c r="I27" i="7"/>
  <c r="I29" i="7"/>
  <c r="I28" i="7"/>
  <c r="AG37" i="7"/>
  <c r="AC80" i="7" s="1"/>
  <c r="AG39" i="7"/>
  <c r="AC82" i="7" s="1"/>
  <c r="AG38" i="7"/>
  <c r="AC81" i="7" s="1"/>
  <c r="AE58" i="6"/>
  <c r="AF58" i="6"/>
  <c r="AD59" i="6"/>
  <c r="AC60" i="6"/>
  <c r="N38" i="7" l="1"/>
  <c r="G41" i="7" s="1"/>
  <c r="AH38" i="7" s="1"/>
  <c r="AI38" i="7" s="1"/>
  <c r="AH76" i="7"/>
  <c r="AI76" i="7" s="1"/>
  <c r="AH74" i="7"/>
  <c r="AI74" i="7" s="1"/>
  <c r="AH75" i="7"/>
  <c r="AI75" i="7" s="1"/>
  <c r="AC61" i="6"/>
  <c r="AD60" i="6"/>
  <c r="AF59" i="6"/>
  <c r="AE59" i="6"/>
  <c r="AH39" i="7" l="1"/>
  <c r="AI39" i="7" s="1"/>
  <c r="AH37" i="7"/>
  <c r="AI37" i="7" s="1"/>
  <c r="E73" i="7"/>
  <c r="G97" i="7" s="1"/>
  <c r="F97" i="7" s="1"/>
  <c r="M97" i="7" s="1"/>
  <c r="AC62" i="6"/>
  <c r="AD61" i="6"/>
  <c r="AF60" i="6"/>
  <c r="AE60" i="6"/>
  <c r="AF61" i="6" l="1"/>
  <c r="AE61" i="6"/>
  <c r="AC63" i="6"/>
  <c r="AD62" i="6"/>
  <c r="AF62" i="6" l="1"/>
  <c r="AE62" i="6"/>
  <c r="AD63" i="6"/>
  <c r="AC64" i="6"/>
  <c r="AF63" i="6" l="1"/>
  <c r="AE63" i="6"/>
  <c r="AD64" i="6"/>
  <c r="AC65" i="6"/>
  <c r="AE64" i="6" l="1"/>
  <c r="AF64" i="6"/>
  <c r="AC66" i="6"/>
  <c r="AD65" i="6"/>
  <c r="AC67" i="6" l="1"/>
  <c r="AD66" i="6"/>
  <c r="AF65" i="6"/>
  <c r="AE65" i="6"/>
  <c r="AF66" i="6" l="1"/>
  <c r="AE66" i="6"/>
  <c r="AC68" i="6"/>
  <c r="AD67" i="6"/>
  <c r="AD68" i="6" l="1"/>
  <c r="AC69" i="6"/>
  <c r="AF67" i="6"/>
  <c r="AE67" i="6"/>
  <c r="AD69" i="6" l="1"/>
  <c r="AC70" i="6"/>
  <c r="AF68" i="6"/>
  <c r="AE68" i="6"/>
  <c r="AC71" i="6" l="1"/>
  <c r="AD70" i="6"/>
  <c r="AF69" i="6"/>
  <c r="AE69" i="6"/>
  <c r="AF70" i="6" l="1"/>
  <c r="AE70" i="6"/>
  <c r="AD71" i="6"/>
  <c r="AC72" i="6"/>
  <c r="AC73" i="6" l="1"/>
  <c r="AD72" i="6"/>
  <c r="AF71" i="6"/>
  <c r="AE71" i="6"/>
  <c r="AE72" i="6" l="1"/>
  <c r="AF72" i="6"/>
  <c r="AC74" i="6"/>
  <c r="AD73" i="6"/>
  <c r="AF73" i="6" l="1"/>
  <c r="AE73" i="6"/>
  <c r="AD74" i="6"/>
  <c r="AC75" i="6"/>
  <c r="AF74" i="6" l="1"/>
  <c r="AE74" i="6"/>
  <c r="AD75" i="6"/>
  <c r="AC76" i="6"/>
  <c r="AC77" i="6" l="1"/>
  <c r="AD76" i="6"/>
  <c r="AF75" i="6"/>
  <c r="AE75" i="6"/>
  <c r="AE76" i="6" l="1"/>
  <c r="AF76" i="6"/>
  <c r="AC78" i="6"/>
  <c r="AD77" i="6"/>
  <c r="AC79" i="6" l="1"/>
  <c r="AD78" i="6"/>
  <c r="AF77" i="6"/>
  <c r="AE77" i="6"/>
  <c r="AF78" i="6" l="1"/>
  <c r="AE78" i="6"/>
  <c r="AC80" i="6"/>
  <c r="AD79" i="6"/>
  <c r="AD80" i="6" l="1"/>
  <c r="AC81" i="6"/>
  <c r="AD81" i="6" s="1"/>
  <c r="AF79" i="6"/>
  <c r="AE79" i="6"/>
  <c r="AF81" i="6" l="1"/>
  <c r="AE81" i="6"/>
  <c r="AE80" i="6"/>
  <c r="AF80" i="6"/>
  <c r="AO8" i="6" l="1"/>
  <c r="AO6" i="6"/>
  <c r="G10" i="6" l="1"/>
  <c r="H10" i="6"/>
  <c r="I10" i="6"/>
  <c r="J10" i="6"/>
  <c r="AC8" i="6"/>
  <c r="AI20" i="6" s="1"/>
  <c r="AC6" i="6"/>
  <c r="AI18" i="6" s="1"/>
  <c r="AG7" i="6"/>
  <c r="E8" i="6" s="1"/>
  <c r="E30" i="6" s="1"/>
  <c r="AE7" i="6"/>
  <c r="AM14" i="6"/>
  <c r="AS14" i="6" s="1"/>
  <c r="AS13" i="6"/>
  <c r="AM12" i="6"/>
  <c r="AS12" i="6" s="1"/>
  <c r="AF12" i="6"/>
  <c r="AD12" i="6"/>
  <c r="Z10" i="2"/>
  <c r="Z9" i="2"/>
  <c r="AF7" i="6" l="1"/>
  <c r="D49" i="6"/>
  <c r="D8" i="6"/>
  <c r="D30" i="6" s="1"/>
  <c r="AH7" i="6"/>
  <c r="E49" i="6"/>
  <c r="J8" i="6"/>
  <c r="J49" i="6"/>
  <c r="G101" i="6" s="1"/>
  <c r="J7" i="6"/>
  <c r="J48" i="6"/>
  <c r="G100" i="6" s="1"/>
  <c r="J9" i="6"/>
  <c r="J50" i="6"/>
  <c r="G102" i="6" s="1"/>
  <c r="AH11" i="6"/>
  <c r="AG8" i="6"/>
  <c r="E50" i="6" s="1"/>
  <c r="F85" i="6" s="1"/>
  <c r="AH12" i="6"/>
  <c r="AL12" i="6" s="1" a="1"/>
  <c r="AL14" i="6" s="1"/>
  <c r="AR14" i="6" s="1"/>
  <c r="AE6" i="6"/>
  <c r="AG6" i="6"/>
  <c r="AE8" i="6"/>
  <c r="AF13" i="6"/>
  <c r="AE13" i="6"/>
  <c r="AD13" i="6"/>
  <c r="H47" i="3"/>
  <c r="C29" i="5"/>
  <c r="AF38" i="5" s="1"/>
  <c r="C30" i="5"/>
  <c r="F40" i="5" s="1"/>
  <c r="C31" i="5"/>
  <c r="AE38" i="5" s="1"/>
  <c r="AD33" i="5"/>
  <c r="AC33" i="5"/>
  <c r="AF32" i="5"/>
  <c r="G32" i="5" s="1"/>
  <c r="D40" i="5" s="1"/>
  <c r="AE32" i="5"/>
  <c r="F32" i="5" s="1"/>
  <c r="C40" i="5" s="1"/>
  <c r="AD31" i="5"/>
  <c r="AC31" i="5"/>
  <c r="D5" i="5"/>
  <c r="AE9" i="5" s="1"/>
  <c r="F5" i="5"/>
  <c r="AC38" i="3"/>
  <c r="AC39" i="3" s="1"/>
  <c r="AD36" i="3"/>
  <c r="AD38" i="3" s="1"/>
  <c r="AG14" i="1"/>
  <c r="I40" i="3"/>
  <c r="AH35" i="3" s="1"/>
  <c r="I38" i="3"/>
  <c r="AG36" i="3" s="1"/>
  <c r="I36" i="3"/>
  <c r="AH36" i="3" s="1"/>
  <c r="AH8" i="3"/>
  <c r="AH6" i="3"/>
  <c r="AD8" i="3"/>
  <c r="AD6" i="3"/>
  <c r="AG8" i="3"/>
  <c r="AG6" i="3"/>
  <c r="AC8" i="3"/>
  <c r="AC6" i="3"/>
  <c r="H5" i="2"/>
  <c r="I5" i="2" s="1"/>
  <c r="C5" i="2"/>
  <c r="D5" i="2" s="1"/>
  <c r="I9" i="6" l="1"/>
  <c r="I50" i="6"/>
  <c r="F102" i="6" s="1"/>
  <c r="E7" i="6"/>
  <c r="E48" i="6"/>
  <c r="F83" i="6" s="1"/>
  <c r="D9" i="6"/>
  <c r="D50" i="6"/>
  <c r="E85" i="6" s="1"/>
  <c r="D7" i="6"/>
  <c r="D48" i="6"/>
  <c r="E83" i="6" s="1"/>
  <c r="AH8" i="6"/>
  <c r="E9" i="6"/>
  <c r="AH6" i="6"/>
  <c r="AF8" i="6"/>
  <c r="AF6" i="6"/>
  <c r="AC22" i="6"/>
  <c r="AD21" i="6"/>
  <c r="AD22" i="6"/>
  <c r="AC20" i="6"/>
  <c r="AC21" i="6"/>
  <c r="AD19" i="6"/>
  <c r="AD20" i="6"/>
  <c r="AD18" i="6"/>
  <c r="AC18" i="6"/>
  <c r="AC19" i="6"/>
  <c r="AE14" i="6"/>
  <c r="AD14" i="6"/>
  <c r="AL12" i="6"/>
  <c r="AR12" i="6" s="1"/>
  <c r="AL13" i="6"/>
  <c r="AR13" i="6" s="1"/>
  <c r="AF14" i="6"/>
  <c r="AH13" i="6"/>
  <c r="AJ12" i="6" s="1" a="1"/>
  <c r="H40" i="5"/>
  <c r="J52" i="3"/>
  <c r="H48" i="3"/>
  <c r="H46" i="3"/>
  <c r="F41" i="5"/>
  <c r="F39" i="5"/>
  <c r="AF33" i="5"/>
  <c r="G33" i="5" s="1"/>
  <c r="AF31" i="5"/>
  <c r="G31" i="5" s="1"/>
  <c r="AE31" i="5"/>
  <c r="F31" i="5" s="1"/>
  <c r="AE33" i="5"/>
  <c r="F33" i="5" s="1"/>
  <c r="G5" i="5"/>
  <c r="I15" i="5" s="1"/>
  <c r="AG9" i="5" s="1"/>
  <c r="AD39" i="3"/>
  <c r="AF39" i="3" s="1"/>
  <c r="AH39" i="3" s="1"/>
  <c r="AC40" i="3"/>
  <c r="AC41" i="3" s="1"/>
  <c r="AD41" i="3" s="1"/>
  <c r="AF38" i="3"/>
  <c r="AH38" i="3" s="1"/>
  <c r="AE38" i="3"/>
  <c r="AD37" i="3"/>
  <c r="AE7" i="3"/>
  <c r="D10" i="3" s="1"/>
  <c r="AJ7" i="3"/>
  <c r="J10" i="3" s="1"/>
  <c r="H18" i="3" s="1"/>
  <c r="AJ8" i="3"/>
  <c r="J11" i="3" s="1"/>
  <c r="AE8" i="3"/>
  <c r="D11" i="3" s="1"/>
  <c r="AC14" i="3" s="1"/>
  <c r="AI6" i="3"/>
  <c r="I9" i="3" s="1"/>
  <c r="AJ6" i="3"/>
  <c r="J9" i="3" s="1"/>
  <c r="AI7" i="3"/>
  <c r="I10" i="3" s="1"/>
  <c r="G18" i="3" s="1"/>
  <c r="AI8" i="3"/>
  <c r="I11" i="3" s="1"/>
  <c r="AF6" i="3"/>
  <c r="E9" i="3" s="1"/>
  <c r="E37" i="3" s="1"/>
  <c r="AF8" i="3"/>
  <c r="E11" i="3" s="1"/>
  <c r="AE6" i="3"/>
  <c r="D9" i="3" s="1"/>
  <c r="AF7" i="3"/>
  <c r="E10" i="3" s="1"/>
  <c r="H15" i="2"/>
  <c r="H16" i="2"/>
  <c r="F16" i="2"/>
  <c r="F15" i="2"/>
  <c r="AA9" i="2" a="1"/>
  <c r="Y9" i="2" a="1"/>
  <c r="H41" i="1"/>
  <c r="AO12" i="1" s="1"/>
  <c r="H37" i="1"/>
  <c r="AO13" i="1" s="1"/>
  <c r="H39" i="1"/>
  <c r="AN13" i="1" s="1"/>
  <c r="E31" i="6" l="1"/>
  <c r="E29" i="6"/>
  <c r="D29" i="6"/>
  <c r="D31" i="6"/>
  <c r="I8" i="6"/>
  <c r="I49" i="6"/>
  <c r="F101" i="6" s="1"/>
  <c r="I7" i="6"/>
  <c r="I48" i="6"/>
  <c r="F100" i="6" s="1"/>
  <c r="AH14" i="6"/>
  <c r="AK12" i="6" s="1" a="1"/>
  <c r="AK14" i="6" s="1"/>
  <c r="AQ14" i="6" s="1"/>
  <c r="AJ12" i="6"/>
  <c r="AP12" i="6" s="1"/>
  <c r="AJ14" i="6"/>
  <c r="AP14" i="6" s="1"/>
  <c r="AJ13" i="6"/>
  <c r="AP13" i="6" s="1"/>
  <c r="E38" i="3"/>
  <c r="F47" i="3" s="1"/>
  <c r="E18" i="3"/>
  <c r="AD40" i="3"/>
  <c r="AF40" i="3" s="1"/>
  <c r="AC42" i="3"/>
  <c r="AD42" i="3" s="1"/>
  <c r="AE39" i="3"/>
  <c r="AG39" i="3" s="1"/>
  <c r="D38" i="3"/>
  <c r="E47" i="3" s="1"/>
  <c r="D18" i="3"/>
  <c r="J47" i="3"/>
  <c r="E52" i="3" s="1"/>
  <c r="F46" i="3"/>
  <c r="AD40" i="5"/>
  <c r="AD39" i="5" s="1"/>
  <c r="D39" i="5"/>
  <c r="AC40" i="5"/>
  <c r="AC41" i="5" s="1"/>
  <c r="D41" i="5"/>
  <c r="AC38" i="5"/>
  <c r="AC42" i="5" s="1"/>
  <c r="C41" i="5"/>
  <c r="AD38" i="5"/>
  <c r="AD42" i="5" s="1"/>
  <c r="C39" i="5"/>
  <c r="AC9" i="5" a="1"/>
  <c r="AC10" i="5" s="1"/>
  <c r="AF37" i="3"/>
  <c r="AE37" i="3"/>
  <c r="AG37" i="3" s="1"/>
  <c r="AE41" i="3"/>
  <c r="AF41" i="3"/>
  <c r="AG38" i="3"/>
  <c r="AI17" i="3"/>
  <c r="E39" i="3"/>
  <c r="F48" i="3" s="1"/>
  <c r="AH14" i="3"/>
  <c r="D37" i="3"/>
  <c r="E46" i="3" s="1"/>
  <c r="AI14" i="3"/>
  <c r="D39" i="3"/>
  <c r="E48" i="3" s="1"/>
  <c r="AK15" i="3"/>
  <c r="AK14" i="3"/>
  <c r="AM14" i="3"/>
  <c r="AL14" i="3"/>
  <c r="AN15" i="3"/>
  <c r="AN14" i="3" s="1"/>
  <c r="AL17" i="3"/>
  <c r="AN16" i="3"/>
  <c r="AN17" i="3" s="1"/>
  <c r="AM17" i="3"/>
  <c r="AK17" i="3"/>
  <c r="AK16" i="3"/>
  <c r="AJ16" i="3"/>
  <c r="AJ17" i="3" s="1"/>
  <c r="AH17" i="3"/>
  <c r="AG16" i="3"/>
  <c r="AG17" i="3"/>
  <c r="AG15" i="3"/>
  <c r="AG14" i="3"/>
  <c r="D17" i="3"/>
  <c r="AJ15" i="3"/>
  <c r="AJ14" i="3" s="1"/>
  <c r="AF16" i="3"/>
  <c r="AF15" i="3" s="1"/>
  <c r="H17" i="3"/>
  <c r="AE16" i="3"/>
  <c r="AE17" i="3" s="1"/>
  <c r="H19" i="3"/>
  <c r="AE14" i="3"/>
  <c r="AE18" i="3" s="1"/>
  <c r="G19" i="3"/>
  <c r="AF14" i="3"/>
  <c r="AF18" i="3" s="1"/>
  <c r="G17" i="3"/>
  <c r="AD16" i="3"/>
  <c r="AD15" i="3" s="1"/>
  <c r="E17" i="3"/>
  <c r="AC16" i="3"/>
  <c r="AC17" i="3" s="1"/>
  <c r="E19" i="3"/>
  <c r="AC18" i="3"/>
  <c r="D19" i="3"/>
  <c r="AD14" i="3"/>
  <c r="AD18" i="3" s="1"/>
  <c r="G16" i="2"/>
  <c r="D16" i="2"/>
  <c r="G15" i="2"/>
  <c r="D15" i="2"/>
  <c r="AA9" i="2"/>
  <c r="AA10" i="2"/>
  <c r="Y9" i="2"/>
  <c r="Y10" i="2"/>
  <c r="F6" i="1"/>
  <c r="AP5" i="1"/>
  <c r="AP6" i="1"/>
  <c r="AP7" i="1"/>
  <c r="G9" i="6" l="1"/>
  <c r="G50" i="6"/>
  <c r="D102" i="6" s="1"/>
  <c r="G8" i="6"/>
  <c r="G49" i="6"/>
  <c r="D101" i="6" s="1"/>
  <c r="G7" i="6"/>
  <c r="G48" i="6"/>
  <c r="D100" i="6" s="1"/>
  <c r="H9" i="6"/>
  <c r="H50" i="6"/>
  <c r="E102" i="6" s="1"/>
  <c r="AK12" i="6"/>
  <c r="AQ12" i="6" s="1"/>
  <c r="AK13" i="6"/>
  <c r="AQ13" i="6" s="1"/>
  <c r="AE40" i="3"/>
  <c r="AG40" i="3" s="1"/>
  <c r="AC43" i="3"/>
  <c r="J17" i="3"/>
  <c r="AC10" i="2"/>
  <c r="AC9" i="2"/>
  <c r="O16" i="2"/>
  <c r="N16" i="2"/>
  <c r="J18" i="3"/>
  <c r="AD41" i="5"/>
  <c r="J48" i="3"/>
  <c r="J46" i="3"/>
  <c r="E51" i="3" s="1"/>
  <c r="H39" i="5"/>
  <c r="AH38" i="5" s="1"/>
  <c r="H41" i="5"/>
  <c r="AG38" i="5" s="1"/>
  <c r="AC39" i="5"/>
  <c r="AC9" i="5"/>
  <c r="AH41" i="3"/>
  <c r="AG41" i="3"/>
  <c r="AH40" i="3"/>
  <c r="AH37" i="3"/>
  <c r="AD43" i="3"/>
  <c r="AC44" i="3"/>
  <c r="AE42" i="3"/>
  <c r="AF42" i="3"/>
  <c r="J19" i="3"/>
  <c r="AF17" i="3"/>
  <c r="AE15" i="3"/>
  <c r="AD17" i="3"/>
  <c r="AC15" i="3"/>
  <c r="K16" i="2"/>
  <c r="AG13" i="1"/>
  <c r="AI14" i="1" s="1"/>
  <c r="AO14" i="1" s="1"/>
  <c r="AF15" i="1"/>
  <c r="AF16" i="1" s="1"/>
  <c r="AF17" i="1" s="1"/>
  <c r="H8" i="1"/>
  <c r="I8" i="1"/>
  <c r="J8" i="1"/>
  <c r="K8" i="1"/>
  <c r="AQ5" i="1"/>
  <c r="AV7" i="1"/>
  <c r="K7" i="1" s="1"/>
  <c r="AV6" i="1"/>
  <c r="K6" i="1" s="1"/>
  <c r="AV5" i="1"/>
  <c r="K5" i="1" s="1"/>
  <c r="AI4" i="1"/>
  <c r="AH4" i="1"/>
  <c r="AG4" i="1"/>
  <c r="AI5" i="1"/>
  <c r="AH5" i="1"/>
  <c r="AG5" i="1"/>
  <c r="AK12" i="1"/>
  <c r="D5" i="1"/>
  <c r="AK13" i="1" s="1"/>
  <c r="D6" i="1"/>
  <c r="D7" i="1"/>
  <c r="H8" i="6" l="1"/>
  <c r="H49" i="6"/>
  <c r="E101" i="6" s="1"/>
  <c r="H7" i="6"/>
  <c r="H48" i="6"/>
  <c r="E100" i="6" s="1"/>
  <c r="AI6" i="6" a="1"/>
  <c r="AI6" i="6" s="1"/>
  <c r="AI22" i="3"/>
  <c r="AI21" i="3"/>
  <c r="AH21" i="3"/>
  <c r="AH22" i="3"/>
  <c r="AI37" i="3"/>
  <c r="E53" i="3"/>
  <c r="H52" i="3" s="1"/>
  <c r="I52" i="3" s="1"/>
  <c r="I55" i="3" s="1"/>
  <c r="AJ37" i="3"/>
  <c r="AF43" i="3"/>
  <c r="AE43" i="3"/>
  <c r="AH42" i="3"/>
  <c r="AG42" i="3"/>
  <c r="AD44" i="3"/>
  <c r="AC45" i="3"/>
  <c r="J22" i="3"/>
  <c r="AK14" i="1"/>
  <c r="AJ13" i="1"/>
  <c r="AF18" i="1"/>
  <c r="AG17" i="1"/>
  <c r="AH14" i="1"/>
  <c r="AN14" i="1" s="1"/>
  <c r="AG16" i="1"/>
  <c r="AG15" i="1"/>
  <c r="AK5" i="1"/>
  <c r="AO5" i="1" s="1" a="1"/>
  <c r="AO5" i="1" s="1"/>
  <c r="AU5" i="1" s="1"/>
  <c r="J5" i="1" s="1"/>
  <c r="AI6" i="1"/>
  <c r="AG6" i="1"/>
  <c r="AH6" i="1"/>
  <c r="AK4" i="1"/>
  <c r="D75" i="6" l="1" a="1"/>
  <c r="D75" i="6" s="1"/>
  <c r="D21" i="6" a="1"/>
  <c r="D21" i="6" s="1"/>
  <c r="AL6" i="6"/>
  <c r="AL8" i="6"/>
  <c r="AI7" i="6"/>
  <c r="AK6" i="6"/>
  <c r="AL7" i="6"/>
  <c r="AI8" i="6"/>
  <c r="AL9" i="6"/>
  <c r="AK9" i="6"/>
  <c r="AJ9" i="6"/>
  <c r="AK7" i="6"/>
  <c r="AJ8" i="6"/>
  <c r="AJ6" i="6"/>
  <c r="AI9" i="6"/>
  <c r="AJ7" i="6"/>
  <c r="AK8" i="6"/>
  <c r="AG43" i="3"/>
  <c r="AC46" i="3"/>
  <c r="AD45" i="3"/>
  <c r="AF44" i="3"/>
  <c r="AE44" i="3"/>
  <c r="AH43" i="3"/>
  <c r="AJ14" i="1"/>
  <c r="AI15" i="1"/>
  <c r="AH15" i="1"/>
  <c r="AN15" i="1" s="1"/>
  <c r="AI16" i="1"/>
  <c r="AH16" i="1"/>
  <c r="AI17" i="1"/>
  <c r="AH17" i="1"/>
  <c r="AF19" i="1"/>
  <c r="AG18" i="1"/>
  <c r="AO7" i="1"/>
  <c r="AU7" i="1" s="1"/>
  <c r="J7" i="1" s="1"/>
  <c r="AO6" i="1"/>
  <c r="AU6" i="1" s="1"/>
  <c r="J6" i="1" s="1"/>
  <c r="AK6" i="1"/>
  <c r="AM5" i="1" s="1" a="1"/>
  <c r="AM6" i="1" s="1"/>
  <c r="AS6" i="1" s="1"/>
  <c r="H6" i="1" s="1"/>
  <c r="AH7" i="1"/>
  <c r="AG7" i="1"/>
  <c r="AI7" i="1"/>
  <c r="G75" i="6" l="1"/>
  <c r="F76" i="6"/>
  <c r="F75" i="6"/>
  <c r="E75" i="6"/>
  <c r="E78" i="6"/>
  <c r="G77" i="6"/>
  <c r="G78" i="6"/>
  <c r="D76" i="6"/>
  <c r="F77" i="6"/>
  <c r="F78" i="6"/>
  <c r="E76" i="6"/>
  <c r="G76" i="6"/>
  <c r="E77" i="6"/>
  <c r="D78" i="6"/>
  <c r="D77" i="6"/>
  <c r="D22" i="6"/>
  <c r="D24" i="6"/>
  <c r="G22" i="6"/>
  <c r="F21" i="6"/>
  <c r="E21" i="6"/>
  <c r="E24" i="6"/>
  <c r="F24" i="6"/>
  <c r="G21" i="6"/>
  <c r="F23" i="6"/>
  <c r="F22" i="6"/>
  <c r="G24" i="6"/>
  <c r="G23" i="6"/>
  <c r="E22" i="6"/>
  <c r="E23" i="6"/>
  <c r="D23" i="6"/>
  <c r="AN8" i="6"/>
  <c r="AG20" i="6" s="1"/>
  <c r="AN7" i="6"/>
  <c r="AP7" i="6" s="1"/>
  <c r="D15" i="6" s="1"/>
  <c r="AN6" i="6"/>
  <c r="AF18" i="6" a="1"/>
  <c r="AF20" i="6" s="1"/>
  <c r="AE18" i="6" a="1"/>
  <c r="AG44" i="3"/>
  <c r="AF45" i="3"/>
  <c r="AE45" i="3"/>
  <c r="AH44" i="3"/>
  <c r="AC47" i="3"/>
  <c r="AD46" i="3"/>
  <c r="AK17" i="1"/>
  <c r="AO17" i="1"/>
  <c r="AJ16" i="1"/>
  <c r="AN16" i="1"/>
  <c r="AJ17" i="1"/>
  <c r="AN17" i="1"/>
  <c r="AK16" i="1"/>
  <c r="AO16" i="1"/>
  <c r="AK15" i="1"/>
  <c r="AO15" i="1"/>
  <c r="AJ15" i="1"/>
  <c r="AH18" i="1"/>
  <c r="AI18" i="1"/>
  <c r="AF20" i="1"/>
  <c r="AG19" i="1"/>
  <c r="AK7" i="1"/>
  <c r="AN5" i="1" s="1" a="1"/>
  <c r="AM7" i="1"/>
  <c r="AS7" i="1" s="1"/>
  <c r="H7" i="1" s="1"/>
  <c r="AM5" i="1"/>
  <c r="AS5" i="1" s="1"/>
  <c r="H5" i="1" s="1"/>
  <c r="H22" i="6" l="1"/>
  <c r="D56" i="6"/>
  <c r="AP8" i="6"/>
  <c r="AG18" i="6"/>
  <c r="AP6" i="6"/>
  <c r="AF21" i="6"/>
  <c r="AF19" i="6"/>
  <c r="AF18" i="6"/>
  <c r="AF22" i="6" s="1"/>
  <c r="AE18" i="6"/>
  <c r="AE22" i="6" s="1"/>
  <c r="AE19" i="6"/>
  <c r="AE20" i="6"/>
  <c r="AE21" i="6"/>
  <c r="AC48" i="3"/>
  <c r="AD47" i="3"/>
  <c r="AF46" i="3"/>
  <c r="AE46" i="3"/>
  <c r="AG45" i="3"/>
  <c r="AH45" i="3"/>
  <c r="AJ18" i="1"/>
  <c r="AN18" i="1"/>
  <c r="AK18" i="1"/>
  <c r="AO18" i="1"/>
  <c r="J14" i="1"/>
  <c r="J16" i="1" s="1"/>
  <c r="D41" i="1" s="1"/>
  <c r="J45" i="1" s="1"/>
  <c r="AH19" i="1"/>
  <c r="AI19" i="1"/>
  <c r="AF21" i="1"/>
  <c r="AG20" i="1"/>
  <c r="AN5" i="1"/>
  <c r="AT5" i="1" s="1"/>
  <c r="I5" i="1" s="1"/>
  <c r="AN6" i="1"/>
  <c r="AT6" i="1" s="1"/>
  <c r="I6" i="1" s="1"/>
  <c r="AN7" i="1"/>
  <c r="AT7" i="1" s="1"/>
  <c r="I7" i="1" s="1"/>
  <c r="AH20" i="6" l="1"/>
  <c r="AM50" i="6"/>
  <c r="AH18" i="6"/>
  <c r="AM48" i="6"/>
  <c r="D16" i="6"/>
  <c r="D14" i="6"/>
  <c r="AG46" i="3"/>
  <c r="AE47" i="3"/>
  <c r="AF47" i="3"/>
  <c r="AH46" i="3"/>
  <c r="AD48" i="3"/>
  <c r="AC49" i="3"/>
  <c r="AK19" i="1"/>
  <c r="AO19" i="1"/>
  <c r="AJ19" i="1"/>
  <c r="AN19" i="1"/>
  <c r="AM12" i="1"/>
  <c r="D13" i="1" a="1"/>
  <c r="D13" i="1" s="1"/>
  <c r="AH20" i="1"/>
  <c r="AI20" i="1"/>
  <c r="AF22" i="1"/>
  <c r="AG21" i="1"/>
  <c r="H21" i="6" l="1"/>
  <c r="D55" i="6"/>
  <c r="H23" i="6"/>
  <c r="D57" i="6"/>
  <c r="AD49" i="3"/>
  <c r="AC50" i="3"/>
  <c r="AH47" i="3"/>
  <c r="AE48" i="3"/>
  <c r="AF48" i="3"/>
  <c r="AG47" i="3"/>
  <c r="AK20" i="1"/>
  <c r="AO20" i="1"/>
  <c r="AJ20" i="1"/>
  <c r="AN20" i="1"/>
  <c r="AM13" i="1"/>
  <c r="AM16" i="1" s="1"/>
  <c r="D37" i="1"/>
  <c r="D45" i="1" s="1"/>
  <c r="D16" i="1"/>
  <c r="D15" i="1"/>
  <c r="D14" i="1"/>
  <c r="D46" i="1" s="1"/>
  <c r="AH21" i="1"/>
  <c r="AI21" i="1"/>
  <c r="AF23" i="1"/>
  <c r="AG22" i="1"/>
  <c r="J21" i="6" l="1" a="1"/>
  <c r="J21" i="6" s="1"/>
  <c r="G29" i="6" s="1"/>
  <c r="I29" i="6" s="1"/>
  <c r="AH48" i="6"/>
  <c r="H75" i="6"/>
  <c r="AG48" i="3"/>
  <c r="AD50" i="3"/>
  <c r="AC51" i="3"/>
  <c r="AH48" i="3"/>
  <c r="AF49" i="3"/>
  <c r="AE49" i="3"/>
  <c r="AJ21" i="1"/>
  <c r="AN21" i="1"/>
  <c r="AK21" i="1"/>
  <c r="AO21" i="1"/>
  <c r="AM19" i="1"/>
  <c r="AM18" i="1"/>
  <c r="AM14" i="1"/>
  <c r="AM20" i="1"/>
  <c r="AM17" i="1"/>
  <c r="AM15" i="1"/>
  <c r="AL13" i="1"/>
  <c r="AL21" i="1" s="1"/>
  <c r="D39" i="1"/>
  <c r="D47" i="1" s="1"/>
  <c r="H45" i="1" s="1"/>
  <c r="AM21" i="1"/>
  <c r="AH22" i="1"/>
  <c r="AI22" i="1"/>
  <c r="AO22" i="1" s="1"/>
  <c r="AF24" i="1"/>
  <c r="AG23" i="1"/>
  <c r="J22" i="6" l="1"/>
  <c r="G30" i="6" s="1"/>
  <c r="I30" i="6" s="1"/>
  <c r="J23" i="6"/>
  <c r="G31" i="6" s="1"/>
  <c r="I31" i="6" s="1"/>
  <c r="J24" i="6"/>
  <c r="AJ18" i="6"/>
  <c r="AK48" i="6" s="1"/>
  <c r="AG48" i="6"/>
  <c r="H77" i="6"/>
  <c r="H76" i="6"/>
  <c r="AH49" i="6"/>
  <c r="AH51" i="6"/>
  <c r="AH50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I45" i="1"/>
  <c r="I47" i="1" s="1"/>
  <c r="AG49" i="3"/>
  <c r="AH49" i="3"/>
  <c r="AD51" i="3"/>
  <c r="AC52" i="3"/>
  <c r="AF50" i="3"/>
  <c r="AE50" i="3"/>
  <c r="AJ22" i="1"/>
  <c r="AN22" i="1"/>
  <c r="AL22" i="1"/>
  <c r="AL16" i="1"/>
  <c r="AL17" i="1"/>
  <c r="AL18" i="1"/>
  <c r="AL19" i="1"/>
  <c r="AL14" i="1"/>
  <c r="AL20" i="1"/>
  <c r="AL15" i="1"/>
  <c r="AK22" i="1"/>
  <c r="AM22" i="1"/>
  <c r="AI23" i="1"/>
  <c r="AO23" i="1" s="1"/>
  <c r="AH23" i="1"/>
  <c r="AN23" i="1" s="1"/>
  <c r="AF25" i="1"/>
  <c r="AG24" i="1"/>
  <c r="AJ20" i="6" l="1"/>
  <c r="AK50" i="6" s="1"/>
  <c r="J75" i="6" a="1"/>
  <c r="J75" i="6" s="1"/>
  <c r="H83" i="6" s="1"/>
  <c r="J83" i="6" s="1"/>
  <c r="I34" i="6"/>
  <c r="AG66" i="6"/>
  <c r="AG56" i="6"/>
  <c r="AG81" i="6"/>
  <c r="AG79" i="6"/>
  <c r="AG77" i="6"/>
  <c r="AG75" i="6"/>
  <c r="AG73" i="6"/>
  <c r="AG71" i="6"/>
  <c r="AG69" i="6"/>
  <c r="AG67" i="6"/>
  <c r="AG65" i="6"/>
  <c r="AG63" i="6"/>
  <c r="AG61" i="6"/>
  <c r="AG59" i="6"/>
  <c r="AG57" i="6"/>
  <c r="AG55" i="6"/>
  <c r="AG53" i="6"/>
  <c r="AG51" i="6"/>
  <c r="AG49" i="6"/>
  <c r="AG68" i="6"/>
  <c r="AG62" i="6"/>
  <c r="AG52" i="6"/>
  <c r="AG60" i="6"/>
  <c r="AG58" i="6"/>
  <c r="AG54" i="6"/>
  <c r="AG80" i="6"/>
  <c r="AG78" i="6"/>
  <c r="AG76" i="6"/>
  <c r="AG74" i="6"/>
  <c r="AG72" i="6"/>
  <c r="AG70" i="6"/>
  <c r="AG64" i="6"/>
  <c r="AG50" i="6"/>
  <c r="AH50" i="3"/>
  <c r="AG50" i="3"/>
  <c r="AC53" i="3"/>
  <c r="AD52" i="3"/>
  <c r="AF51" i="3"/>
  <c r="AE51" i="3"/>
  <c r="AJ23" i="1"/>
  <c r="AL23" i="1"/>
  <c r="AK23" i="1"/>
  <c r="AM23" i="1"/>
  <c r="AI24" i="1"/>
  <c r="AO24" i="1" s="1"/>
  <c r="AH24" i="1"/>
  <c r="AN24" i="1" s="1"/>
  <c r="AF26" i="1"/>
  <c r="AG25" i="1"/>
  <c r="AJ48" i="6" l="1"/>
  <c r="H100" i="6"/>
  <c r="J78" i="6"/>
  <c r="J76" i="6"/>
  <c r="H84" i="6" s="1"/>
  <c r="J84" i="6" s="1"/>
  <c r="H101" i="6" s="1"/>
  <c r="J77" i="6"/>
  <c r="H85" i="6" s="1"/>
  <c r="J85" i="6" s="1"/>
  <c r="AH51" i="3"/>
  <c r="AD53" i="3"/>
  <c r="AC54" i="3"/>
  <c r="AG51" i="3"/>
  <c r="AF52" i="3"/>
  <c r="AE52" i="3"/>
  <c r="AK24" i="1"/>
  <c r="AM24" i="1"/>
  <c r="AJ24" i="1"/>
  <c r="AL24" i="1"/>
  <c r="AI25" i="1"/>
  <c r="AO25" i="1" s="1"/>
  <c r="AH25" i="1"/>
  <c r="AN25" i="1" s="1"/>
  <c r="AF27" i="1"/>
  <c r="AG26" i="1"/>
  <c r="AJ50" i="6" l="1"/>
  <c r="H102" i="6"/>
  <c r="J100" i="6" s="1" a="1"/>
  <c r="AH52" i="3"/>
  <c r="AD54" i="3"/>
  <c r="AC55" i="3"/>
  <c r="AG52" i="3"/>
  <c r="AE53" i="3"/>
  <c r="AF53" i="3"/>
  <c r="AK25" i="1"/>
  <c r="AM25" i="1"/>
  <c r="AJ25" i="1"/>
  <c r="AL25" i="1"/>
  <c r="AI26" i="1"/>
  <c r="AO26" i="1" s="1"/>
  <c r="AH26" i="1"/>
  <c r="AN26" i="1" s="1"/>
  <c r="AF28" i="1"/>
  <c r="AG27" i="1"/>
  <c r="J100" i="6" l="1"/>
  <c r="J101" i="6"/>
  <c r="D108" i="6" s="1"/>
  <c r="J102" i="6"/>
  <c r="J103" i="6"/>
  <c r="AH53" i="3"/>
  <c r="AG53" i="3"/>
  <c r="AD55" i="3"/>
  <c r="AC56" i="3"/>
  <c r="AF54" i="3"/>
  <c r="AE54" i="3"/>
  <c r="AK26" i="1"/>
  <c r="AM26" i="1"/>
  <c r="AJ26" i="1"/>
  <c r="AL26" i="1"/>
  <c r="AF29" i="1"/>
  <c r="AG28" i="1"/>
  <c r="AI27" i="1"/>
  <c r="AO27" i="1" s="1"/>
  <c r="AH27" i="1"/>
  <c r="AN27" i="1" s="1"/>
  <c r="AN50" i="6" l="1"/>
  <c r="D109" i="6"/>
  <c r="AN48" i="6"/>
  <c r="D107" i="6"/>
  <c r="AH54" i="3"/>
  <c r="AD56" i="3"/>
  <c r="AC57" i="3"/>
  <c r="AG54" i="3"/>
  <c r="AF55" i="3"/>
  <c r="AE55" i="3"/>
  <c r="AJ27" i="1"/>
  <c r="AL27" i="1"/>
  <c r="AK27" i="1"/>
  <c r="AM27" i="1"/>
  <c r="AI28" i="1"/>
  <c r="AO28" i="1" s="1"/>
  <c r="AH28" i="1"/>
  <c r="AN28" i="1" s="1"/>
  <c r="AF30" i="1"/>
  <c r="AG29" i="1"/>
  <c r="H107" i="6" l="1"/>
  <c r="I107" i="6" s="1"/>
  <c r="I109" i="6" s="1"/>
  <c r="AH55" i="3"/>
  <c r="AD57" i="3"/>
  <c r="AC58" i="3"/>
  <c r="AG55" i="3"/>
  <c r="AF56" i="3"/>
  <c r="AE56" i="3"/>
  <c r="AG30" i="1"/>
  <c r="AH30" i="1" s="1"/>
  <c r="AN30" i="1" s="1"/>
  <c r="AF31" i="1"/>
  <c r="AK28" i="1"/>
  <c r="AM28" i="1"/>
  <c r="AJ28" i="1"/>
  <c r="AL28" i="1"/>
  <c r="AI29" i="1"/>
  <c r="AO29" i="1" s="1"/>
  <c r="AH29" i="1"/>
  <c r="AN29" i="1" s="1"/>
  <c r="AI30" i="1" l="1"/>
  <c r="AO30" i="1" s="1"/>
  <c r="AH56" i="3"/>
  <c r="AG56" i="3"/>
  <c r="AC59" i="3"/>
  <c r="AD58" i="3"/>
  <c r="AF57" i="3"/>
  <c r="AE57" i="3"/>
  <c r="AK29" i="1"/>
  <c r="AM29" i="1"/>
  <c r="AG31" i="1"/>
  <c r="AF32" i="1"/>
  <c r="AJ29" i="1"/>
  <c r="AL29" i="1"/>
  <c r="AJ30" i="1"/>
  <c r="AL30" i="1"/>
  <c r="AM30" i="1" l="1"/>
  <c r="AK30" i="1"/>
  <c r="AF58" i="3"/>
  <c r="AE58" i="3"/>
  <c r="AH57" i="3"/>
  <c r="AG57" i="3"/>
  <c r="AC60" i="3"/>
  <c r="AD59" i="3"/>
  <c r="AG32" i="1"/>
  <c r="AF33" i="1"/>
  <c r="AI31" i="1"/>
  <c r="AO31" i="1" s="1"/>
  <c r="AH31" i="1"/>
  <c r="AN31" i="1" s="1"/>
  <c r="AG58" i="3" l="1"/>
  <c r="AF59" i="3"/>
  <c r="AE59" i="3"/>
  <c r="AD60" i="3"/>
  <c r="AC61" i="3"/>
  <c r="AH58" i="3"/>
  <c r="AJ31" i="1"/>
  <c r="AL31" i="1"/>
  <c r="AK31" i="1"/>
  <c r="AM31" i="1"/>
  <c r="AF34" i="1"/>
  <c r="AG33" i="1"/>
  <c r="AI32" i="1"/>
  <c r="AO32" i="1" s="1"/>
  <c r="AH32" i="1"/>
  <c r="AN32" i="1" s="1"/>
  <c r="AE60" i="3" l="1"/>
  <c r="AF60" i="3"/>
  <c r="AG59" i="3"/>
  <c r="AD61" i="3"/>
  <c r="AC62" i="3"/>
  <c r="AH59" i="3"/>
  <c r="AJ32" i="1"/>
  <c r="AL32" i="1"/>
  <c r="AK32" i="1"/>
  <c r="AM32" i="1"/>
  <c r="AI33" i="1"/>
  <c r="AO33" i="1" s="1"/>
  <c r="AH33" i="1"/>
  <c r="AN33" i="1" s="1"/>
  <c r="AF35" i="1"/>
  <c r="AG34" i="1"/>
  <c r="AF61" i="3" l="1"/>
  <c r="AE61" i="3"/>
  <c r="AH60" i="3"/>
  <c r="AD62" i="3"/>
  <c r="AC63" i="3"/>
  <c r="AG60" i="3"/>
  <c r="AH34" i="1"/>
  <c r="AN34" i="1" s="1"/>
  <c r="AI34" i="1"/>
  <c r="AO34" i="1" s="1"/>
  <c r="AJ33" i="1"/>
  <c r="AL33" i="1"/>
  <c r="AG35" i="1"/>
  <c r="AF36" i="1"/>
  <c r="AK33" i="1"/>
  <c r="AM33" i="1"/>
  <c r="AC64" i="3" l="1"/>
  <c r="AD63" i="3"/>
  <c r="AG61" i="3"/>
  <c r="AF62" i="3"/>
  <c r="AE62" i="3"/>
  <c r="AH61" i="3"/>
  <c r="AF37" i="1"/>
  <c r="AG36" i="1"/>
  <c r="AI35" i="1"/>
  <c r="AO35" i="1" s="1"/>
  <c r="AH35" i="1"/>
  <c r="AN35" i="1" s="1"/>
  <c r="AK34" i="1"/>
  <c r="AM34" i="1"/>
  <c r="AJ34" i="1"/>
  <c r="AL34" i="1"/>
  <c r="AH62" i="3" l="1"/>
  <c r="AF63" i="3"/>
  <c r="AE63" i="3"/>
  <c r="AG62" i="3"/>
  <c r="AC65" i="3"/>
  <c r="AD64" i="3"/>
  <c r="AJ35" i="1"/>
  <c r="AL35" i="1"/>
  <c r="AK35" i="1"/>
  <c r="AM35" i="1"/>
  <c r="AI36" i="1"/>
  <c r="AO36" i="1" s="1"/>
  <c r="AH36" i="1"/>
  <c r="AN36" i="1" s="1"/>
  <c r="AG37" i="1"/>
  <c r="AF38" i="1"/>
  <c r="AC66" i="3" l="1"/>
  <c r="AD65" i="3"/>
  <c r="AH63" i="3"/>
  <c r="AF64" i="3"/>
  <c r="AE64" i="3"/>
  <c r="AG63" i="3"/>
  <c r="AF39" i="1"/>
  <c r="AG38" i="1"/>
  <c r="AJ36" i="1"/>
  <c r="AL36" i="1"/>
  <c r="AI37" i="1"/>
  <c r="AO37" i="1" s="1"/>
  <c r="AH37" i="1"/>
  <c r="AN37" i="1" s="1"/>
  <c r="AK36" i="1"/>
  <c r="AM36" i="1"/>
  <c r="AD66" i="3" l="1"/>
  <c r="AC67" i="3"/>
  <c r="AH64" i="3"/>
  <c r="AG64" i="3"/>
  <c r="AE65" i="3"/>
  <c r="AF65" i="3"/>
  <c r="AK37" i="1"/>
  <c r="AM37" i="1"/>
  <c r="AJ37" i="1"/>
  <c r="AL37" i="1"/>
  <c r="AI38" i="1"/>
  <c r="AO38" i="1" s="1"/>
  <c r="AH38" i="1"/>
  <c r="AN38" i="1" s="1"/>
  <c r="AG39" i="1"/>
  <c r="AF40" i="1"/>
  <c r="AG65" i="3" l="1"/>
  <c r="AH65" i="3"/>
  <c r="AD67" i="3"/>
  <c r="AC68" i="3"/>
  <c r="AE66" i="3"/>
  <c r="AF66" i="3"/>
  <c r="AJ38" i="1"/>
  <c r="AL38" i="1"/>
  <c r="AF41" i="1"/>
  <c r="AG40" i="1"/>
  <c r="AH39" i="1"/>
  <c r="AN39" i="1" s="1"/>
  <c r="AI39" i="1"/>
  <c r="AO39" i="1" s="1"/>
  <c r="AK38" i="1"/>
  <c r="AM38" i="1"/>
  <c r="AH66" i="3" l="1"/>
  <c r="AD68" i="3"/>
  <c r="AC69" i="3"/>
  <c r="AD69" i="3" s="1"/>
  <c r="AG66" i="3"/>
  <c r="AF67" i="3"/>
  <c r="AE67" i="3"/>
  <c r="AJ39" i="1"/>
  <c r="AL39" i="1"/>
  <c r="AK39" i="1"/>
  <c r="AM39" i="1"/>
  <c r="AH40" i="1"/>
  <c r="AN40" i="1" s="1"/>
  <c r="AI40" i="1"/>
  <c r="AO40" i="1" s="1"/>
  <c r="AG41" i="1"/>
  <c r="AF42" i="1"/>
  <c r="AG67" i="3" l="1"/>
  <c r="AH67" i="3"/>
  <c r="AF69" i="3"/>
  <c r="AE69" i="3"/>
  <c r="AF68" i="3"/>
  <c r="AE68" i="3"/>
  <c r="AG42" i="1"/>
  <c r="AF43" i="1"/>
  <c r="AK40" i="1"/>
  <c r="AM40" i="1"/>
  <c r="AI41" i="1"/>
  <c r="AO41" i="1" s="1"/>
  <c r="AH41" i="1"/>
  <c r="AN41" i="1" s="1"/>
  <c r="AJ40" i="1"/>
  <c r="AL40" i="1"/>
  <c r="AH68" i="3" l="1"/>
  <c r="AG68" i="3"/>
  <c r="AG69" i="3"/>
  <c r="AH69" i="3"/>
  <c r="AK41" i="1"/>
  <c r="AM41" i="1"/>
  <c r="AJ41" i="1"/>
  <c r="AL41" i="1"/>
  <c r="AF44" i="1"/>
  <c r="AG43" i="1"/>
  <c r="AH42" i="1"/>
  <c r="AN42" i="1" s="1"/>
  <c r="AI42" i="1"/>
  <c r="AO42" i="1" s="1"/>
  <c r="AI43" i="1" l="1"/>
  <c r="AO43" i="1" s="1"/>
  <c r="AH43" i="1"/>
  <c r="AN43" i="1" s="1"/>
  <c r="AK42" i="1"/>
  <c r="AM42" i="1"/>
  <c r="AJ42" i="1"/>
  <c r="AL42" i="1"/>
  <c r="AF45" i="1"/>
  <c r="AG44" i="1"/>
  <c r="AH44" i="1" l="1"/>
  <c r="AN44" i="1" s="1"/>
  <c r="AI44" i="1"/>
  <c r="AO44" i="1" s="1"/>
  <c r="AG45" i="1"/>
  <c r="AF46" i="1"/>
  <c r="AG46" i="1" s="1"/>
  <c r="AJ43" i="1"/>
  <c r="AL43" i="1"/>
  <c r="AK43" i="1"/>
  <c r="AM43" i="1"/>
  <c r="AI46" i="1" l="1"/>
  <c r="AO46" i="1" s="1"/>
  <c r="AH46" i="1"/>
  <c r="AN46" i="1" s="1"/>
  <c r="AH45" i="1"/>
  <c r="AN45" i="1" s="1"/>
  <c r="AI45" i="1"/>
  <c r="AO45" i="1" s="1"/>
  <c r="AK44" i="1"/>
  <c r="AM44" i="1"/>
  <c r="AJ44" i="1"/>
  <c r="AL44" i="1"/>
  <c r="AK45" i="1" l="1"/>
  <c r="AM45" i="1"/>
  <c r="AJ45" i="1"/>
  <c r="AL45" i="1"/>
  <c r="AJ46" i="1"/>
  <c r="AL46" i="1"/>
  <c r="AK46" i="1"/>
  <c r="AM46" i="1"/>
</calcChain>
</file>

<file path=xl/sharedStrings.xml><?xml version="1.0" encoding="utf-8"?>
<sst xmlns="http://schemas.openxmlformats.org/spreadsheetml/2006/main" count="511" uniqueCount="187">
  <si>
    <t>Randomize with F9 key</t>
  </si>
  <si>
    <r>
      <t>C</t>
    </r>
    <r>
      <rPr>
        <sz val="11"/>
        <color theme="1"/>
        <rFont val="Calibri"/>
        <family val="2"/>
        <scheme val="minor"/>
      </rPr>
      <t xml:space="preserve"> =</t>
    </r>
  </si>
  <si>
    <t xml:space="preserve"> len</t>
  </si>
  <si>
    <t>upr</t>
  </si>
  <si>
    <t>fwdr</t>
  </si>
  <si>
    <t>lftr</t>
  </si>
  <si>
    <t>upi</t>
  </si>
  <si>
    <t>R</t>
  </si>
  <si>
    <t>t</t>
  </si>
  <si>
    <t>s</t>
  </si>
  <si>
    <t>W</t>
  </si>
  <si>
    <r>
      <t>W</t>
    </r>
    <r>
      <rPr>
        <sz val="11"/>
        <color theme="1"/>
        <rFont val="Calibri"/>
        <family val="2"/>
        <scheme val="minor"/>
      </rPr>
      <t xml:space="preserve"> =</t>
    </r>
  </si>
  <si>
    <t>cos</t>
  </si>
  <si>
    <t>sin</t>
  </si>
  <si>
    <t>Start</t>
  </si>
  <si>
    <r>
      <t>C</t>
    </r>
    <r>
      <rPr>
        <sz val="11"/>
        <color theme="1"/>
        <rFont val="Calibri"/>
        <family val="2"/>
        <scheme val="minor"/>
      </rPr>
      <t>' =</t>
    </r>
  </si>
  <si>
    <t>Moved</t>
  </si>
  <si>
    <r>
      <t xml:space="preserve">1- Compute </t>
    </r>
    <r>
      <rPr>
        <b/>
        <i/>
        <sz val="11"/>
        <color theme="1"/>
        <rFont val="Calibri"/>
        <family val="2"/>
        <scheme val="minor"/>
      </rPr>
      <t>C'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W</t>
    </r>
    <r>
      <rPr>
        <b/>
        <i/>
        <sz val="11"/>
        <color theme="1"/>
        <rFont val="Calibri"/>
        <family val="2"/>
        <scheme val="minor"/>
      </rPr>
      <t>C</t>
    </r>
  </si>
  <si>
    <t>3- Compute</t>
  </si>
  <si>
    <t xml:space="preserve">    (using first column, for example)</t>
  </si>
  <si>
    <t>2- Compute scale Factor</t>
  </si>
  <si>
    <t>C</t>
  </si>
  <si>
    <r>
      <t xml:space="preserve">Q: Update a Bsphere </t>
    </r>
    <r>
      <rPr>
        <b/>
        <i/>
        <sz val="11"/>
        <color theme="1"/>
        <rFont val="Calibri"/>
        <family val="2"/>
        <scheme val="minor"/>
      </rPr>
      <t xml:space="preserve">C and </t>
    </r>
    <r>
      <rPr>
        <b/>
        <sz val="11"/>
        <color theme="1"/>
        <rFont val="Calibri"/>
        <family val="2"/>
        <scheme val="minor"/>
      </rPr>
      <t>r moved with matrix W (uniform scaling)</t>
    </r>
  </si>
  <si>
    <t>Answer:</t>
  </si>
  <si>
    <t>Q: Determine if two Bsphere intersect</t>
  </si>
  <si>
    <r>
      <t>C</t>
    </r>
    <r>
      <rPr>
        <sz val="11"/>
        <color theme="1"/>
        <rFont val="Calibri"/>
        <family val="2"/>
        <scheme val="minor"/>
      </rPr>
      <t>1 =</t>
    </r>
  </si>
  <si>
    <t>Bsphere data (in world space)</t>
  </si>
  <si>
    <t>BSphere2</t>
  </si>
  <si>
    <t xml:space="preserve">Bsphere1 </t>
  </si>
  <si>
    <t>BS2</t>
  </si>
  <si>
    <t xml:space="preserve">Answer: Test if </t>
  </si>
  <si>
    <t>r2 =</t>
  </si>
  <si>
    <t>r1 =</t>
  </si>
  <si>
    <r>
      <t>r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</si>
  <si>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sz val="11"/>
        <color theme="1"/>
        <rFont val="Calibri"/>
        <family val="2"/>
        <scheme val="minor"/>
      </rPr>
      <t>2 =</t>
    </r>
  </si>
  <si>
    <t>Backstage</t>
  </si>
  <si>
    <t>Chat data</t>
  </si>
  <si>
    <t>[</t>
  </si>
  <si>
    <t>]</t>
  </si>
  <si>
    <t>and</t>
  </si>
  <si>
    <t>chart data</t>
  </si>
  <si>
    <t>a</t>
  </si>
  <si>
    <t xml:space="preserve">Answer: </t>
  </si>
  <si>
    <t>Q: Determine if the two intervals [a,b] and [c,d] below overlap</t>
  </si>
  <si>
    <t>Answer: There is no overlap if (b&lt;c) or (d&lt;a)</t>
  </si>
  <si>
    <t>since</t>
  </si>
  <si>
    <t>The intervals</t>
  </si>
  <si>
    <t>Q: Determine if the two AABB below intersect</t>
  </si>
  <si>
    <t>AABB1</t>
  </si>
  <si>
    <t>c</t>
  </si>
  <si>
    <t>r</t>
  </si>
  <si>
    <t>min</t>
  </si>
  <si>
    <t>max</t>
  </si>
  <si>
    <t>Min</t>
  </si>
  <si>
    <t>Max</t>
  </si>
  <si>
    <t>AABB2</t>
  </si>
  <si>
    <t>Chart data</t>
  </si>
  <si>
    <t>Answer: check the interval overlap on each axis</t>
  </si>
  <si>
    <t>The AABBs</t>
  </si>
  <si>
    <t>x</t>
  </si>
  <si>
    <t>y</t>
  </si>
  <si>
    <t>z</t>
  </si>
  <si>
    <t>Axis</t>
  </si>
  <si>
    <t>Bsphere</t>
  </si>
  <si>
    <t>c =</t>
  </si>
  <si>
    <r>
      <rPr>
        <sz val="11"/>
        <color theme="1"/>
        <rFont val="Calibri"/>
        <family val="2"/>
        <scheme val="minor"/>
      </rPr>
      <t xml:space="preserve"> range </t>
    </r>
    <r>
      <rPr>
        <b/>
        <sz val="11"/>
        <color theme="1"/>
        <rFont val="Calibri"/>
        <family val="2"/>
        <scheme val="minor"/>
      </rPr>
      <t>[</t>
    </r>
  </si>
  <si>
    <t>Q: clamp a value c to the range [a,b] below</t>
  </si>
  <si>
    <t>Answer</t>
  </si>
  <si>
    <t>Ans</t>
  </si>
  <si>
    <t>Q: Clamp a point p to an AABB</t>
  </si>
  <si>
    <t xml:space="preserve">p = </t>
  </si>
  <si>
    <t>AABB1 projection</t>
  </si>
  <si>
    <t>P</t>
  </si>
  <si>
    <t>Answer: clamp along each axis</t>
  </si>
  <si>
    <t>p</t>
  </si>
  <si>
    <t>Clamped</t>
  </si>
  <si>
    <t>r =</t>
  </si>
  <si>
    <t>1- Clamp C to Min, Max</t>
  </si>
  <si>
    <t>2- Test if the clamped point is inside the Bsphere</t>
  </si>
  <si>
    <t>C'</t>
  </si>
  <si>
    <t>|| C' - C || =</t>
  </si>
  <si>
    <t>= r</t>
  </si>
  <si>
    <t>C' - C  =</t>
  </si>
  <si>
    <t>The AABB &amp; Bsphere</t>
  </si>
  <si>
    <t>Interval 1</t>
  </si>
  <si>
    <t>Interval 2</t>
  </si>
  <si>
    <t>Overlap</t>
  </si>
  <si>
    <t>max(a,c)</t>
  </si>
  <si>
    <t>min(c,d)</t>
  </si>
  <si>
    <r>
      <t>(</t>
    </r>
    <r>
      <rPr>
        <i/>
        <sz val="8"/>
        <color theme="1"/>
        <rFont val="Calibri"/>
        <family val="2"/>
        <scheme val="minor"/>
      </rPr>
      <t>not shown</t>
    </r>
    <r>
      <rPr>
        <sz val="8"/>
        <color theme="1"/>
        <rFont val="Calibri"/>
        <family val="2"/>
        <scheme val="minor"/>
      </rPr>
      <t>)</t>
    </r>
  </si>
  <si>
    <t>overlap x</t>
  </si>
  <si>
    <t>overlap z</t>
  </si>
  <si>
    <r>
      <t xml:space="preserve">    (</t>
    </r>
    <r>
      <rPr>
        <i/>
        <sz val="11"/>
        <color theme="1"/>
        <rFont val="Calibri"/>
        <family val="2"/>
        <scheme val="minor"/>
      </rPr>
      <t>Assume W in TRS form with uniform scaling</t>
    </r>
    <r>
      <rPr>
        <sz val="11"/>
        <color theme="1"/>
        <rFont val="Calibri"/>
        <family val="2"/>
        <scheme val="minor"/>
      </rPr>
      <t>)</t>
    </r>
  </si>
  <si>
    <t>OBB1</t>
  </si>
  <si>
    <t>OBB1 local</t>
  </si>
  <si>
    <t>Local</t>
  </si>
  <si>
    <t>World</t>
  </si>
  <si>
    <t>OBB1 World</t>
  </si>
  <si>
    <t>C world</t>
  </si>
  <si>
    <t>OBB</t>
  </si>
  <si>
    <t>World space</t>
  </si>
  <si>
    <t>Model space</t>
  </si>
  <si>
    <t>=</t>
  </si>
  <si>
    <r>
      <t xml:space="preserve">Q: Given the OBB below, test if the point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intersects with it</t>
    </r>
  </si>
  <si>
    <r>
      <t>P</t>
    </r>
    <r>
      <rPr>
        <sz val="11"/>
        <color theme="1"/>
        <rFont val="Calibri"/>
        <family val="2"/>
        <scheme val="minor"/>
      </rPr>
      <t xml:space="preserve"> =</t>
    </r>
  </si>
  <si>
    <t>C_w</t>
  </si>
  <si>
    <t>rnd</t>
  </si>
  <si>
    <r>
      <t xml:space="preserve">1- Compute </t>
    </r>
    <r>
      <rPr>
        <b/>
        <i/>
        <sz val="11"/>
        <color theme="1"/>
        <rFont val="Calibri"/>
        <family val="2"/>
        <scheme val="minor"/>
      </rPr>
      <t xml:space="preserve">P </t>
    </r>
    <r>
      <rPr>
        <b/>
        <sz val="11"/>
        <color theme="1"/>
        <rFont val="Calibri"/>
        <family val="2"/>
        <scheme val="minor"/>
      </rPr>
      <t xml:space="preserve"> in OBB's local space</t>
    </r>
  </si>
  <si>
    <r>
      <t>W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</si>
  <si>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P</t>
    </r>
    <r>
      <rPr>
        <sz val="11"/>
        <color theme="1"/>
        <rFont val="Calibri"/>
        <family val="2"/>
        <scheme val="minor"/>
      </rPr>
      <t>'</t>
    </r>
  </si>
  <si>
    <r>
      <t xml:space="preserve">2- Test on </t>
    </r>
    <r>
      <rPr>
        <b/>
        <i/>
        <sz val="11"/>
        <color theme="1"/>
        <rFont val="Calibri"/>
        <family val="2"/>
        <scheme val="minor"/>
      </rPr>
      <t>p'</t>
    </r>
    <r>
      <rPr>
        <b/>
        <sz val="11"/>
        <color theme="1"/>
        <rFont val="Calibri"/>
        <family val="2"/>
        <scheme val="minor"/>
      </rPr>
      <t xml:space="preserve"> against Min,Max axis intervals in local space</t>
    </r>
  </si>
  <si>
    <t>inside Interval?</t>
  </si>
  <si>
    <t>P local</t>
  </si>
  <si>
    <t>C local</t>
  </si>
  <si>
    <t>The OBB and point</t>
  </si>
  <si>
    <t>Q: Determine if the AABB intersects with the Bsphere</t>
  </si>
  <si>
    <t>Q: Determine if the OBB intersects with the Bsphere.</t>
  </si>
  <si>
    <r>
      <t>C</t>
    </r>
    <r>
      <rPr>
        <sz val="11"/>
        <color theme="1"/>
        <rFont val="Calibri"/>
        <family val="2"/>
        <scheme val="minor"/>
      </rPr>
      <t>'</t>
    </r>
  </si>
  <si>
    <r>
      <t xml:space="preserve">1- Compute </t>
    </r>
    <r>
      <rPr>
        <b/>
        <i/>
        <sz val="11"/>
        <color theme="1"/>
        <rFont val="Calibri"/>
        <family val="2"/>
        <scheme val="minor"/>
      </rPr>
      <t xml:space="preserve">C </t>
    </r>
    <r>
      <rPr>
        <b/>
        <sz val="11"/>
        <color theme="1"/>
        <rFont val="Calibri"/>
        <family val="2"/>
        <scheme val="minor"/>
      </rPr>
      <t xml:space="preserve"> in OBB's local space</t>
    </r>
  </si>
  <si>
    <r>
      <t xml:space="preserve">2- In OBB local space, clamp </t>
    </r>
    <r>
      <rPr>
        <b/>
        <i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' along each axis</t>
    </r>
  </si>
  <si>
    <t>C clmpd</t>
  </si>
  <si>
    <t>3- Compute the clamped C' into world space</t>
  </si>
  <si>
    <t>Q'</t>
  </si>
  <si>
    <r>
      <t xml:space="preserve">4- Test if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>' is inside Bsphere.</t>
    </r>
  </si>
  <si>
    <r>
      <t>Q</t>
    </r>
    <r>
      <rPr>
        <sz val="11"/>
        <color theme="1"/>
        <rFont val="Calibri"/>
        <family val="2"/>
        <scheme val="minor"/>
      </rPr>
      <t xml:space="preserve">' - </t>
    </r>
    <r>
      <rPr>
        <i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=</t>
    </r>
  </si>
  <si>
    <t>Q: Compute the Max (half) projection of the OBB on the axis v.</t>
  </si>
  <si>
    <r>
      <t>v</t>
    </r>
    <r>
      <rPr>
        <sz val="11"/>
        <color theme="1"/>
        <rFont val="Calibri"/>
        <family val="2"/>
        <scheme val="minor"/>
      </rPr>
      <t xml:space="preserve"> =</t>
    </r>
  </si>
  <si>
    <t>v</t>
  </si>
  <si>
    <t>v'</t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</si>
  <si>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· </t>
    </r>
    <r>
      <rPr>
        <b/>
        <sz val="11"/>
        <color theme="1"/>
        <rFont val="Calibri"/>
        <family val="2"/>
      </rPr>
      <t>fwd</t>
    </r>
    <r>
      <rPr>
        <sz val="11"/>
        <color theme="1"/>
        <rFont val="Calibri"/>
        <family val="2"/>
      </rPr>
      <t xml:space="preserve"> =</t>
    </r>
  </si>
  <si>
    <r>
      <t>||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|| =</t>
    </r>
  </si>
  <si>
    <t>= a</t>
  </si>
  <si>
    <r>
      <rPr>
        <sz val="11"/>
        <color theme="1"/>
        <rFont val="Calibri"/>
        <family val="2"/>
        <scheme val="minor"/>
      </rPr>
      <t xml:space="preserve">= </t>
    </r>
    <r>
      <rPr>
        <i/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</si>
  <si>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Calibri"/>
        <family val="2"/>
        <scheme val="minor"/>
      </rPr>
      <t xml:space="preserve">= </t>
    </r>
    <r>
      <rPr>
        <i/>
        <sz val="11"/>
        <color theme="1"/>
        <rFont val="Calibri"/>
        <family val="2"/>
        <scheme val="minor"/>
      </rPr>
      <t>c</t>
    </r>
  </si>
  <si>
    <t>Center on axis</t>
  </si>
  <si>
    <t>C_axis</t>
  </si>
  <si>
    <t>Prj end</t>
  </si>
  <si>
    <t>||v||</t>
  </si>
  <si>
    <t>end</t>
  </si>
  <si>
    <t xml:space="preserve">   3- Compute the max projection</t>
  </si>
  <si>
    <t xml:space="preserve">   4- Final answer is</t>
  </si>
  <si>
    <t>Q: Compute the 15 axes needed for determining the intersection of two OBBs using the SAT</t>
  </si>
  <si>
    <t>OBB2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</si>
  <si>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</si>
  <si>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</si>
  <si>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</si>
  <si>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</si>
  <si>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</si>
  <si>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1- take the 3 axes from each OBB's world matrices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</si>
  <si>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</si>
  <si>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</si>
  <si>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</si>
  <si>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2- Compute the 9 pairwise cross products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</si>
  <si>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×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</si>
  <si>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×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</si>
  <si>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×</t>
    </r>
  </si>
  <si>
    <t xml:space="preserve">   </t>
  </si>
  <si>
    <t>Interval</t>
  </si>
  <si>
    <t>overlap?</t>
  </si>
  <si>
    <r>
      <t xml:space="preserve">This is the (half) </t>
    </r>
    <r>
      <rPr>
        <b/>
        <i/>
        <u/>
        <sz val="11"/>
        <color theme="1"/>
        <rFont val="Calibri"/>
        <family val="2"/>
        <scheme val="minor"/>
      </rPr>
      <t>length</t>
    </r>
    <r>
      <rPr>
        <i/>
        <sz val="11"/>
        <color theme="1"/>
        <rFont val="Calibri"/>
        <family val="2"/>
        <scheme val="minor"/>
      </rPr>
      <t xml:space="preserve"> of the OBB's projection on </t>
    </r>
    <r>
      <rPr>
        <b/>
        <i/>
        <sz val="11"/>
        <color theme="1"/>
        <rFont val="Calibri"/>
        <family val="2"/>
        <scheme val="minor"/>
      </rPr>
      <t xml:space="preserve">v </t>
    </r>
    <r>
      <rPr>
        <i/>
        <sz val="11"/>
        <color theme="1"/>
        <rFont val="Calibri"/>
        <family val="2"/>
        <scheme val="minor"/>
      </rPr>
      <t xml:space="preserve">(shown in </t>
    </r>
    <r>
      <rPr>
        <b/>
        <i/>
        <sz val="11"/>
        <color rgb="FFC00000"/>
        <rFont val="Calibri"/>
        <family val="2"/>
        <scheme val="minor"/>
      </rPr>
      <t>red</t>
    </r>
    <r>
      <rPr>
        <i/>
        <sz val="11"/>
        <color theme="1"/>
        <rFont val="Calibri"/>
        <family val="2"/>
        <scheme val="minor"/>
      </rPr>
      <t xml:space="preserve"> on the graph above)</t>
    </r>
  </si>
  <si>
    <r>
      <t xml:space="preserve">   2- Compute 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using one of W's columns (ex: 3rd col = fwd).</t>
    </r>
  </si>
  <si>
    <t>OBB2 local</t>
  </si>
  <si>
    <t>OBB2 World</t>
  </si>
  <si>
    <r>
      <t>(</t>
    </r>
    <r>
      <rPr>
        <i/>
        <sz val="11"/>
        <color theme="1"/>
        <rFont val="Calibri"/>
        <family val="2"/>
        <scheme val="minor"/>
      </rPr>
      <t>From previous question above)</t>
    </r>
  </si>
  <si>
    <r>
      <t>1- Compute Proj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</si>
  <si>
    <r>
      <t>2- Compute Proj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</si>
  <si>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</si>
  <si>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(Max - Min)/2 = </t>
    </r>
  </si>
  <si>
    <r>
      <t>v'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W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v' </t>
    </r>
    <r>
      <rPr>
        <sz val="11"/>
        <color theme="1"/>
        <rFont val="Calibri"/>
        <family val="2"/>
        <scheme val="minor"/>
      </rPr>
      <t>=</t>
    </r>
  </si>
  <si>
    <t>dir</t>
  </si>
  <si>
    <r>
      <t>D</t>
    </r>
    <r>
      <rPr>
        <sz val="11"/>
        <color theme="1"/>
        <rFont val="Calibri"/>
        <family val="2"/>
        <scheme val="minor"/>
      </rPr>
      <t xml:space="preserve"> =</t>
    </r>
  </si>
  <si>
    <t>-</t>
  </si>
  <si>
    <t>4- Test</t>
  </si>
  <si>
    <t>D</t>
  </si>
  <si>
    <t>C1_aw</t>
  </si>
  <si>
    <t>C2_aw</t>
  </si>
  <si>
    <r>
      <t xml:space="preserve">r'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 =</t>
    </r>
  </si>
  <si>
    <t>b</t>
  </si>
  <si>
    <t>d</t>
  </si>
  <si>
    <r>
      <t xml:space="preserve">b  &lt;  c  </t>
    </r>
    <r>
      <rPr>
        <sz val="11"/>
        <color theme="1"/>
        <rFont val="Calibri"/>
        <family val="2"/>
      </rPr>
      <t>→</t>
    </r>
  </si>
  <si>
    <r>
      <t xml:space="preserve">d  &lt;  a  </t>
    </r>
    <r>
      <rPr>
        <sz val="11"/>
        <color theme="1"/>
        <rFont val="Calibri"/>
        <family val="2"/>
      </rPr>
      <t>→</t>
    </r>
  </si>
  <si>
    <t>Note: to understand what clamping does, see 'Clamping' tab first</t>
  </si>
  <si>
    <t xml:space="preserve">   1- Compute v' (not shown on graph)</t>
  </si>
  <si>
    <t>(not shown on graph)</t>
  </si>
  <si>
    <r>
      <t xml:space="preserve">    (</t>
    </r>
    <r>
      <rPr>
        <b/>
        <i/>
        <sz val="11"/>
        <color theme="1"/>
        <rFont val="Calibri"/>
        <family val="2"/>
        <scheme val="minor"/>
      </rPr>
      <t>Assume W in TRS form with uniform scaling</t>
    </r>
    <r>
      <rPr>
        <b/>
        <sz val="11"/>
        <color theme="1"/>
        <rFont val="Calibri"/>
        <family val="2"/>
        <scheme val="minor"/>
      </rPr>
      <t>)</t>
    </r>
  </si>
  <si>
    <r>
      <t xml:space="preserve">Q: Determine if the two OBBs below overlap on the </t>
    </r>
    <r>
      <rPr>
        <b/>
        <u/>
        <sz val="11"/>
        <color theme="1"/>
        <rFont val="Calibri"/>
        <family val="2"/>
        <scheme val="minor"/>
      </rPr>
      <t>one</t>
    </r>
    <r>
      <rPr>
        <b/>
        <sz val="11"/>
        <color theme="1"/>
        <rFont val="Calibri"/>
        <family val="2"/>
        <scheme val="minor"/>
      </rPr>
      <t xml:space="preserve"> axis v.</t>
    </r>
  </si>
  <si>
    <t>Note: to understand what interval overlap mean, see 'Interval Overlap' tab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</si>
</sst>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rgb="FFA162D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3" fillId="2" borderId="0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right"/>
    </xf>
    <xf numFmtId="0" fontId="1" fillId="2" borderId="7" xfId="0" applyFont="1" applyFill="1" applyBorder="1"/>
    <xf numFmtId="0" fontId="0" fillId="2" borderId="0" xfId="0" applyFill="1"/>
    <xf numFmtId="0" fontId="0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1" fillId="2" borderId="7" xfId="0" applyFont="1" applyFill="1" applyBorder="1" applyAlignment="1">
      <alignment horizontal="right"/>
    </xf>
    <xf numFmtId="0" fontId="0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/>
    <xf numFmtId="0" fontId="7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0" fontId="0" fillId="2" borderId="7" xfId="0" applyFont="1" applyFill="1" applyBorder="1"/>
    <xf numFmtId="0" fontId="0" fillId="2" borderId="12" xfId="0" applyFill="1" applyBorder="1" applyAlignment="1">
      <alignment horizontal="center"/>
    </xf>
    <xf numFmtId="0" fontId="0" fillId="2" borderId="0" xfId="0" quotePrefix="1" applyFill="1" applyBorder="1"/>
    <xf numFmtId="0" fontId="11" fillId="0" borderId="0" xfId="0" applyFont="1" applyFill="1"/>
    <xf numFmtId="0" fontId="15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5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/>
    </xf>
    <xf numFmtId="0" fontId="17" fillId="2" borderId="0" xfId="0" applyFont="1" applyFill="1" applyBorder="1"/>
    <xf numFmtId="0" fontId="17" fillId="2" borderId="0" xfId="0" applyFont="1" applyFill="1" applyBorder="1" applyAlignment="1">
      <alignment horizontal="left"/>
    </xf>
    <xf numFmtId="0" fontId="17" fillId="2" borderId="7" xfId="0" applyFont="1" applyFill="1" applyBorder="1" applyAlignment="1">
      <alignment horizontal="right"/>
    </xf>
    <xf numFmtId="0" fontId="3" fillId="2" borderId="10" xfId="0" applyFont="1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0" borderId="0" xfId="0" applyFont="1" applyFill="1" applyBorder="1"/>
    <xf numFmtId="0" fontId="0" fillId="2" borderId="5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0" fillId="2" borderId="13" xfId="0" applyFill="1" applyBorder="1"/>
    <xf numFmtId="0" fontId="0" fillId="2" borderId="15" xfId="0" applyFill="1" applyBorder="1"/>
    <xf numFmtId="0" fontId="1" fillId="2" borderId="15" xfId="0" applyFont="1" applyFill="1" applyBorder="1" applyAlignment="1">
      <alignment horizontal="center"/>
    </xf>
    <xf numFmtId="0" fontId="0" fillId="2" borderId="14" xfId="0" applyFill="1" applyBorder="1"/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7" fillId="2" borderId="0" xfId="0" applyFont="1" applyFill="1" applyBorder="1"/>
    <xf numFmtId="0" fontId="0" fillId="2" borderId="12" xfId="0" applyFill="1" applyBorder="1"/>
    <xf numFmtId="0" fontId="3" fillId="2" borderId="0" xfId="0" quotePrefix="1" applyFont="1" applyFill="1" applyBorder="1" applyAlignment="1">
      <alignment horizontal="left"/>
    </xf>
    <xf numFmtId="0" fontId="12" fillId="2" borderId="0" xfId="0" applyFont="1" applyFill="1" applyBorder="1"/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ECE02"/>
      <color rgb="FFA162D0"/>
      <color rgb="FFFFFF66"/>
      <color rgb="FFBF95DF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Initial BSphere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BSphere!$AJ$14:$AJ$46</c:f>
              <c:numCache>
                <c:formatCode>General</c:formatCode>
                <c:ptCount val="33"/>
                <c:pt idx="0">
                  <c:v>1.625</c:v>
                </c:pt>
                <c:pt idx="1">
                  <c:v>1.5961779206048456</c:v>
                </c:pt>
                <c:pt idx="2">
                  <c:v>1.51081929876693</c:v>
                </c:pt>
                <c:pt idx="3">
                  <c:v>1.3722044184538178</c:v>
                </c:pt>
                <c:pt idx="4">
                  <c:v>1.1856601717798214</c:v>
                </c:pt>
                <c:pt idx="5">
                  <c:v>0.95835534952940349</c:v>
                </c:pt>
                <c:pt idx="6">
                  <c:v>0.69902514854763476</c:v>
                </c:pt>
                <c:pt idx="7">
                  <c:v>0.41763548302419251</c:v>
                </c:pt>
                <c:pt idx="8">
                  <c:v>0.12500000000000008</c:v>
                </c:pt>
                <c:pt idx="9">
                  <c:v>-0.16763548302419229</c:v>
                </c:pt>
                <c:pt idx="10">
                  <c:v>-0.44902514854763464</c:v>
                </c:pt>
                <c:pt idx="11">
                  <c:v>-0.70835534952940293</c:v>
                </c:pt>
                <c:pt idx="12">
                  <c:v>-0.93566017177982119</c:v>
                </c:pt>
                <c:pt idx="13">
                  <c:v>-1.122204418453818</c:v>
                </c:pt>
                <c:pt idx="14">
                  <c:v>-1.26081929876693</c:v>
                </c:pt>
                <c:pt idx="15">
                  <c:v>-1.3461779206048456</c:v>
                </c:pt>
                <c:pt idx="16">
                  <c:v>-1.375</c:v>
                </c:pt>
                <c:pt idx="17">
                  <c:v>-1.3461779206048456</c:v>
                </c:pt>
                <c:pt idx="18">
                  <c:v>-1.2608192987669302</c:v>
                </c:pt>
                <c:pt idx="19">
                  <c:v>-1.1222044184538182</c:v>
                </c:pt>
                <c:pt idx="20">
                  <c:v>-0.93566017177982141</c:v>
                </c:pt>
                <c:pt idx="21">
                  <c:v>-0.70835534952940327</c:v>
                </c:pt>
                <c:pt idx="22">
                  <c:v>-0.44902514854763553</c:v>
                </c:pt>
                <c:pt idx="23">
                  <c:v>-0.16763548302419301</c:v>
                </c:pt>
                <c:pt idx="24">
                  <c:v>0.12499999999999972</c:v>
                </c:pt>
                <c:pt idx="25">
                  <c:v>0.41763548302419246</c:v>
                </c:pt>
                <c:pt idx="26">
                  <c:v>0.69902514854763498</c:v>
                </c:pt>
                <c:pt idx="27">
                  <c:v>0.95835534952940282</c:v>
                </c:pt>
                <c:pt idx="28">
                  <c:v>1.185660171779821</c:v>
                </c:pt>
                <c:pt idx="29">
                  <c:v>1.3722044184538178</c:v>
                </c:pt>
                <c:pt idx="30">
                  <c:v>1.5108192987669298</c:v>
                </c:pt>
                <c:pt idx="31">
                  <c:v>1.5961779206048454</c:v>
                </c:pt>
                <c:pt idx="32">
                  <c:v>1.625</c:v>
                </c:pt>
              </c:numCache>
            </c:numRef>
          </c:xVal>
          <c:yVal>
            <c:numRef>
              <c:f>BSphere!$AK$14:$AK$46</c:f>
              <c:numCache>
                <c:formatCode>General</c:formatCode>
                <c:ptCount val="33"/>
                <c:pt idx="0">
                  <c:v>0.125</c:v>
                </c:pt>
                <c:pt idx="1">
                  <c:v>0.4176354830241924</c:v>
                </c:pt>
                <c:pt idx="2">
                  <c:v>0.69902514854763464</c:v>
                </c:pt>
                <c:pt idx="3">
                  <c:v>0.95835534952940327</c:v>
                </c:pt>
                <c:pt idx="4">
                  <c:v>1.1856601717798212</c:v>
                </c:pt>
                <c:pt idx="5">
                  <c:v>1.3722044184538178</c:v>
                </c:pt>
                <c:pt idx="6">
                  <c:v>1.51081929876693</c:v>
                </c:pt>
                <c:pt idx="7">
                  <c:v>1.5961779206048456</c:v>
                </c:pt>
                <c:pt idx="8">
                  <c:v>1.625</c:v>
                </c:pt>
                <c:pt idx="9">
                  <c:v>1.5961779206048456</c:v>
                </c:pt>
                <c:pt idx="10">
                  <c:v>1.51081929876693</c:v>
                </c:pt>
                <c:pt idx="11">
                  <c:v>1.3722044184538182</c:v>
                </c:pt>
                <c:pt idx="12">
                  <c:v>1.1856601717798214</c:v>
                </c:pt>
                <c:pt idx="13">
                  <c:v>0.95835534952940327</c:v>
                </c:pt>
                <c:pt idx="14">
                  <c:v>0.69902514854763487</c:v>
                </c:pt>
                <c:pt idx="15">
                  <c:v>0.4176354830241929</c:v>
                </c:pt>
                <c:pt idx="16">
                  <c:v>0.12500000000000019</c:v>
                </c:pt>
                <c:pt idx="17">
                  <c:v>-0.16763548302419251</c:v>
                </c:pt>
                <c:pt idx="18">
                  <c:v>-0.44902514854763453</c:v>
                </c:pt>
                <c:pt idx="19">
                  <c:v>-0.70835534952940293</c:v>
                </c:pt>
                <c:pt idx="20">
                  <c:v>-0.93566017177982119</c:v>
                </c:pt>
                <c:pt idx="21">
                  <c:v>-1.1222044184538178</c:v>
                </c:pt>
                <c:pt idx="22">
                  <c:v>-1.2608192987669298</c:v>
                </c:pt>
                <c:pt idx="23">
                  <c:v>-1.3461779206048454</c:v>
                </c:pt>
                <c:pt idx="24">
                  <c:v>-1.375</c:v>
                </c:pt>
                <c:pt idx="25">
                  <c:v>-1.3461779206048456</c:v>
                </c:pt>
                <c:pt idx="26">
                  <c:v>-1.26081929876693</c:v>
                </c:pt>
                <c:pt idx="27">
                  <c:v>-1.1222044184538182</c:v>
                </c:pt>
                <c:pt idx="28">
                  <c:v>-0.93566017177982141</c:v>
                </c:pt>
                <c:pt idx="29">
                  <c:v>-0.70835534952940327</c:v>
                </c:pt>
                <c:pt idx="30">
                  <c:v>-0.44902514854763553</c:v>
                </c:pt>
                <c:pt idx="31">
                  <c:v>-0.16763548302419307</c:v>
                </c:pt>
                <c:pt idx="32">
                  <c:v>0.12499999999999964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3-47A7-A3A3-EF8AF06BBBD9}"/>
            </c:ext>
          </c:extLst>
        </c:ser>
        <c:ser>
          <c:idx val="1"/>
          <c:order val="1"/>
          <c:tx>
            <c:v>C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12700"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493-4A45-84C5-672B932F099F}"/>
              </c:ext>
            </c:extLst>
          </c:dPt>
          <c:xVal>
            <c:numRef>
              <c:f>BSphere!$AJ$13</c:f>
              <c:numCache>
                <c:formatCode>General</c:formatCode>
                <c:ptCount val="1"/>
                <c:pt idx="0">
                  <c:v>0.125</c:v>
                </c:pt>
              </c:numCache>
            </c:numRef>
          </c:xVal>
          <c:yVal>
            <c:numRef>
              <c:f>BSphere!$AK$13</c:f>
              <c:numCache>
                <c:formatCode>General</c:formatCode>
                <c:ptCount val="1"/>
                <c:pt idx="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83-47A7-A3A3-EF8AF06BBBD9}"/>
            </c:ext>
          </c:extLst>
        </c:ser>
        <c:ser>
          <c:idx val="2"/>
          <c:order val="2"/>
          <c:tx>
            <c:v>World Bsphere</c:v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BSphere!$AL$14:$AL$46</c:f>
              <c:numCache>
                <c:formatCode>General</c:formatCode>
                <c:ptCount val="33"/>
                <c:pt idx="0">
                  <c:v>-3.3632464806169393</c:v>
                </c:pt>
                <c:pt idx="1">
                  <c:v>-3.3920685600120937</c:v>
                </c:pt>
                <c:pt idx="2">
                  <c:v>-3.4774271818500093</c:v>
                </c:pt>
                <c:pt idx="3">
                  <c:v>-3.6160420621631215</c:v>
                </c:pt>
                <c:pt idx="4">
                  <c:v>-3.8025863088371179</c:v>
                </c:pt>
                <c:pt idx="5">
                  <c:v>-4.0298911310875356</c:v>
                </c:pt>
                <c:pt idx="6">
                  <c:v>-4.2892213320693049</c:v>
                </c:pt>
                <c:pt idx="7">
                  <c:v>-4.5706109975927465</c:v>
                </c:pt>
                <c:pt idx="8">
                  <c:v>-4.8632464806169393</c:v>
                </c:pt>
                <c:pt idx="9">
                  <c:v>-5.1558819636411313</c:v>
                </c:pt>
                <c:pt idx="10">
                  <c:v>-5.4372716291645737</c:v>
                </c:pt>
                <c:pt idx="11">
                  <c:v>-5.6966018301463421</c:v>
                </c:pt>
                <c:pt idx="12">
                  <c:v>-5.9239066523967603</c:v>
                </c:pt>
                <c:pt idx="13">
                  <c:v>-6.1104508990707576</c:v>
                </c:pt>
                <c:pt idx="14">
                  <c:v>-6.2490657793838693</c:v>
                </c:pt>
                <c:pt idx="15">
                  <c:v>-6.334424401221785</c:v>
                </c:pt>
                <c:pt idx="16">
                  <c:v>-6.3632464806169393</c:v>
                </c:pt>
                <c:pt idx="17">
                  <c:v>-6.334424401221785</c:v>
                </c:pt>
                <c:pt idx="18">
                  <c:v>-6.2490657793838693</c:v>
                </c:pt>
                <c:pt idx="19">
                  <c:v>-6.1104508990707576</c:v>
                </c:pt>
                <c:pt idx="20">
                  <c:v>-5.9239066523967612</c:v>
                </c:pt>
                <c:pt idx="21">
                  <c:v>-5.6966018301463421</c:v>
                </c:pt>
                <c:pt idx="22">
                  <c:v>-5.4372716291645746</c:v>
                </c:pt>
                <c:pt idx="23">
                  <c:v>-5.1558819636411322</c:v>
                </c:pt>
                <c:pt idx="24">
                  <c:v>-4.8632464806169393</c:v>
                </c:pt>
                <c:pt idx="25">
                  <c:v>-4.5706109975927465</c:v>
                </c:pt>
                <c:pt idx="26">
                  <c:v>-4.289221332069304</c:v>
                </c:pt>
                <c:pt idx="27">
                  <c:v>-4.0298911310875365</c:v>
                </c:pt>
                <c:pt idx="28">
                  <c:v>-3.8025863088371183</c:v>
                </c:pt>
                <c:pt idx="29">
                  <c:v>-3.6160420621631215</c:v>
                </c:pt>
                <c:pt idx="30">
                  <c:v>-3.4774271818500093</c:v>
                </c:pt>
                <c:pt idx="31">
                  <c:v>-3.3920685600120937</c:v>
                </c:pt>
                <c:pt idx="32">
                  <c:v>-3.3632464806169393</c:v>
                </c:pt>
              </c:numCache>
            </c:numRef>
          </c:xVal>
          <c:yVal>
            <c:numRef>
              <c:f>BSphere!$AM$14:$AM$46</c:f>
              <c:numCache>
                <c:formatCode>General</c:formatCode>
                <c:ptCount val="33"/>
                <c:pt idx="0">
                  <c:v>7.8472186935843817</c:v>
                </c:pt>
                <c:pt idx="1">
                  <c:v>8.1398541766085746</c:v>
                </c:pt>
                <c:pt idx="2">
                  <c:v>8.4212438421320162</c:v>
                </c:pt>
                <c:pt idx="3">
                  <c:v>8.6805740431137846</c:v>
                </c:pt>
                <c:pt idx="4">
                  <c:v>8.9078788653642036</c:v>
                </c:pt>
                <c:pt idx="5">
                  <c:v>9.0944231120382</c:v>
                </c:pt>
                <c:pt idx="6">
                  <c:v>9.2330379923513117</c:v>
                </c:pt>
                <c:pt idx="7">
                  <c:v>9.3183966141892274</c:v>
                </c:pt>
                <c:pt idx="8">
                  <c:v>9.3472186935843808</c:v>
                </c:pt>
                <c:pt idx="9">
                  <c:v>9.3183966141892274</c:v>
                </c:pt>
                <c:pt idx="10">
                  <c:v>9.2330379923513117</c:v>
                </c:pt>
                <c:pt idx="11">
                  <c:v>9.0944231120382</c:v>
                </c:pt>
                <c:pt idx="12">
                  <c:v>8.9078788653642036</c:v>
                </c:pt>
                <c:pt idx="13">
                  <c:v>8.6805740431137846</c:v>
                </c:pt>
                <c:pt idx="14">
                  <c:v>8.4212438421320162</c:v>
                </c:pt>
                <c:pt idx="15">
                  <c:v>8.1398541766085746</c:v>
                </c:pt>
                <c:pt idx="16">
                  <c:v>7.8472186935843817</c:v>
                </c:pt>
                <c:pt idx="17">
                  <c:v>7.5545832105601889</c:v>
                </c:pt>
                <c:pt idx="18">
                  <c:v>7.2731935450367473</c:v>
                </c:pt>
                <c:pt idx="19">
                  <c:v>7.0138633440549789</c:v>
                </c:pt>
                <c:pt idx="20">
                  <c:v>6.7865585218045608</c:v>
                </c:pt>
                <c:pt idx="21">
                  <c:v>6.6000142751305635</c:v>
                </c:pt>
                <c:pt idx="22">
                  <c:v>6.4613993948174517</c:v>
                </c:pt>
                <c:pt idx="23">
                  <c:v>6.3760407729795361</c:v>
                </c:pt>
                <c:pt idx="24">
                  <c:v>6.3472186935843817</c:v>
                </c:pt>
                <c:pt idx="25">
                  <c:v>6.3760407729795361</c:v>
                </c:pt>
                <c:pt idx="26">
                  <c:v>6.4613993948174517</c:v>
                </c:pt>
                <c:pt idx="27">
                  <c:v>6.6000142751305635</c:v>
                </c:pt>
                <c:pt idx="28">
                  <c:v>6.7865585218045599</c:v>
                </c:pt>
                <c:pt idx="29">
                  <c:v>7.0138633440549789</c:v>
                </c:pt>
                <c:pt idx="30">
                  <c:v>7.2731935450367464</c:v>
                </c:pt>
                <c:pt idx="31">
                  <c:v>7.5545832105601889</c:v>
                </c:pt>
                <c:pt idx="32">
                  <c:v>7.8472186935843817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83-47A7-A3A3-EF8AF06BBBD9}"/>
            </c:ext>
          </c:extLst>
        </c:ser>
        <c:ser>
          <c:idx val="3"/>
          <c:order val="3"/>
          <c:tx>
            <c:v>C'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93-4A45-84C5-672B932F09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BSphere!$AL$13</c:f>
              <c:numCache>
                <c:formatCode>General</c:formatCode>
                <c:ptCount val="1"/>
                <c:pt idx="0">
                  <c:v>-4.8632464806169393</c:v>
                </c:pt>
              </c:numCache>
            </c:numRef>
          </c:xVal>
          <c:yVal>
            <c:numRef>
              <c:f>BSphere!$AM$13</c:f>
              <c:numCache>
                <c:formatCode>General</c:formatCode>
                <c:ptCount val="1"/>
                <c:pt idx="0">
                  <c:v>7.8472186935843817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83-47A7-A3A3-EF8AF06BB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764573385576907"/>
              <c:y val="0.46665166854143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2032508212718731"/>
              <c:y val="9.4196428571428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Bsphere 1</c:v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BSphere!$AL$14:$AL$46</c:f>
              <c:numCache>
                <c:formatCode>General</c:formatCode>
                <c:ptCount val="33"/>
                <c:pt idx="0">
                  <c:v>-3.3632464806169393</c:v>
                </c:pt>
                <c:pt idx="1">
                  <c:v>-3.3920685600120937</c:v>
                </c:pt>
                <c:pt idx="2">
                  <c:v>-3.4774271818500093</c:v>
                </c:pt>
                <c:pt idx="3">
                  <c:v>-3.6160420621631215</c:v>
                </c:pt>
                <c:pt idx="4">
                  <c:v>-3.8025863088371179</c:v>
                </c:pt>
                <c:pt idx="5">
                  <c:v>-4.0298911310875356</c:v>
                </c:pt>
                <c:pt idx="6">
                  <c:v>-4.2892213320693049</c:v>
                </c:pt>
                <c:pt idx="7">
                  <c:v>-4.5706109975927465</c:v>
                </c:pt>
                <c:pt idx="8">
                  <c:v>-4.8632464806169393</c:v>
                </c:pt>
                <c:pt idx="9">
                  <c:v>-5.1558819636411313</c:v>
                </c:pt>
                <c:pt idx="10">
                  <c:v>-5.4372716291645737</c:v>
                </c:pt>
                <c:pt idx="11">
                  <c:v>-5.6966018301463421</c:v>
                </c:pt>
                <c:pt idx="12">
                  <c:v>-5.9239066523967603</c:v>
                </c:pt>
                <c:pt idx="13">
                  <c:v>-6.1104508990707576</c:v>
                </c:pt>
                <c:pt idx="14">
                  <c:v>-6.2490657793838693</c:v>
                </c:pt>
                <c:pt idx="15">
                  <c:v>-6.334424401221785</c:v>
                </c:pt>
                <c:pt idx="16">
                  <c:v>-6.3632464806169393</c:v>
                </c:pt>
                <c:pt idx="17">
                  <c:v>-6.334424401221785</c:v>
                </c:pt>
                <c:pt idx="18">
                  <c:v>-6.2490657793838693</c:v>
                </c:pt>
                <c:pt idx="19">
                  <c:v>-6.1104508990707576</c:v>
                </c:pt>
                <c:pt idx="20">
                  <c:v>-5.9239066523967612</c:v>
                </c:pt>
                <c:pt idx="21">
                  <c:v>-5.6966018301463421</c:v>
                </c:pt>
                <c:pt idx="22">
                  <c:v>-5.4372716291645746</c:v>
                </c:pt>
                <c:pt idx="23">
                  <c:v>-5.1558819636411322</c:v>
                </c:pt>
                <c:pt idx="24">
                  <c:v>-4.8632464806169393</c:v>
                </c:pt>
                <c:pt idx="25">
                  <c:v>-4.5706109975927465</c:v>
                </c:pt>
                <c:pt idx="26">
                  <c:v>-4.289221332069304</c:v>
                </c:pt>
                <c:pt idx="27">
                  <c:v>-4.0298911310875365</c:v>
                </c:pt>
                <c:pt idx="28">
                  <c:v>-3.8025863088371183</c:v>
                </c:pt>
                <c:pt idx="29">
                  <c:v>-3.6160420621631215</c:v>
                </c:pt>
                <c:pt idx="30">
                  <c:v>-3.4774271818500093</c:v>
                </c:pt>
                <c:pt idx="31">
                  <c:v>-3.3920685600120937</c:v>
                </c:pt>
                <c:pt idx="32">
                  <c:v>-3.3632464806169393</c:v>
                </c:pt>
              </c:numCache>
            </c:numRef>
          </c:xVal>
          <c:yVal>
            <c:numRef>
              <c:f>BSphere!$AM$14:$AM$46</c:f>
              <c:numCache>
                <c:formatCode>General</c:formatCode>
                <c:ptCount val="33"/>
                <c:pt idx="0">
                  <c:v>7.8472186935843817</c:v>
                </c:pt>
                <c:pt idx="1">
                  <c:v>8.1398541766085746</c:v>
                </c:pt>
                <c:pt idx="2">
                  <c:v>8.4212438421320162</c:v>
                </c:pt>
                <c:pt idx="3">
                  <c:v>8.6805740431137846</c:v>
                </c:pt>
                <c:pt idx="4">
                  <c:v>8.9078788653642036</c:v>
                </c:pt>
                <c:pt idx="5">
                  <c:v>9.0944231120382</c:v>
                </c:pt>
                <c:pt idx="6">
                  <c:v>9.2330379923513117</c:v>
                </c:pt>
                <c:pt idx="7">
                  <c:v>9.3183966141892274</c:v>
                </c:pt>
                <c:pt idx="8">
                  <c:v>9.3472186935843808</c:v>
                </c:pt>
                <c:pt idx="9">
                  <c:v>9.3183966141892274</c:v>
                </c:pt>
                <c:pt idx="10">
                  <c:v>9.2330379923513117</c:v>
                </c:pt>
                <c:pt idx="11">
                  <c:v>9.0944231120382</c:v>
                </c:pt>
                <c:pt idx="12">
                  <c:v>8.9078788653642036</c:v>
                </c:pt>
                <c:pt idx="13">
                  <c:v>8.6805740431137846</c:v>
                </c:pt>
                <c:pt idx="14">
                  <c:v>8.4212438421320162</c:v>
                </c:pt>
                <c:pt idx="15">
                  <c:v>8.1398541766085746</c:v>
                </c:pt>
                <c:pt idx="16">
                  <c:v>7.8472186935843817</c:v>
                </c:pt>
                <c:pt idx="17">
                  <c:v>7.5545832105601889</c:v>
                </c:pt>
                <c:pt idx="18">
                  <c:v>7.2731935450367473</c:v>
                </c:pt>
                <c:pt idx="19">
                  <c:v>7.0138633440549789</c:v>
                </c:pt>
                <c:pt idx="20">
                  <c:v>6.7865585218045608</c:v>
                </c:pt>
                <c:pt idx="21">
                  <c:v>6.6000142751305635</c:v>
                </c:pt>
                <c:pt idx="22">
                  <c:v>6.4613993948174517</c:v>
                </c:pt>
                <c:pt idx="23">
                  <c:v>6.3760407729795361</c:v>
                </c:pt>
                <c:pt idx="24">
                  <c:v>6.3472186935843817</c:v>
                </c:pt>
                <c:pt idx="25">
                  <c:v>6.3760407729795361</c:v>
                </c:pt>
                <c:pt idx="26">
                  <c:v>6.4613993948174517</c:v>
                </c:pt>
                <c:pt idx="27">
                  <c:v>6.6000142751305635</c:v>
                </c:pt>
                <c:pt idx="28">
                  <c:v>6.7865585218045599</c:v>
                </c:pt>
                <c:pt idx="29">
                  <c:v>7.0138633440549789</c:v>
                </c:pt>
                <c:pt idx="30">
                  <c:v>7.2731935450367464</c:v>
                </c:pt>
                <c:pt idx="31">
                  <c:v>7.5545832105601889</c:v>
                </c:pt>
                <c:pt idx="32">
                  <c:v>7.8472186935843817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8E-4407-B0F4-FF0378437EF8}"/>
            </c:ext>
          </c:extLst>
        </c:ser>
        <c:ser>
          <c:idx val="3"/>
          <c:order val="1"/>
          <c:tx>
            <c:v>C'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8E-4407-B0F4-FF0378437E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BSphere!$AL$13</c:f>
              <c:numCache>
                <c:formatCode>General</c:formatCode>
                <c:ptCount val="1"/>
                <c:pt idx="0">
                  <c:v>-4.8632464806169393</c:v>
                </c:pt>
              </c:numCache>
            </c:numRef>
          </c:xVal>
          <c:yVal>
            <c:numRef>
              <c:f>BSphere!$AM$13</c:f>
              <c:numCache>
                <c:formatCode>General</c:formatCode>
                <c:ptCount val="1"/>
                <c:pt idx="0">
                  <c:v>7.8472186935843817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8E-4407-B0F4-FF0378437EF8}"/>
            </c:ext>
          </c:extLst>
        </c:ser>
        <c:ser>
          <c:idx val="0"/>
          <c:order val="2"/>
          <c:tx>
            <c:v>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BSphere!$AN$13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BSphere!$AO$13</c:f>
              <c:numCache>
                <c:formatCode>General</c:formatCode>
                <c:ptCount val="1"/>
                <c:pt idx="0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B8E-4407-B0F4-FF0378437EF8}"/>
            </c:ext>
          </c:extLst>
        </c:ser>
        <c:ser>
          <c:idx val="1"/>
          <c:order val="3"/>
          <c:tx>
            <c:v>Bsphere 2</c:v>
          </c:tx>
          <c:spPr>
            <a:ln w="25400" cap="rnd">
              <a:solidFill>
                <a:srgbClr val="A365D1"/>
              </a:solidFill>
              <a:round/>
            </a:ln>
            <a:effectLst/>
          </c:spPr>
          <c:marker>
            <c:symbol val="none"/>
          </c:marker>
          <c:xVal>
            <c:numRef>
              <c:f>BSphere!$AN$14:$AN$46</c:f>
              <c:numCache>
                <c:formatCode>General</c:formatCode>
                <c:ptCount val="33"/>
                <c:pt idx="0">
                  <c:v>9.5</c:v>
                </c:pt>
                <c:pt idx="1">
                  <c:v>9.451963201008077</c:v>
                </c:pt>
                <c:pt idx="2">
                  <c:v>9.309698831278217</c:v>
                </c:pt>
                <c:pt idx="3">
                  <c:v>9.078674030756364</c:v>
                </c:pt>
                <c:pt idx="4">
                  <c:v>8.7677669529663689</c:v>
                </c:pt>
                <c:pt idx="5">
                  <c:v>8.388925582549005</c:v>
                </c:pt>
                <c:pt idx="6">
                  <c:v>7.9567085809127249</c:v>
                </c:pt>
                <c:pt idx="7">
                  <c:v>7.4877258050403208</c:v>
                </c:pt>
                <c:pt idx="8">
                  <c:v>7</c:v>
                </c:pt>
                <c:pt idx="9">
                  <c:v>6.5122741949596792</c:v>
                </c:pt>
                <c:pt idx="10">
                  <c:v>6.043291419087276</c:v>
                </c:pt>
                <c:pt idx="11">
                  <c:v>5.611074417450995</c:v>
                </c:pt>
                <c:pt idx="12">
                  <c:v>5.2322330470336311</c:v>
                </c:pt>
                <c:pt idx="13">
                  <c:v>4.9213259692436369</c:v>
                </c:pt>
                <c:pt idx="14">
                  <c:v>4.690301168721783</c:v>
                </c:pt>
                <c:pt idx="15">
                  <c:v>4.5480367989919239</c:v>
                </c:pt>
                <c:pt idx="16">
                  <c:v>4.5</c:v>
                </c:pt>
                <c:pt idx="17">
                  <c:v>4.5480367989919239</c:v>
                </c:pt>
                <c:pt idx="18">
                  <c:v>4.690301168721783</c:v>
                </c:pt>
                <c:pt idx="19">
                  <c:v>4.921325969243636</c:v>
                </c:pt>
                <c:pt idx="20">
                  <c:v>5.2322330470336311</c:v>
                </c:pt>
                <c:pt idx="21">
                  <c:v>5.611074417450995</c:v>
                </c:pt>
                <c:pt idx="22">
                  <c:v>6.0432914190872742</c:v>
                </c:pt>
                <c:pt idx="23">
                  <c:v>6.5122741949596783</c:v>
                </c:pt>
                <c:pt idx="24">
                  <c:v>6.9999999999999991</c:v>
                </c:pt>
                <c:pt idx="25">
                  <c:v>7.4877258050403208</c:v>
                </c:pt>
                <c:pt idx="26">
                  <c:v>7.9567085809127249</c:v>
                </c:pt>
                <c:pt idx="27">
                  <c:v>8.388925582549005</c:v>
                </c:pt>
                <c:pt idx="28">
                  <c:v>8.7677669529663689</c:v>
                </c:pt>
                <c:pt idx="29">
                  <c:v>9.078674030756364</c:v>
                </c:pt>
                <c:pt idx="30">
                  <c:v>9.3096988312782152</c:v>
                </c:pt>
                <c:pt idx="31">
                  <c:v>9.4519632010080752</c:v>
                </c:pt>
                <c:pt idx="32">
                  <c:v>9.5</c:v>
                </c:pt>
              </c:numCache>
            </c:numRef>
          </c:xVal>
          <c:yVal>
            <c:numRef>
              <c:f>BSphere!$AO$14:$AO$46</c:f>
              <c:numCache>
                <c:formatCode>General</c:formatCode>
                <c:ptCount val="33"/>
                <c:pt idx="0">
                  <c:v>-4</c:v>
                </c:pt>
                <c:pt idx="1">
                  <c:v>-3.5122741949596792</c:v>
                </c:pt>
                <c:pt idx="2">
                  <c:v>-3.0432914190872755</c:v>
                </c:pt>
                <c:pt idx="3">
                  <c:v>-2.6110744174509946</c:v>
                </c:pt>
                <c:pt idx="4">
                  <c:v>-2.2322330470336311</c:v>
                </c:pt>
                <c:pt idx="5">
                  <c:v>-1.9213259692436369</c:v>
                </c:pt>
                <c:pt idx="6">
                  <c:v>-1.690301168721783</c:v>
                </c:pt>
                <c:pt idx="7">
                  <c:v>-1.5480367989919239</c:v>
                </c:pt>
                <c:pt idx="8">
                  <c:v>-1.5</c:v>
                </c:pt>
                <c:pt idx="9">
                  <c:v>-1.5480367989919239</c:v>
                </c:pt>
                <c:pt idx="10">
                  <c:v>-1.690301168721783</c:v>
                </c:pt>
                <c:pt idx="11">
                  <c:v>-1.9213259692436364</c:v>
                </c:pt>
                <c:pt idx="12">
                  <c:v>-2.2322330470336311</c:v>
                </c:pt>
                <c:pt idx="13">
                  <c:v>-2.6110744174509946</c:v>
                </c:pt>
                <c:pt idx="14">
                  <c:v>-3.0432914190872751</c:v>
                </c:pt>
                <c:pt idx="15">
                  <c:v>-3.5122741949596783</c:v>
                </c:pt>
                <c:pt idx="16">
                  <c:v>-3.9999999999999996</c:v>
                </c:pt>
                <c:pt idx="17">
                  <c:v>-4.4877258050403208</c:v>
                </c:pt>
                <c:pt idx="18">
                  <c:v>-4.956708580912724</c:v>
                </c:pt>
                <c:pt idx="19">
                  <c:v>-5.388925582549005</c:v>
                </c:pt>
                <c:pt idx="20">
                  <c:v>-5.7677669529663689</c:v>
                </c:pt>
                <c:pt idx="21">
                  <c:v>-6.0786740307563631</c:v>
                </c:pt>
                <c:pt idx="22">
                  <c:v>-6.3096988312782161</c:v>
                </c:pt>
                <c:pt idx="23">
                  <c:v>-6.4519632010080752</c:v>
                </c:pt>
                <c:pt idx="24">
                  <c:v>-6.5</c:v>
                </c:pt>
                <c:pt idx="25">
                  <c:v>-6.4519632010080761</c:v>
                </c:pt>
                <c:pt idx="26">
                  <c:v>-6.309698831278217</c:v>
                </c:pt>
                <c:pt idx="27">
                  <c:v>-6.078674030756364</c:v>
                </c:pt>
                <c:pt idx="28">
                  <c:v>-5.7677669529663689</c:v>
                </c:pt>
                <c:pt idx="29">
                  <c:v>-5.388925582549005</c:v>
                </c:pt>
                <c:pt idx="30">
                  <c:v>-4.9567085809127258</c:v>
                </c:pt>
                <c:pt idx="31">
                  <c:v>-4.4877258050403217</c:v>
                </c:pt>
                <c:pt idx="32">
                  <c:v>-4.0000000000000009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B8E-4407-B0F4-FF0378437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764573385576907"/>
              <c:y val="0.46665166854143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2032508212718731"/>
              <c:y val="9.4196428571428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overlap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'Interval overlap'!$AC$9:$AC$10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'Interval overlap'!$AD$9:$AD$10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1C-45C9-B88F-40A96C5C9763}"/>
            </c:ext>
          </c:extLst>
        </c:ser>
        <c:ser>
          <c:idx val="0"/>
          <c:order val="1"/>
          <c:tx>
            <c:v>interval 1</c:v>
          </c:tx>
          <c:spPr>
            <a:ln w="25400" cap="rnd">
              <a:solidFill>
                <a:srgbClr val="7030A0"/>
              </a:solidFill>
              <a:round/>
              <a:headEnd type="arrow" w="sm" len="sm"/>
              <a:tailEnd type="arrow" w="sm" len="sm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642151113370437E-2"/>
                  <c:y val="0.3034534610953542"/>
                </c:manualLayout>
              </c:layout>
              <c:tx>
                <c:rich>
                  <a:bodyPr/>
                  <a:lstStyle/>
                  <a:p>
                    <a:fld id="{9A63DC21-0BEF-4025-A43A-D8A2CF235C22}" type="XVALUE">
                      <a:rPr lang="en-US" b="1"/>
                      <a:pPr/>
                      <a:t>[X VALUE]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423484999589985E-2"/>
                      <c:h val="0.2625241173177377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A1C-45C9-B88F-40A96C5C9763}"/>
                </c:ext>
              </c:extLst>
            </c:dLbl>
            <c:dLbl>
              <c:idx val="1"/>
              <c:layout>
                <c:manualLayout>
                  <c:x val="-3.1680133200539723E-2"/>
                  <c:y val="0.3057770518805723"/>
                </c:manualLayout>
              </c:layout>
              <c:tx>
                <c:rich>
                  <a:bodyPr rot="54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D6368AB-CD7C-49A9-974B-B9D3A3B17454}" type="XVALUE">
                      <a:rPr lang="en-US" b="1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rgbClr val="7030A0"/>
                          </a:solidFill>
                        </a:defRPr>
                      </a:pPr>
                      <a:t>[X 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6255695646200468E-2"/>
                      <c:h val="0.2349626685013887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A1C-45C9-B88F-40A96C5C97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7030A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'Interval overlap'!$Y$9:$Y$10</c:f>
              <c:numCache>
                <c:formatCode>General</c:formatCode>
                <c:ptCount val="2"/>
                <c:pt idx="0">
                  <c:v>-7.5</c:v>
                </c:pt>
                <c:pt idx="1">
                  <c:v>-5.5</c:v>
                </c:pt>
              </c:numCache>
            </c:numRef>
          </c:xVal>
          <c:yVal>
            <c:numRef>
              <c:f>'Interval overlap'!$Z$9:$Z$10</c:f>
              <c:numCache>
                <c:formatCode>General</c:formatCode>
                <c:ptCount val="2"/>
                <c:pt idx="0">
                  <c:v>-0.01</c:v>
                </c:pt>
                <c:pt idx="1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C-45C9-B88F-40A96C5C9763}"/>
            </c:ext>
          </c:extLst>
        </c:ser>
        <c:ser>
          <c:idx val="1"/>
          <c:order val="2"/>
          <c:tx>
            <c:v>interval 2</c:v>
          </c:tx>
          <c:spPr>
            <a:ln w="25400" cap="rnd">
              <a:solidFill>
                <a:srgbClr val="0070C0"/>
              </a:solidFill>
              <a:round/>
              <a:headEnd type="arrow" w="sm" len="sm"/>
              <a:tailEnd type="arrow" w="sm" len="sm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9291638451784512E-2"/>
                  <c:y val="-0.2162234940846060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A1C-45C9-B88F-40A96C5C9763}"/>
                </c:ext>
              </c:extLst>
            </c:dLbl>
            <c:dLbl>
              <c:idx val="1"/>
              <c:layout>
                <c:manualLayout>
                  <c:x val="-1.9058638134632041E-2"/>
                  <c:y val="-0.2185748458111053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A1C-45C9-B88F-40A96C5C97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0070C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'Interval overlap'!$AA$9:$AA$10</c:f>
              <c:numCache>
                <c:formatCode>General</c:formatCode>
                <c:ptCount val="2"/>
                <c:pt idx="0">
                  <c:v>-3.5</c:v>
                </c:pt>
                <c:pt idx="1">
                  <c:v>-2.5</c:v>
                </c:pt>
              </c:numCache>
            </c:numRef>
          </c:xVal>
          <c:yVal>
            <c:numRef>
              <c:f>'Interval overlap'!$AB$9:$AB$10</c:f>
              <c:numCache>
                <c:formatCode>General</c:formatCode>
                <c:ptCount val="2"/>
                <c:pt idx="0">
                  <c:v>0.01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1C-45C9-B88F-40A96C5C9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341280"/>
        <c:axId val="270341608"/>
      </c:scatterChart>
      <c:valAx>
        <c:axId val="27034128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41608"/>
        <c:crosses val="autoZero"/>
        <c:crossBetween val="midCat"/>
        <c:majorUnit val="1"/>
        <c:minorUnit val="0.25"/>
      </c:valAx>
      <c:valAx>
        <c:axId val="270341608"/>
        <c:scaling>
          <c:orientation val="minMax"/>
          <c:max val="0.1"/>
          <c:min val="-0.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7034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243750534703764E-2"/>
          <c:y val="0.11752131808949202"/>
          <c:w val="0.94761261273840169"/>
          <c:h val="0.7414531002031175"/>
        </c:manualLayout>
      </c:layout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0877F0A2-54EF-493D-B378-BC35EDBDD57F}" type="XVALUE">
                      <a:rPr lang="en-US" b="1"/>
                      <a:pPr/>
                      <a:t>[X VALUE]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1D-4C90-AE8F-7795F78FF1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C0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Clamping!$AE$9</c:f>
              <c:numCache>
                <c:formatCode>General</c:formatCode>
                <c:ptCount val="1"/>
                <c:pt idx="0">
                  <c:v>-7</c:v>
                </c:pt>
              </c:numCache>
            </c:numRef>
          </c:xVal>
          <c:yVal>
            <c:numRef>
              <c:f>Clamping!$AF$9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13-469A-AE2F-C8CE9B78DE3B}"/>
            </c:ext>
          </c:extLst>
        </c:ser>
        <c:ser>
          <c:idx val="2"/>
          <c:order val="1"/>
          <c:tx>
            <c:v>Answer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3353777452894867E-2"/>
                  <c:y val="0.2820511634147808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00B05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81265A-90A0-46BC-A219-FE339E6A2945}" type="XVALUE">
                      <a:rPr lang="en-US" b="1">
                        <a:solidFill>
                          <a:srgbClr val="00B050"/>
                        </a:solidFill>
                      </a:rPr>
                      <a:pPr>
                        <a:defRPr>
                          <a:solidFill>
                            <a:srgbClr val="00B050"/>
                          </a:solidFill>
                        </a:defRPr>
                      </a:pPr>
                      <a:t>[X 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7609493897073946E-2"/>
                      <c:h val="0.2348668168842044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661D-4C90-AE8F-7795F78FF1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0070C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Clamping!$AG$9</c:f>
              <c:numCache>
                <c:formatCode>General</c:formatCode>
                <c:ptCount val="1"/>
                <c:pt idx="0">
                  <c:v>-2.75</c:v>
                </c:pt>
              </c:numCache>
            </c:numRef>
          </c:xVal>
          <c:yVal>
            <c:numRef>
              <c:f>Clamping!$AH$9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13-469A-AE2F-C8CE9B78DE3B}"/>
            </c:ext>
          </c:extLst>
        </c:ser>
        <c:ser>
          <c:idx val="1"/>
          <c:order val="2"/>
          <c:tx>
            <c:v>range</c:v>
          </c:tx>
          <c:spPr>
            <a:ln w="25400" cap="rnd">
              <a:solidFill>
                <a:srgbClr val="0070C0"/>
              </a:solidFill>
              <a:round/>
              <a:headEnd type="arrow" w="sm" len="sm"/>
              <a:tailEnd type="arrow" w="sm" len="sm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3662223063871508E-2"/>
                  <c:y val="-0.2290786606271196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0070C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74135FE-CFB9-4605-B950-F9FC473B6F7C}" type="XVALUE">
                      <a:rPr lang="en-US" b="1">
                        <a:solidFill>
                          <a:srgbClr val="0070C0"/>
                        </a:solidFill>
                      </a:rPr>
                      <a:pPr>
                        <a:defRPr>
                          <a:solidFill>
                            <a:srgbClr val="0070C0"/>
                          </a:solidFill>
                        </a:defRPr>
                      </a:pPr>
                      <a:t>[X 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913-469A-AE2F-C8CE9B78DE3B}"/>
                </c:ext>
              </c:extLst>
            </c:dLbl>
            <c:dLbl>
              <c:idx val="1"/>
              <c:layout>
                <c:manualLayout>
                  <c:x val="-2.5208117300118082E-2"/>
                  <c:y val="-0.21732652881817047"/>
                </c:manualLayout>
              </c:layout>
              <c:tx>
                <c:rich>
                  <a:bodyPr/>
                  <a:lstStyle/>
                  <a:p>
                    <a:fld id="{8C665A08-71BD-40D0-9558-F00E9DB0D802}" type="XVALUE">
                      <a:rPr lang="en-US" b="1">
                        <a:solidFill>
                          <a:srgbClr val="0070C0"/>
                        </a:solidFill>
                      </a:rPr>
                      <a:pPr/>
                      <a:t>[X VALUE]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913-469A-AE2F-C8CE9B78DE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0070C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Clamping!$AC$9:$AC$10</c:f>
              <c:numCache>
                <c:formatCode>General</c:formatCode>
                <c:ptCount val="2"/>
                <c:pt idx="0">
                  <c:v>-2.75</c:v>
                </c:pt>
                <c:pt idx="1">
                  <c:v>-0.25</c:v>
                </c:pt>
              </c:numCache>
            </c:numRef>
          </c:xVal>
          <c:yVal>
            <c:numRef>
              <c:f>Clamping!$AD$9:$AD$10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13-469A-AE2F-C8CE9B78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341280"/>
        <c:axId val="270341608"/>
      </c:scatterChart>
      <c:valAx>
        <c:axId val="27034128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41608"/>
        <c:crosses val="autoZero"/>
        <c:crossBetween val="midCat"/>
        <c:majorUnit val="1"/>
        <c:minorUnit val="0.25"/>
      </c:valAx>
      <c:valAx>
        <c:axId val="270341608"/>
        <c:scaling>
          <c:orientation val="minMax"/>
          <c:max val="0.1"/>
          <c:min val="-0.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7034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499911488759075E-2"/>
          <c:y val="3.6758543730168611E-2"/>
          <c:w val="0.9029705142118265"/>
          <c:h val="0.92245604959587968"/>
        </c:manualLayout>
      </c:layout>
      <c:scatterChart>
        <c:scatterStyle val="lineMarker"/>
        <c:varyColors val="0"/>
        <c:ser>
          <c:idx val="0"/>
          <c:order val="0"/>
          <c:tx>
            <c:v>AABB1</c:v>
          </c:tx>
          <c:spPr>
            <a:ln w="25400"/>
          </c:spPr>
          <c:marker>
            <c:symbol val="none"/>
          </c:marker>
          <c:dPt>
            <c:idx val="2"/>
            <c:marker>
              <c:symbol val="circle"/>
              <c:size val="8"/>
            </c:marker>
            <c:bubble3D val="0"/>
            <c:extLst>
              <c:ext xmlns:c16="http://schemas.microsoft.com/office/drawing/2014/chart" uri="{C3380CC4-5D6E-409C-BE32-E72D297353CC}">
                <c16:uniqueId val="{00000001-2B1F-4CE2-A820-95A4CFA2E5D5}"/>
              </c:ext>
            </c:extLst>
          </c:dPt>
          <c:dPt>
            <c:idx val="4"/>
            <c:marker>
              <c:symbol val="circle"/>
              <c:size val="8"/>
            </c:marker>
            <c:bubble3D val="0"/>
            <c:extLst>
              <c:ext xmlns:c16="http://schemas.microsoft.com/office/drawing/2014/chart" uri="{C3380CC4-5D6E-409C-BE32-E72D297353CC}">
                <c16:uniqueId val="{00000002-2B1F-4CE2-A820-95A4CFA2E5D5}"/>
              </c:ext>
            </c:extLst>
          </c:dPt>
          <c:xVal>
            <c:numRef>
              <c:f>Clamping!$AC$38:$AC$42</c:f>
              <c:numCache>
                <c:formatCode>General</c:formatCode>
                <c:ptCount val="5"/>
                <c:pt idx="0">
                  <c:v>3.5</c:v>
                </c:pt>
                <c:pt idx="1">
                  <c:v>3.5</c:v>
                </c:pt>
                <c:pt idx="2">
                  <c:v>4.5</c:v>
                </c:pt>
                <c:pt idx="3">
                  <c:v>4.5</c:v>
                </c:pt>
                <c:pt idx="4">
                  <c:v>3.5</c:v>
                </c:pt>
              </c:numCache>
            </c:numRef>
          </c:xVal>
          <c:yVal>
            <c:numRef>
              <c:f>Clamping!$AD$38:$AD$42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1F-4CE2-A820-95A4CFA2E5D5}"/>
            </c:ext>
          </c:extLst>
        </c:ser>
        <c:ser>
          <c:idx val="1"/>
          <c:order val="1"/>
          <c:tx>
            <c:v>p</c:v>
          </c:tx>
          <c:marker>
            <c:symbol val="circle"/>
            <c:size val="8"/>
            <c:spPr>
              <a:solidFill>
                <a:srgbClr val="7030A0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5.4982798032741462E-2"/>
                  <c:y val="-5.012528690477537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>
                        <a:solidFill>
                          <a:srgbClr val="7030A0"/>
                        </a:solidFill>
                      </a:defRPr>
                    </a:pPr>
                    <a:fld id="{835B6B79-001B-4D49-8F89-4838007FE3AC}" type="SERIESNAME">
                      <a:rPr lang="en-US" b="1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rgbClr val="7030A0"/>
                          </a:solidFill>
                        </a:defRPr>
                      </a:pPr>
                      <a:t>[SERIES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B1F-4CE2-A820-95A4CFA2E5D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Clamping!$AE$38</c:f>
              <c:numCache>
                <c:formatCode>General</c:formatCode>
                <c:ptCount val="1"/>
                <c:pt idx="0">
                  <c:v>-6</c:v>
                </c:pt>
              </c:numCache>
            </c:numRef>
          </c:xVal>
          <c:yVal>
            <c:numRef>
              <c:f>Clamping!$AF$38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1F-4CE2-A820-95A4CFA2E5D5}"/>
            </c:ext>
          </c:extLst>
        </c:ser>
        <c:ser>
          <c:idx val="2"/>
          <c:order val="2"/>
          <c:tx>
            <c:v>CLamped</c:v>
          </c:tx>
          <c:marker>
            <c:symbol val="circle"/>
            <c:size val="8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Clamping!$AG$38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Clamping!$AH$38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1F-4CE2-A820-95A4CFA2E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342520"/>
        <c:axId val="269342848"/>
      </c:scatterChart>
      <c:valAx>
        <c:axId val="26934252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60000"/>
                        <a:lumOff val="4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7114519114579725"/>
              <c:y val="0.4212031805481259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42848"/>
        <c:crosses val="autoZero"/>
        <c:crossBetween val="midCat"/>
        <c:majorUnit val="2"/>
      </c:valAx>
      <c:valAx>
        <c:axId val="269342848"/>
        <c:scaling>
          <c:orientation val="minMax"/>
          <c:max val="12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622738152962822"/>
              <c:y val="2.2848973957742661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42520"/>
        <c:crosses val="autoZero"/>
        <c:crossBetween val="midCat"/>
        <c:majorUnit val="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99911488759075E-2"/>
          <c:y val="3.6758543730168611E-2"/>
          <c:w val="0.9029705142118265"/>
          <c:h val="0.92245604959587968"/>
        </c:manualLayout>
      </c:layout>
      <c:scatterChart>
        <c:scatterStyle val="lineMarker"/>
        <c:varyColors val="0"/>
        <c:ser>
          <c:idx val="6"/>
          <c:order val="0"/>
          <c:tx>
            <c:v>AABB1 z axis</c:v>
          </c:tx>
          <c:spPr>
            <a:ln w="127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chemeClr val="accent1">
                    <a:lumMod val="60000"/>
                    <a:lumOff val="4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1CFA-47BD-9339-252DE05833AD}"/>
              </c:ext>
            </c:extLst>
          </c:dPt>
          <c:dPt>
            <c:idx val="2"/>
            <c:bubble3D val="0"/>
            <c:spPr>
              <a:ln w="25400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1CFA-47BD-9339-252DE05833AD}"/>
              </c:ext>
            </c:extLst>
          </c:dPt>
          <c:dPt>
            <c:idx val="3"/>
            <c:bubble3D val="0"/>
            <c:spPr>
              <a:ln w="12700" cap="rnd">
                <a:solidFill>
                  <a:schemeClr val="accent1">
                    <a:lumMod val="60000"/>
                    <a:lumOff val="4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1CFA-47BD-9339-252DE05833AD}"/>
              </c:ext>
            </c:extLst>
          </c:dPt>
          <c:xVal>
            <c:numRef>
              <c:f>AABB!$AG$14:$AG$17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</c:numCache>
            </c:numRef>
          </c:xVal>
          <c:yVal>
            <c:numRef>
              <c:f>AABB!$AH$14:$AH$17</c:f>
              <c:numCache>
                <c:formatCode>General</c:formatCode>
                <c:ptCount val="4"/>
                <c:pt idx="0">
                  <c:v>4.5</c:v>
                </c:pt>
                <c:pt idx="1">
                  <c:v>0.2</c:v>
                </c:pt>
                <c:pt idx="2">
                  <c:v>0.2</c:v>
                </c:pt>
                <c:pt idx="3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1CFA-47BD-9339-252DE05833AD}"/>
            </c:ext>
          </c:extLst>
        </c:ser>
        <c:ser>
          <c:idx val="7"/>
          <c:order val="1"/>
          <c:tx>
            <c:v>AABB1 x axis</c:v>
          </c:tx>
          <c:spPr>
            <a:ln w="127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chemeClr val="accent1">
                    <a:lumMod val="60000"/>
                    <a:lumOff val="4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1CFA-47BD-9339-252DE05833AD}"/>
              </c:ext>
            </c:extLst>
          </c:dPt>
          <c:dPt>
            <c:idx val="2"/>
            <c:bubble3D val="0"/>
            <c:spPr>
              <a:ln w="25400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1CFA-47BD-9339-252DE05833AD}"/>
              </c:ext>
            </c:extLst>
          </c:dPt>
          <c:dPt>
            <c:idx val="3"/>
            <c:bubble3D val="0"/>
            <c:spPr>
              <a:ln w="12700" cap="rnd">
                <a:solidFill>
                  <a:schemeClr val="accent1">
                    <a:lumMod val="60000"/>
                    <a:lumOff val="4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1CFA-47BD-9339-252DE05833AD}"/>
              </c:ext>
            </c:extLst>
          </c:dPt>
          <c:xVal>
            <c:numRef>
              <c:f>AABB!$AI$14:$AI$17</c:f>
              <c:numCache>
                <c:formatCode>General</c:formatCode>
                <c:ptCount val="4"/>
                <c:pt idx="0">
                  <c:v>0</c:v>
                </c:pt>
                <c:pt idx="1">
                  <c:v>0.2</c:v>
                </c:pt>
                <c:pt idx="2">
                  <c:v>0.2</c:v>
                </c:pt>
                <c:pt idx="3">
                  <c:v>6</c:v>
                </c:pt>
              </c:numCache>
            </c:numRef>
          </c:xVal>
          <c:yVal>
            <c:numRef>
              <c:f>AABB!$AJ$14:$AJ$17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5.5</c:v>
                </c:pt>
                <c:pt idx="3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1CFA-47BD-9339-252DE05833AD}"/>
            </c:ext>
          </c:extLst>
        </c:ser>
        <c:ser>
          <c:idx val="8"/>
          <c:order val="2"/>
          <c:tx>
            <c:v>AABB 2 z axis</c:v>
          </c:tx>
          <c:spPr>
            <a:ln w="12700">
              <a:solidFill>
                <a:srgbClr val="BF95DF"/>
              </a:solidFill>
            </a:ln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rgbClr val="BF95DF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1CFA-47BD-9339-252DE05833AD}"/>
              </c:ext>
            </c:extLst>
          </c:dPt>
          <c:dPt>
            <c:idx val="2"/>
            <c:bubble3D val="0"/>
            <c:spPr>
              <a:ln w="25400" cap="rnd">
                <a:solidFill>
                  <a:srgbClr val="BF95D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1CFA-47BD-9339-252DE05833AD}"/>
              </c:ext>
            </c:extLst>
          </c:dPt>
          <c:dPt>
            <c:idx val="3"/>
            <c:bubble3D val="0"/>
            <c:spPr>
              <a:ln w="12700" cap="rnd">
                <a:solidFill>
                  <a:srgbClr val="BF95DF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1CFA-47BD-9339-252DE05833AD}"/>
              </c:ext>
            </c:extLst>
          </c:dPt>
          <c:xVal>
            <c:numRef>
              <c:f>AABB!$AK$14:$AK$17</c:f>
              <c:numCache>
                <c:formatCode>General</c:formatCode>
                <c:ptCount val="4"/>
                <c:pt idx="0">
                  <c:v>2.5</c:v>
                </c:pt>
                <c:pt idx="1">
                  <c:v>2.5</c:v>
                </c:pt>
                <c:pt idx="2">
                  <c:v>9.5</c:v>
                </c:pt>
                <c:pt idx="3">
                  <c:v>9.5</c:v>
                </c:pt>
              </c:numCache>
            </c:numRef>
          </c:xVal>
          <c:yVal>
            <c:numRef>
              <c:f>AABB!$AL$14:$AL$17</c:f>
              <c:numCache>
                <c:formatCode>General</c:formatCode>
                <c:ptCount val="4"/>
                <c:pt idx="0">
                  <c:v>-5.5</c:v>
                </c:pt>
                <c:pt idx="1">
                  <c:v>-0.2</c:v>
                </c:pt>
                <c:pt idx="2">
                  <c:v>-0.2</c:v>
                </c:pt>
                <c:pt idx="3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1CFA-47BD-9339-252DE05833AD}"/>
            </c:ext>
          </c:extLst>
        </c:ser>
        <c:ser>
          <c:idx val="11"/>
          <c:order val="3"/>
          <c:tx>
            <c:v>AABB 2 x axis</c:v>
          </c:tx>
          <c:spPr>
            <a:ln w="12700">
              <a:solidFill>
                <a:srgbClr val="BF95DF"/>
              </a:solidFill>
            </a:ln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rgbClr val="BF95DF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1CFA-47BD-9339-252DE05833AD}"/>
              </c:ext>
            </c:extLst>
          </c:dPt>
          <c:dPt>
            <c:idx val="2"/>
            <c:bubble3D val="0"/>
            <c:spPr>
              <a:ln w="25400" cap="rnd">
                <a:solidFill>
                  <a:srgbClr val="BF95D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6-1CFA-47BD-9339-252DE05833AD}"/>
              </c:ext>
            </c:extLst>
          </c:dPt>
          <c:dPt>
            <c:idx val="3"/>
            <c:bubble3D val="0"/>
            <c:spPr>
              <a:ln w="12700" cap="rnd">
                <a:solidFill>
                  <a:srgbClr val="BF95DF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1CFA-47BD-9339-252DE05833AD}"/>
              </c:ext>
            </c:extLst>
          </c:dPt>
          <c:xVal>
            <c:numRef>
              <c:f>AABB!$AM$14:$AM$17</c:f>
              <c:numCache>
                <c:formatCode>General</c:formatCode>
                <c:ptCount val="4"/>
                <c:pt idx="0">
                  <c:v>2.5</c:v>
                </c:pt>
                <c:pt idx="1">
                  <c:v>-0.2</c:v>
                </c:pt>
                <c:pt idx="2">
                  <c:v>-0.2</c:v>
                </c:pt>
                <c:pt idx="3">
                  <c:v>9.5</c:v>
                </c:pt>
              </c:numCache>
            </c:numRef>
          </c:xVal>
          <c:yVal>
            <c:numRef>
              <c:f>AABB!$AN$14:$AN$17</c:f>
              <c:numCache>
                <c:formatCode>General</c:formatCode>
                <c:ptCount val="4"/>
                <c:pt idx="0">
                  <c:v>-5.5</c:v>
                </c:pt>
                <c:pt idx="1">
                  <c:v>-5.5</c:v>
                </c:pt>
                <c:pt idx="2">
                  <c:v>1.5</c:v>
                </c:pt>
                <c:pt idx="3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1CFA-47BD-9339-252DE05833AD}"/>
            </c:ext>
          </c:extLst>
        </c:ser>
        <c:ser>
          <c:idx val="9"/>
          <c:order val="4"/>
          <c:tx>
            <c:v>AABB1</c:v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23E9-4DDA-A23A-721DF780F44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23E9-4DDA-A23A-721DF780F44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23E9-4DDA-A23A-721DF780F447}"/>
              </c:ext>
            </c:extLst>
          </c:dPt>
          <c:xVal>
            <c:numRef>
              <c:f>AABB!$AC$14:$AC$18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0</c:v>
                </c:pt>
              </c:numCache>
            </c:numRef>
          </c:xVal>
          <c:yVal>
            <c:numRef>
              <c:f>AABB!$AD$14:$AD$18</c:f>
              <c:numCache>
                <c:formatCode>General</c:formatCode>
                <c:ptCount val="5"/>
                <c:pt idx="0">
                  <c:v>4.5</c:v>
                </c:pt>
                <c:pt idx="1">
                  <c:v>5.5</c:v>
                </c:pt>
                <c:pt idx="2">
                  <c:v>5.5</c:v>
                </c:pt>
                <c:pt idx="3">
                  <c:v>4.5</c:v>
                </c:pt>
                <c:pt idx="4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1CFA-47BD-9339-252DE05833AD}"/>
            </c:ext>
          </c:extLst>
        </c:ser>
        <c:ser>
          <c:idx val="10"/>
          <c:order val="5"/>
          <c:tx>
            <c:v>AABB2</c:v>
          </c:tx>
          <c:spPr>
            <a:ln w="25400">
              <a:solidFill>
                <a:srgbClr val="A162D0"/>
              </a:solidFill>
            </a:ln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23E9-4DDA-A23A-721DF780F44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C-23E9-4DDA-A23A-721DF780F44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23E9-4DDA-A23A-721DF780F447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1E-23E9-4DDA-A23A-721DF780F447}"/>
              </c:ext>
            </c:extLst>
          </c:dPt>
          <c:xVal>
            <c:numRef>
              <c:f>AABB!$AE$14:$AE$18</c:f>
              <c:numCache>
                <c:formatCode>General</c:formatCode>
                <c:ptCount val="5"/>
                <c:pt idx="0">
                  <c:v>2.5</c:v>
                </c:pt>
                <c:pt idx="1">
                  <c:v>2.5</c:v>
                </c:pt>
                <c:pt idx="2">
                  <c:v>9.5</c:v>
                </c:pt>
                <c:pt idx="3">
                  <c:v>9.5</c:v>
                </c:pt>
                <c:pt idx="4">
                  <c:v>2.5</c:v>
                </c:pt>
              </c:numCache>
            </c:numRef>
          </c:xVal>
          <c:yVal>
            <c:numRef>
              <c:f>AABB!$AF$14:$AF$18</c:f>
              <c:numCache>
                <c:formatCode>General</c:formatCode>
                <c:ptCount val="5"/>
                <c:pt idx="0">
                  <c:v>-5.5</c:v>
                </c:pt>
                <c:pt idx="1">
                  <c:v>1.5</c:v>
                </c:pt>
                <c:pt idx="2">
                  <c:v>1.5</c:v>
                </c:pt>
                <c:pt idx="3">
                  <c:v>-5.5</c:v>
                </c:pt>
                <c:pt idx="4">
                  <c:v>-5.5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1CFA-47BD-9339-252DE05833AD}"/>
            </c:ext>
          </c:extLst>
        </c:ser>
        <c:ser>
          <c:idx val="0"/>
          <c:order val="6"/>
          <c:tx>
            <c:v>overlap x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AABB!$AG$21:$AG$22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AABB!$AH$21:$AH$22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1CFA-47BD-9339-252DE05833AD}"/>
            </c:ext>
          </c:extLst>
        </c:ser>
        <c:ser>
          <c:idx val="1"/>
          <c:order val="7"/>
          <c:tx>
            <c:v>overlap z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AABB!$AI$21:$AI$22</c:f>
              <c:numCache>
                <c:formatCode>General</c:formatCode>
                <c:ptCount val="2"/>
                <c:pt idx="0">
                  <c:v>2.5</c:v>
                </c:pt>
                <c:pt idx="1">
                  <c:v>6</c:v>
                </c:pt>
              </c:numCache>
            </c:numRef>
          </c:xVal>
          <c:yVal>
            <c:numRef>
              <c:f>AABB!$AJ$21:$AJ$22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1CFA-47BD-9339-252DE0583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342520"/>
        <c:axId val="269342848"/>
      </c:scatterChart>
      <c:valAx>
        <c:axId val="26934252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60000"/>
                        <a:lumOff val="4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7114519114579725"/>
              <c:y val="0.4212031805481259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42848"/>
        <c:crosses val="autoZero"/>
        <c:crossBetween val="midCat"/>
        <c:majorUnit val="2"/>
      </c:valAx>
      <c:valAx>
        <c:axId val="269342848"/>
        <c:scaling>
          <c:orientation val="minMax"/>
          <c:max val="12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622738152962822"/>
              <c:y val="2.2848973957742661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42520"/>
        <c:crosses val="autoZero"/>
        <c:crossBetween val="midCat"/>
        <c:majorUnit val="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499911488759075E-2"/>
          <c:y val="3.6758543730168611E-2"/>
          <c:w val="0.9029705142118265"/>
          <c:h val="0.92245604959587968"/>
        </c:manualLayout>
      </c:layout>
      <c:scatterChart>
        <c:scatterStyle val="lineMarker"/>
        <c:varyColors val="0"/>
        <c:ser>
          <c:idx val="0"/>
          <c:order val="0"/>
          <c:tx>
            <c:v>AABB1</c:v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6EE1-4E15-BA81-8F12470AA3A7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6EE1-4E15-BA81-8F12470AA3A7}"/>
              </c:ext>
            </c:extLst>
          </c:dPt>
          <c:dPt>
            <c:idx val="4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6EE1-4E15-BA81-8F12470AA3A7}"/>
              </c:ext>
            </c:extLst>
          </c:dPt>
          <c:xVal>
            <c:numRef>
              <c:f>AABB!$AC$14:$AC$18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0</c:v>
                </c:pt>
              </c:numCache>
            </c:numRef>
          </c:xVal>
          <c:yVal>
            <c:numRef>
              <c:f>AABB!$AD$14:$AD$18</c:f>
              <c:numCache>
                <c:formatCode>General</c:formatCode>
                <c:ptCount val="5"/>
                <c:pt idx="0">
                  <c:v>4.5</c:v>
                </c:pt>
                <c:pt idx="1">
                  <c:v>5.5</c:v>
                </c:pt>
                <c:pt idx="2">
                  <c:v>5.5</c:v>
                </c:pt>
                <c:pt idx="3">
                  <c:v>4.5</c:v>
                </c:pt>
                <c:pt idx="4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6EE1-4E15-BA81-8F12470AA3A7}"/>
            </c:ext>
          </c:extLst>
        </c:ser>
        <c:ser>
          <c:idx val="1"/>
          <c:order val="1"/>
          <c:tx>
            <c:v>C</c:v>
          </c:tx>
          <c:spPr>
            <a:ln w="50800"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xVal>
            <c:numRef>
              <c:f>AABB!$AG$36</c:f>
              <c:numCache>
                <c:formatCode>General</c:formatCode>
                <c:ptCount val="1"/>
                <c:pt idx="0">
                  <c:v>-4</c:v>
                </c:pt>
              </c:numCache>
            </c:numRef>
          </c:xVal>
          <c:yVal>
            <c:numRef>
              <c:f>AABB!$AH$36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6EE1-4E15-BA81-8F12470AA3A7}"/>
            </c:ext>
          </c:extLst>
        </c:ser>
        <c:ser>
          <c:idx val="2"/>
          <c:order val="2"/>
          <c:tx>
            <c:v>r</c:v>
          </c:tx>
          <c:spPr>
            <a:ln w="25400">
              <a:solidFill>
                <a:srgbClr val="A365D1"/>
              </a:solidFill>
            </a:ln>
          </c:spPr>
          <c:marker>
            <c:symbol val="none"/>
          </c:marker>
          <c:xVal>
            <c:numRef>
              <c:f>AABB!$AG$37:$AG$69</c:f>
              <c:numCache>
                <c:formatCode>General</c:formatCode>
                <c:ptCount val="33"/>
                <c:pt idx="0">
                  <c:v>-1.5</c:v>
                </c:pt>
                <c:pt idx="1">
                  <c:v>-1.5480367989919239</c:v>
                </c:pt>
                <c:pt idx="2">
                  <c:v>-1.690301168721783</c:v>
                </c:pt>
                <c:pt idx="3">
                  <c:v>-1.9213259692436369</c:v>
                </c:pt>
                <c:pt idx="4">
                  <c:v>-2.2322330470336311</c:v>
                </c:pt>
                <c:pt idx="5">
                  <c:v>-2.6110744174509941</c:v>
                </c:pt>
                <c:pt idx="6">
                  <c:v>-3.0432914190872755</c:v>
                </c:pt>
                <c:pt idx="7">
                  <c:v>-3.5122741949596792</c:v>
                </c:pt>
                <c:pt idx="8">
                  <c:v>-4</c:v>
                </c:pt>
                <c:pt idx="9">
                  <c:v>-4.4877258050403208</c:v>
                </c:pt>
                <c:pt idx="10">
                  <c:v>-4.956708580912724</c:v>
                </c:pt>
                <c:pt idx="11">
                  <c:v>-5.388925582549005</c:v>
                </c:pt>
                <c:pt idx="12">
                  <c:v>-5.7677669529663689</c:v>
                </c:pt>
                <c:pt idx="13">
                  <c:v>-6.0786740307563631</c:v>
                </c:pt>
                <c:pt idx="14">
                  <c:v>-6.309698831278217</c:v>
                </c:pt>
                <c:pt idx="15">
                  <c:v>-6.4519632010080761</c:v>
                </c:pt>
                <c:pt idx="16">
                  <c:v>-6.5</c:v>
                </c:pt>
                <c:pt idx="17">
                  <c:v>-6.4519632010080761</c:v>
                </c:pt>
                <c:pt idx="18">
                  <c:v>-6.309698831278217</c:v>
                </c:pt>
                <c:pt idx="19">
                  <c:v>-6.078674030756364</c:v>
                </c:pt>
                <c:pt idx="20">
                  <c:v>-5.7677669529663689</c:v>
                </c:pt>
                <c:pt idx="21">
                  <c:v>-5.388925582549005</c:v>
                </c:pt>
                <c:pt idx="22">
                  <c:v>-4.9567085809127258</c:v>
                </c:pt>
                <c:pt idx="23">
                  <c:v>-4.4877258050403217</c:v>
                </c:pt>
                <c:pt idx="24">
                  <c:v>-4.0000000000000009</c:v>
                </c:pt>
                <c:pt idx="25">
                  <c:v>-3.5122741949596792</c:v>
                </c:pt>
                <c:pt idx="26">
                  <c:v>-3.0432914190872751</c:v>
                </c:pt>
                <c:pt idx="27">
                  <c:v>-2.6110744174509954</c:v>
                </c:pt>
                <c:pt idx="28">
                  <c:v>-2.2322330470336316</c:v>
                </c:pt>
                <c:pt idx="29">
                  <c:v>-1.9213259692436369</c:v>
                </c:pt>
                <c:pt idx="30">
                  <c:v>-1.6903011687217839</c:v>
                </c:pt>
                <c:pt idx="31">
                  <c:v>-1.5480367989919244</c:v>
                </c:pt>
                <c:pt idx="32">
                  <c:v>-1.5</c:v>
                </c:pt>
              </c:numCache>
            </c:numRef>
          </c:xVal>
          <c:yVal>
            <c:numRef>
              <c:f>AABB!$AH$37:$AH$69</c:f>
              <c:numCache>
                <c:formatCode>General</c:formatCode>
                <c:ptCount val="33"/>
                <c:pt idx="0">
                  <c:v>8</c:v>
                </c:pt>
                <c:pt idx="1">
                  <c:v>8.4877258050403199</c:v>
                </c:pt>
                <c:pt idx="2">
                  <c:v>8.9567085809127249</c:v>
                </c:pt>
                <c:pt idx="3">
                  <c:v>9.388925582549005</c:v>
                </c:pt>
                <c:pt idx="4">
                  <c:v>9.7677669529663689</c:v>
                </c:pt>
                <c:pt idx="5">
                  <c:v>10.078674030756364</c:v>
                </c:pt>
                <c:pt idx="6">
                  <c:v>10.309698831278217</c:v>
                </c:pt>
                <c:pt idx="7">
                  <c:v>10.451963201008077</c:v>
                </c:pt>
                <c:pt idx="8">
                  <c:v>10.5</c:v>
                </c:pt>
                <c:pt idx="9">
                  <c:v>10.451963201008077</c:v>
                </c:pt>
                <c:pt idx="10">
                  <c:v>10.309698831278217</c:v>
                </c:pt>
                <c:pt idx="11">
                  <c:v>10.078674030756364</c:v>
                </c:pt>
                <c:pt idx="12">
                  <c:v>9.7677669529663689</c:v>
                </c:pt>
                <c:pt idx="13">
                  <c:v>9.388925582549005</c:v>
                </c:pt>
                <c:pt idx="14">
                  <c:v>8.9567085809127249</c:v>
                </c:pt>
                <c:pt idx="15">
                  <c:v>8.4877258050403217</c:v>
                </c:pt>
                <c:pt idx="16">
                  <c:v>8</c:v>
                </c:pt>
                <c:pt idx="17">
                  <c:v>7.5122741949596792</c:v>
                </c:pt>
                <c:pt idx="18">
                  <c:v>7.043291419087276</c:v>
                </c:pt>
                <c:pt idx="19">
                  <c:v>6.611074417450995</c:v>
                </c:pt>
                <c:pt idx="20">
                  <c:v>6.2322330470336311</c:v>
                </c:pt>
                <c:pt idx="21">
                  <c:v>5.9213259692436369</c:v>
                </c:pt>
                <c:pt idx="22">
                  <c:v>5.6903011687217839</c:v>
                </c:pt>
                <c:pt idx="23">
                  <c:v>5.5480367989919248</c:v>
                </c:pt>
                <c:pt idx="24">
                  <c:v>5.5</c:v>
                </c:pt>
                <c:pt idx="25">
                  <c:v>5.5480367989919239</c:v>
                </c:pt>
                <c:pt idx="26">
                  <c:v>5.690301168721783</c:v>
                </c:pt>
                <c:pt idx="27">
                  <c:v>5.921325969243636</c:v>
                </c:pt>
                <c:pt idx="28">
                  <c:v>6.2322330470336311</c:v>
                </c:pt>
                <c:pt idx="29">
                  <c:v>6.611074417450995</c:v>
                </c:pt>
                <c:pt idx="30">
                  <c:v>7.0432914190872742</c:v>
                </c:pt>
                <c:pt idx="31">
                  <c:v>7.5122741949596783</c:v>
                </c:pt>
                <c:pt idx="32">
                  <c:v>7.9999999999999991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6EE1-4E15-BA81-8F12470AA3A7}"/>
            </c:ext>
          </c:extLst>
        </c:ser>
        <c:ser>
          <c:idx val="3"/>
          <c:order val="3"/>
          <c:tx>
            <c:v>Clamped</c:v>
          </c:tx>
          <c:marker>
            <c:symbol val="circle"/>
            <c:size val="8"/>
            <c:spPr>
              <a:solidFill>
                <a:srgbClr val="00B050"/>
              </a:solidFill>
              <a:ln w="25400">
                <a:solidFill>
                  <a:srgbClr val="FF0000"/>
                </a:solidFill>
              </a:ln>
            </c:spPr>
          </c:marker>
          <c:xVal>
            <c:numRef>
              <c:f>AABB!$AI$37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AABB!$AJ$37</c:f>
              <c:numCache>
                <c:formatCode>General</c:formatCode>
                <c:ptCount val="1"/>
                <c:pt idx="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6EE1-4E15-BA81-8F12470AA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342520"/>
        <c:axId val="269342848"/>
      </c:scatterChart>
      <c:valAx>
        <c:axId val="26934252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60000"/>
                        <a:lumOff val="4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7114519114579725"/>
              <c:y val="0.4212031805481259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42848"/>
        <c:crosses val="autoZero"/>
        <c:crossBetween val="midCat"/>
        <c:majorUnit val="2"/>
      </c:valAx>
      <c:valAx>
        <c:axId val="269342848"/>
        <c:scaling>
          <c:orientation val="minMax"/>
          <c:max val="12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622738152962822"/>
              <c:y val="2.2848973957742661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42520"/>
        <c:crosses val="autoZero"/>
        <c:crossBetween val="midCat"/>
        <c:majorUnit val="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95640879941553E-2"/>
          <c:y val="7.2894403824521933E-2"/>
          <c:w val="0.89771810482452585"/>
          <c:h val="0.88927071616047992"/>
        </c:manualLayout>
      </c:layout>
      <c:scatterChart>
        <c:scatterStyle val="lineMarker"/>
        <c:varyColors val="0"/>
        <c:ser>
          <c:idx val="2"/>
          <c:order val="0"/>
          <c:tx>
            <c:v>OBB World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C21-4B3D-9867-0E415F89AF22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C21-4B3D-9867-0E415F89AF22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C21-4B3D-9867-0E415F89AF22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2C21-4B3D-9867-0E415F89AF22}"/>
              </c:ext>
            </c:extLst>
          </c:dPt>
          <c:xVal>
            <c:numRef>
              <c:f>OBB!$AE$18:$AE$22</c:f>
              <c:numCache>
                <c:formatCode>General</c:formatCode>
                <c:ptCount val="5"/>
                <c:pt idx="0">
                  <c:v>-2.75</c:v>
                </c:pt>
                <c:pt idx="1">
                  <c:v>-2.75</c:v>
                </c:pt>
                <c:pt idx="2">
                  <c:v>-8.75</c:v>
                </c:pt>
                <c:pt idx="3">
                  <c:v>-8.75</c:v>
                </c:pt>
                <c:pt idx="4">
                  <c:v>-2.75</c:v>
                </c:pt>
              </c:numCache>
            </c:numRef>
          </c:xVal>
          <c:yVal>
            <c:numRef>
              <c:f>OBB!$AF$18:$AF$22</c:f>
              <c:numCache>
                <c:formatCode>General</c:formatCode>
                <c:ptCount val="5"/>
                <c:pt idx="0">
                  <c:v>11.0625</c:v>
                </c:pt>
                <c:pt idx="1">
                  <c:v>8.0625</c:v>
                </c:pt>
                <c:pt idx="2">
                  <c:v>8.0625</c:v>
                </c:pt>
                <c:pt idx="3">
                  <c:v>11.0625</c:v>
                </c:pt>
                <c:pt idx="4">
                  <c:v>11.0625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21-4B3D-9867-0E415F89AF22}"/>
            </c:ext>
          </c:extLst>
        </c:ser>
        <c:ser>
          <c:idx val="4"/>
          <c:order val="1"/>
          <c:tx>
            <c:v>P World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OBB!$AG$20:$AH$20</c:f>
              <c:numCache>
                <c:formatCode>General</c:formatCode>
                <c:ptCount val="2"/>
                <c:pt idx="0">
                  <c:v>-5.75</c:v>
                </c:pt>
                <c:pt idx="1">
                  <c:v>-4.75</c:v>
                </c:pt>
              </c:numCache>
            </c:numRef>
          </c:xVal>
          <c:yVal>
            <c:numRef>
              <c:f>OBB!$AG$18:$AH$18</c:f>
              <c:numCache>
                <c:formatCode>General</c:formatCode>
                <c:ptCount val="2"/>
                <c:pt idx="0">
                  <c:v>9.5625</c:v>
                </c:pt>
                <c:pt idx="1">
                  <c:v>12.5625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C21-4B3D-9867-0E415F89AF22}"/>
            </c:ext>
          </c:extLst>
        </c:ser>
        <c:ser>
          <c:idx val="1"/>
          <c:order val="2"/>
          <c:tx>
            <c:v>C local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12700">
                <a:noFill/>
              </a:ln>
              <a:effectLst/>
            </c:spPr>
          </c:marker>
          <c:xVal>
            <c:numRef>
              <c:f>OBB!$AC$8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OBB!$AC$6</c:f>
              <c:numCache>
                <c:formatCode>General</c:formatCode>
                <c:ptCount val="1"/>
                <c:pt idx="0">
                  <c:v>-0.375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21-4B3D-9867-0E415F89AF22}"/>
            </c:ext>
          </c:extLst>
        </c:ser>
        <c:ser>
          <c:idx val="0"/>
          <c:order val="3"/>
          <c:tx>
            <c:v>OBB Local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C21-4B3D-9867-0E415F89AF22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C21-4B3D-9867-0E415F89AF22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2C21-4B3D-9867-0E415F89AF22}"/>
              </c:ext>
            </c:extLst>
          </c:dPt>
          <c:xVal>
            <c:numRef>
              <c:f>OBB!$AC$18:$AC$22</c:f>
              <c:numCache>
                <c:formatCode>General</c:formatCode>
                <c:ptCount val="5"/>
                <c:pt idx="0">
                  <c:v>-1.5</c:v>
                </c:pt>
                <c:pt idx="1">
                  <c:v>-1.5</c:v>
                </c:pt>
                <c:pt idx="2">
                  <c:v>2.5</c:v>
                </c:pt>
                <c:pt idx="3">
                  <c:v>2.5</c:v>
                </c:pt>
                <c:pt idx="4">
                  <c:v>-1.5</c:v>
                </c:pt>
              </c:numCache>
            </c:numRef>
          </c:xVal>
          <c:yVal>
            <c:numRef>
              <c:f>OBB!$AD$18:$AD$22</c:f>
              <c:numCache>
                <c:formatCode>General</c:formatCode>
                <c:ptCount val="5"/>
                <c:pt idx="0">
                  <c:v>-1.375</c:v>
                </c:pt>
                <c:pt idx="1">
                  <c:v>0.625</c:v>
                </c:pt>
                <c:pt idx="2">
                  <c:v>0.625</c:v>
                </c:pt>
                <c:pt idx="3">
                  <c:v>-1.375</c:v>
                </c:pt>
                <c:pt idx="4">
                  <c:v>-1.375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21-4B3D-9867-0E415F89AF22}"/>
            </c:ext>
          </c:extLst>
        </c:ser>
        <c:ser>
          <c:idx val="3"/>
          <c:order val="4"/>
          <c:tx>
            <c:v>C World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OBB!$AG$20</c:f>
              <c:numCache>
                <c:formatCode>General</c:formatCode>
                <c:ptCount val="1"/>
                <c:pt idx="0">
                  <c:v>-5.75</c:v>
                </c:pt>
              </c:numCache>
            </c:numRef>
          </c:xVal>
          <c:yVal>
            <c:numRef>
              <c:f>OBB!$AG$18</c:f>
              <c:numCache>
                <c:formatCode>General</c:formatCode>
                <c:ptCount val="1"/>
                <c:pt idx="0">
                  <c:v>9.5625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21-4B3D-9867-0E415F89AF22}"/>
            </c:ext>
          </c:extLst>
        </c:ser>
        <c:ser>
          <c:idx val="5"/>
          <c:order val="5"/>
          <c:tx>
            <c:v>P local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2C21-4B3D-9867-0E415F89AF22}"/>
              </c:ext>
            </c:extLst>
          </c:dPt>
          <c:xVal>
            <c:numRef>
              <c:f>OBB!$AI$20:$AJ$20</c:f>
              <c:numCache>
                <c:formatCode>General</c:formatCode>
                <c:ptCount val="2"/>
                <c:pt idx="0">
                  <c:v>0.5</c:v>
                </c:pt>
                <c:pt idx="1">
                  <c:v>-0.16666666666666696</c:v>
                </c:pt>
              </c:numCache>
            </c:numRef>
          </c:xVal>
          <c:yVal>
            <c:numRef>
              <c:f>OBB!$AI$18:$AJ$18</c:f>
              <c:numCache>
                <c:formatCode>General</c:formatCode>
                <c:ptCount val="2"/>
                <c:pt idx="0">
                  <c:v>-0.375</c:v>
                </c:pt>
                <c:pt idx="1">
                  <c:v>-2.375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C21-4B3D-9867-0E415F89A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21475227967639"/>
              <c:y val="0.46665170045233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207771193549256"/>
              <c:y val="7.15014240241246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4"/>
        <c:delete val="1"/>
      </c:legendEntry>
      <c:layout>
        <c:manualLayout>
          <c:xMode val="edge"/>
          <c:yMode val="edge"/>
          <c:x val="8.0906134155910941E-2"/>
          <c:y val="1.9858156028368795E-2"/>
          <c:w val="0.85468257704900286"/>
          <c:h val="4.7872675490031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95640879941553E-2"/>
          <c:y val="7.2894403824521933E-2"/>
          <c:w val="0.89771810482452585"/>
          <c:h val="0.88927071616047992"/>
        </c:manualLayout>
      </c:layout>
      <c:scatterChart>
        <c:scatterStyle val="lineMarker"/>
        <c:varyColors val="0"/>
        <c:ser>
          <c:idx val="2"/>
          <c:order val="0"/>
          <c:tx>
            <c:v>OBB World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A8D-401B-8B4A-5003ADD75225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1A8D-401B-8B4A-5003ADD75225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A8D-401B-8B4A-5003ADD7522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8D-401B-8B4A-5003ADD75225}"/>
              </c:ext>
            </c:extLst>
          </c:dPt>
          <c:xVal>
            <c:numRef>
              <c:f>OBB!$AE$18:$AE$22</c:f>
              <c:numCache>
                <c:formatCode>General</c:formatCode>
                <c:ptCount val="5"/>
                <c:pt idx="0">
                  <c:v>-2.75</c:v>
                </c:pt>
                <c:pt idx="1">
                  <c:v>-2.75</c:v>
                </c:pt>
                <c:pt idx="2">
                  <c:v>-8.75</c:v>
                </c:pt>
                <c:pt idx="3">
                  <c:v>-8.75</c:v>
                </c:pt>
                <c:pt idx="4">
                  <c:v>-2.75</c:v>
                </c:pt>
              </c:numCache>
            </c:numRef>
          </c:xVal>
          <c:yVal>
            <c:numRef>
              <c:f>OBB!$AF$18:$AF$22</c:f>
              <c:numCache>
                <c:formatCode>General</c:formatCode>
                <c:ptCount val="5"/>
                <c:pt idx="0">
                  <c:v>11.0625</c:v>
                </c:pt>
                <c:pt idx="1">
                  <c:v>8.0625</c:v>
                </c:pt>
                <c:pt idx="2">
                  <c:v>8.0625</c:v>
                </c:pt>
                <c:pt idx="3">
                  <c:v>11.0625</c:v>
                </c:pt>
                <c:pt idx="4">
                  <c:v>11.0625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8D-401B-8B4A-5003ADD75225}"/>
            </c:ext>
          </c:extLst>
        </c:ser>
        <c:ser>
          <c:idx val="4"/>
          <c:order val="1"/>
          <c:tx>
            <c:v>P World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1A8D-401B-8B4A-5003ADD75225}"/>
              </c:ext>
            </c:extLst>
          </c:dPt>
          <c:xVal>
            <c:numRef>
              <c:f>OBB!$AG$20:$AH$20</c:f>
              <c:numCache>
                <c:formatCode>General</c:formatCode>
                <c:ptCount val="2"/>
                <c:pt idx="0">
                  <c:v>-5.75</c:v>
                </c:pt>
                <c:pt idx="1">
                  <c:v>-4.75</c:v>
                </c:pt>
              </c:numCache>
            </c:numRef>
          </c:xVal>
          <c:yVal>
            <c:numRef>
              <c:f>OBB!$AG$18:$AH$18</c:f>
              <c:numCache>
                <c:formatCode>General</c:formatCode>
                <c:ptCount val="2"/>
                <c:pt idx="0">
                  <c:v>9.5625</c:v>
                </c:pt>
                <c:pt idx="1">
                  <c:v>12.5625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8D-401B-8B4A-5003ADD75225}"/>
            </c:ext>
          </c:extLst>
        </c:ser>
        <c:ser>
          <c:idx val="3"/>
          <c:order val="2"/>
          <c:tx>
            <c:v>C World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OBB!$AG$20</c:f>
              <c:numCache>
                <c:formatCode>General</c:formatCode>
                <c:ptCount val="1"/>
                <c:pt idx="0">
                  <c:v>-5.75</c:v>
                </c:pt>
              </c:numCache>
            </c:numRef>
          </c:xVal>
          <c:yVal>
            <c:numRef>
              <c:f>OBB!$AG$18</c:f>
              <c:numCache>
                <c:formatCode>General</c:formatCode>
                <c:ptCount val="1"/>
                <c:pt idx="0">
                  <c:v>9.5625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A8D-401B-8B4A-5003ADD75225}"/>
            </c:ext>
          </c:extLst>
        </c:ser>
        <c:ser>
          <c:idx val="6"/>
          <c:order val="3"/>
          <c:tx>
            <c:v>r</c:v>
          </c:tx>
          <c:spPr>
            <a:ln w="25400" cap="rnd">
              <a:solidFill>
                <a:srgbClr val="BF95DF"/>
              </a:solidFill>
              <a:round/>
            </a:ln>
            <a:effectLst/>
          </c:spPr>
          <c:marker>
            <c:symbol val="none"/>
          </c:marker>
          <c:xVal>
            <c:numRef>
              <c:f>OBB!$AG$49:$AG$81</c:f>
              <c:numCache>
                <c:formatCode>General</c:formatCode>
                <c:ptCount val="33"/>
                <c:pt idx="0">
                  <c:v>-3.25</c:v>
                </c:pt>
                <c:pt idx="1">
                  <c:v>-3.2788220793951544</c:v>
                </c:pt>
                <c:pt idx="2">
                  <c:v>-3.36418070123307</c:v>
                </c:pt>
                <c:pt idx="3">
                  <c:v>-3.5027955815461822</c:v>
                </c:pt>
                <c:pt idx="4">
                  <c:v>-3.6893398282201786</c:v>
                </c:pt>
                <c:pt idx="5">
                  <c:v>-3.9166446504705963</c:v>
                </c:pt>
                <c:pt idx="6">
                  <c:v>-4.1759748514523656</c:v>
                </c:pt>
                <c:pt idx="7">
                  <c:v>-4.4573645169758072</c:v>
                </c:pt>
                <c:pt idx="8">
                  <c:v>-4.75</c:v>
                </c:pt>
                <c:pt idx="9">
                  <c:v>-5.042635483024192</c:v>
                </c:pt>
                <c:pt idx="10">
                  <c:v>-5.3240251485476344</c:v>
                </c:pt>
                <c:pt idx="11">
                  <c:v>-5.5833553495294028</c:v>
                </c:pt>
                <c:pt idx="12">
                  <c:v>-5.810660171779821</c:v>
                </c:pt>
                <c:pt idx="13">
                  <c:v>-5.9972044184538182</c:v>
                </c:pt>
                <c:pt idx="14">
                  <c:v>-6.13581929876693</c:v>
                </c:pt>
                <c:pt idx="15">
                  <c:v>-6.2211779206048456</c:v>
                </c:pt>
                <c:pt idx="16">
                  <c:v>-6.25</c:v>
                </c:pt>
                <c:pt idx="17">
                  <c:v>-6.2211779206048456</c:v>
                </c:pt>
                <c:pt idx="18">
                  <c:v>-6.13581929876693</c:v>
                </c:pt>
                <c:pt idx="19">
                  <c:v>-5.9972044184538182</c:v>
                </c:pt>
                <c:pt idx="20">
                  <c:v>-5.810660171779821</c:v>
                </c:pt>
                <c:pt idx="21">
                  <c:v>-5.5833553495294037</c:v>
                </c:pt>
                <c:pt idx="22">
                  <c:v>-5.3240251485476353</c:v>
                </c:pt>
                <c:pt idx="23">
                  <c:v>-5.0426354830241928</c:v>
                </c:pt>
                <c:pt idx="24">
                  <c:v>-4.75</c:v>
                </c:pt>
                <c:pt idx="25">
                  <c:v>-4.4573645169758072</c:v>
                </c:pt>
                <c:pt idx="26">
                  <c:v>-4.1759748514523647</c:v>
                </c:pt>
                <c:pt idx="27">
                  <c:v>-3.9166446504705972</c:v>
                </c:pt>
                <c:pt idx="28">
                  <c:v>-3.689339828220179</c:v>
                </c:pt>
                <c:pt idx="29">
                  <c:v>-3.5027955815461822</c:v>
                </c:pt>
                <c:pt idx="30">
                  <c:v>-3.36418070123307</c:v>
                </c:pt>
                <c:pt idx="31">
                  <c:v>-3.2788220793951544</c:v>
                </c:pt>
                <c:pt idx="32">
                  <c:v>-3.25</c:v>
                </c:pt>
              </c:numCache>
            </c:numRef>
          </c:xVal>
          <c:yVal>
            <c:numRef>
              <c:f>OBB!$AH$49:$AH$81</c:f>
              <c:numCache>
                <c:formatCode>General</c:formatCode>
                <c:ptCount val="33"/>
                <c:pt idx="0">
                  <c:v>12.5625</c:v>
                </c:pt>
                <c:pt idx="1">
                  <c:v>12.855135483024192</c:v>
                </c:pt>
                <c:pt idx="2">
                  <c:v>13.136525148547635</c:v>
                </c:pt>
                <c:pt idx="3">
                  <c:v>13.395855349529404</c:v>
                </c:pt>
                <c:pt idx="4">
                  <c:v>13.623160171779821</c:v>
                </c:pt>
                <c:pt idx="5">
                  <c:v>13.809704418453817</c:v>
                </c:pt>
                <c:pt idx="6">
                  <c:v>13.948319298766929</c:v>
                </c:pt>
                <c:pt idx="7">
                  <c:v>14.033677920604845</c:v>
                </c:pt>
                <c:pt idx="8">
                  <c:v>14.0625</c:v>
                </c:pt>
                <c:pt idx="9">
                  <c:v>14.033677920604845</c:v>
                </c:pt>
                <c:pt idx="10">
                  <c:v>13.948319298766929</c:v>
                </c:pt>
                <c:pt idx="11">
                  <c:v>13.809704418453819</c:v>
                </c:pt>
                <c:pt idx="12">
                  <c:v>13.623160171779821</c:v>
                </c:pt>
                <c:pt idx="13">
                  <c:v>13.395855349529404</c:v>
                </c:pt>
                <c:pt idx="14">
                  <c:v>13.136525148547635</c:v>
                </c:pt>
                <c:pt idx="15">
                  <c:v>12.855135483024194</c:v>
                </c:pt>
                <c:pt idx="16">
                  <c:v>12.5625</c:v>
                </c:pt>
                <c:pt idx="17">
                  <c:v>12.269864516975808</c:v>
                </c:pt>
                <c:pt idx="18">
                  <c:v>11.988474851452365</c:v>
                </c:pt>
                <c:pt idx="19">
                  <c:v>11.729144650470596</c:v>
                </c:pt>
                <c:pt idx="20">
                  <c:v>11.501839828220179</c:v>
                </c:pt>
                <c:pt idx="21">
                  <c:v>11.315295581546183</c:v>
                </c:pt>
                <c:pt idx="22">
                  <c:v>11.176680701233071</c:v>
                </c:pt>
                <c:pt idx="23">
                  <c:v>11.091322079395155</c:v>
                </c:pt>
                <c:pt idx="24">
                  <c:v>11.0625</c:v>
                </c:pt>
                <c:pt idx="25">
                  <c:v>11.091322079395155</c:v>
                </c:pt>
                <c:pt idx="26">
                  <c:v>11.176680701233071</c:v>
                </c:pt>
                <c:pt idx="27">
                  <c:v>11.315295581546181</c:v>
                </c:pt>
                <c:pt idx="28">
                  <c:v>11.501839828220179</c:v>
                </c:pt>
                <c:pt idx="29">
                  <c:v>11.729144650470596</c:v>
                </c:pt>
                <c:pt idx="30">
                  <c:v>11.988474851452365</c:v>
                </c:pt>
                <c:pt idx="31">
                  <c:v>12.269864516975806</c:v>
                </c:pt>
                <c:pt idx="32">
                  <c:v>12.5625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A8D-401B-8B4A-5003ADD75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21475227967639"/>
              <c:y val="0.46665170045233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207771193549256"/>
              <c:y val="7.15014240241246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95640879941553E-2"/>
          <c:y val="7.2894403824521933E-2"/>
          <c:w val="0.89771810482452585"/>
          <c:h val="0.88927071616047992"/>
        </c:manualLayout>
      </c:layout>
      <c:scatterChart>
        <c:scatterStyle val="lineMarker"/>
        <c:varyColors val="0"/>
        <c:ser>
          <c:idx val="2"/>
          <c:order val="0"/>
          <c:tx>
            <c:v>OBB World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72B-487D-816A-E5A39669E117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C72B-487D-816A-E5A39669E11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72B-487D-816A-E5A39669E11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72B-487D-816A-E5A39669E117}"/>
              </c:ext>
            </c:extLst>
          </c:dPt>
          <c:xVal>
            <c:numRef>
              <c:f>OBB!$AE$18:$AE$22</c:f>
              <c:numCache>
                <c:formatCode>General</c:formatCode>
                <c:ptCount val="5"/>
                <c:pt idx="0">
                  <c:v>-2.75</c:v>
                </c:pt>
                <c:pt idx="1">
                  <c:v>-2.75</c:v>
                </c:pt>
                <c:pt idx="2">
                  <c:v>-8.75</c:v>
                </c:pt>
                <c:pt idx="3">
                  <c:v>-8.75</c:v>
                </c:pt>
                <c:pt idx="4">
                  <c:v>-2.75</c:v>
                </c:pt>
              </c:numCache>
            </c:numRef>
          </c:xVal>
          <c:yVal>
            <c:numRef>
              <c:f>OBB!$AF$18:$AF$22</c:f>
              <c:numCache>
                <c:formatCode>General</c:formatCode>
                <c:ptCount val="5"/>
                <c:pt idx="0">
                  <c:v>11.0625</c:v>
                </c:pt>
                <c:pt idx="1">
                  <c:v>8.0625</c:v>
                </c:pt>
                <c:pt idx="2">
                  <c:v>8.0625</c:v>
                </c:pt>
                <c:pt idx="3">
                  <c:v>11.0625</c:v>
                </c:pt>
                <c:pt idx="4">
                  <c:v>11.0625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2B-487D-816A-E5A39669E117}"/>
            </c:ext>
          </c:extLst>
        </c:ser>
        <c:ser>
          <c:idx val="4"/>
          <c:order val="1"/>
          <c:tx>
            <c:v>P World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BF95DF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72B-487D-816A-E5A39669E117}"/>
              </c:ext>
            </c:extLst>
          </c:dPt>
          <c:xVal>
            <c:numRef>
              <c:f>OBB!$AG$20:$AH$20</c:f>
              <c:numCache>
                <c:formatCode>General</c:formatCode>
                <c:ptCount val="2"/>
                <c:pt idx="0">
                  <c:v>-5.75</c:v>
                </c:pt>
                <c:pt idx="1">
                  <c:v>-4.75</c:v>
                </c:pt>
              </c:numCache>
            </c:numRef>
          </c:xVal>
          <c:yVal>
            <c:numRef>
              <c:f>OBB!$AG$18:$AH$18</c:f>
              <c:numCache>
                <c:formatCode>General</c:formatCode>
                <c:ptCount val="2"/>
                <c:pt idx="0">
                  <c:v>9.5625</c:v>
                </c:pt>
                <c:pt idx="1">
                  <c:v>12.5625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2B-487D-816A-E5A39669E117}"/>
            </c:ext>
          </c:extLst>
        </c:ser>
        <c:ser>
          <c:idx val="1"/>
          <c:order val="2"/>
          <c:tx>
            <c:v>C' local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noFill/>
              </a:ln>
              <a:effectLst/>
            </c:spPr>
          </c:marker>
          <c:xVal>
            <c:numRef>
              <c:f>OBB!$AC$8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OBB!$AC$6</c:f>
              <c:numCache>
                <c:formatCode>General</c:formatCode>
                <c:ptCount val="1"/>
                <c:pt idx="0">
                  <c:v>-0.375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2B-487D-816A-E5A39669E117}"/>
            </c:ext>
          </c:extLst>
        </c:ser>
        <c:ser>
          <c:idx val="0"/>
          <c:order val="3"/>
          <c:tx>
            <c:v>OBB Local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72B-487D-816A-E5A39669E11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C72B-487D-816A-E5A39669E11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72B-487D-816A-E5A39669E117}"/>
              </c:ext>
            </c:extLst>
          </c:dPt>
          <c:xVal>
            <c:numRef>
              <c:f>OBB!$AC$18:$AC$22</c:f>
              <c:numCache>
                <c:formatCode>General</c:formatCode>
                <c:ptCount val="5"/>
                <c:pt idx="0">
                  <c:v>-1.5</c:v>
                </c:pt>
                <c:pt idx="1">
                  <c:v>-1.5</c:v>
                </c:pt>
                <c:pt idx="2">
                  <c:v>2.5</c:v>
                </c:pt>
                <c:pt idx="3">
                  <c:v>2.5</c:v>
                </c:pt>
                <c:pt idx="4">
                  <c:v>-1.5</c:v>
                </c:pt>
              </c:numCache>
            </c:numRef>
          </c:xVal>
          <c:yVal>
            <c:numRef>
              <c:f>OBB!$AD$18:$AD$22</c:f>
              <c:numCache>
                <c:formatCode>General</c:formatCode>
                <c:ptCount val="5"/>
                <c:pt idx="0">
                  <c:v>-1.375</c:v>
                </c:pt>
                <c:pt idx="1">
                  <c:v>0.625</c:v>
                </c:pt>
                <c:pt idx="2">
                  <c:v>0.625</c:v>
                </c:pt>
                <c:pt idx="3">
                  <c:v>-1.375</c:v>
                </c:pt>
                <c:pt idx="4">
                  <c:v>-1.375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2B-487D-816A-E5A39669E117}"/>
            </c:ext>
          </c:extLst>
        </c:ser>
        <c:ser>
          <c:idx val="3"/>
          <c:order val="4"/>
          <c:tx>
            <c:v>C World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OBB!$AG$20</c:f>
              <c:numCache>
                <c:formatCode>General</c:formatCode>
                <c:ptCount val="1"/>
                <c:pt idx="0">
                  <c:v>-5.75</c:v>
                </c:pt>
              </c:numCache>
            </c:numRef>
          </c:xVal>
          <c:yVal>
            <c:numRef>
              <c:f>OBB!$AG$18</c:f>
              <c:numCache>
                <c:formatCode>General</c:formatCode>
                <c:ptCount val="1"/>
                <c:pt idx="0">
                  <c:v>9.5625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2B-487D-816A-E5A39669E117}"/>
            </c:ext>
          </c:extLst>
        </c:ser>
        <c:ser>
          <c:idx val="5"/>
          <c:order val="5"/>
          <c:tx>
            <c:v>P local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OBB!$AJ$50:$AK$50</c:f>
              <c:numCache>
                <c:formatCode>General</c:formatCode>
                <c:ptCount val="2"/>
                <c:pt idx="0">
                  <c:v>-0.16666666666666696</c:v>
                </c:pt>
                <c:pt idx="1">
                  <c:v>-0.16666666666666696</c:v>
                </c:pt>
              </c:numCache>
            </c:numRef>
          </c:xVal>
          <c:yVal>
            <c:numRef>
              <c:f>OBB!$AJ$48:$AK$48</c:f>
              <c:numCache>
                <c:formatCode>General</c:formatCode>
                <c:ptCount val="2"/>
                <c:pt idx="0">
                  <c:v>-1.375</c:v>
                </c:pt>
                <c:pt idx="1">
                  <c:v>-2.375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72B-487D-816A-E5A39669E117}"/>
            </c:ext>
          </c:extLst>
        </c:ser>
        <c:ser>
          <c:idx val="6"/>
          <c:order val="6"/>
          <c:tx>
            <c:v>r</c:v>
          </c:tx>
          <c:spPr>
            <a:ln w="25400" cap="rnd">
              <a:solidFill>
                <a:srgbClr val="BF95DF"/>
              </a:solidFill>
              <a:round/>
            </a:ln>
            <a:effectLst/>
          </c:spPr>
          <c:marker>
            <c:symbol val="none"/>
          </c:marker>
          <c:xVal>
            <c:numRef>
              <c:f>OBB!$AG$49:$AG$81</c:f>
              <c:numCache>
                <c:formatCode>General</c:formatCode>
                <c:ptCount val="33"/>
                <c:pt idx="0">
                  <c:v>-3.25</c:v>
                </c:pt>
                <c:pt idx="1">
                  <c:v>-3.2788220793951544</c:v>
                </c:pt>
                <c:pt idx="2">
                  <c:v>-3.36418070123307</c:v>
                </c:pt>
                <c:pt idx="3">
                  <c:v>-3.5027955815461822</c:v>
                </c:pt>
                <c:pt idx="4">
                  <c:v>-3.6893398282201786</c:v>
                </c:pt>
                <c:pt idx="5">
                  <c:v>-3.9166446504705963</c:v>
                </c:pt>
                <c:pt idx="6">
                  <c:v>-4.1759748514523656</c:v>
                </c:pt>
                <c:pt idx="7">
                  <c:v>-4.4573645169758072</c:v>
                </c:pt>
                <c:pt idx="8">
                  <c:v>-4.75</c:v>
                </c:pt>
                <c:pt idx="9">
                  <c:v>-5.042635483024192</c:v>
                </c:pt>
                <c:pt idx="10">
                  <c:v>-5.3240251485476344</c:v>
                </c:pt>
                <c:pt idx="11">
                  <c:v>-5.5833553495294028</c:v>
                </c:pt>
                <c:pt idx="12">
                  <c:v>-5.810660171779821</c:v>
                </c:pt>
                <c:pt idx="13">
                  <c:v>-5.9972044184538182</c:v>
                </c:pt>
                <c:pt idx="14">
                  <c:v>-6.13581929876693</c:v>
                </c:pt>
                <c:pt idx="15">
                  <c:v>-6.2211779206048456</c:v>
                </c:pt>
                <c:pt idx="16">
                  <c:v>-6.25</c:v>
                </c:pt>
                <c:pt idx="17">
                  <c:v>-6.2211779206048456</c:v>
                </c:pt>
                <c:pt idx="18">
                  <c:v>-6.13581929876693</c:v>
                </c:pt>
                <c:pt idx="19">
                  <c:v>-5.9972044184538182</c:v>
                </c:pt>
                <c:pt idx="20">
                  <c:v>-5.810660171779821</c:v>
                </c:pt>
                <c:pt idx="21">
                  <c:v>-5.5833553495294037</c:v>
                </c:pt>
                <c:pt idx="22">
                  <c:v>-5.3240251485476353</c:v>
                </c:pt>
                <c:pt idx="23">
                  <c:v>-5.0426354830241928</c:v>
                </c:pt>
                <c:pt idx="24">
                  <c:v>-4.75</c:v>
                </c:pt>
                <c:pt idx="25">
                  <c:v>-4.4573645169758072</c:v>
                </c:pt>
                <c:pt idx="26">
                  <c:v>-4.1759748514523647</c:v>
                </c:pt>
                <c:pt idx="27">
                  <c:v>-3.9166446504705972</c:v>
                </c:pt>
                <c:pt idx="28">
                  <c:v>-3.689339828220179</c:v>
                </c:pt>
                <c:pt idx="29">
                  <c:v>-3.5027955815461822</c:v>
                </c:pt>
                <c:pt idx="30">
                  <c:v>-3.36418070123307</c:v>
                </c:pt>
                <c:pt idx="31">
                  <c:v>-3.2788220793951544</c:v>
                </c:pt>
                <c:pt idx="32">
                  <c:v>-3.25</c:v>
                </c:pt>
              </c:numCache>
            </c:numRef>
          </c:xVal>
          <c:yVal>
            <c:numRef>
              <c:f>OBB!$AH$49:$AH$81</c:f>
              <c:numCache>
                <c:formatCode>General</c:formatCode>
                <c:ptCount val="33"/>
                <c:pt idx="0">
                  <c:v>12.5625</c:v>
                </c:pt>
                <c:pt idx="1">
                  <c:v>12.855135483024192</c:v>
                </c:pt>
                <c:pt idx="2">
                  <c:v>13.136525148547635</c:v>
                </c:pt>
                <c:pt idx="3">
                  <c:v>13.395855349529404</c:v>
                </c:pt>
                <c:pt idx="4">
                  <c:v>13.623160171779821</c:v>
                </c:pt>
                <c:pt idx="5">
                  <c:v>13.809704418453817</c:v>
                </c:pt>
                <c:pt idx="6">
                  <c:v>13.948319298766929</c:v>
                </c:pt>
                <c:pt idx="7">
                  <c:v>14.033677920604845</c:v>
                </c:pt>
                <c:pt idx="8">
                  <c:v>14.0625</c:v>
                </c:pt>
                <c:pt idx="9">
                  <c:v>14.033677920604845</c:v>
                </c:pt>
                <c:pt idx="10">
                  <c:v>13.948319298766929</c:v>
                </c:pt>
                <c:pt idx="11">
                  <c:v>13.809704418453819</c:v>
                </c:pt>
                <c:pt idx="12">
                  <c:v>13.623160171779821</c:v>
                </c:pt>
                <c:pt idx="13">
                  <c:v>13.395855349529404</c:v>
                </c:pt>
                <c:pt idx="14">
                  <c:v>13.136525148547635</c:v>
                </c:pt>
                <c:pt idx="15">
                  <c:v>12.855135483024194</c:v>
                </c:pt>
                <c:pt idx="16">
                  <c:v>12.5625</c:v>
                </c:pt>
                <c:pt idx="17">
                  <c:v>12.269864516975808</c:v>
                </c:pt>
                <c:pt idx="18">
                  <c:v>11.988474851452365</c:v>
                </c:pt>
                <c:pt idx="19">
                  <c:v>11.729144650470596</c:v>
                </c:pt>
                <c:pt idx="20">
                  <c:v>11.501839828220179</c:v>
                </c:pt>
                <c:pt idx="21">
                  <c:v>11.315295581546183</c:v>
                </c:pt>
                <c:pt idx="22">
                  <c:v>11.176680701233071</c:v>
                </c:pt>
                <c:pt idx="23">
                  <c:v>11.091322079395155</c:v>
                </c:pt>
                <c:pt idx="24">
                  <c:v>11.0625</c:v>
                </c:pt>
                <c:pt idx="25">
                  <c:v>11.091322079395155</c:v>
                </c:pt>
                <c:pt idx="26">
                  <c:v>11.176680701233071</c:v>
                </c:pt>
                <c:pt idx="27">
                  <c:v>11.315295581546181</c:v>
                </c:pt>
                <c:pt idx="28">
                  <c:v>11.501839828220179</c:v>
                </c:pt>
                <c:pt idx="29">
                  <c:v>11.729144650470596</c:v>
                </c:pt>
                <c:pt idx="30">
                  <c:v>11.988474851452365</c:v>
                </c:pt>
                <c:pt idx="31">
                  <c:v>12.269864516975806</c:v>
                </c:pt>
                <c:pt idx="32">
                  <c:v>12.5625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72B-487D-816A-E5A39669E117}"/>
            </c:ext>
          </c:extLst>
        </c:ser>
        <c:ser>
          <c:idx val="7"/>
          <c:order val="7"/>
          <c:tx>
            <c:v>C' clamped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FF00"/>
                </a:solidFill>
              </a:ln>
              <a:effectLst/>
            </c:spPr>
          </c:marker>
          <c:xVal>
            <c:numRef>
              <c:f>OBB!$AJ$50</c:f>
              <c:numCache>
                <c:formatCode>General</c:formatCode>
                <c:ptCount val="1"/>
                <c:pt idx="0">
                  <c:v>-0.16666666666666696</c:v>
                </c:pt>
              </c:numCache>
            </c:numRef>
          </c:xVal>
          <c:yVal>
            <c:numRef>
              <c:f>OBB!$AJ$48</c:f>
              <c:numCache>
                <c:formatCode>General</c:formatCode>
                <c:ptCount val="1"/>
                <c:pt idx="0">
                  <c:v>-1.375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72B-487D-816A-E5A39669E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21475227967639"/>
              <c:y val="0.46665170045233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207771193549256"/>
              <c:y val="7.15014240241246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22386146061639201"/>
          <c:y val="1.985817949226935E-2"/>
          <c:w val="0.64956874205157344"/>
          <c:h val="4.7269238404023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95640879941553E-2"/>
          <c:y val="7.2894403824521933E-2"/>
          <c:w val="0.89771810482452585"/>
          <c:h val="0.88927071616047992"/>
        </c:manualLayout>
      </c:layout>
      <c:scatterChart>
        <c:scatterStyle val="lineMarker"/>
        <c:varyColors val="0"/>
        <c:ser>
          <c:idx val="2"/>
          <c:order val="0"/>
          <c:tx>
            <c:v>OBB World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98B-443A-BF76-5D99C1DDFFFB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98B-443A-BF76-5D99C1DDFFF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98B-443A-BF76-5D99C1DDFFF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98B-443A-BF76-5D99C1DDFFFB}"/>
              </c:ext>
            </c:extLst>
          </c:dPt>
          <c:xVal>
            <c:numRef>
              <c:f>OBB!$AE$18:$AE$22</c:f>
              <c:numCache>
                <c:formatCode>General</c:formatCode>
                <c:ptCount val="5"/>
                <c:pt idx="0">
                  <c:v>-2.75</c:v>
                </c:pt>
                <c:pt idx="1">
                  <c:v>-2.75</c:v>
                </c:pt>
                <c:pt idx="2">
                  <c:v>-8.75</c:v>
                </c:pt>
                <c:pt idx="3">
                  <c:v>-8.75</c:v>
                </c:pt>
                <c:pt idx="4">
                  <c:v>-2.75</c:v>
                </c:pt>
              </c:numCache>
            </c:numRef>
          </c:xVal>
          <c:yVal>
            <c:numRef>
              <c:f>OBB!$AF$18:$AF$22</c:f>
              <c:numCache>
                <c:formatCode>General</c:formatCode>
                <c:ptCount val="5"/>
                <c:pt idx="0">
                  <c:v>11.0625</c:v>
                </c:pt>
                <c:pt idx="1">
                  <c:v>8.0625</c:v>
                </c:pt>
                <c:pt idx="2">
                  <c:v>8.0625</c:v>
                </c:pt>
                <c:pt idx="3">
                  <c:v>11.0625</c:v>
                </c:pt>
                <c:pt idx="4">
                  <c:v>11.0625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B-443A-BF76-5D99C1DDFFFB}"/>
            </c:ext>
          </c:extLst>
        </c:ser>
        <c:ser>
          <c:idx val="4"/>
          <c:order val="1"/>
          <c:tx>
            <c:v>P World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898B-443A-BF76-5D99C1DDFFFB}"/>
              </c:ext>
            </c:extLst>
          </c:dPt>
          <c:xVal>
            <c:numRef>
              <c:f>OBB!$AG$20:$AH$20</c:f>
              <c:numCache>
                <c:formatCode>General</c:formatCode>
                <c:ptCount val="2"/>
                <c:pt idx="0">
                  <c:v>-5.75</c:v>
                </c:pt>
                <c:pt idx="1">
                  <c:v>-4.75</c:v>
                </c:pt>
              </c:numCache>
            </c:numRef>
          </c:xVal>
          <c:yVal>
            <c:numRef>
              <c:f>OBB!$AG$18:$AH$18</c:f>
              <c:numCache>
                <c:formatCode>General</c:formatCode>
                <c:ptCount val="2"/>
                <c:pt idx="0">
                  <c:v>9.5625</c:v>
                </c:pt>
                <c:pt idx="1">
                  <c:v>12.5625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8B-443A-BF76-5D99C1DDFFFB}"/>
            </c:ext>
          </c:extLst>
        </c:ser>
        <c:ser>
          <c:idx val="3"/>
          <c:order val="2"/>
          <c:tx>
            <c:v>C World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OBB!$AG$20</c:f>
              <c:numCache>
                <c:formatCode>General</c:formatCode>
                <c:ptCount val="1"/>
                <c:pt idx="0">
                  <c:v>-5.75</c:v>
                </c:pt>
              </c:numCache>
            </c:numRef>
          </c:xVal>
          <c:yVal>
            <c:numRef>
              <c:f>OBB!$AG$18</c:f>
              <c:numCache>
                <c:formatCode>General</c:formatCode>
                <c:ptCount val="1"/>
                <c:pt idx="0">
                  <c:v>9.5625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8B-443A-BF76-5D99C1DDFFFB}"/>
            </c:ext>
          </c:extLst>
        </c:ser>
        <c:ser>
          <c:idx val="6"/>
          <c:order val="3"/>
          <c:tx>
            <c:v>r</c:v>
          </c:tx>
          <c:spPr>
            <a:ln w="25400" cap="rnd">
              <a:solidFill>
                <a:srgbClr val="BF95DF"/>
              </a:solidFill>
              <a:round/>
            </a:ln>
            <a:effectLst/>
          </c:spPr>
          <c:marker>
            <c:symbol val="none"/>
          </c:marker>
          <c:xVal>
            <c:numRef>
              <c:f>OBB!$AG$49:$AG$81</c:f>
              <c:numCache>
                <c:formatCode>General</c:formatCode>
                <c:ptCount val="33"/>
                <c:pt idx="0">
                  <c:v>-3.25</c:v>
                </c:pt>
                <c:pt idx="1">
                  <c:v>-3.2788220793951544</c:v>
                </c:pt>
                <c:pt idx="2">
                  <c:v>-3.36418070123307</c:v>
                </c:pt>
                <c:pt idx="3">
                  <c:v>-3.5027955815461822</c:v>
                </c:pt>
                <c:pt idx="4">
                  <c:v>-3.6893398282201786</c:v>
                </c:pt>
                <c:pt idx="5">
                  <c:v>-3.9166446504705963</c:v>
                </c:pt>
                <c:pt idx="6">
                  <c:v>-4.1759748514523656</c:v>
                </c:pt>
                <c:pt idx="7">
                  <c:v>-4.4573645169758072</c:v>
                </c:pt>
                <c:pt idx="8">
                  <c:v>-4.75</c:v>
                </c:pt>
                <c:pt idx="9">
                  <c:v>-5.042635483024192</c:v>
                </c:pt>
                <c:pt idx="10">
                  <c:v>-5.3240251485476344</c:v>
                </c:pt>
                <c:pt idx="11">
                  <c:v>-5.5833553495294028</c:v>
                </c:pt>
                <c:pt idx="12">
                  <c:v>-5.810660171779821</c:v>
                </c:pt>
                <c:pt idx="13">
                  <c:v>-5.9972044184538182</c:v>
                </c:pt>
                <c:pt idx="14">
                  <c:v>-6.13581929876693</c:v>
                </c:pt>
                <c:pt idx="15">
                  <c:v>-6.2211779206048456</c:v>
                </c:pt>
                <c:pt idx="16">
                  <c:v>-6.25</c:v>
                </c:pt>
                <c:pt idx="17">
                  <c:v>-6.2211779206048456</c:v>
                </c:pt>
                <c:pt idx="18">
                  <c:v>-6.13581929876693</c:v>
                </c:pt>
                <c:pt idx="19">
                  <c:v>-5.9972044184538182</c:v>
                </c:pt>
                <c:pt idx="20">
                  <c:v>-5.810660171779821</c:v>
                </c:pt>
                <c:pt idx="21">
                  <c:v>-5.5833553495294037</c:v>
                </c:pt>
                <c:pt idx="22">
                  <c:v>-5.3240251485476353</c:v>
                </c:pt>
                <c:pt idx="23">
                  <c:v>-5.0426354830241928</c:v>
                </c:pt>
                <c:pt idx="24">
                  <c:v>-4.75</c:v>
                </c:pt>
                <c:pt idx="25">
                  <c:v>-4.4573645169758072</c:v>
                </c:pt>
                <c:pt idx="26">
                  <c:v>-4.1759748514523647</c:v>
                </c:pt>
                <c:pt idx="27">
                  <c:v>-3.9166446504705972</c:v>
                </c:pt>
                <c:pt idx="28">
                  <c:v>-3.689339828220179</c:v>
                </c:pt>
                <c:pt idx="29">
                  <c:v>-3.5027955815461822</c:v>
                </c:pt>
                <c:pt idx="30">
                  <c:v>-3.36418070123307</c:v>
                </c:pt>
                <c:pt idx="31">
                  <c:v>-3.2788220793951544</c:v>
                </c:pt>
                <c:pt idx="32">
                  <c:v>-3.25</c:v>
                </c:pt>
              </c:numCache>
            </c:numRef>
          </c:xVal>
          <c:yVal>
            <c:numRef>
              <c:f>OBB!$AH$49:$AH$81</c:f>
              <c:numCache>
                <c:formatCode>General</c:formatCode>
                <c:ptCount val="33"/>
                <c:pt idx="0">
                  <c:v>12.5625</c:v>
                </c:pt>
                <c:pt idx="1">
                  <c:v>12.855135483024192</c:v>
                </c:pt>
                <c:pt idx="2">
                  <c:v>13.136525148547635</c:v>
                </c:pt>
                <c:pt idx="3">
                  <c:v>13.395855349529404</c:v>
                </c:pt>
                <c:pt idx="4">
                  <c:v>13.623160171779821</c:v>
                </c:pt>
                <c:pt idx="5">
                  <c:v>13.809704418453817</c:v>
                </c:pt>
                <c:pt idx="6">
                  <c:v>13.948319298766929</c:v>
                </c:pt>
                <c:pt idx="7">
                  <c:v>14.033677920604845</c:v>
                </c:pt>
                <c:pt idx="8">
                  <c:v>14.0625</c:v>
                </c:pt>
                <c:pt idx="9">
                  <c:v>14.033677920604845</c:v>
                </c:pt>
                <c:pt idx="10">
                  <c:v>13.948319298766929</c:v>
                </c:pt>
                <c:pt idx="11">
                  <c:v>13.809704418453819</c:v>
                </c:pt>
                <c:pt idx="12">
                  <c:v>13.623160171779821</c:v>
                </c:pt>
                <c:pt idx="13">
                  <c:v>13.395855349529404</c:v>
                </c:pt>
                <c:pt idx="14">
                  <c:v>13.136525148547635</c:v>
                </c:pt>
                <c:pt idx="15">
                  <c:v>12.855135483024194</c:v>
                </c:pt>
                <c:pt idx="16">
                  <c:v>12.5625</c:v>
                </c:pt>
                <c:pt idx="17">
                  <c:v>12.269864516975808</c:v>
                </c:pt>
                <c:pt idx="18">
                  <c:v>11.988474851452365</c:v>
                </c:pt>
                <c:pt idx="19">
                  <c:v>11.729144650470596</c:v>
                </c:pt>
                <c:pt idx="20">
                  <c:v>11.501839828220179</c:v>
                </c:pt>
                <c:pt idx="21">
                  <c:v>11.315295581546183</c:v>
                </c:pt>
                <c:pt idx="22">
                  <c:v>11.176680701233071</c:v>
                </c:pt>
                <c:pt idx="23">
                  <c:v>11.091322079395155</c:v>
                </c:pt>
                <c:pt idx="24">
                  <c:v>11.0625</c:v>
                </c:pt>
                <c:pt idx="25">
                  <c:v>11.091322079395155</c:v>
                </c:pt>
                <c:pt idx="26">
                  <c:v>11.176680701233071</c:v>
                </c:pt>
                <c:pt idx="27">
                  <c:v>11.315295581546181</c:v>
                </c:pt>
                <c:pt idx="28">
                  <c:v>11.501839828220179</c:v>
                </c:pt>
                <c:pt idx="29">
                  <c:v>11.729144650470596</c:v>
                </c:pt>
                <c:pt idx="30">
                  <c:v>11.988474851452365</c:v>
                </c:pt>
                <c:pt idx="31">
                  <c:v>12.269864516975806</c:v>
                </c:pt>
                <c:pt idx="32">
                  <c:v>12.5625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98B-443A-BF76-5D99C1DDFFFB}"/>
            </c:ext>
          </c:extLst>
        </c:ser>
        <c:ser>
          <c:idx val="0"/>
          <c:order val="4"/>
          <c:tx>
            <c:v>Q'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98B-443A-BF76-5D99C1DDFFFB}"/>
              </c:ext>
            </c:extLst>
          </c:dPt>
          <c:xVal>
            <c:numRef>
              <c:f>OBB!$AM$50:$AN$50</c:f>
              <c:numCache>
                <c:formatCode>General</c:formatCode>
                <c:ptCount val="2"/>
                <c:pt idx="0">
                  <c:v>-4.75</c:v>
                </c:pt>
                <c:pt idx="1">
                  <c:v>-4.75</c:v>
                </c:pt>
              </c:numCache>
            </c:numRef>
          </c:xVal>
          <c:yVal>
            <c:numRef>
              <c:f>OBB!$AM$48:$AN$48</c:f>
              <c:numCache>
                <c:formatCode>General</c:formatCode>
                <c:ptCount val="2"/>
                <c:pt idx="0">
                  <c:v>12.5625</c:v>
                </c:pt>
                <c:pt idx="1">
                  <c:v>11.0625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98B-443A-BF76-5D99C1DDF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21475227967639"/>
              <c:y val="0.46665170045233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207771193549256"/>
              <c:y val="7.15014240241246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95640879941553E-2"/>
          <c:y val="7.2894403824521933E-2"/>
          <c:w val="0.89771810482452585"/>
          <c:h val="0.88927071616047992"/>
        </c:manualLayout>
      </c:layout>
      <c:scatterChart>
        <c:scatterStyle val="lineMarker"/>
        <c:varyColors val="0"/>
        <c:ser>
          <c:idx val="2"/>
          <c:order val="0"/>
          <c:tx>
            <c:v>OBB World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1A3-40E7-B276-5419664353FA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A1A3-40E7-B276-5419664353F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1A3-40E7-B276-5419664353FA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1A3-40E7-B276-5419664353FA}"/>
              </c:ext>
            </c:extLst>
          </c:dPt>
          <c:xVal>
            <c:numRef>
              <c:f>'OBB projection on axis'!$AE$18:$AE$22</c:f>
              <c:numCache>
                <c:formatCode>General</c:formatCode>
                <c:ptCount val="5"/>
                <c:pt idx="0">
                  <c:v>-8.1055728090000834</c:v>
                </c:pt>
                <c:pt idx="1">
                  <c:v>-9.2236067977499783</c:v>
                </c:pt>
                <c:pt idx="2">
                  <c:v>-10.118033988749895</c:v>
                </c:pt>
                <c:pt idx="3">
                  <c:v>-9</c:v>
                </c:pt>
                <c:pt idx="4">
                  <c:v>-8.1055728090000834</c:v>
                </c:pt>
              </c:numCache>
            </c:numRef>
          </c:xVal>
          <c:yVal>
            <c:numRef>
              <c:f>'OBB projection on axis'!$AF$18:$AF$22</c:f>
              <c:numCache>
                <c:formatCode>General</c:formatCode>
                <c:ptCount val="5"/>
                <c:pt idx="0">
                  <c:v>9.2298373876248849</c:v>
                </c:pt>
                <c:pt idx="1">
                  <c:v>6.9937694101250951</c:v>
                </c:pt>
                <c:pt idx="2">
                  <c:v>7.4409830056250525</c:v>
                </c:pt>
                <c:pt idx="3">
                  <c:v>9.6770509831248432</c:v>
                </c:pt>
                <c:pt idx="4">
                  <c:v>9.2298373876248849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A3-40E7-B276-5419664353FA}"/>
            </c:ext>
          </c:extLst>
        </c:ser>
        <c:ser>
          <c:idx val="3"/>
          <c:order val="1"/>
          <c:tx>
            <c:v>C World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'OBB projection on axis'!$AM$8</c:f>
              <c:numCache>
                <c:formatCode>General</c:formatCode>
                <c:ptCount val="1"/>
                <c:pt idx="0">
                  <c:v>-9.11180339887499</c:v>
                </c:pt>
              </c:numCache>
            </c:numRef>
          </c:xVal>
          <c:yVal>
            <c:numRef>
              <c:f>'OBB projection on axis'!$AM$6</c:f>
              <c:numCache>
                <c:formatCode>General</c:formatCode>
                <c:ptCount val="1"/>
                <c:pt idx="0">
                  <c:v>8.3354101966249683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1A3-40E7-B276-5419664353FA}"/>
            </c:ext>
          </c:extLst>
        </c:ser>
        <c:ser>
          <c:idx val="0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1A3-40E7-B276-5419664353F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C-A1A3-40E7-B276-5419664353FA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1A3-40E7-B276-5419664353FA}"/>
              </c:ext>
            </c:extLst>
          </c:dPt>
          <c:xVal>
            <c:numRef>
              <c:f>'OBB projection on axis'!$AH$20:$AK$20</c:f>
              <c:numCache>
                <c:formatCode>General</c:formatCode>
                <c:ptCount val="4"/>
                <c:pt idx="0">
                  <c:v>-43.75</c:v>
                </c:pt>
                <c:pt idx="1">
                  <c:v>0</c:v>
                </c:pt>
                <c:pt idx="2">
                  <c:v>1.75</c:v>
                </c:pt>
                <c:pt idx="3">
                  <c:v>43.75</c:v>
                </c:pt>
              </c:numCache>
            </c:numRef>
          </c:xVal>
          <c:yVal>
            <c:numRef>
              <c:f>'OBB projection on axis'!$AH$18:$AK$18</c:f>
              <c:numCache>
                <c:formatCode>General</c:formatCode>
                <c:ptCount val="4"/>
                <c:pt idx="0">
                  <c:v>37.5</c:v>
                </c:pt>
                <c:pt idx="1">
                  <c:v>0</c:v>
                </c:pt>
                <c:pt idx="2">
                  <c:v>-1.5</c:v>
                </c:pt>
                <c:pt idx="3">
                  <c:v>-37.5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1A3-40E7-B276-5419664353FA}"/>
            </c:ext>
          </c:extLst>
        </c:ser>
        <c:ser>
          <c:idx val="1"/>
          <c:order val="3"/>
          <c:tx>
            <c:v>Projection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6C2C-4598-83B7-7B44485764B4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A1A3-40E7-B276-5419664353F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A1A3-40E7-B276-5419664353FA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A1A3-40E7-B276-5419664353FA}"/>
              </c:ext>
            </c:extLst>
          </c:dPt>
          <c:xVal>
            <c:numRef>
              <c:f>'OBB projection on axis'!$AF$39:$AI$39</c:f>
              <c:numCache>
                <c:formatCode>General</c:formatCode>
                <c:ptCount val="4"/>
                <c:pt idx="0">
                  <c:v>-9.11180339887499</c:v>
                </c:pt>
                <c:pt idx="1">
                  <c:v>-9.3713599388602731</c:v>
                </c:pt>
                <c:pt idx="2">
                  <c:v>-8.7728829213529771</c:v>
                </c:pt>
                <c:pt idx="3">
                  <c:v>-8.513326381367694</c:v>
                </c:pt>
              </c:numCache>
            </c:numRef>
          </c:xVal>
          <c:yVal>
            <c:numRef>
              <c:f>'OBB projection on axis'!$AF$37:$AI$37</c:f>
              <c:numCache>
                <c:formatCode>General</c:formatCode>
                <c:ptCount val="4"/>
                <c:pt idx="0">
                  <c:v>8.3354101966249683</c:v>
                </c:pt>
                <c:pt idx="1">
                  <c:v>8.0325942333088047</c:v>
                </c:pt>
                <c:pt idx="2">
                  <c:v>7.5196139325882649</c:v>
                </c:pt>
                <c:pt idx="3">
                  <c:v>7.8224298959044285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1A3-40E7-B276-541966435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21475227967639"/>
              <c:y val="0.46665170045233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207771193549256"/>
              <c:y val="7.15014240241246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95640879941553E-2"/>
          <c:y val="7.2894403824521933E-2"/>
          <c:w val="0.89771810482452585"/>
          <c:h val="0.88927071616047992"/>
        </c:manualLayout>
      </c:layout>
      <c:scatterChart>
        <c:scatterStyle val="lineMarker"/>
        <c:varyColors val="0"/>
        <c:ser>
          <c:idx val="2"/>
          <c:order val="0"/>
          <c:tx>
            <c:v>OBB1 World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97C-4029-8B71-C9F3CF359479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97C-4029-8B71-C9F3CF35947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97C-4029-8B71-C9F3CF35947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 cmpd="sng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97C-4029-8B71-C9F3CF359479}"/>
              </c:ext>
            </c:extLst>
          </c:dPt>
          <c:xVal>
            <c:numRef>
              <c:f>'OBB projection on axis'!$AE$18:$AE$22</c:f>
              <c:numCache>
                <c:formatCode>General</c:formatCode>
                <c:ptCount val="5"/>
                <c:pt idx="0">
                  <c:v>-8.1055728090000834</c:v>
                </c:pt>
                <c:pt idx="1">
                  <c:v>-9.2236067977499783</c:v>
                </c:pt>
                <c:pt idx="2">
                  <c:v>-10.118033988749895</c:v>
                </c:pt>
                <c:pt idx="3">
                  <c:v>-9</c:v>
                </c:pt>
                <c:pt idx="4">
                  <c:v>-8.1055728090000834</c:v>
                </c:pt>
              </c:numCache>
            </c:numRef>
          </c:xVal>
          <c:yVal>
            <c:numRef>
              <c:f>'OBB projection on axis'!$AF$18:$AF$22</c:f>
              <c:numCache>
                <c:formatCode>General</c:formatCode>
                <c:ptCount val="5"/>
                <c:pt idx="0">
                  <c:v>9.2298373876248849</c:v>
                </c:pt>
                <c:pt idx="1">
                  <c:v>6.9937694101250951</c:v>
                </c:pt>
                <c:pt idx="2">
                  <c:v>7.4409830056250525</c:v>
                </c:pt>
                <c:pt idx="3">
                  <c:v>9.6770509831248432</c:v>
                </c:pt>
                <c:pt idx="4">
                  <c:v>9.2298373876248849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7C-4029-8B71-C9F3CF359479}"/>
            </c:ext>
          </c:extLst>
        </c:ser>
        <c:ser>
          <c:idx val="3"/>
          <c:order val="1"/>
          <c:tx>
            <c:v>C1 World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'OBB projection on axis'!$AM$8</c:f>
              <c:numCache>
                <c:formatCode>General</c:formatCode>
                <c:ptCount val="1"/>
                <c:pt idx="0">
                  <c:v>-9.11180339887499</c:v>
                </c:pt>
              </c:numCache>
            </c:numRef>
          </c:xVal>
          <c:yVal>
            <c:numRef>
              <c:f>'OBB projection on axis'!$AM$6</c:f>
              <c:numCache>
                <c:formatCode>General</c:formatCode>
                <c:ptCount val="1"/>
                <c:pt idx="0">
                  <c:v>8.3354101966249683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7C-4029-8B71-C9F3CF359479}"/>
            </c:ext>
          </c:extLst>
        </c:ser>
        <c:ser>
          <c:idx val="0"/>
          <c:order val="2"/>
          <c:tx>
            <c:v>Axis v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97C-4029-8B71-C9F3CF35947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A-897C-4029-8B71-C9F3CF35947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97C-4029-8B71-C9F3CF359479}"/>
              </c:ext>
            </c:extLst>
          </c:dPt>
          <c:xVal>
            <c:numRef>
              <c:f>'OBB projection on axis'!$AH$20:$AK$20</c:f>
              <c:numCache>
                <c:formatCode>General</c:formatCode>
                <c:ptCount val="4"/>
                <c:pt idx="0">
                  <c:v>-43.75</c:v>
                </c:pt>
                <c:pt idx="1">
                  <c:v>0</c:v>
                </c:pt>
                <c:pt idx="2">
                  <c:v>1.75</c:v>
                </c:pt>
                <c:pt idx="3">
                  <c:v>43.75</c:v>
                </c:pt>
              </c:numCache>
            </c:numRef>
          </c:xVal>
          <c:yVal>
            <c:numRef>
              <c:f>'OBB projection on axis'!$AH$18:$AK$18</c:f>
              <c:numCache>
                <c:formatCode>General</c:formatCode>
                <c:ptCount val="4"/>
                <c:pt idx="0">
                  <c:v>37.5</c:v>
                </c:pt>
                <c:pt idx="1">
                  <c:v>0</c:v>
                </c:pt>
                <c:pt idx="2">
                  <c:v>-1.5</c:v>
                </c:pt>
                <c:pt idx="3">
                  <c:v>-37.5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97C-4029-8B71-C9F3CF359479}"/>
            </c:ext>
          </c:extLst>
        </c:ser>
        <c:ser>
          <c:idx val="7"/>
          <c:order val="3"/>
          <c:tx>
            <c:v>D</c:v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'OBB projection on axis'!$AC$82:$AD$82</c:f>
              <c:numCache>
                <c:formatCode>General</c:formatCode>
                <c:ptCount val="2"/>
                <c:pt idx="0">
                  <c:v>-9.3713599388602731</c:v>
                </c:pt>
                <c:pt idx="1">
                  <c:v>9.5040895407319965</c:v>
                </c:pt>
              </c:numCache>
            </c:numRef>
          </c:xVal>
          <c:yVal>
            <c:numRef>
              <c:f>'OBB projection on axis'!$AC$80:$AD$80</c:f>
              <c:numCache>
                <c:formatCode>General</c:formatCode>
                <c:ptCount val="2"/>
                <c:pt idx="0">
                  <c:v>8.0325942333088047</c:v>
                </c:pt>
                <c:pt idx="1">
                  <c:v>-8.1463624634845679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897C-4029-8B71-C9F3CF359479}"/>
            </c:ext>
          </c:extLst>
        </c:ser>
        <c:ser>
          <c:idx val="1"/>
          <c:order val="4"/>
          <c:tx>
            <c:v>Projection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897C-4029-8B71-C9F3CF359479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97C-4029-8B71-C9F3CF35947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508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897C-4029-8B71-C9F3CF35947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897C-4029-8B71-C9F3CF359479}"/>
              </c:ext>
            </c:extLst>
          </c:dPt>
          <c:xVal>
            <c:numRef>
              <c:f>'OBB projection on axis'!$AF$39:$AI$39</c:f>
              <c:numCache>
                <c:formatCode>General</c:formatCode>
                <c:ptCount val="4"/>
                <c:pt idx="0">
                  <c:v>-9.11180339887499</c:v>
                </c:pt>
                <c:pt idx="1">
                  <c:v>-9.3713599388602731</c:v>
                </c:pt>
                <c:pt idx="2">
                  <c:v>-8.7728829213529771</c:v>
                </c:pt>
                <c:pt idx="3">
                  <c:v>-8.513326381367694</c:v>
                </c:pt>
              </c:numCache>
            </c:numRef>
          </c:xVal>
          <c:yVal>
            <c:numRef>
              <c:f>'OBB projection on axis'!$AF$37:$AI$37</c:f>
              <c:numCache>
                <c:formatCode>General</c:formatCode>
                <c:ptCount val="4"/>
                <c:pt idx="0">
                  <c:v>8.3354101966249683</c:v>
                </c:pt>
                <c:pt idx="1">
                  <c:v>8.0325942333088047</c:v>
                </c:pt>
                <c:pt idx="2">
                  <c:v>7.5196139325882649</c:v>
                </c:pt>
                <c:pt idx="3">
                  <c:v>7.8224298959044285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97C-4029-8B71-C9F3CF359479}"/>
            </c:ext>
          </c:extLst>
        </c:ser>
        <c:ser>
          <c:idx val="4"/>
          <c:order val="5"/>
          <c:tx>
            <c:v>OBB2 World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E-897C-4029-8B71-C9F3CF35947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897C-4029-8B71-C9F3CF359479}"/>
              </c:ext>
            </c:extLst>
          </c:dPt>
          <c:xVal>
            <c:numRef>
              <c:f>'OBB projection on axis'!$AE$64:$AE$68</c:f>
              <c:numCache>
                <c:formatCode>General</c:formatCode>
                <c:ptCount val="5"/>
                <c:pt idx="0">
                  <c:v>8.5807372542187892</c:v>
                </c:pt>
                <c:pt idx="1">
                  <c:v>7.9099168609688526</c:v>
                </c:pt>
                <c:pt idx="2">
                  <c:v>9.2515576474687258</c:v>
                </c:pt>
                <c:pt idx="3">
                  <c:v>9.9223780407186624</c:v>
                </c:pt>
                <c:pt idx="4">
                  <c:v>8.5807372542187892</c:v>
                </c:pt>
              </c:numCache>
            </c:numRef>
          </c:xVal>
          <c:yVal>
            <c:numRef>
              <c:f>'OBB projection on axis'!$AF$64:$AF$68</c:f>
              <c:numCache>
                <c:formatCode>General</c:formatCode>
                <c:ptCount val="5"/>
                <c:pt idx="0">
                  <c:v>-9.8385254915624216</c:v>
                </c:pt>
                <c:pt idx="1">
                  <c:v>-8.4968847050625467</c:v>
                </c:pt>
                <c:pt idx="2">
                  <c:v>-7.8260643118126101</c:v>
                </c:pt>
                <c:pt idx="3">
                  <c:v>-9.167705098312485</c:v>
                </c:pt>
                <c:pt idx="4">
                  <c:v>-9.8385254915624216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97C-4029-8B71-C9F3CF359479}"/>
            </c:ext>
          </c:extLst>
        </c:ser>
        <c:ser>
          <c:idx val="5"/>
          <c:order val="6"/>
          <c:tx>
            <c:v>C2 World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'OBB projection on axis'!$AM$54</c:f>
              <c:numCache>
                <c:formatCode>General</c:formatCode>
                <c:ptCount val="1"/>
                <c:pt idx="0">
                  <c:v>8.9161474508437575</c:v>
                </c:pt>
              </c:numCache>
            </c:numRef>
          </c:xVal>
          <c:yVal>
            <c:numRef>
              <c:f>'OBB projection on axis'!$AM$52</c:f>
              <c:numCache>
                <c:formatCode>General</c:formatCode>
                <c:ptCount val="1"/>
                <c:pt idx="0">
                  <c:v>-8.832294901687515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97C-4029-8B71-C9F3CF359479}"/>
            </c:ext>
          </c:extLst>
        </c:ser>
        <c:ser>
          <c:idx val="6"/>
          <c:order val="7"/>
          <c:tx>
            <c:v>Projection 2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C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897C-4029-8B71-C9F3CF35947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50800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897C-4029-8B71-C9F3CF35947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FFC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897C-4029-8B71-C9F3CF359479}"/>
              </c:ext>
            </c:extLst>
          </c:dPt>
          <c:xVal>
            <c:numRef>
              <c:f>'OBB projection on axis'!$AF$76:$AI$76</c:f>
              <c:numCache>
                <c:formatCode>General</c:formatCode>
                <c:ptCount val="4"/>
                <c:pt idx="0">
                  <c:v>8.9161474508437575</c:v>
                </c:pt>
                <c:pt idx="1">
                  <c:v>9.5040895407319965</c:v>
                </c:pt>
                <c:pt idx="2">
                  <c:v>8.758295103530596</c:v>
                </c:pt>
                <c:pt idx="3">
                  <c:v>8.170353013642357</c:v>
                </c:pt>
              </c:numCache>
            </c:numRef>
          </c:xVal>
          <c:yVal>
            <c:numRef>
              <c:f>'OBB projection on axis'!$AF$74:$AI$74</c:f>
              <c:numCache>
                <c:formatCode>General</c:formatCode>
                <c:ptCount val="4"/>
                <c:pt idx="0">
                  <c:v>-8.832294901687515</c:v>
                </c:pt>
                <c:pt idx="1">
                  <c:v>-8.1463624634845679</c:v>
                </c:pt>
                <c:pt idx="2">
                  <c:v>-7.5071100887405109</c:v>
                </c:pt>
                <c:pt idx="3">
                  <c:v>-8.1930425269434579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97C-4029-8B71-C9F3CF359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67928"/>
        <c:axId val="532271536"/>
      </c:scatterChart>
      <c:valAx>
        <c:axId val="532267928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921475227967639"/>
              <c:y val="0.46665170045233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1536"/>
        <c:crosses val="autoZero"/>
        <c:crossBetween val="midCat"/>
        <c:majorUnit val="1"/>
      </c:valAx>
      <c:valAx>
        <c:axId val="53227153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207771193549256"/>
              <c:y val="7.15014240241246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257174</xdr:colOff>
      <xdr:row>2</xdr:row>
      <xdr:rowOff>123825</xdr:rowOff>
    </xdr:from>
    <xdr:to>
      <xdr:col>21</xdr:col>
      <xdr:colOff>76200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31</xdr:row>
      <xdr:rowOff>114300</xdr:rowOff>
    </xdr:from>
    <xdr:to>
      <xdr:col>21</xdr:col>
      <xdr:colOff>114301</xdr:colOff>
      <xdr:row>54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80962</xdr:colOff>
      <xdr:row>42</xdr:row>
      <xdr:rowOff>28575</xdr:rowOff>
    </xdr:from>
    <xdr:ext cx="138852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423987" y="7458075"/>
              <a:ext cx="138852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m:rPr>
                        <m:nor/>
                      </m:rPr>
                      <a:rPr lang="en-US" sz="1200" b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423987" y="7458075"/>
              <a:ext cx="138852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𝐶_1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‖&lt;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𝑟_2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</xdr:col>
      <xdr:colOff>233362</xdr:colOff>
      <xdr:row>44</xdr:row>
      <xdr:rowOff>180975</xdr:rowOff>
    </xdr:from>
    <xdr:ext cx="63459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81037" y="7800975"/>
              <a:ext cx="63459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81037" y="7800975"/>
              <a:ext cx="63459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90487</xdr:colOff>
      <xdr:row>44</xdr:row>
      <xdr:rowOff>19050</xdr:rowOff>
    </xdr:from>
    <xdr:ext cx="84343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881187" y="7639050"/>
              <a:ext cx="84343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881187" y="7639050"/>
              <a:ext cx="84343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𝐶_1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414337</xdr:colOff>
      <xdr:row>44</xdr:row>
      <xdr:rowOff>9525</xdr:rowOff>
    </xdr:from>
    <xdr:ext cx="66242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995737" y="7629525"/>
              <a:ext cx="66242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m:rPr>
                        <m:nor/>
                      </m:rPr>
                      <a:rPr lang="en-US" sz="1200" b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995737" y="7629525"/>
              <a:ext cx="66242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=𝑟_1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𝑟_2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6</xdr:col>
      <xdr:colOff>333375</xdr:colOff>
      <xdr:row>31</xdr:row>
      <xdr:rowOff>114300</xdr:rowOff>
    </xdr:from>
    <xdr:to>
      <xdr:col>11</xdr:col>
      <xdr:colOff>47625</xdr:colOff>
      <xdr:row>34</xdr:row>
      <xdr:rowOff>9525</xdr:rowOff>
    </xdr:to>
    <xdr:sp macro="" textlink="">
      <xdr:nvSpPr>
        <xdr:cNvPr id="8" name="Rectangle 7"/>
        <xdr:cNvSpPr/>
      </xdr:nvSpPr>
      <xdr:spPr>
        <a:xfrm>
          <a:off x="3019425" y="5257800"/>
          <a:ext cx="1952625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y = 0 for both centers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276225</xdr:colOff>
      <xdr:row>18</xdr:row>
      <xdr:rowOff>66675</xdr:rowOff>
    </xdr:from>
    <xdr:to>
      <xdr:col>9</xdr:col>
      <xdr:colOff>47625</xdr:colOff>
      <xdr:row>19</xdr:row>
      <xdr:rowOff>152400</xdr:rowOff>
    </xdr:to>
    <xdr:sp macro="" textlink="">
      <xdr:nvSpPr>
        <xdr:cNvPr id="9" name="Rectangle 8"/>
        <xdr:cNvSpPr/>
      </xdr:nvSpPr>
      <xdr:spPr>
        <a:xfrm>
          <a:off x="1619250" y="3495675"/>
          <a:ext cx="2457450" cy="2762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Top-down view of the xz plane. 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366712</xdr:colOff>
      <xdr:row>13</xdr:row>
      <xdr:rowOff>19050</xdr:rowOff>
    </xdr:from>
    <xdr:ext cx="97610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052762" y="2495550"/>
              <a:ext cx="97610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‖"/>
                        <m:endChr m:val="‖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𝒔𝒊𝒅𝒆</m:t>
                            </m:r>
                          </m:sub>
                        </m:sSub>
                      </m:e>
                    </m: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052762" y="2495550"/>
              <a:ext cx="97610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𝑎=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𝒗_𝒔𝒊𝒅𝒆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‖=</a:t>
              </a:r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409575</xdr:colOff>
      <xdr:row>47</xdr:row>
      <xdr:rowOff>190499</xdr:rowOff>
    </xdr:from>
    <xdr:to>
      <xdr:col>11</xdr:col>
      <xdr:colOff>57150</xdr:colOff>
      <xdr:row>52</xdr:row>
      <xdr:rowOff>66674</xdr:rowOff>
    </xdr:to>
    <xdr:sp macro="" textlink="">
      <xdr:nvSpPr>
        <xdr:cNvPr id="11" name="Rectangle 10"/>
        <xdr:cNvSpPr/>
      </xdr:nvSpPr>
      <xdr:spPr>
        <a:xfrm>
          <a:off x="2647950" y="9143999"/>
          <a:ext cx="233362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Note: as stated in class, for performance reason, it's better to implement this test</a:t>
          </a:r>
          <a:r>
            <a:rPr lang="en-US" sz="1100" b="1" baseline="0"/>
            <a:t> </a:t>
          </a:r>
          <a:r>
            <a:rPr lang="en-US" sz="1100" b="1" i="1" u="sng" baseline="0"/>
            <a:t>without</a:t>
          </a:r>
          <a:r>
            <a:rPr lang="en-US" sz="1100" b="1" i="0" u="none" baseline="0"/>
            <a:t> using the square root.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69606</xdr:colOff>
      <xdr:row>5</xdr:row>
      <xdr:rowOff>83593</xdr:rowOff>
    </xdr:from>
    <xdr:to>
      <xdr:col>18</xdr:col>
      <xdr:colOff>344365</xdr:colOff>
      <xdr:row>11</xdr:row>
      <xdr:rowOff>21248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41101</xdr:colOff>
      <xdr:row>13</xdr:row>
      <xdr:rowOff>164034</xdr:rowOff>
    </xdr:from>
    <xdr:to>
      <xdr:col>8</xdr:col>
      <xdr:colOff>225794</xdr:colOff>
      <xdr:row>16</xdr:row>
      <xdr:rowOff>14654</xdr:rowOff>
    </xdr:to>
    <xdr:sp macro="" textlink="">
      <xdr:nvSpPr>
        <xdr:cNvPr id="4" name="Right Brace 3"/>
        <xdr:cNvSpPr/>
      </xdr:nvSpPr>
      <xdr:spPr>
        <a:xfrm>
          <a:off x="3616639" y="2831034"/>
          <a:ext cx="184693" cy="422120"/>
        </a:xfrm>
        <a:prstGeom prst="rightBrace">
          <a:avLst>
            <a:gd name="adj1" fmla="val 51476"/>
            <a:gd name="adj2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38099</xdr:colOff>
      <xdr:row>2</xdr:row>
      <xdr:rowOff>95249</xdr:rowOff>
    </xdr:from>
    <xdr:to>
      <xdr:col>18</xdr:col>
      <xdr:colOff>304799</xdr:colOff>
      <xdr:row>4</xdr:row>
      <xdr:rowOff>180974</xdr:rowOff>
    </xdr:to>
    <xdr:sp macro="" textlink="">
      <xdr:nvSpPr>
        <xdr:cNvPr id="5" name="Rectangle 4"/>
        <xdr:cNvSpPr/>
      </xdr:nvSpPr>
      <xdr:spPr>
        <a:xfrm>
          <a:off x="5857874" y="476249"/>
          <a:ext cx="2505075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 b="0">
              <a:solidFill>
                <a:sysClr val="windowText" lastClr="000000"/>
              </a:solidFill>
            </a:rPr>
            <a:t>computing</a:t>
          </a:r>
          <a:r>
            <a:rPr lang="en-US" sz="1100" b="0" baseline="0">
              <a:solidFill>
                <a:sysClr val="windowText" lastClr="000000"/>
              </a:solidFill>
            </a:rPr>
            <a:t> the actual overlap interval, if it exists, isn't always needed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219075</xdr:colOff>
      <xdr:row>13</xdr:row>
      <xdr:rowOff>142874</xdr:rowOff>
    </xdr:from>
    <xdr:to>
      <xdr:col>18</xdr:col>
      <xdr:colOff>371474</xdr:colOff>
      <xdr:row>16</xdr:row>
      <xdr:rowOff>38099</xdr:rowOff>
    </xdr:to>
    <xdr:sp macro="" textlink="">
      <xdr:nvSpPr>
        <xdr:cNvPr id="6" name="Rectangle 5"/>
        <xdr:cNvSpPr/>
      </xdr:nvSpPr>
      <xdr:spPr>
        <a:xfrm>
          <a:off x="5591175" y="2619374"/>
          <a:ext cx="2838449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 b="0">
              <a:solidFill>
                <a:sysClr val="windowText" lastClr="000000"/>
              </a:solidFill>
            </a:rPr>
            <a:t>intervals in the negative</a:t>
          </a:r>
          <a:r>
            <a:rPr lang="en-US" sz="1100" b="0" baseline="0">
              <a:solidFill>
                <a:sysClr val="windowText" lastClr="000000"/>
              </a:solidFill>
            </a:rPr>
            <a:t> range can mess with your brain when under exam stress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69606</xdr:colOff>
      <xdr:row>5</xdr:row>
      <xdr:rowOff>83593</xdr:rowOff>
    </xdr:from>
    <xdr:to>
      <xdr:col>18</xdr:col>
      <xdr:colOff>344365</xdr:colOff>
      <xdr:row>11</xdr:row>
      <xdr:rowOff>21248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157369</xdr:colOff>
      <xdr:row>12</xdr:row>
      <xdr:rowOff>99391</xdr:rowOff>
    </xdr:from>
    <xdr:to>
      <xdr:col>6</xdr:col>
      <xdr:colOff>265044</xdr:colOff>
      <xdr:row>16</xdr:row>
      <xdr:rowOff>82826</xdr:rowOff>
    </xdr:to>
    <xdr:sp macro="" textlink="">
      <xdr:nvSpPr>
        <xdr:cNvPr id="4" name="Rectangle 3"/>
        <xdr:cNvSpPr/>
      </xdr:nvSpPr>
      <xdr:spPr>
        <a:xfrm>
          <a:off x="1051891" y="2385391"/>
          <a:ext cx="1896718" cy="745435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tx1"/>
              </a:solidFill>
            </a:rPr>
            <a:t>Clamping c to interval [a, b] </a:t>
          </a:r>
        </a:p>
        <a:p>
          <a:pPr marL="120650" lvl="1"/>
          <a:r>
            <a:rPr lang="en-US" sz="1200">
              <a:solidFill>
                <a:schemeClr val="tx1"/>
              </a:solidFill>
            </a:rPr>
            <a:t>   If c &lt; a return a</a:t>
          </a:r>
        </a:p>
        <a:p>
          <a:pPr marL="120650" lvl="1"/>
          <a:r>
            <a:rPr lang="en-US" sz="1200">
              <a:solidFill>
                <a:schemeClr val="tx1"/>
              </a:solidFill>
            </a:rPr>
            <a:t>   else If b &lt; c return b</a:t>
          </a:r>
        </a:p>
        <a:p>
          <a:pPr marL="120650" lvl="1"/>
          <a:r>
            <a:rPr lang="en-US" sz="1200">
              <a:solidFill>
                <a:schemeClr val="tx1"/>
              </a:solidFill>
            </a:rPr>
            <a:t>   else return c</a:t>
          </a:r>
        </a:p>
      </xdr:txBody>
    </xdr:sp>
    <xdr:clientData/>
  </xdr:twoCellAnchor>
  <xdr:twoCellAnchor>
    <xdr:from>
      <xdr:col>7</xdr:col>
      <xdr:colOff>49696</xdr:colOff>
      <xdr:row>13</xdr:row>
      <xdr:rowOff>157370</xdr:rowOff>
    </xdr:from>
    <xdr:to>
      <xdr:col>7</xdr:col>
      <xdr:colOff>339587</xdr:colOff>
      <xdr:row>15</xdr:row>
      <xdr:rowOff>33130</xdr:rowOff>
    </xdr:to>
    <xdr:sp macro="" textlink="">
      <xdr:nvSpPr>
        <xdr:cNvPr id="5" name="Right Arrow 4"/>
        <xdr:cNvSpPr/>
      </xdr:nvSpPr>
      <xdr:spPr>
        <a:xfrm>
          <a:off x="3180522" y="2633870"/>
          <a:ext cx="289891" cy="256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49696</xdr:colOff>
      <xdr:row>13</xdr:row>
      <xdr:rowOff>157370</xdr:rowOff>
    </xdr:from>
    <xdr:to>
      <xdr:col>7</xdr:col>
      <xdr:colOff>339587</xdr:colOff>
      <xdr:row>15</xdr:row>
      <xdr:rowOff>33130</xdr:rowOff>
    </xdr:to>
    <xdr:sp macro="" textlink="">
      <xdr:nvSpPr>
        <xdr:cNvPr id="6" name="Right Arrow 5"/>
        <xdr:cNvSpPr/>
      </xdr:nvSpPr>
      <xdr:spPr>
        <a:xfrm>
          <a:off x="3180522" y="2633870"/>
          <a:ext cx="289891" cy="256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49696</xdr:colOff>
      <xdr:row>13</xdr:row>
      <xdr:rowOff>157370</xdr:rowOff>
    </xdr:from>
    <xdr:to>
      <xdr:col>7</xdr:col>
      <xdr:colOff>339587</xdr:colOff>
      <xdr:row>15</xdr:row>
      <xdr:rowOff>33130</xdr:rowOff>
    </xdr:to>
    <xdr:sp macro="" textlink="">
      <xdr:nvSpPr>
        <xdr:cNvPr id="7" name="Right Arrow 6"/>
        <xdr:cNvSpPr/>
      </xdr:nvSpPr>
      <xdr:spPr>
        <a:xfrm>
          <a:off x="3180522" y="2633870"/>
          <a:ext cx="289891" cy="256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26</xdr:row>
      <xdr:rowOff>142875</xdr:rowOff>
    </xdr:from>
    <xdr:to>
      <xdr:col>18</xdr:col>
      <xdr:colOff>223839</xdr:colOff>
      <xdr:row>46</xdr:row>
      <xdr:rowOff>133352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85725</xdr:colOff>
      <xdr:row>38</xdr:row>
      <xdr:rowOff>180975</xdr:rowOff>
    </xdr:from>
    <xdr:to>
      <xdr:col>6</xdr:col>
      <xdr:colOff>375616</xdr:colOff>
      <xdr:row>40</xdr:row>
      <xdr:rowOff>56735</xdr:rowOff>
    </xdr:to>
    <xdr:sp macro="" textlink="">
      <xdr:nvSpPr>
        <xdr:cNvPr id="9" name="Right Arrow 8"/>
        <xdr:cNvSpPr/>
      </xdr:nvSpPr>
      <xdr:spPr>
        <a:xfrm>
          <a:off x="2771775" y="6276975"/>
          <a:ext cx="289891" cy="256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285750</xdr:colOff>
      <xdr:row>42</xdr:row>
      <xdr:rowOff>152400</xdr:rowOff>
    </xdr:from>
    <xdr:to>
      <xdr:col>7</xdr:col>
      <xdr:colOff>57150</xdr:colOff>
      <xdr:row>44</xdr:row>
      <xdr:rowOff>47625</xdr:rowOff>
    </xdr:to>
    <xdr:sp macro="" textlink="">
      <xdr:nvSpPr>
        <xdr:cNvPr id="10" name="Rectangle 9"/>
        <xdr:cNvSpPr/>
      </xdr:nvSpPr>
      <xdr:spPr>
        <a:xfrm>
          <a:off x="733425" y="7010400"/>
          <a:ext cx="2457450" cy="2762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Top-down view of the xz plane. 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361950</xdr:colOff>
      <xdr:row>13</xdr:row>
      <xdr:rowOff>28575</xdr:rowOff>
    </xdr:from>
    <xdr:to>
      <xdr:col>16</xdr:col>
      <xdr:colOff>66674</xdr:colOff>
      <xdr:row>15</xdr:row>
      <xdr:rowOff>114300</xdr:rowOff>
    </xdr:to>
    <xdr:sp macro="" textlink="">
      <xdr:nvSpPr>
        <xdr:cNvPr id="11" name="Rectangle 10"/>
        <xdr:cNvSpPr/>
      </xdr:nvSpPr>
      <xdr:spPr>
        <a:xfrm>
          <a:off x="4391025" y="2505075"/>
          <a:ext cx="2838449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 b="0">
              <a:solidFill>
                <a:sysClr val="windowText" lastClr="000000"/>
              </a:solidFill>
            </a:rPr>
            <a:t>intervals in the negative</a:t>
          </a:r>
          <a:r>
            <a:rPr lang="en-US" sz="1100" b="0" baseline="0">
              <a:solidFill>
                <a:sysClr val="windowText" lastClr="000000"/>
              </a:solidFill>
            </a:rPr>
            <a:t> range can mess with your brain when under stress of exams.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157162</xdr:colOff>
      <xdr:row>5</xdr:row>
      <xdr:rowOff>180973</xdr:rowOff>
    </xdr:from>
    <xdr:to>
      <xdr:col>20</xdr:col>
      <xdr:colOff>285751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19</xdr:row>
      <xdr:rowOff>142875</xdr:rowOff>
    </xdr:from>
    <xdr:to>
      <xdr:col>7</xdr:col>
      <xdr:colOff>190500</xdr:colOff>
      <xdr:row>22</xdr:row>
      <xdr:rowOff>38100</xdr:rowOff>
    </xdr:to>
    <xdr:sp macro="" textlink="">
      <xdr:nvSpPr>
        <xdr:cNvPr id="3" name="Rectangle 2"/>
        <xdr:cNvSpPr/>
      </xdr:nvSpPr>
      <xdr:spPr>
        <a:xfrm>
          <a:off x="923925" y="3381375"/>
          <a:ext cx="1952625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we constrain y for both AABBs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33</xdr:row>
      <xdr:rowOff>180975</xdr:rowOff>
    </xdr:from>
    <xdr:to>
      <xdr:col>20</xdr:col>
      <xdr:colOff>309564</xdr:colOff>
      <xdr:row>53</xdr:row>
      <xdr:rowOff>171452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45</xdr:row>
      <xdr:rowOff>180975</xdr:rowOff>
    </xdr:from>
    <xdr:to>
      <xdr:col>8</xdr:col>
      <xdr:colOff>375616</xdr:colOff>
      <xdr:row>47</xdr:row>
      <xdr:rowOff>56735</xdr:rowOff>
    </xdr:to>
    <xdr:sp macro="" textlink="">
      <xdr:nvSpPr>
        <xdr:cNvPr id="5" name="Right Arrow 4"/>
        <xdr:cNvSpPr/>
      </xdr:nvSpPr>
      <xdr:spPr>
        <a:xfrm>
          <a:off x="2771775" y="6276975"/>
          <a:ext cx="289891" cy="256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200024</xdr:colOff>
      <xdr:row>2</xdr:row>
      <xdr:rowOff>95249</xdr:rowOff>
    </xdr:from>
    <xdr:to>
      <xdr:col>21</xdr:col>
      <xdr:colOff>342899</xdr:colOff>
      <xdr:row>25</xdr:row>
      <xdr:rowOff>161924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13</xdr:row>
      <xdr:rowOff>28575</xdr:rowOff>
    </xdr:from>
    <xdr:to>
      <xdr:col>10</xdr:col>
      <xdr:colOff>66675</xdr:colOff>
      <xdr:row>15</xdr:row>
      <xdr:rowOff>114300</xdr:rowOff>
    </xdr:to>
    <xdr:sp macro="" textlink="">
      <xdr:nvSpPr>
        <xdr:cNvPr id="5" name="Rectangle 4"/>
        <xdr:cNvSpPr/>
      </xdr:nvSpPr>
      <xdr:spPr>
        <a:xfrm>
          <a:off x="2190750" y="2505075"/>
          <a:ext cx="2352675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we constrained the y axis on everything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209550</xdr:colOff>
      <xdr:row>44</xdr:row>
      <xdr:rowOff>95250</xdr:rowOff>
    </xdr:from>
    <xdr:to>
      <xdr:col>21</xdr:col>
      <xdr:colOff>352425</xdr:colOff>
      <xdr:row>68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82</xdr:row>
      <xdr:rowOff>180975</xdr:rowOff>
    </xdr:from>
    <xdr:to>
      <xdr:col>8</xdr:col>
      <xdr:colOff>375616</xdr:colOff>
      <xdr:row>84</xdr:row>
      <xdr:rowOff>56735</xdr:rowOff>
    </xdr:to>
    <xdr:sp macro="" textlink="">
      <xdr:nvSpPr>
        <xdr:cNvPr id="9" name="Right Arrow 8"/>
        <xdr:cNvSpPr/>
      </xdr:nvSpPr>
      <xdr:spPr>
        <a:xfrm>
          <a:off x="2771775" y="6276975"/>
          <a:ext cx="289891" cy="256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180975</xdr:colOff>
      <xdr:row>70</xdr:row>
      <xdr:rowOff>161925</xdr:rowOff>
    </xdr:from>
    <xdr:to>
      <xdr:col>21</xdr:col>
      <xdr:colOff>323850</xdr:colOff>
      <xdr:row>94</xdr:row>
      <xdr:rowOff>95250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190500</xdr:colOff>
      <xdr:row>96</xdr:row>
      <xdr:rowOff>85725</xdr:rowOff>
    </xdr:from>
    <xdr:to>
      <xdr:col>21</xdr:col>
      <xdr:colOff>333375</xdr:colOff>
      <xdr:row>119</xdr:row>
      <xdr:rowOff>180975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5</xdr:col>
      <xdr:colOff>0</xdr:colOff>
      <xdr:row>106</xdr:row>
      <xdr:rowOff>0</xdr:rowOff>
    </xdr:from>
    <xdr:ext cx="84343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2238375" y="18916650"/>
              <a:ext cx="84343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238375" y="18916650"/>
              <a:ext cx="84343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𝐶_1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𝐶_2 ‖=</a:t>
              </a:r>
              <a:endParaRPr lang="en-US" sz="12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12</xdr:row>
      <xdr:rowOff>0</xdr:rowOff>
    </xdr:from>
    <xdr:to>
      <xdr:col>10</xdr:col>
      <xdr:colOff>142875</xdr:colOff>
      <xdr:row>14</xdr:row>
      <xdr:rowOff>85725</xdr:rowOff>
    </xdr:to>
    <xdr:sp macro="" textlink="">
      <xdr:nvSpPr>
        <xdr:cNvPr id="2" name="Rectangle 1"/>
        <xdr:cNvSpPr/>
      </xdr:nvSpPr>
      <xdr:spPr>
        <a:xfrm>
          <a:off x="2266950" y="2286000"/>
          <a:ext cx="2352675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we constrained the y axis on everything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195262</xdr:colOff>
      <xdr:row>33</xdr:row>
      <xdr:rowOff>95250</xdr:rowOff>
    </xdr:from>
    <xdr:ext cx="2483372" cy="3320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433637" y="7038975"/>
              <a:ext cx="2483372" cy="332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type m:val="skw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e>
                            </m:d>
                          </m:e>
                        </m:d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433637" y="7038975"/>
              <a:ext cx="2483372" cy="332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"Proj" 〗_𝑚𝑎𝑥&amp;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=((|〖𝑣′〗_𝑥 𝑎|+|〖𝑣′〗_𝑦 𝑏|+|〖𝑣′〗_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 𝑐|))⁄‖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𝐯‖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11</xdr:col>
      <xdr:colOff>214312</xdr:colOff>
      <xdr:row>37</xdr:row>
      <xdr:rowOff>9525</xdr:rowOff>
    </xdr:from>
    <xdr:ext cx="67005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109662" y="10191750"/>
              <a:ext cx="67005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m:rPr>
                        <m:aln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109662" y="10191750"/>
              <a:ext cx="67005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"Proj" 〗_𝑚𝑎𝑥&amp;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2</xdr:col>
      <xdr:colOff>171450</xdr:colOff>
      <xdr:row>16</xdr:row>
      <xdr:rowOff>66675</xdr:rowOff>
    </xdr:from>
    <xdr:to>
      <xdr:col>9</xdr:col>
      <xdr:colOff>161924</xdr:colOff>
      <xdr:row>22</xdr:row>
      <xdr:rowOff>95482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angle 6"/>
            <xdr:cNvSpPr/>
          </xdr:nvSpPr>
          <xdr:spPr>
            <a:xfrm>
              <a:off x="1066800" y="3114675"/>
              <a:ext cx="3124199" cy="1171807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Max OBB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Move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r>
                <a:rPr lang="en-US" sz="1200">
                  <a:solidFill>
                    <a:schemeClr val="tx1"/>
                  </a:solidFill>
                </a:rPr>
                <a:t> to local space: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b="1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200" b="1">
                          <a:solidFill>
                            <a:schemeClr val="tx1"/>
                          </a:solidFill>
                          <a:latin typeface="Cambria Math"/>
                        </a:rPr>
                        <m:t>𝐯</m:t>
                      </m:r>
                    </m:e>
                    <m:sup>
                      <m:r>
                        <a:rPr lang="en-US" sz="1200" b="1">
                          <a:solidFill>
                            <a:schemeClr val="tx1"/>
                          </a:solidFill>
                          <a:latin typeface="Cambria Math"/>
                        </a:rPr>
                        <m:t>′</m:t>
                      </m:r>
                    </m:sup>
                  </m:sSup>
                  <m:r>
                    <m:rPr>
                      <m:aln/>
                    </m:rPr>
                    <a:rPr lang="en-US" sz="1200" i="1">
                      <a:solidFill>
                        <a:schemeClr val="tx1"/>
                      </a:solidFill>
                      <a:latin typeface="Cambria Math"/>
                    </a:rPr>
                    <m:t>=</m:t>
                  </m:r>
                  <m:sSup>
                    <m:sSupPr>
                      <m:ctrlPr>
                        <a:rPr lang="en-US" sz="1200" b="1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200" b="1">
                          <a:solidFill>
                            <a:schemeClr val="tx1"/>
                          </a:solidFill>
                          <a:latin typeface="Cambria Math"/>
                        </a:rPr>
                        <m:t>𝐖</m:t>
                      </m:r>
                    </m:e>
                    <m:sup>
                      <m:r>
                        <a:rPr lang="en-US" sz="1200">
                          <a:solidFill>
                            <a:schemeClr val="tx1"/>
                          </a:solidFill>
                          <a:latin typeface="Cambria Math"/>
                        </a:rPr>
                        <m:t>−</m:t>
                      </m:r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1</m:t>
                      </m:r>
                    </m:sup>
                  </m:sSup>
                  <m:r>
                    <a:rPr lang="en-US" sz="1200" b="1">
                      <a:solidFill>
                        <a:schemeClr val="tx1"/>
                      </a:solidFill>
                      <a:latin typeface="Cambria Math"/>
                    </a:rPr>
                    <m:t>𝐯</m:t>
                  </m:r>
                </m:oMath>
              </a14:m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Compute the max projection</a:t>
              </a:r>
            </a:p>
            <a:p>
              <a:pPr marL="457200" lvl="2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latin typeface="Cambria Math"/>
                          </a:rPr>
                          <m:t>Proj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/>
                          </a:rPr>
                          <m:t>𝑚𝑎𝑥</m:t>
                        </m:r>
                      </m:sub>
                    </m:sSub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latin typeface="Cambria Math"/>
                      </a:rPr>
                      <m:t>=</m:t>
                    </m:r>
                    <m:f>
                      <m:fPr>
                        <m:type m:val="skw"/>
                        <m:ctrlPr>
                          <a:rPr 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𝑥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latin typeface="Cambria Math"/>
                                  </a:rPr>
                                  <m:t>𝑎</m:t>
                                </m:r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𝑦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latin typeface="Cambria Math"/>
                                  </a:rPr>
                                  <m:t>𝑏</m:t>
                                </m:r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𝑧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latin typeface="Cambria Math"/>
                                  </a:rPr>
                                  <m:t>𝑐</m:t>
                                </m:r>
                              </m:e>
                            </m:d>
                          </m:e>
                        </m:d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𝐯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Return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pPr>
                    <m:e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  <a:cs typeface="Times New Roman" panose="02020603050405020304" pitchFamily="18" charset="0"/>
                        </a:rPr>
                        <m:t>(</m:t>
                      </m:r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  <a:cs typeface="Times New Roman" panose="02020603050405020304" pitchFamily="18" charset="0"/>
                        </a:rPr>
                        <m:t>𝑠</m:t>
                      </m:r>
                    </m:e>
                    <m:sup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  <a:cs typeface="Times New Roman" panose="02020603050405020304" pitchFamily="18" charset="0"/>
                        </a:rPr>
                        <m:t>2</m:t>
                      </m:r>
                    </m:sup>
                  </m:sSup>
                  <m:r>
                    <a:rPr lang="en-US" sz="1200" i="1">
                      <a:solidFill>
                        <a:schemeClr val="tx1"/>
                      </a:solidFill>
                      <a:latin typeface="Cambria Math"/>
                      <a:cs typeface="Times New Roman" panose="02020603050405020304" pitchFamily="18" charset="0"/>
                    </a:rPr>
                    <m:t>)</m:t>
                  </m:r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n-US" sz="1200">
                          <a:solidFill>
                            <a:schemeClr val="tx1"/>
                          </a:solidFill>
                          <a:latin typeface="Cambria Math"/>
                        </a:rPr>
                        <m:t>Proj</m:t>
                      </m:r>
                    </m:e>
                    <m:sub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𝑚𝑎𝑥</m:t>
                      </m:r>
                    </m:sub>
                  </m:sSub>
                </m:oMath>
              </a14:m>
              <a:endParaRPr lang="en-US" sz="14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7" name="Rectangle 6"/>
            <xdr:cNvSpPr/>
          </xdr:nvSpPr>
          <xdr:spPr>
            <a:xfrm>
              <a:off x="1066800" y="3114675"/>
              <a:ext cx="3124199" cy="1171807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Max OBB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Move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r>
                <a:rPr lang="en-US" sz="1200">
                  <a:solidFill>
                    <a:schemeClr val="tx1"/>
                  </a:solidFill>
                </a:rPr>
                <a:t> to local space: 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𝐯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′&amp;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=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𝐖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−1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 𝐯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Compute the max projection</a:t>
              </a:r>
            </a:p>
            <a:p>
              <a:pPr marL="457200" lvl="2"/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𝑚𝑎𝑥&amp;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((|〖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𝑣′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𝑥 𝑎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|〖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𝑣′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𝑦 𝑏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|〖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𝑣′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𝑧 𝑐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|))⁄‖</a:t>
              </a:r>
              <a:r>
                <a:rPr lang="en-US" sz="1100" b="1" i="0">
                  <a:solidFill>
                    <a:schemeClr val="tx1"/>
                  </a:solidFill>
                  <a:latin typeface="Cambria Math"/>
                </a:rPr>
                <a:t>𝐯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‖ 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Return 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  <a:cs typeface="Times New Roman" panose="02020603050405020304" pitchFamily="18" charset="0"/>
                </a:rPr>
                <a:t>(𝑠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  <a:cs typeface="Times New Roman" panose="02020603050405020304" pitchFamily="18" charset="0"/>
                </a:rPr>
                <a:t>〗^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  <a:cs typeface="Times New Roman" panose="02020603050405020304" pitchFamily="18" charset="0"/>
                </a:rPr>
                <a:t>2)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𝑚𝑎𝑥</a:t>
              </a:r>
              <a:endParaRPr lang="en-US" sz="14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oneCellAnchor>
    <xdr:from>
      <xdr:col>4</xdr:col>
      <xdr:colOff>4762</xdr:colOff>
      <xdr:row>40</xdr:row>
      <xdr:rowOff>9525</xdr:rowOff>
    </xdr:from>
    <xdr:ext cx="865813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795462" y="10572750"/>
              <a:ext cx="865813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795462" y="10572750"/>
              <a:ext cx="865813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〖(𝑠〗^2)〖"Proj" 〗_𝑚𝑎𝑥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11</xdr:col>
      <xdr:colOff>85725</xdr:colOff>
      <xdr:row>3</xdr:row>
      <xdr:rowOff>19050</xdr:rowOff>
    </xdr:from>
    <xdr:to>
      <xdr:col>21</xdr:col>
      <xdr:colOff>228600</xdr:colOff>
      <xdr:row>26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40</xdr:row>
      <xdr:rowOff>38100</xdr:rowOff>
    </xdr:from>
    <xdr:to>
      <xdr:col>8</xdr:col>
      <xdr:colOff>327991</xdr:colOff>
      <xdr:row>40</xdr:row>
      <xdr:rowOff>171450</xdr:rowOff>
    </xdr:to>
    <xdr:sp macro="" textlink="">
      <xdr:nvSpPr>
        <xdr:cNvPr id="10" name="Right Arrow 9"/>
        <xdr:cNvSpPr/>
      </xdr:nvSpPr>
      <xdr:spPr>
        <a:xfrm>
          <a:off x="3448050" y="8124825"/>
          <a:ext cx="461341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180560</xdr:colOff>
      <xdr:row>58</xdr:row>
      <xdr:rowOff>9526</xdr:rowOff>
    </xdr:from>
    <xdr:to>
      <xdr:col>21</xdr:col>
      <xdr:colOff>323436</xdr:colOff>
      <xdr:row>81</xdr:row>
      <xdr:rowOff>133351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198783</xdr:colOff>
      <xdr:row>62</xdr:row>
      <xdr:rowOff>41413</xdr:rowOff>
    </xdr:from>
    <xdr:to>
      <xdr:col>10</xdr:col>
      <xdr:colOff>41413</xdr:colOff>
      <xdr:row>69</xdr:row>
      <xdr:rowOff>99392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tangle 11"/>
            <xdr:cNvSpPr/>
          </xdr:nvSpPr>
          <xdr:spPr>
            <a:xfrm>
              <a:off x="1093305" y="11926956"/>
              <a:ext cx="3420717" cy="1391479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Test if OBB1 overlaps OBB2 along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>
                <a:tabLst>
                  <a:tab pos="339725" algn="l"/>
                </a:tabLst>
              </a:pPr>
              <a:r>
                <a:rPr lang="en-US" sz="1200">
                  <a:solidFill>
                    <a:schemeClr val="tx1"/>
                  </a:solidFill>
                </a:rPr>
                <a:t>Compute:</a:t>
              </a:r>
            </a:p>
            <a:p>
              <a:pPr marL="514350" lvl="1" indent="-171450">
                <a:buFont typeface="Arial" panose="020B0604020202020204" pitchFamily="34" charset="0"/>
                <a:buChar char="•"/>
                <a:tabLst>
                  <a:tab pos="339725" algn="l"/>
                </a:tabLst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n-US" sz="1200" b="0" i="0">
                          <a:solidFill>
                            <a:schemeClr val="tx1"/>
                          </a:solidFill>
                          <a:latin typeface="Cambria Math"/>
                        </a:rPr>
                        <m:t>Proj</m:t>
                      </m:r>
                    </m:e>
                    <m:sub>
                      <m:r>
                        <a:rPr lang="en-US" sz="1200" b="0" i="1">
                          <a:solidFill>
                            <a:schemeClr val="tx1"/>
                          </a:solidFill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sz="1200">
                  <a:solidFill>
                    <a:schemeClr val="tx1"/>
                  </a:solidFill>
                </a:rPr>
                <a:t> = Max OBB1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</a:p>
            <a:p>
              <a:pPr marL="514350" lvl="1" indent="-171450">
                <a:buFont typeface="Arial" panose="020B0604020202020204" pitchFamily="34" charset="0"/>
                <a:buChar char="•"/>
                <a:tabLst>
                  <a:tab pos="339725" algn="l"/>
                </a:tabLst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n-US" sz="1200">
                          <a:solidFill>
                            <a:schemeClr val="tx1"/>
                          </a:solidFill>
                          <a:latin typeface="Cambria Math"/>
                        </a:rPr>
                        <m:t>Proj</m:t>
                      </m:r>
                    </m:e>
                    <m:sub>
                      <m:r>
                        <a:rPr lang="en-US" sz="1200" b="0" i="1">
                          <a:solidFill>
                            <a:schemeClr val="tx1"/>
                          </a:solidFill>
                          <a:latin typeface="Cambria Math"/>
                        </a:rPr>
                        <m:t>2</m:t>
                      </m:r>
                    </m:sub>
                  </m:sSub>
                </m:oMath>
              </a14:m>
              <a:r>
                <a:rPr lang="en-US" sz="1200">
                  <a:solidFill>
                    <a:schemeClr val="tx1"/>
                  </a:solidFill>
                </a:rPr>
                <a:t> = Max OBB2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</a:p>
            <a:p>
              <a:pPr marL="514350" lvl="1" indent="-171450">
                <a:buFont typeface="Arial" panose="020B0604020202020204" pitchFamily="34" charset="0"/>
                <a:buChar char="•"/>
                <a:tabLst>
                  <a:tab pos="339725" algn="l"/>
                </a:tabLst>
              </a:pPr>
              <a14:m>
                <m:oMath xmlns:m="http://schemas.openxmlformats.org/officeDocument/2006/math">
                  <m:r>
                    <a:rPr lang="en-US" sz="1200" b="0" i="1">
                      <a:solidFill>
                        <a:schemeClr val="tx1"/>
                      </a:solidFill>
                      <a:latin typeface="Cambria Math"/>
                    </a:rPr>
                    <m:t>𝐷</m:t>
                  </m:r>
                  <m:r>
                    <a:rPr lang="en-US" sz="1200" b="0" i="1">
                      <a:solidFill>
                        <a:schemeClr val="tx1"/>
                      </a:solidFill>
                      <a:latin typeface="Cambria Math"/>
                    </a:rPr>
                    <m:t>=</m:t>
                  </m:r>
                  <m:f>
                    <m:fPr>
                      <m:type m:val="skw"/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begChr m:val="|"/>
                          <m:endChr m:val="|"/>
                          <m:ctrlPr>
                            <a:rPr lang="en-US" sz="1200" b="1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dPr>
                        <m:e>
                          <m:d>
                            <m:dPr>
                              <m:ctrlPr>
                                <a:rPr lang="en-US" sz="12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latin typeface="Cambria Math"/>
                                    </a:rPr>
                                    <m:t>𝐶</m:t>
                                  </m:r>
                                </m:e>
                                <m:sub>
                                  <m: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i="1">
                                  <a:solidFill>
                                    <a:schemeClr val="tx1"/>
                                  </a:solidFill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latin typeface="Cambria Math"/>
                                    </a:rPr>
                                    <m:t>𝐶</m:t>
                                  </m:r>
                                </m:e>
                                <m:sub>
                                  <m: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200" i="1">
                              <a:solidFill>
                                <a:schemeClr val="tx1"/>
                              </a:solidFill>
                              <a:latin typeface="Cambria Math"/>
                              <a:ea typeface="Cambria Math"/>
                            </a:rPr>
                            <m:t>∙</m:t>
                          </m:r>
                          <m:r>
                            <a:rPr lang="en-US" sz="1200" b="1">
                              <a:solidFill>
                                <a:schemeClr val="tx1"/>
                              </a:solidFill>
                              <a:latin typeface="Cambria Math"/>
                              <a:ea typeface="Cambria Math"/>
                            </a:rPr>
                            <m:t>𝐯</m:t>
                          </m:r>
                        </m:e>
                      </m:d>
                    </m:num>
                    <m:den>
                      <m:d>
                        <m:dPr>
                          <m:begChr m:val="‖"/>
                          <m:endChr m:val="‖"/>
                          <m:ctrlPr>
                            <a:rPr lang="en-US" sz="12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200" b="1">
                              <a:solidFill>
                                <a:schemeClr val="tx1"/>
                              </a:solidFill>
                              <a:latin typeface="Cambria Math"/>
                            </a:rPr>
                            <m:t>𝐯</m:t>
                          </m:r>
                        </m:e>
                      </m:d>
                    </m:den>
                  </m:f>
                </m:oMath>
              </a14:m>
              <a:endParaRPr lang="en-US" sz="1200" i="1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If </a:t>
              </a:r>
              <a14:m>
                <m:oMath xmlns:m="http://schemas.openxmlformats.org/officeDocument/2006/math">
                  <m:r>
                    <a:rPr lang="en-US" sz="1200" i="1">
                      <a:solidFill>
                        <a:schemeClr val="tx1"/>
                      </a:solidFill>
                      <a:latin typeface="Cambria Math"/>
                    </a:rPr>
                    <m:t>𝐷</m:t>
                  </m:r>
                  <m:r>
                    <a:rPr lang="en-US" sz="1200" b="0" i="1">
                      <a:solidFill>
                        <a:schemeClr val="tx1"/>
                      </a:solidFill>
                      <a:latin typeface="Cambria Math"/>
                    </a:rPr>
                    <m:t>≤</m:t>
                  </m:r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n-US" sz="1200">
                          <a:solidFill>
                            <a:schemeClr val="tx1"/>
                          </a:solidFill>
                          <a:latin typeface="Cambria Math"/>
                        </a:rPr>
                        <m:t>Proj</m:t>
                      </m:r>
                    </m:e>
                    <m:sub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1</m:t>
                      </m:r>
                    </m:sub>
                  </m:sSub>
                  <m:r>
                    <a:rPr lang="en-US" sz="1200" b="0" i="1">
                      <a:solidFill>
                        <a:schemeClr val="tx1"/>
                      </a:solidFill>
                      <a:latin typeface="Cambria Math"/>
                    </a:rPr>
                    <m:t>+</m:t>
                  </m:r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n-US" sz="1200">
                          <a:solidFill>
                            <a:schemeClr val="tx1"/>
                          </a:solidFill>
                          <a:latin typeface="Cambria Math"/>
                        </a:rPr>
                        <m:t>Proj</m:t>
                      </m:r>
                    </m:e>
                    <m:sub>
                      <m:r>
                        <a:rPr lang="en-US" sz="1200" b="0" i="1">
                          <a:solidFill>
                            <a:schemeClr val="tx1"/>
                          </a:solidFill>
                          <a:latin typeface="Cambria Math"/>
                        </a:rPr>
                        <m:t>2</m:t>
                      </m:r>
                    </m:sub>
                  </m:sSub>
                </m:oMath>
              </a14:m>
              <a:r>
                <a:rPr lang="en-US" sz="1200">
                  <a:solidFill>
                    <a:schemeClr val="tx1"/>
                  </a:solidFill>
                </a:rPr>
                <a:t> then return true (overlap ) </a:t>
              </a: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else return false (no overlap )</a:t>
              </a:r>
            </a:p>
          </xdr:txBody>
        </xdr:sp>
      </mc:Choice>
      <mc:Fallback xmlns="">
        <xdr:sp macro="" textlink="">
          <xdr:nvSpPr>
            <xdr:cNvPr id="12" name="Rectangle 11"/>
            <xdr:cNvSpPr/>
          </xdr:nvSpPr>
          <xdr:spPr>
            <a:xfrm>
              <a:off x="1093305" y="11926956"/>
              <a:ext cx="3420717" cy="1391479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Test if OBB1 overlaps OBB2 along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>
                <a:tabLst>
                  <a:tab pos="339725" algn="l"/>
                </a:tabLst>
              </a:pPr>
              <a:r>
                <a:rPr lang="en-US" sz="1200">
                  <a:solidFill>
                    <a:schemeClr val="tx1"/>
                  </a:solidFill>
                </a:rPr>
                <a:t>Compute:</a:t>
              </a:r>
            </a:p>
            <a:p>
              <a:pPr marL="514350" lvl="1" indent="-171450">
                <a:buFont typeface="Arial" panose="020B0604020202020204" pitchFamily="34" charset="0"/>
                <a:buChar char="•"/>
                <a:tabLst>
                  <a:tab pos="339725" algn="l"/>
                </a:tabLst>
              </a:pP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1</a:t>
              </a:r>
              <a:r>
                <a:rPr lang="en-US" sz="1200">
                  <a:solidFill>
                    <a:schemeClr val="tx1"/>
                  </a:solidFill>
                </a:rPr>
                <a:t> = Max OBB1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</a:p>
            <a:p>
              <a:pPr marL="514350" lvl="1" indent="-171450">
                <a:buFont typeface="Arial" panose="020B0604020202020204" pitchFamily="34" charset="0"/>
                <a:buChar char="•"/>
                <a:tabLst>
                  <a:tab pos="339725" algn="l"/>
                </a:tabLst>
              </a:pP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2</a:t>
              </a:r>
              <a:r>
                <a:rPr lang="en-US" sz="1200">
                  <a:solidFill>
                    <a:schemeClr val="tx1"/>
                  </a:solidFill>
                </a:rPr>
                <a:t> = Max OBB2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</a:p>
            <a:p>
              <a:pPr marL="514350" lvl="1" indent="-171450">
                <a:buFont typeface="Arial" panose="020B0604020202020204" pitchFamily="34" charset="0"/>
                <a:buChar char="•"/>
                <a:tabLst>
                  <a:tab pos="339725" algn="l"/>
                </a:tabLst>
              </a:pP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𝐷=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/>
                </a:rPr>
                <a:t>|(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𝐶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2−𝐶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1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 )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  <a:ea typeface="Cambria Math"/>
                </a:rPr>
                <a:t>∙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  <a:ea typeface="Cambria Math"/>
                </a:rPr>
                <a:t>𝐯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/>
                </a:rPr>
                <a:t>|⁄‖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𝐯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‖ </a:t>
              </a:r>
              <a:endParaRPr lang="en-US" sz="1200" i="1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If 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𝐷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≤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+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2</a:t>
              </a:r>
              <a:r>
                <a:rPr lang="en-US" sz="1200">
                  <a:solidFill>
                    <a:schemeClr val="tx1"/>
                  </a:solidFill>
                </a:rPr>
                <a:t> then return true (overlap ) </a:t>
              </a: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else return false (no overlap )</a:t>
              </a:r>
            </a:p>
          </xdr:txBody>
        </xdr:sp>
      </mc:Fallback>
    </mc:AlternateContent>
    <xdr:clientData/>
  </xdr:twoCellAnchor>
  <xdr:oneCellAnchor>
    <xdr:from>
      <xdr:col>2</xdr:col>
      <xdr:colOff>433180</xdr:colOff>
      <xdr:row>72</xdr:row>
      <xdr:rowOff>14908</xdr:rowOff>
    </xdr:from>
    <xdr:ext cx="45890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80441" y="13614951"/>
              <a:ext cx="458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80441" y="13614951"/>
              <a:ext cx="458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"Proj" 〗_1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22362</xdr:colOff>
      <xdr:row>84</xdr:row>
      <xdr:rowOff>9940</xdr:rowOff>
    </xdr:from>
    <xdr:ext cx="4614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364145" y="16856766"/>
              <a:ext cx="4614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364145" y="16856766"/>
              <a:ext cx="4614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"Proj" 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214312</xdr:colOff>
      <xdr:row>84</xdr:row>
      <xdr:rowOff>9525</xdr:rowOff>
    </xdr:from>
    <xdr:ext cx="67005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5134182" y="7132568"/>
              <a:ext cx="67005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m:rPr>
                        <m:aln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5134182" y="7132568"/>
              <a:ext cx="67005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〗_𝑚𝑎𝑥&amp;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7</xdr:col>
      <xdr:colOff>33131</xdr:colOff>
      <xdr:row>84</xdr:row>
      <xdr:rowOff>8283</xdr:rowOff>
    </xdr:from>
    <xdr:ext cx="865813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3163957" y="16283609"/>
              <a:ext cx="865813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3163957" y="16283609"/>
              <a:ext cx="865813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〖(𝑠〗^2)〖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〗_𝑚𝑎𝑥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2485</xdr:colOff>
      <xdr:row>85</xdr:row>
      <xdr:rowOff>180562</xdr:rowOff>
    </xdr:from>
    <xdr:ext cx="1423658" cy="2923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791528" y="16646388"/>
              <a:ext cx="1423658" cy="2923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type m:val="skw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d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791528" y="16646388"/>
              <a:ext cx="1423658" cy="2923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𝐶_2−𝐶_1 )∙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𝐯|⁄‖𝐯‖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234398</xdr:colOff>
      <xdr:row>89</xdr:row>
      <xdr:rowOff>39757</xdr:rowOff>
    </xdr:from>
    <xdr:ext cx="6220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128920" y="17267583"/>
              <a:ext cx="6220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128920" y="17267583"/>
              <a:ext cx="6220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𝐶_2−𝐶_1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366919</xdr:colOff>
      <xdr:row>92</xdr:row>
      <xdr:rowOff>31475</xdr:rowOff>
    </xdr:from>
    <xdr:ext cx="9130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261441" y="17830801"/>
              <a:ext cx="9130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261441" y="17830801"/>
              <a:ext cx="9130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(𝐶_2−𝐶_1 )∙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60464</xdr:colOff>
      <xdr:row>94</xdr:row>
      <xdr:rowOff>23191</xdr:rowOff>
    </xdr:from>
    <xdr:ext cx="10718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402247" y="18203517"/>
              <a:ext cx="10718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≤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402247" y="18203517"/>
              <a:ext cx="10718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〖"Proj" 〗_1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〖"Proj" 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96</xdr:row>
      <xdr:rowOff>0</xdr:rowOff>
    </xdr:from>
    <xdr:ext cx="9306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3130826" y="18561326"/>
              <a:ext cx="9306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3130826" y="18561326"/>
              <a:ext cx="9306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〖"Proj" 〗_1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〖"Proj" 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276226</xdr:colOff>
      <xdr:row>57</xdr:row>
      <xdr:rowOff>152399</xdr:rowOff>
    </xdr:from>
    <xdr:to>
      <xdr:col>9</xdr:col>
      <xdr:colOff>228601</xdr:colOff>
      <xdr:row>61</xdr:row>
      <xdr:rowOff>9524</xdr:rowOff>
    </xdr:to>
    <xdr:sp macro="" textlink="">
      <xdr:nvSpPr>
        <xdr:cNvPr id="20" name="Rectangle 19"/>
        <xdr:cNvSpPr/>
      </xdr:nvSpPr>
      <xdr:spPr>
        <a:xfrm>
          <a:off x="2066926" y="11134724"/>
          <a:ext cx="2190750" cy="6191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For this demonstration,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</a:t>
          </a:r>
          <a:r>
            <a:rPr lang="en-US" sz="1100" b="0" baseline="0">
              <a:solidFill>
                <a:sysClr val="windowText" lastClr="000000"/>
              </a:solidFill>
            </a:rPr>
            <a:t> is arbitrary and not necessarily on of the axis required by the SAT.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"/>
  <sheetViews>
    <sheetView tabSelected="1" zoomScaleNormal="100" workbookViewId="0">
      <selection activeCell="Y9" sqref="Y9"/>
    </sheetView>
  </sheetViews>
  <sheetFormatPr defaultColWidth="6.7109375" defaultRowHeight="15" x14ac:dyDescent="0.25"/>
  <cols>
    <col min="39" max="40" width="6.7109375" customWidth="1"/>
    <col min="42" max="42" width="6.7109375" customWidth="1"/>
  </cols>
  <sheetData>
    <row r="1" spans="1:49" x14ac:dyDescent="0.25">
      <c r="A1" s="1" t="s">
        <v>0</v>
      </c>
    </row>
    <row r="3" spans="1:49" x14ac:dyDescent="0.25">
      <c r="B3" s="2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AF3" s="34" t="s">
        <v>35</v>
      </c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2"/>
    </row>
    <row r="4" spans="1:49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AF4" s="34" t="s">
        <v>6</v>
      </c>
      <c r="AG4" s="34">
        <f ca="1">RANDBETWEEN(-5,5)</f>
        <v>-3</v>
      </c>
      <c r="AH4" s="34">
        <f t="shared" ref="AH4:AI5" ca="1" si="0">RANDBETWEEN(-5,5)</f>
        <v>-5</v>
      </c>
      <c r="AI4" s="34">
        <f t="shared" ca="1" si="0"/>
        <v>2</v>
      </c>
      <c r="AJ4" s="34" t="s">
        <v>2</v>
      </c>
      <c r="AK4" s="34">
        <f ca="1">SQRT(SUMPRODUCT(AG4:AI4,AG4:AI4))</f>
        <v>6.164414002968976</v>
      </c>
      <c r="AL4" s="34"/>
      <c r="AM4" s="34" t="s">
        <v>7</v>
      </c>
      <c r="AN4" s="34"/>
      <c r="AO4" s="34"/>
      <c r="AP4" s="35" t="s">
        <v>8</v>
      </c>
      <c r="AQ4" s="35" t="s">
        <v>9</v>
      </c>
      <c r="AR4" s="34"/>
      <c r="AS4" s="34" t="s">
        <v>10</v>
      </c>
      <c r="AT4" s="34"/>
      <c r="AU4" s="34"/>
      <c r="AV4" s="34"/>
      <c r="AW4" s="32"/>
    </row>
    <row r="5" spans="1:49" x14ac:dyDescent="0.25">
      <c r="B5" s="5"/>
      <c r="C5" s="6"/>
      <c r="D5" s="8">
        <f t="shared" ref="D5:D7" ca="1" si="1">RANDBETWEEN(-4,4)/8</f>
        <v>0.125</v>
      </c>
      <c r="E5" s="6"/>
      <c r="F5" s="6"/>
      <c r="G5" s="6"/>
      <c r="H5" s="72">
        <f t="shared" ref="H5:K8" ca="1" si="2">AS5</f>
        <v>-0.65323345596390248</v>
      </c>
      <c r="I5" s="78">
        <f t="shared" ca="1" si="2"/>
        <v>-0.73804784630674702</v>
      </c>
      <c r="J5" s="78">
        <f t="shared" ca="1" si="2"/>
        <v>0.1690308509457033</v>
      </c>
      <c r="K5" s="73">
        <f t="shared" ca="1" si="2"/>
        <v>8</v>
      </c>
      <c r="L5" s="6"/>
      <c r="M5" s="6"/>
      <c r="N5" s="6"/>
      <c r="O5" s="6"/>
      <c r="P5" s="6"/>
      <c r="Q5" s="6"/>
      <c r="R5" s="6"/>
      <c r="S5" s="6"/>
      <c r="T5" s="6"/>
      <c r="U5" s="6"/>
      <c r="V5" s="7"/>
      <c r="AF5" s="34" t="s">
        <v>4</v>
      </c>
      <c r="AG5" s="34">
        <f ca="1">RANDBETWEEN(-5,5)</f>
        <v>1</v>
      </c>
      <c r="AH5" s="34">
        <f t="shared" ca="1" si="0"/>
        <v>-3</v>
      </c>
      <c r="AI5" s="34">
        <f t="shared" ca="1" si="0"/>
        <v>5</v>
      </c>
      <c r="AJ5" s="34" t="s">
        <v>2</v>
      </c>
      <c r="AK5" s="34">
        <f ca="1">SQRT(SUMPRODUCT(AG5:AI5,AG5:AI5))</f>
        <v>5.9160797830996161</v>
      </c>
      <c r="AL5" s="34"/>
      <c r="AM5" s="34">
        <f t="array" aca="1" ref="AM5:AM7" ca="1">TRANSPOSE(AG6:AI6)/AK6</f>
        <v>-0.65323345596390248</v>
      </c>
      <c r="AN5" s="34">
        <f t="array" aca="1" ref="AN5:AN7" ca="1">TRANSPOSE(AG7:AJ7)/AK7</f>
        <v>-0.73804784630674702</v>
      </c>
      <c r="AO5" s="34">
        <f t="array" aca="1" ref="AO5:AO7" ca="1">TRANSPOSE(AG5:AJ5)/AK5</f>
        <v>0.1690308509457033</v>
      </c>
      <c r="AP5" s="34">
        <f t="shared" ref="AP5:AP7" ca="1" si="3">(2*RANDBETWEEN(0,1)-1) * RANDBETWEEN(4,10)</f>
        <v>8</v>
      </c>
      <c r="AQ5" s="34">
        <f ca="1">RANDBETWEEN(1,4)/2</f>
        <v>1</v>
      </c>
      <c r="AR5" s="34"/>
      <c r="AS5" s="34">
        <f t="shared" ref="AS5:AU7" ca="1" si="4">AM5*$AQ$5</f>
        <v>-0.65323345596390248</v>
      </c>
      <c r="AT5" s="34">
        <f t="shared" ca="1" si="4"/>
        <v>-0.73804784630674702</v>
      </c>
      <c r="AU5" s="34">
        <f t="shared" ca="1" si="4"/>
        <v>0.1690308509457033</v>
      </c>
      <c r="AV5" s="34">
        <f t="shared" ref="AV5:AV7" ca="1" si="5">AP5</f>
        <v>8</v>
      </c>
      <c r="AW5" s="32"/>
    </row>
    <row r="6" spans="1:49" x14ac:dyDescent="0.25">
      <c r="B6" s="5"/>
      <c r="C6" s="10" t="s">
        <v>1</v>
      </c>
      <c r="D6" s="11">
        <f t="shared" ca="1" si="1"/>
        <v>0.125</v>
      </c>
      <c r="E6" s="23" t="s">
        <v>33</v>
      </c>
      <c r="F6" s="13">
        <f ca="1">1+ RANDBETWEEN(1,3)/2</f>
        <v>1.5</v>
      </c>
      <c r="G6" s="12" t="s">
        <v>11</v>
      </c>
      <c r="H6" s="53">
        <f t="shared" ca="1" si="2"/>
        <v>0.58447203954664961</v>
      </c>
      <c r="I6" s="24">
        <f t="shared" ca="1" si="2"/>
        <v>-0.63344263974358606</v>
      </c>
      <c r="J6" s="24">
        <f t="shared" ca="1" si="2"/>
        <v>-0.50709255283710997</v>
      </c>
      <c r="K6" s="74">
        <f t="shared" ca="1" si="2"/>
        <v>-4</v>
      </c>
      <c r="L6" s="6"/>
      <c r="M6" s="6"/>
      <c r="N6" s="6"/>
      <c r="O6" s="6"/>
      <c r="P6" s="6"/>
      <c r="Q6" s="6"/>
      <c r="R6" s="6"/>
      <c r="S6" s="6"/>
      <c r="T6" s="6"/>
      <c r="U6" s="6"/>
      <c r="V6" s="7"/>
      <c r="AF6" s="34" t="s">
        <v>5</v>
      </c>
      <c r="AG6" s="34">
        <f ca="1">AH4*AI5-AI4*AH5</f>
        <v>-19</v>
      </c>
      <c r="AH6" s="34">
        <f ca="1">-(AG4*AI5-AI4*AG5)</f>
        <v>17</v>
      </c>
      <c r="AI6" s="34">
        <f ca="1">AG4*AH5-AH4*AG5</f>
        <v>14</v>
      </c>
      <c r="AJ6" s="34" t="s">
        <v>2</v>
      </c>
      <c r="AK6" s="34">
        <f ca="1">SQRT(SUMPRODUCT(AG6:AI6,AG6:AI6))</f>
        <v>29.086079144497972</v>
      </c>
      <c r="AL6" s="34"/>
      <c r="AM6" s="34">
        <f ca="1"/>
        <v>0.58447203954664961</v>
      </c>
      <c r="AN6" s="34">
        <f ca="1"/>
        <v>-0.63344263974358606</v>
      </c>
      <c r="AO6" s="34">
        <f ca="1"/>
        <v>-0.50709255283710997</v>
      </c>
      <c r="AP6" s="34">
        <f t="shared" ca="1" si="3"/>
        <v>-4</v>
      </c>
      <c r="AQ6" s="34"/>
      <c r="AR6" s="34"/>
      <c r="AS6" s="34">
        <f t="shared" ca="1" si="4"/>
        <v>0.58447203954664961</v>
      </c>
      <c r="AT6" s="34">
        <f t="shared" ca="1" si="4"/>
        <v>-0.63344263974358606</v>
      </c>
      <c r="AU6" s="34">
        <f t="shared" ca="1" si="4"/>
        <v>-0.50709255283710997</v>
      </c>
      <c r="AV6" s="34">
        <f t="shared" ca="1" si="5"/>
        <v>-4</v>
      </c>
      <c r="AW6" s="32"/>
    </row>
    <row r="7" spans="1:49" x14ac:dyDescent="0.25">
      <c r="B7" s="5"/>
      <c r="C7" s="6"/>
      <c r="D7" s="14">
        <f t="shared" ca="1" si="1"/>
        <v>0.125</v>
      </c>
      <c r="E7" s="6"/>
      <c r="F7" s="6"/>
      <c r="G7" s="6"/>
      <c r="H7" s="53">
        <f t="shared" ca="1" si="2"/>
        <v>0.48132991492077026</v>
      </c>
      <c r="I7" s="24">
        <f t="shared" ca="1" si="2"/>
        <v>-0.2324560145848022</v>
      </c>
      <c r="J7" s="24">
        <f t="shared" ca="1" si="2"/>
        <v>0.84515425472851657</v>
      </c>
      <c r="K7" s="74">
        <f t="shared" ca="1" si="2"/>
        <v>-5</v>
      </c>
      <c r="L7" s="6"/>
      <c r="M7" s="6"/>
      <c r="N7" s="6"/>
      <c r="O7" s="6"/>
      <c r="P7" s="6"/>
      <c r="Q7" s="6"/>
      <c r="R7" s="6"/>
      <c r="S7" s="6"/>
      <c r="T7" s="6"/>
      <c r="U7" s="6"/>
      <c r="V7" s="7"/>
      <c r="AF7" s="34" t="s">
        <v>3</v>
      </c>
      <c r="AG7" s="34">
        <f ca="1">AH5*AI6-AI5*AH6</f>
        <v>-127</v>
      </c>
      <c r="AH7" s="34">
        <f ca="1">-(AG5*AI6-AI5*AG6)</f>
        <v>-109</v>
      </c>
      <c r="AI7" s="34">
        <f ca="1">AG5*AH6-AH5*AG6</f>
        <v>-40</v>
      </c>
      <c r="AJ7" s="34" t="s">
        <v>2</v>
      </c>
      <c r="AK7" s="34">
        <f ca="1">SQRT(SUMPRODUCT(AG7:AI7,AG7:AI7))</f>
        <v>172.07556479639985</v>
      </c>
      <c r="AL7" s="34"/>
      <c r="AM7" s="34">
        <f ca="1"/>
        <v>0.48132991492077026</v>
      </c>
      <c r="AN7" s="34">
        <f ca="1"/>
        <v>-0.2324560145848022</v>
      </c>
      <c r="AO7" s="34">
        <f ca="1"/>
        <v>0.84515425472851657</v>
      </c>
      <c r="AP7" s="34">
        <f t="shared" ca="1" si="3"/>
        <v>-5</v>
      </c>
      <c r="AQ7" s="34"/>
      <c r="AR7" s="34"/>
      <c r="AS7" s="34">
        <f t="shared" ca="1" si="4"/>
        <v>0.48132991492077026</v>
      </c>
      <c r="AT7" s="34">
        <f t="shared" ca="1" si="4"/>
        <v>-0.2324560145848022</v>
      </c>
      <c r="AU7" s="34">
        <f t="shared" ca="1" si="4"/>
        <v>0.84515425472851657</v>
      </c>
      <c r="AV7" s="34">
        <f t="shared" ca="1" si="5"/>
        <v>-5</v>
      </c>
      <c r="AW7" s="32"/>
    </row>
    <row r="8" spans="1:49" x14ac:dyDescent="0.25">
      <c r="B8" s="5"/>
      <c r="C8" s="6"/>
      <c r="D8" s="25">
        <v>1</v>
      </c>
      <c r="E8" s="6"/>
      <c r="F8" s="6"/>
      <c r="G8" s="6"/>
      <c r="H8" s="75">
        <f t="shared" si="2"/>
        <v>0</v>
      </c>
      <c r="I8" s="95">
        <f t="shared" si="2"/>
        <v>0</v>
      </c>
      <c r="J8" s="95">
        <f t="shared" si="2"/>
        <v>0</v>
      </c>
      <c r="K8" s="76">
        <f t="shared" si="2"/>
        <v>1</v>
      </c>
      <c r="L8" s="6"/>
      <c r="M8" s="6"/>
      <c r="N8" s="6"/>
      <c r="O8" s="6"/>
      <c r="P8" s="6"/>
      <c r="Q8" s="6"/>
      <c r="R8" s="6"/>
      <c r="S8" s="6"/>
      <c r="T8" s="6"/>
      <c r="U8" s="6"/>
      <c r="V8" s="7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>
        <v>0</v>
      </c>
      <c r="AT8" s="34">
        <v>0</v>
      </c>
      <c r="AU8" s="34">
        <v>0</v>
      </c>
      <c r="AV8" s="34">
        <v>1</v>
      </c>
      <c r="AW8" s="32"/>
    </row>
    <row r="9" spans="1:49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2"/>
    </row>
    <row r="10" spans="1:49" x14ac:dyDescent="0.25">
      <c r="B10" s="21" t="s">
        <v>23</v>
      </c>
      <c r="C10" s="22"/>
      <c r="D10" s="22"/>
      <c r="E10" s="22"/>
      <c r="F10" s="22"/>
      <c r="G10" s="22"/>
      <c r="H10" s="22"/>
      <c r="I10" s="22"/>
      <c r="J10" s="2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AF10" s="34" t="s">
        <v>36</v>
      </c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2"/>
    </row>
    <row r="11" spans="1:49" x14ac:dyDescent="0.25">
      <c r="B11" s="5"/>
      <c r="C11" s="18" t="s">
        <v>17</v>
      </c>
      <c r="D11" s="6"/>
      <c r="E11" s="6"/>
      <c r="F11" s="6"/>
      <c r="G11" s="18" t="s">
        <v>20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AF11" s="34"/>
      <c r="AG11" s="34"/>
      <c r="AH11" s="34"/>
      <c r="AI11" s="34"/>
      <c r="AJ11" s="34" t="s">
        <v>14</v>
      </c>
      <c r="AK11" s="34"/>
      <c r="AL11" s="34" t="s">
        <v>16</v>
      </c>
      <c r="AM11" s="34"/>
      <c r="AN11" s="34" t="s">
        <v>29</v>
      </c>
      <c r="AO11" s="34"/>
      <c r="AP11" s="34"/>
      <c r="AQ11" s="34"/>
      <c r="AR11" s="34"/>
      <c r="AS11" s="34"/>
      <c r="AT11" s="34"/>
      <c r="AU11" s="34"/>
      <c r="AV11" s="34"/>
      <c r="AW11" s="32"/>
    </row>
    <row r="12" spans="1:49" x14ac:dyDescent="0.25">
      <c r="B12" s="5"/>
      <c r="C12" s="6"/>
      <c r="D12" s="6"/>
      <c r="E12" s="6"/>
      <c r="F12" s="6"/>
      <c r="G12" s="19" t="s">
        <v>19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AF12" s="34"/>
      <c r="AG12" s="34"/>
      <c r="AH12" s="34"/>
      <c r="AI12" s="34"/>
      <c r="AJ12" s="34" t="s">
        <v>21</v>
      </c>
      <c r="AK12" s="34">
        <f ca="1">F6</f>
        <v>1.5</v>
      </c>
      <c r="AL12" s="34"/>
      <c r="AM12" s="34">
        <f ca="1">J16</f>
        <v>1.5</v>
      </c>
      <c r="AN12" s="34"/>
      <c r="AO12" s="34">
        <f ca="1">H41</f>
        <v>2.5</v>
      </c>
      <c r="AP12" s="34"/>
      <c r="AQ12" s="34"/>
      <c r="AR12" s="34"/>
      <c r="AS12" s="34"/>
      <c r="AT12" s="34"/>
      <c r="AU12" s="34"/>
      <c r="AV12" s="34"/>
      <c r="AW12" s="32"/>
    </row>
    <row r="13" spans="1:49" x14ac:dyDescent="0.25">
      <c r="B13" s="5"/>
      <c r="C13" s="6"/>
      <c r="D13" s="8">
        <f t="array" aca="1" ref="D13:D16" ca="1">MMULT(H5:K8,D5:D8)</f>
        <v>7.8472186935843817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AF13" s="34">
        <v>32</v>
      </c>
      <c r="AG13" s="34">
        <f>2*PI()/AF13</f>
        <v>0.19634954084936207</v>
      </c>
      <c r="AH13" s="34" t="s">
        <v>12</v>
      </c>
      <c r="AI13" s="34" t="s">
        <v>13</v>
      </c>
      <c r="AJ13" s="34">
        <f ca="1">D7</f>
        <v>0.125</v>
      </c>
      <c r="AK13" s="34">
        <f ca="1">D5</f>
        <v>0.125</v>
      </c>
      <c r="AL13" s="34">
        <f ca="1">D15</f>
        <v>-4.8632464806169393</v>
      </c>
      <c r="AM13" s="34">
        <f ca="1">D13</f>
        <v>7.8472186935843817</v>
      </c>
      <c r="AN13" s="34">
        <f ca="1">H39</f>
        <v>7</v>
      </c>
      <c r="AO13" s="34">
        <f ca="1">H37</f>
        <v>-4</v>
      </c>
      <c r="AP13" s="34"/>
      <c r="AQ13" s="34"/>
      <c r="AR13" s="34"/>
      <c r="AS13" s="34"/>
      <c r="AT13" s="34"/>
      <c r="AU13" s="34"/>
      <c r="AV13" s="34"/>
      <c r="AW13" s="32"/>
    </row>
    <row r="14" spans="1:49" x14ac:dyDescent="0.25">
      <c r="B14" s="5"/>
      <c r="C14" s="10" t="s">
        <v>15</v>
      </c>
      <c r="D14" s="11">
        <f ca="1"/>
        <v>-4.0695078941292557</v>
      </c>
      <c r="E14" s="6"/>
      <c r="F14" s="6"/>
      <c r="G14" s="6"/>
      <c r="H14" s="6"/>
      <c r="I14" s="20"/>
      <c r="J14" s="13">
        <f ca="1">SQRT(SUMPRODUCT(H5:H7,H5:H7))</f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AF14" s="34">
        <v>0</v>
      </c>
      <c r="AG14" s="34">
        <f t="shared" ref="AG14:AG27" si="6">AF14*AG$13</f>
        <v>0</v>
      </c>
      <c r="AH14" s="34">
        <f t="shared" ref="AH14:AH27" si="7">COS(AG14)</f>
        <v>1</v>
      </c>
      <c r="AI14" s="34">
        <f t="shared" ref="AI14:AI27" si="8">SIN(AG14)</f>
        <v>0</v>
      </c>
      <c r="AJ14" s="34">
        <f t="shared" ref="AJ14:AL27" ca="1" si="9">AJ$13+$AH14*AK$12</f>
        <v>1.625</v>
      </c>
      <c r="AK14" s="34">
        <f t="shared" ref="AK14:AO27" ca="1" si="10">AK$13+$AI14*AK$12</f>
        <v>0.125</v>
      </c>
      <c r="AL14" s="34">
        <f t="shared" ca="1" si="9"/>
        <v>-3.3632464806169393</v>
      </c>
      <c r="AM14" s="34">
        <f t="shared" ca="1" si="10"/>
        <v>7.8472186935843817</v>
      </c>
      <c r="AN14" s="34">
        <f t="shared" ref="AN14:AN27" ca="1" si="11">AN$13+$AH14*AO$12</f>
        <v>9.5</v>
      </c>
      <c r="AO14" s="34">
        <f t="shared" ca="1" si="10"/>
        <v>-4</v>
      </c>
      <c r="AP14" s="34"/>
      <c r="AQ14" s="34"/>
      <c r="AR14" s="34"/>
      <c r="AS14" s="34"/>
      <c r="AT14" s="34"/>
      <c r="AU14" s="34"/>
      <c r="AV14" s="34"/>
      <c r="AW14" s="32"/>
    </row>
    <row r="15" spans="1:49" x14ac:dyDescent="0.25">
      <c r="B15" s="5"/>
      <c r="C15" s="6"/>
      <c r="D15" s="11">
        <f ca="1"/>
        <v>-4.8632464806169393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AF15" s="34">
        <f t="shared" ref="AF15:AF27" si="12">AF14+1</f>
        <v>1</v>
      </c>
      <c r="AG15" s="34">
        <f t="shared" si="6"/>
        <v>0.19634954084936207</v>
      </c>
      <c r="AH15" s="34">
        <f t="shared" si="7"/>
        <v>0.98078528040323043</v>
      </c>
      <c r="AI15" s="34">
        <f t="shared" si="8"/>
        <v>0.19509032201612825</v>
      </c>
      <c r="AJ15" s="34">
        <f t="shared" ca="1" si="9"/>
        <v>1.5961779206048456</v>
      </c>
      <c r="AK15" s="34">
        <f t="shared" ca="1" si="10"/>
        <v>0.4176354830241924</v>
      </c>
      <c r="AL15" s="34">
        <f t="shared" ca="1" si="9"/>
        <v>-3.3920685600120937</v>
      </c>
      <c r="AM15" s="34">
        <f t="shared" ca="1" si="10"/>
        <v>8.1398541766085746</v>
      </c>
      <c r="AN15" s="34">
        <f t="shared" ca="1" si="11"/>
        <v>9.451963201008077</v>
      </c>
      <c r="AO15" s="34">
        <f t="shared" ca="1" si="10"/>
        <v>-3.5122741949596792</v>
      </c>
      <c r="AP15" s="34"/>
      <c r="AQ15" s="34"/>
      <c r="AR15" s="34"/>
      <c r="AS15" s="34"/>
      <c r="AT15" s="34"/>
      <c r="AU15" s="34"/>
      <c r="AV15" s="34"/>
      <c r="AW15" s="32"/>
    </row>
    <row r="16" spans="1:49" x14ac:dyDescent="0.25">
      <c r="B16" s="5"/>
      <c r="C16" s="6"/>
      <c r="D16" s="14">
        <f ca="1"/>
        <v>1</v>
      </c>
      <c r="E16" s="6"/>
      <c r="F16" s="6"/>
      <c r="G16" s="18" t="s">
        <v>18</v>
      </c>
      <c r="H16" s="6"/>
      <c r="I16" s="23" t="s">
        <v>176</v>
      </c>
      <c r="J16" s="13">
        <f ca="1">F6*J14</f>
        <v>1.5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AF16" s="34">
        <f t="shared" si="12"/>
        <v>2</v>
      </c>
      <c r="AG16" s="34">
        <f t="shared" si="6"/>
        <v>0.39269908169872414</v>
      </c>
      <c r="AH16" s="34">
        <f t="shared" si="7"/>
        <v>0.92387953251128674</v>
      </c>
      <c r="AI16" s="34">
        <f t="shared" si="8"/>
        <v>0.38268343236508978</v>
      </c>
      <c r="AJ16" s="34">
        <f t="shared" ca="1" si="9"/>
        <v>1.51081929876693</v>
      </c>
      <c r="AK16" s="34">
        <f t="shared" ca="1" si="10"/>
        <v>0.69902514854763464</v>
      </c>
      <c r="AL16" s="34">
        <f t="shared" ca="1" si="9"/>
        <v>-3.4774271818500093</v>
      </c>
      <c r="AM16" s="34">
        <f t="shared" ca="1" si="10"/>
        <v>8.4212438421320162</v>
      </c>
      <c r="AN16" s="34">
        <f t="shared" ca="1" si="11"/>
        <v>9.309698831278217</v>
      </c>
      <c r="AO16" s="34">
        <f t="shared" ca="1" si="10"/>
        <v>-3.0432914190872755</v>
      </c>
      <c r="AP16" s="34"/>
      <c r="AQ16" s="34"/>
      <c r="AR16" s="34"/>
      <c r="AS16" s="34"/>
      <c r="AT16" s="34"/>
      <c r="AU16" s="34"/>
      <c r="AV16" s="34"/>
      <c r="AW16" s="32"/>
    </row>
    <row r="17" spans="1:49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AF17" s="34">
        <f t="shared" si="12"/>
        <v>3</v>
      </c>
      <c r="AG17" s="34">
        <f t="shared" si="6"/>
        <v>0.58904862254808621</v>
      </c>
      <c r="AH17" s="34">
        <f t="shared" si="7"/>
        <v>0.83146961230254524</v>
      </c>
      <c r="AI17" s="34">
        <f t="shared" si="8"/>
        <v>0.55557023301960218</v>
      </c>
      <c r="AJ17" s="34">
        <f t="shared" ca="1" si="9"/>
        <v>1.3722044184538178</v>
      </c>
      <c r="AK17" s="34">
        <f t="shared" ca="1" si="10"/>
        <v>0.95835534952940327</v>
      </c>
      <c r="AL17" s="34">
        <f t="shared" ca="1" si="9"/>
        <v>-3.6160420621631215</v>
      </c>
      <c r="AM17" s="34">
        <f t="shared" ca="1" si="10"/>
        <v>8.6805740431137846</v>
      </c>
      <c r="AN17" s="34">
        <f t="shared" ca="1" si="11"/>
        <v>9.078674030756364</v>
      </c>
      <c r="AO17" s="34">
        <f t="shared" ca="1" si="10"/>
        <v>-2.6110744174509946</v>
      </c>
      <c r="AP17" s="34"/>
      <c r="AQ17" s="34"/>
      <c r="AR17" s="34"/>
      <c r="AS17" s="34"/>
      <c r="AT17" s="34"/>
      <c r="AU17" s="34"/>
      <c r="AV17" s="34"/>
      <c r="AW17" s="32"/>
    </row>
    <row r="18" spans="1:49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AF18" s="34">
        <f t="shared" si="12"/>
        <v>4</v>
      </c>
      <c r="AG18" s="34">
        <f t="shared" si="6"/>
        <v>0.78539816339744828</v>
      </c>
      <c r="AH18" s="34">
        <f t="shared" si="7"/>
        <v>0.70710678118654757</v>
      </c>
      <c r="AI18" s="34">
        <f t="shared" si="8"/>
        <v>0.70710678118654746</v>
      </c>
      <c r="AJ18" s="34">
        <f t="shared" ca="1" si="9"/>
        <v>1.1856601717798214</v>
      </c>
      <c r="AK18" s="34">
        <f t="shared" ca="1" si="10"/>
        <v>1.1856601717798212</v>
      </c>
      <c r="AL18" s="34">
        <f t="shared" ca="1" si="9"/>
        <v>-3.8025863088371179</v>
      </c>
      <c r="AM18" s="34">
        <f t="shared" ca="1" si="10"/>
        <v>8.9078788653642036</v>
      </c>
      <c r="AN18" s="34">
        <f t="shared" ca="1" si="11"/>
        <v>8.7677669529663689</v>
      </c>
      <c r="AO18" s="34">
        <f t="shared" ca="1" si="10"/>
        <v>-2.2322330470336311</v>
      </c>
      <c r="AP18" s="34"/>
      <c r="AQ18" s="34"/>
      <c r="AR18" s="34"/>
      <c r="AS18" s="34"/>
      <c r="AT18" s="34"/>
      <c r="AU18" s="34"/>
      <c r="AV18" s="34"/>
      <c r="AW18" s="32"/>
    </row>
    <row r="19" spans="1:49" x14ac:dyDescent="0.25">
      <c r="B19" s="5"/>
      <c r="C19" s="1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AF19" s="34">
        <f t="shared" si="12"/>
        <v>5</v>
      </c>
      <c r="AG19" s="34">
        <f t="shared" si="6"/>
        <v>0.98174770424681035</v>
      </c>
      <c r="AH19" s="34">
        <f t="shared" si="7"/>
        <v>0.55557023301960229</v>
      </c>
      <c r="AI19" s="34">
        <f t="shared" si="8"/>
        <v>0.83146961230254524</v>
      </c>
      <c r="AJ19" s="34">
        <f t="shared" ca="1" si="9"/>
        <v>0.95835534952940349</v>
      </c>
      <c r="AK19" s="34">
        <f t="shared" ca="1" si="10"/>
        <v>1.3722044184538178</v>
      </c>
      <c r="AL19" s="34">
        <f t="shared" ca="1" si="9"/>
        <v>-4.0298911310875356</v>
      </c>
      <c r="AM19" s="34">
        <f t="shared" ca="1" si="10"/>
        <v>9.0944231120382</v>
      </c>
      <c r="AN19" s="34">
        <f t="shared" ca="1" si="11"/>
        <v>8.388925582549005</v>
      </c>
      <c r="AO19" s="34">
        <f t="shared" ca="1" si="10"/>
        <v>-1.9213259692436369</v>
      </c>
      <c r="AP19" s="34"/>
      <c r="AQ19" s="34"/>
      <c r="AR19" s="34"/>
      <c r="AS19" s="34"/>
      <c r="AT19" s="34"/>
      <c r="AU19" s="34"/>
      <c r="AV19" s="34"/>
      <c r="AW19" s="32"/>
    </row>
    <row r="20" spans="1:49" x14ac:dyDescent="0.25">
      <c r="B20" s="5"/>
      <c r="C20" s="22"/>
      <c r="D20" s="22"/>
      <c r="E20" s="22"/>
      <c r="F20" s="22"/>
      <c r="G20" s="22"/>
      <c r="H20" s="22"/>
      <c r="I20" s="22"/>
      <c r="J20" s="2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AF20" s="34">
        <f t="shared" si="12"/>
        <v>6</v>
      </c>
      <c r="AG20" s="34">
        <f t="shared" si="6"/>
        <v>1.1780972450961724</v>
      </c>
      <c r="AH20" s="34">
        <f t="shared" si="7"/>
        <v>0.38268343236508984</v>
      </c>
      <c r="AI20" s="34">
        <f t="shared" si="8"/>
        <v>0.92387953251128674</v>
      </c>
      <c r="AJ20" s="34">
        <f t="shared" ca="1" si="9"/>
        <v>0.69902514854763476</v>
      </c>
      <c r="AK20" s="34">
        <f t="shared" ca="1" si="10"/>
        <v>1.51081929876693</v>
      </c>
      <c r="AL20" s="34">
        <f t="shared" ca="1" si="9"/>
        <v>-4.2892213320693049</v>
      </c>
      <c r="AM20" s="34">
        <f t="shared" ca="1" si="10"/>
        <v>9.2330379923513117</v>
      </c>
      <c r="AN20" s="34">
        <f t="shared" ca="1" si="11"/>
        <v>7.9567085809127249</v>
      </c>
      <c r="AO20" s="34">
        <f t="shared" ca="1" si="10"/>
        <v>-1.690301168721783</v>
      </c>
      <c r="AP20" s="34"/>
      <c r="AQ20" s="34"/>
      <c r="AR20" s="34"/>
      <c r="AS20" s="34"/>
      <c r="AT20" s="34"/>
      <c r="AU20" s="34"/>
      <c r="AV20" s="34"/>
      <c r="AW20" s="32"/>
    </row>
    <row r="21" spans="1:49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AF21" s="34">
        <f t="shared" si="12"/>
        <v>7</v>
      </c>
      <c r="AG21" s="34">
        <f t="shared" si="6"/>
        <v>1.3744467859455345</v>
      </c>
      <c r="AH21" s="34">
        <f t="shared" si="7"/>
        <v>0.19509032201612833</v>
      </c>
      <c r="AI21" s="34">
        <f t="shared" si="8"/>
        <v>0.98078528040323043</v>
      </c>
      <c r="AJ21" s="34">
        <f t="shared" ca="1" si="9"/>
        <v>0.41763548302419251</v>
      </c>
      <c r="AK21" s="34">
        <f t="shared" ca="1" si="10"/>
        <v>1.5961779206048456</v>
      </c>
      <c r="AL21" s="34">
        <f t="shared" ca="1" si="9"/>
        <v>-4.5706109975927465</v>
      </c>
      <c r="AM21" s="34">
        <f t="shared" ca="1" si="10"/>
        <v>9.3183966141892274</v>
      </c>
      <c r="AN21" s="34">
        <f t="shared" ca="1" si="11"/>
        <v>7.4877258050403208</v>
      </c>
      <c r="AO21" s="34">
        <f t="shared" ca="1" si="10"/>
        <v>-1.5480367989919239</v>
      </c>
      <c r="AP21" s="34"/>
      <c r="AQ21" s="34"/>
      <c r="AR21" s="34"/>
      <c r="AS21" s="34"/>
      <c r="AT21" s="34"/>
      <c r="AU21" s="34"/>
      <c r="AV21" s="34"/>
      <c r="AW21" s="32"/>
    </row>
    <row r="22" spans="1:49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AF22" s="34">
        <f t="shared" si="12"/>
        <v>8</v>
      </c>
      <c r="AG22" s="34">
        <f t="shared" si="6"/>
        <v>1.5707963267948966</v>
      </c>
      <c r="AH22" s="34">
        <f t="shared" si="7"/>
        <v>6.1257422745431001E-17</v>
      </c>
      <c r="AI22" s="34">
        <f t="shared" si="8"/>
        <v>1</v>
      </c>
      <c r="AJ22" s="34">
        <f t="shared" ca="1" si="9"/>
        <v>0.12500000000000008</v>
      </c>
      <c r="AK22" s="34">
        <f t="shared" ca="1" si="10"/>
        <v>1.625</v>
      </c>
      <c r="AL22" s="34">
        <f t="shared" ca="1" si="9"/>
        <v>-4.8632464806169393</v>
      </c>
      <c r="AM22" s="34">
        <f t="shared" ca="1" si="10"/>
        <v>9.3472186935843808</v>
      </c>
      <c r="AN22" s="34">
        <f t="shared" ca="1" si="11"/>
        <v>7</v>
      </c>
      <c r="AO22" s="34">
        <f t="shared" ca="1" si="10"/>
        <v>-1.5</v>
      </c>
      <c r="AP22" s="34"/>
      <c r="AQ22" s="34"/>
      <c r="AR22" s="34"/>
      <c r="AS22" s="34"/>
      <c r="AT22" s="34"/>
      <c r="AU22" s="34"/>
      <c r="AV22" s="34"/>
      <c r="AW22" s="32"/>
    </row>
    <row r="23" spans="1:49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AF23" s="34">
        <f t="shared" si="12"/>
        <v>9</v>
      </c>
      <c r="AG23" s="34">
        <f t="shared" si="6"/>
        <v>1.7671458676442586</v>
      </c>
      <c r="AH23" s="34">
        <f t="shared" si="7"/>
        <v>-0.19509032201612819</v>
      </c>
      <c r="AI23" s="34">
        <f t="shared" si="8"/>
        <v>0.98078528040323043</v>
      </c>
      <c r="AJ23" s="34">
        <f t="shared" ca="1" si="9"/>
        <v>-0.16763548302419229</v>
      </c>
      <c r="AK23" s="34">
        <f t="shared" ca="1" si="10"/>
        <v>1.5961779206048456</v>
      </c>
      <c r="AL23" s="34">
        <f t="shared" ca="1" si="9"/>
        <v>-5.1558819636411313</v>
      </c>
      <c r="AM23" s="34">
        <f t="shared" ca="1" si="10"/>
        <v>9.3183966141892274</v>
      </c>
      <c r="AN23" s="34">
        <f t="shared" ca="1" si="11"/>
        <v>6.5122741949596792</v>
      </c>
      <c r="AO23" s="34">
        <f t="shared" ca="1" si="10"/>
        <v>-1.5480367989919239</v>
      </c>
      <c r="AP23" s="34"/>
      <c r="AQ23" s="34"/>
      <c r="AR23" s="34"/>
      <c r="AS23" s="34"/>
      <c r="AT23" s="34"/>
      <c r="AU23" s="34"/>
      <c r="AV23" s="34"/>
      <c r="AW23" s="32"/>
    </row>
    <row r="24" spans="1:49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AF24" s="34">
        <f t="shared" si="12"/>
        <v>10</v>
      </c>
      <c r="AG24" s="34">
        <f t="shared" si="6"/>
        <v>1.9634954084936207</v>
      </c>
      <c r="AH24" s="34">
        <f t="shared" si="7"/>
        <v>-0.38268343236508973</v>
      </c>
      <c r="AI24" s="34">
        <f t="shared" si="8"/>
        <v>0.92387953251128674</v>
      </c>
      <c r="AJ24" s="34">
        <f t="shared" ca="1" si="9"/>
        <v>-0.44902514854763464</v>
      </c>
      <c r="AK24" s="34">
        <f t="shared" ca="1" si="10"/>
        <v>1.51081929876693</v>
      </c>
      <c r="AL24" s="34">
        <f t="shared" ca="1" si="9"/>
        <v>-5.4372716291645737</v>
      </c>
      <c r="AM24" s="34">
        <f t="shared" ca="1" si="10"/>
        <v>9.2330379923513117</v>
      </c>
      <c r="AN24" s="34">
        <f t="shared" ca="1" si="11"/>
        <v>6.043291419087276</v>
      </c>
      <c r="AO24" s="34">
        <f t="shared" ca="1" si="10"/>
        <v>-1.690301168721783</v>
      </c>
      <c r="AP24" s="34"/>
      <c r="AQ24" s="34"/>
      <c r="AR24" s="34"/>
      <c r="AS24" s="34"/>
      <c r="AT24" s="34"/>
      <c r="AU24" s="34"/>
      <c r="AV24" s="34"/>
      <c r="AW24" s="32"/>
    </row>
    <row r="25" spans="1:49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AF25" s="34">
        <f t="shared" si="12"/>
        <v>11</v>
      </c>
      <c r="AG25" s="34">
        <f t="shared" si="6"/>
        <v>2.1598449493429825</v>
      </c>
      <c r="AH25" s="34">
        <f t="shared" si="7"/>
        <v>-0.55557023301960196</v>
      </c>
      <c r="AI25" s="34">
        <f t="shared" si="8"/>
        <v>0.83146961230254546</v>
      </c>
      <c r="AJ25" s="34">
        <f t="shared" ca="1" si="9"/>
        <v>-0.70835534952940293</v>
      </c>
      <c r="AK25" s="34">
        <f t="shared" ca="1" si="10"/>
        <v>1.3722044184538182</v>
      </c>
      <c r="AL25" s="34">
        <f t="shared" ca="1" si="9"/>
        <v>-5.6966018301463421</v>
      </c>
      <c r="AM25" s="34">
        <f t="shared" ca="1" si="10"/>
        <v>9.0944231120382</v>
      </c>
      <c r="AN25" s="34">
        <f t="shared" ca="1" si="11"/>
        <v>5.611074417450995</v>
      </c>
      <c r="AO25" s="34">
        <f t="shared" ca="1" si="10"/>
        <v>-1.9213259692436364</v>
      </c>
      <c r="AP25" s="34"/>
      <c r="AQ25" s="34"/>
      <c r="AR25" s="34"/>
      <c r="AS25" s="34"/>
      <c r="AT25" s="34"/>
      <c r="AU25" s="34"/>
      <c r="AV25" s="34"/>
      <c r="AW25" s="32"/>
    </row>
    <row r="26" spans="1:49" x14ac:dyDescent="0.25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AF26" s="34">
        <f t="shared" si="12"/>
        <v>12</v>
      </c>
      <c r="AG26" s="34">
        <f t="shared" si="6"/>
        <v>2.3561944901923448</v>
      </c>
      <c r="AH26" s="34">
        <f t="shared" si="7"/>
        <v>-0.70710678118654746</v>
      </c>
      <c r="AI26" s="34">
        <f t="shared" si="8"/>
        <v>0.70710678118654757</v>
      </c>
      <c r="AJ26" s="34">
        <f t="shared" ca="1" si="9"/>
        <v>-0.93566017177982119</v>
      </c>
      <c r="AK26" s="34">
        <f t="shared" ca="1" si="10"/>
        <v>1.1856601717798214</v>
      </c>
      <c r="AL26" s="34">
        <f t="shared" ca="1" si="9"/>
        <v>-5.9239066523967603</v>
      </c>
      <c r="AM26" s="34">
        <f t="shared" ca="1" si="10"/>
        <v>8.9078788653642036</v>
      </c>
      <c r="AN26" s="34">
        <f t="shared" ca="1" si="11"/>
        <v>5.2322330470336311</v>
      </c>
      <c r="AO26" s="34">
        <f t="shared" ca="1" si="10"/>
        <v>-2.2322330470336311</v>
      </c>
      <c r="AP26" s="34"/>
      <c r="AQ26" s="34"/>
      <c r="AR26" s="34"/>
      <c r="AS26" s="34"/>
      <c r="AT26" s="34"/>
      <c r="AU26" s="34"/>
      <c r="AV26" s="34"/>
      <c r="AW26" s="32"/>
    </row>
    <row r="27" spans="1:49" x14ac:dyDescent="0.25">
      <c r="AF27" s="34">
        <f t="shared" si="12"/>
        <v>13</v>
      </c>
      <c r="AG27" s="34">
        <f t="shared" si="6"/>
        <v>2.5525440310417071</v>
      </c>
      <c r="AH27" s="34">
        <f t="shared" si="7"/>
        <v>-0.83146961230254535</v>
      </c>
      <c r="AI27" s="34">
        <f t="shared" si="8"/>
        <v>0.55557023301960218</v>
      </c>
      <c r="AJ27" s="34">
        <f t="shared" ca="1" si="9"/>
        <v>-1.122204418453818</v>
      </c>
      <c r="AK27" s="34">
        <f t="shared" ca="1" si="10"/>
        <v>0.95835534952940327</v>
      </c>
      <c r="AL27" s="34">
        <f t="shared" ca="1" si="9"/>
        <v>-6.1104508990707576</v>
      </c>
      <c r="AM27" s="34">
        <f t="shared" ca="1" si="10"/>
        <v>8.6805740431137846</v>
      </c>
      <c r="AN27" s="34">
        <f t="shared" ca="1" si="11"/>
        <v>4.9213259692436369</v>
      </c>
      <c r="AO27" s="34">
        <f t="shared" ca="1" si="10"/>
        <v>-2.6110744174509946</v>
      </c>
      <c r="AP27" s="34"/>
      <c r="AQ27" s="34"/>
      <c r="AR27" s="34"/>
      <c r="AS27" s="34"/>
      <c r="AT27" s="34"/>
      <c r="AU27" s="34"/>
      <c r="AV27" s="34"/>
      <c r="AW27" s="32"/>
    </row>
    <row r="28" spans="1:49" x14ac:dyDescent="0.25">
      <c r="A28" s="1"/>
      <c r="AF28" s="34">
        <f>AF27+1</f>
        <v>14</v>
      </c>
      <c r="AG28" s="34">
        <f t="shared" ref="AG28:AG46" si="13">AF28*AG$13</f>
        <v>2.748893571891069</v>
      </c>
      <c r="AH28" s="34">
        <f t="shared" ref="AH28:AH46" si="14">COS(AG28)</f>
        <v>-0.92387953251128674</v>
      </c>
      <c r="AI28" s="34">
        <f>SIN(AG28)</f>
        <v>0.38268343236508989</v>
      </c>
      <c r="AJ28" s="34">
        <f t="shared" ref="AJ28:AJ46" ca="1" si="15">AJ$13+$AH28*AK$12</f>
        <v>-1.26081929876693</v>
      </c>
      <c r="AK28" s="34">
        <f t="shared" ref="AK28:AK46" ca="1" si="16">AK$13+$AI28*AK$12</f>
        <v>0.69902514854763487</v>
      </c>
      <c r="AL28" s="34">
        <f t="shared" ref="AL28:AL46" ca="1" si="17">AL$13+$AH28*AM$12</f>
        <v>-6.2490657793838693</v>
      </c>
      <c r="AM28" s="34">
        <f t="shared" ref="AM28:AM46" ca="1" si="18">AM$13+$AI28*AM$12</f>
        <v>8.4212438421320162</v>
      </c>
      <c r="AN28" s="34">
        <f t="shared" ref="AN28:AN46" ca="1" si="19">AN$13+$AH28*AO$12</f>
        <v>4.690301168721783</v>
      </c>
      <c r="AO28" s="34">
        <f t="shared" ref="AO28:AO46" ca="1" si="20">AO$13+$AI28*AO$12</f>
        <v>-3.0432914190872751</v>
      </c>
      <c r="AP28" s="34"/>
      <c r="AQ28" s="34"/>
      <c r="AR28" s="34"/>
      <c r="AS28" s="34"/>
      <c r="AT28" s="34"/>
      <c r="AU28" s="34"/>
      <c r="AV28" s="34"/>
      <c r="AW28" s="32"/>
    </row>
    <row r="29" spans="1:49" x14ac:dyDescent="0.25">
      <c r="AF29" s="34">
        <f>AF28+1</f>
        <v>15</v>
      </c>
      <c r="AG29" s="34">
        <f t="shared" si="13"/>
        <v>2.9452431127404308</v>
      </c>
      <c r="AH29" s="34">
        <f t="shared" si="14"/>
        <v>-0.98078528040323043</v>
      </c>
      <c r="AI29" s="34">
        <f>SIN(AG29)</f>
        <v>0.19509032201612861</v>
      </c>
      <c r="AJ29" s="34">
        <f t="shared" ca="1" si="15"/>
        <v>-1.3461779206048456</v>
      </c>
      <c r="AK29" s="34">
        <f t="shared" ca="1" si="16"/>
        <v>0.4176354830241929</v>
      </c>
      <c r="AL29" s="34">
        <f t="shared" ca="1" si="17"/>
        <v>-6.334424401221785</v>
      </c>
      <c r="AM29" s="34">
        <f t="shared" ca="1" si="18"/>
        <v>8.1398541766085746</v>
      </c>
      <c r="AN29" s="34">
        <f t="shared" ca="1" si="19"/>
        <v>4.5480367989919239</v>
      </c>
      <c r="AO29" s="34">
        <f t="shared" ca="1" si="20"/>
        <v>-3.5122741949596783</v>
      </c>
      <c r="AP29" s="34"/>
      <c r="AQ29" s="34"/>
      <c r="AR29" s="34"/>
      <c r="AS29" s="34"/>
      <c r="AT29" s="34"/>
      <c r="AU29" s="34"/>
      <c r="AV29" s="34"/>
      <c r="AW29" s="32"/>
    </row>
    <row r="30" spans="1:49" x14ac:dyDescent="0.25">
      <c r="AF30" s="34">
        <f>AF29+1</f>
        <v>16</v>
      </c>
      <c r="AG30" s="34">
        <f t="shared" si="13"/>
        <v>3.1415926535897931</v>
      </c>
      <c r="AH30" s="34">
        <f t="shared" si="14"/>
        <v>-1</v>
      </c>
      <c r="AI30" s="34">
        <f>SIN(AG30)</f>
        <v>1.22514845490862E-16</v>
      </c>
      <c r="AJ30" s="34">
        <f t="shared" ca="1" si="15"/>
        <v>-1.375</v>
      </c>
      <c r="AK30" s="34">
        <f t="shared" ca="1" si="16"/>
        <v>0.12500000000000019</v>
      </c>
      <c r="AL30" s="34">
        <f t="shared" ca="1" si="17"/>
        <v>-6.3632464806169393</v>
      </c>
      <c r="AM30" s="34">
        <f t="shared" ca="1" si="18"/>
        <v>7.8472186935843817</v>
      </c>
      <c r="AN30" s="34">
        <f t="shared" ca="1" si="19"/>
        <v>4.5</v>
      </c>
      <c r="AO30" s="34">
        <f t="shared" ca="1" si="20"/>
        <v>-3.9999999999999996</v>
      </c>
      <c r="AP30" s="34"/>
      <c r="AQ30" s="34"/>
      <c r="AR30" s="34"/>
      <c r="AS30" s="34"/>
      <c r="AT30" s="34"/>
      <c r="AU30" s="34"/>
      <c r="AV30" s="34"/>
      <c r="AW30" s="32"/>
    </row>
    <row r="31" spans="1:49" x14ac:dyDescent="0.25">
      <c r="AF31" s="34">
        <f t="shared" ref="AF31:AF46" si="21">AF30+1</f>
        <v>17</v>
      </c>
      <c r="AG31" s="34">
        <f t="shared" si="13"/>
        <v>3.3379421944391554</v>
      </c>
      <c r="AH31" s="34">
        <f t="shared" si="14"/>
        <v>-0.98078528040323043</v>
      </c>
      <c r="AI31" s="34">
        <f t="shared" ref="AI31:AI46" si="22">SIN(AG31)</f>
        <v>-0.19509032201612836</v>
      </c>
      <c r="AJ31" s="34">
        <f t="shared" ca="1" si="15"/>
        <v>-1.3461779206048456</v>
      </c>
      <c r="AK31" s="34">
        <f t="shared" ca="1" si="16"/>
        <v>-0.16763548302419251</v>
      </c>
      <c r="AL31" s="34">
        <f t="shared" ca="1" si="17"/>
        <v>-6.334424401221785</v>
      </c>
      <c r="AM31" s="34">
        <f t="shared" ca="1" si="18"/>
        <v>7.5545832105601889</v>
      </c>
      <c r="AN31" s="34">
        <f t="shared" ca="1" si="19"/>
        <v>4.5480367989919239</v>
      </c>
      <c r="AO31" s="34">
        <f t="shared" ca="1" si="20"/>
        <v>-4.4877258050403208</v>
      </c>
      <c r="AP31" s="34"/>
      <c r="AQ31" s="34"/>
      <c r="AR31" s="34"/>
      <c r="AS31" s="34"/>
      <c r="AT31" s="34"/>
      <c r="AU31" s="34"/>
      <c r="AV31" s="34"/>
      <c r="AW31" s="32"/>
    </row>
    <row r="32" spans="1:49" x14ac:dyDescent="0.25">
      <c r="B32" s="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AF32" s="34">
        <f t="shared" si="21"/>
        <v>18</v>
      </c>
      <c r="AG32" s="34">
        <f t="shared" si="13"/>
        <v>3.5342917352885173</v>
      </c>
      <c r="AH32" s="34">
        <f t="shared" si="14"/>
        <v>-0.92387953251128685</v>
      </c>
      <c r="AI32" s="34">
        <f t="shared" si="22"/>
        <v>-0.38268343236508967</v>
      </c>
      <c r="AJ32" s="34">
        <f t="shared" ca="1" si="15"/>
        <v>-1.2608192987669302</v>
      </c>
      <c r="AK32" s="34">
        <f t="shared" ca="1" si="16"/>
        <v>-0.44902514854763453</v>
      </c>
      <c r="AL32" s="34">
        <f t="shared" ca="1" si="17"/>
        <v>-6.2490657793838693</v>
      </c>
      <c r="AM32" s="34">
        <f t="shared" ca="1" si="18"/>
        <v>7.2731935450367473</v>
      </c>
      <c r="AN32" s="34">
        <f t="shared" ca="1" si="19"/>
        <v>4.690301168721783</v>
      </c>
      <c r="AO32" s="34">
        <f t="shared" ca="1" si="20"/>
        <v>-4.956708580912724</v>
      </c>
      <c r="AP32" s="34"/>
      <c r="AQ32" s="34"/>
      <c r="AR32" s="34"/>
      <c r="AS32" s="34"/>
      <c r="AT32" s="34"/>
      <c r="AU32" s="34"/>
      <c r="AV32" s="34"/>
      <c r="AW32" s="32"/>
    </row>
    <row r="33" spans="2:49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AF33" s="34">
        <f t="shared" si="21"/>
        <v>19</v>
      </c>
      <c r="AG33" s="34">
        <f t="shared" si="13"/>
        <v>3.7306412761378791</v>
      </c>
      <c r="AH33" s="34">
        <f t="shared" si="14"/>
        <v>-0.83146961230254546</v>
      </c>
      <c r="AI33" s="34">
        <f t="shared" si="22"/>
        <v>-0.55557023301960196</v>
      </c>
      <c r="AJ33" s="34">
        <f t="shared" ca="1" si="15"/>
        <v>-1.1222044184538182</v>
      </c>
      <c r="AK33" s="34">
        <f t="shared" ca="1" si="16"/>
        <v>-0.70835534952940293</v>
      </c>
      <c r="AL33" s="34">
        <f t="shared" ca="1" si="17"/>
        <v>-6.1104508990707576</v>
      </c>
      <c r="AM33" s="34">
        <f t="shared" ca="1" si="18"/>
        <v>7.0138633440549789</v>
      </c>
      <c r="AN33" s="34">
        <f t="shared" ca="1" si="19"/>
        <v>4.921325969243636</v>
      </c>
      <c r="AO33" s="34">
        <f t="shared" ca="1" si="20"/>
        <v>-5.388925582549005</v>
      </c>
      <c r="AP33" s="34"/>
      <c r="AQ33" s="34"/>
      <c r="AR33" s="34"/>
      <c r="AS33" s="34"/>
      <c r="AT33" s="34"/>
      <c r="AU33" s="34"/>
      <c r="AV33" s="34"/>
      <c r="AW33" s="32"/>
    </row>
    <row r="34" spans="2:49" x14ac:dyDescent="0.25">
      <c r="B34" s="5"/>
      <c r="C34" s="18" t="s">
        <v>26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AF34" s="34">
        <f t="shared" si="21"/>
        <v>20</v>
      </c>
      <c r="AG34" s="34">
        <f t="shared" si="13"/>
        <v>3.9269908169872414</v>
      </c>
      <c r="AH34" s="34">
        <f t="shared" si="14"/>
        <v>-0.70710678118654768</v>
      </c>
      <c r="AI34" s="34">
        <f t="shared" si="22"/>
        <v>-0.70710678118654746</v>
      </c>
      <c r="AJ34" s="34">
        <f t="shared" ca="1" si="15"/>
        <v>-0.93566017177982141</v>
      </c>
      <c r="AK34" s="34">
        <f t="shared" ca="1" si="16"/>
        <v>-0.93566017177982119</v>
      </c>
      <c r="AL34" s="34">
        <f t="shared" ca="1" si="17"/>
        <v>-5.9239066523967612</v>
      </c>
      <c r="AM34" s="34">
        <f t="shared" ca="1" si="18"/>
        <v>6.7865585218045608</v>
      </c>
      <c r="AN34" s="34">
        <f t="shared" ca="1" si="19"/>
        <v>5.2322330470336311</v>
      </c>
      <c r="AO34" s="34">
        <f t="shared" ca="1" si="20"/>
        <v>-5.7677669529663689</v>
      </c>
      <c r="AP34" s="34"/>
      <c r="AQ34" s="34"/>
      <c r="AR34" s="34"/>
      <c r="AS34" s="34"/>
      <c r="AT34" s="34"/>
      <c r="AU34" s="34"/>
      <c r="AV34" s="34"/>
      <c r="AW34" s="32"/>
    </row>
    <row r="35" spans="2:49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  <c r="AF35" s="34">
        <f t="shared" si="21"/>
        <v>21</v>
      </c>
      <c r="AG35" s="34">
        <f t="shared" si="13"/>
        <v>4.1233403578366037</v>
      </c>
      <c r="AH35" s="34">
        <f t="shared" si="14"/>
        <v>-0.55557023301960218</v>
      </c>
      <c r="AI35" s="34">
        <f t="shared" si="22"/>
        <v>-0.83146961230254524</v>
      </c>
      <c r="AJ35" s="34">
        <f t="shared" ca="1" si="15"/>
        <v>-0.70835534952940327</v>
      </c>
      <c r="AK35" s="34">
        <f t="shared" ca="1" si="16"/>
        <v>-1.1222044184538178</v>
      </c>
      <c r="AL35" s="34">
        <f t="shared" ca="1" si="17"/>
        <v>-5.6966018301463421</v>
      </c>
      <c r="AM35" s="34">
        <f t="shared" ca="1" si="18"/>
        <v>6.6000142751305635</v>
      </c>
      <c r="AN35" s="34">
        <f t="shared" ca="1" si="19"/>
        <v>5.611074417450995</v>
      </c>
      <c r="AO35" s="34">
        <f t="shared" ca="1" si="20"/>
        <v>-6.0786740307563631</v>
      </c>
      <c r="AP35" s="34"/>
      <c r="AQ35" s="34"/>
      <c r="AR35" s="34"/>
      <c r="AS35" s="34"/>
      <c r="AT35" s="34"/>
      <c r="AU35" s="34"/>
      <c r="AV35" s="34"/>
      <c r="AW35" s="32"/>
    </row>
    <row r="36" spans="2:49" x14ac:dyDescent="0.25">
      <c r="B36" s="5"/>
      <c r="C36" s="2" t="s">
        <v>28</v>
      </c>
      <c r="D36" s="3"/>
      <c r="E36" s="4"/>
      <c r="F36" s="6"/>
      <c r="G36" s="2" t="s">
        <v>27</v>
      </c>
      <c r="H36" s="3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  <c r="AF36" s="34">
        <f t="shared" si="21"/>
        <v>22</v>
      </c>
      <c r="AG36" s="34">
        <f t="shared" si="13"/>
        <v>4.3196898986859651</v>
      </c>
      <c r="AH36" s="34">
        <f t="shared" si="14"/>
        <v>-0.38268343236509034</v>
      </c>
      <c r="AI36" s="34">
        <f t="shared" si="22"/>
        <v>-0.92387953251128652</v>
      </c>
      <c r="AJ36" s="34">
        <f t="shared" ca="1" si="15"/>
        <v>-0.44902514854763553</v>
      </c>
      <c r="AK36" s="34">
        <f t="shared" ca="1" si="16"/>
        <v>-1.2608192987669298</v>
      </c>
      <c r="AL36" s="34">
        <f t="shared" ca="1" si="17"/>
        <v>-5.4372716291645746</v>
      </c>
      <c r="AM36" s="34">
        <f t="shared" ca="1" si="18"/>
        <v>6.4613993948174517</v>
      </c>
      <c r="AN36" s="34">
        <f t="shared" ca="1" si="19"/>
        <v>6.0432914190872742</v>
      </c>
      <c r="AO36" s="34">
        <f t="shared" ca="1" si="20"/>
        <v>-6.3096988312782161</v>
      </c>
      <c r="AP36" s="34"/>
      <c r="AQ36" s="34"/>
      <c r="AR36" s="34"/>
      <c r="AS36" s="34"/>
      <c r="AT36" s="34"/>
      <c r="AU36" s="34"/>
      <c r="AV36" s="34"/>
      <c r="AW36" s="32"/>
    </row>
    <row r="37" spans="2:49" x14ac:dyDescent="0.25">
      <c r="B37" s="5"/>
      <c r="C37" s="5"/>
      <c r="D37" s="8">
        <f ca="1">D13</f>
        <v>7.8472186935843817</v>
      </c>
      <c r="E37" s="7"/>
      <c r="F37" s="6"/>
      <c r="G37" s="5"/>
      <c r="H37" s="8">
        <f t="shared" ref="H37:H39" ca="1" si="23">(2*RANDBETWEEN(0,1)-1) * RANDBETWEEN(4,10)</f>
        <v>-4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  <c r="AF37" s="34">
        <f t="shared" si="21"/>
        <v>23</v>
      </c>
      <c r="AG37" s="34">
        <f t="shared" si="13"/>
        <v>4.5160394395353274</v>
      </c>
      <c r="AH37" s="34">
        <f t="shared" si="14"/>
        <v>-0.19509032201612866</v>
      </c>
      <c r="AI37" s="34">
        <f t="shared" si="22"/>
        <v>-0.98078528040323032</v>
      </c>
      <c r="AJ37" s="34">
        <f t="shared" ca="1" si="15"/>
        <v>-0.16763548302419301</v>
      </c>
      <c r="AK37" s="34">
        <f t="shared" ca="1" si="16"/>
        <v>-1.3461779206048454</v>
      </c>
      <c r="AL37" s="34">
        <f t="shared" ca="1" si="17"/>
        <v>-5.1558819636411322</v>
      </c>
      <c r="AM37" s="34">
        <f t="shared" ca="1" si="18"/>
        <v>6.3760407729795361</v>
      </c>
      <c r="AN37" s="34">
        <f t="shared" ca="1" si="19"/>
        <v>6.5122741949596783</v>
      </c>
      <c r="AO37" s="34">
        <f t="shared" ca="1" si="20"/>
        <v>-6.4519632010080752</v>
      </c>
      <c r="AP37" s="34"/>
      <c r="AQ37" s="34"/>
      <c r="AR37" s="34"/>
      <c r="AS37" s="34"/>
      <c r="AT37" s="34"/>
      <c r="AU37" s="34"/>
      <c r="AV37" s="34"/>
      <c r="AW37" s="32"/>
    </row>
    <row r="38" spans="2:49" x14ac:dyDescent="0.25">
      <c r="B38" s="5"/>
      <c r="C38" s="26" t="s">
        <v>25</v>
      </c>
      <c r="D38" s="11">
        <v>0</v>
      </c>
      <c r="E38" s="7"/>
      <c r="F38" s="6"/>
      <c r="G38" s="26" t="s">
        <v>34</v>
      </c>
      <c r="H38" s="11">
        <v>0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AF38" s="34">
        <f t="shared" si="21"/>
        <v>24</v>
      </c>
      <c r="AG38" s="34">
        <f t="shared" si="13"/>
        <v>4.7123889803846897</v>
      </c>
      <c r="AH38" s="34">
        <f t="shared" si="14"/>
        <v>-1.83772268236293E-16</v>
      </c>
      <c r="AI38" s="34">
        <f t="shared" si="22"/>
        <v>-1</v>
      </c>
      <c r="AJ38" s="34">
        <f t="shared" ca="1" si="15"/>
        <v>0.12499999999999972</v>
      </c>
      <c r="AK38" s="34">
        <f t="shared" ca="1" si="16"/>
        <v>-1.375</v>
      </c>
      <c r="AL38" s="34">
        <f t="shared" ca="1" si="17"/>
        <v>-4.8632464806169393</v>
      </c>
      <c r="AM38" s="34">
        <f t="shared" ca="1" si="18"/>
        <v>6.3472186935843817</v>
      </c>
      <c r="AN38" s="34">
        <f t="shared" ca="1" si="19"/>
        <v>6.9999999999999991</v>
      </c>
      <c r="AO38" s="34">
        <f t="shared" ca="1" si="20"/>
        <v>-6.5</v>
      </c>
      <c r="AP38" s="34"/>
      <c r="AQ38" s="34"/>
      <c r="AR38" s="34"/>
      <c r="AS38" s="34"/>
      <c r="AT38" s="34"/>
      <c r="AU38" s="34"/>
      <c r="AV38" s="34"/>
      <c r="AW38" s="32"/>
    </row>
    <row r="39" spans="2:49" x14ac:dyDescent="0.25">
      <c r="B39" s="5"/>
      <c r="C39" s="27"/>
      <c r="D39" s="14">
        <f ca="1">D15</f>
        <v>-4.8632464806169393</v>
      </c>
      <c r="E39" s="7"/>
      <c r="F39" s="6"/>
      <c r="G39" s="5"/>
      <c r="H39" s="14">
        <f t="shared" ca="1" si="23"/>
        <v>7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  <c r="AF39" s="34">
        <f t="shared" si="21"/>
        <v>25</v>
      </c>
      <c r="AG39" s="34">
        <f t="shared" si="13"/>
        <v>4.908738521234052</v>
      </c>
      <c r="AH39" s="34">
        <f t="shared" si="14"/>
        <v>0.1950903220161283</v>
      </c>
      <c r="AI39" s="34">
        <f t="shared" si="22"/>
        <v>-0.98078528040323043</v>
      </c>
      <c r="AJ39" s="34">
        <f t="shared" ca="1" si="15"/>
        <v>0.41763548302419246</v>
      </c>
      <c r="AK39" s="34">
        <f t="shared" ca="1" si="16"/>
        <v>-1.3461779206048456</v>
      </c>
      <c r="AL39" s="34">
        <f t="shared" ca="1" si="17"/>
        <v>-4.5706109975927465</v>
      </c>
      <c r="AM39" s="34">
        <f t="shared" ca="1" si="18"/>
        <v>6.3760407729795361</v>
      </c>
      <c r="AN39" s="34">
        <f t="shared" ca="1" si="19"/>
        <v>7.4877258050403208</v>
      </c>
      <c r="AO39" s="34">
        <f t="shared" ca="1" si="20"/>
        <v>-6.4519632010080761</v>
      </c>
      <c r="AP39" s="34"/>
      <c r="AQ39" s="34"/>
      <c r="AR39" s="34"/>
      <c r="AS39" s="34"/>
      <c r="AT39" s="34"/>
      <c r="AU39" s="34"/>
      <c r="AV39" s="34"/>
      <c r="AW39" s="32"/>
    </row>
    <row r="40" spans="2:49" x14ac:dyDescent="0.25">
      <c r="B40" s="5"/>
      <c r="C40" s="5"/>
      <c r="D40" s="91" t="s">
        <v>100</v>
      </c>
      <c r="E40" s="7"/>
      <c r="F40" s="6"/>
      <c r="G40" s="5"/>
      <c r="H40" s="91" t="s">
        <v>100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  <c r="AF40" s="34">
        <f t="shared" si="21"/>
        <v>26</v>
      </c>
      <c r="AG40" s="34">
        <f t="shared" si="13"/>
        <v>5.1050880620834143</v>
      </c>
      <c r="AH40" s="34">
        <f t="shared" si="14"/>
        <v>0.38268343236509</v>
      </c>
      <c r="AI40" s="34">
        <f t="shared" si="22"/>
        <v>-0.92387953251128663</v>
      </c>
      <c r="AJ40" s="34">
        <f t="shared" ca="1" si="15"/>
        <v>0.69902514854763498</v>
      </c>
      <c r="AK40" s="34">
        <f t="shared" ca="1" si="16"/>
        <v>-1.26081929876693</v>
      </c>
      <c r="AL40" s="34">
        <f t="shared" ca="1" si="17"/>
        <v>-4.289221332069304</v>
      </c>
      <c r="AM40" s="34">
        <f t="shared" ca="1" si="18"/>
        <v>6.4613993948174517</v>
      </c>
      <c r="AN40" s="34">
        <f t="shared" ca="1" si="19"/>
        <v>7.9567085809127249</v>
      </c>
      <c r="AO40" s="34">
        <f t="shared" ca="1" si="20"/>
        <v>-6.309698831278217</v>
      </c>
      <c r="AP40" s="34"/>
      <c r="AQ40" s="34"/>
      <c r="AR40" s="34"/>
      <c r="AS40" s="34"/>
      <c r="AT40" s="34"/>
      <c r="AU40" s="34"/>
      <c r="AV40" s="34"/>
      <c r="AW40" s="32"/>
    </row>
    <row r="41" spans="2:49" x14ac:dyDescent="0.25">
      <c r="B41" s="5"/>
      <c r="C41" s="28" t="s">
        <v>32</v>
      </c>
      <c r="D41" s="29">
        <f ca="1">J16</f>
        <v>1.5</v>
      </c>
      <c r="E41" s="17"/>
      <c r="F41" s="6"/>
      <c r="G41" s="28" t="s">
        <v>31</v>
      </c>
      <c r="H41" s="29">
        <f ca="1">1+ RANDBETWEEN(1,3)/2</f>
        <v>2.5</v>
      </c>
      <c r="I41" s="1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  <c r="AF41" s="34">
        <f t="shared" si="21"/>
        <v>27</v>
      </c>
      <c r="AG41" s="34">
        <f t="shared" si="13"/>
        <v>5.3014376029327757</v>
      </c>
      <c r="AH41" s="34">
        <f t="shared" si="14"/>
        <v>0.55557023301960184</v>
      </c>
      <c r="AI41" s="34">
        <f t="shared" si="22"/>
        <v>-0.83146961230254546</v>
      </c>
      <c r="AJ41" s="34">
        <f t="shared" ca="1" si="15"/>
        <v>0.95835534952940282</v>
      </c>
      <c r="AK41" s="34">
        <f t="shared" ca="1" si="16"/>
        <v>-1.1222044184538182</v>
      </c>
      <c r="AL41" s="34">
        <f t="shared" ca="1" si="17"/>
        <v>-4.0298911310875365</v>
      </c>
      <c r="AM41" s="34">
        <f t="shared" ca="1" si="18"/>
        <v>6.6000142751305635</v>
      </c>
      <c r="AN41" s="34">
        <f t="shared" ca="1" si="19"/>
        <v>8.388925582549005</v>
      </c>
      <c r="AO41" s="34">
        <f t="shared" ca="1" si="20"/>
        <v>-6.078674030756364</v>
      </c>
      <c r="AP41" s="34"/>
      <c r="AQ41" s="34"/>
      <c r="AR41" s="34"/>
      <c r="AS41" s="34"/>
      <c r="AT41" s="34"/>
      <c r="AU41" s="34"/>
      <c r="AV41" s="34"/>
      <c r="AW41" s="32"/>
    </row>
    <row r="42" spans="2:49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  <c r="AF42" s="34">
        <f t="shared" si="21"/>
        <v>28</v>
      </c>
      <c r="AG42" s="34">
        <f t="shared" si="13"/>
        <v>5.497787143782138</v>
      </c>
      <c r="AH42" s="34">
        <f t="shared" si="14"/>
        <v>0.70710678118654735</v>
      </c>
      <c r="AI42" s="34">
        <f t="shared" si="22"/>
        <v>-0.70710678118654768</v>
      </c>
      <c r="AJ42" s="34">
        <f t="shared" ca="1" si="15"/>
        <v>1.185660171779821</v>
      </c>
      <c r="AK42" s="34">
        <f t="shared" ca="1" si="16"/>
        <v>-0.93566017177982141</v>
      </c>
      <c r="AL42" s="34">
        <f t="shared" ca="1" si="17"/>
        <v>-3.8025863088371183</v>
      </c>
      <c r="AM42" s="34">
        <f t="shared" ca="1" si="18"/>
        <v>6.7865585218045599</v>
      </c>
      <c r="AN42" s="34">
        <f t="shared" ca="1" si="19"/>
        <v>8.7677669529663689</v>
      </c>
      <c r="AO42" s="34">
        <f t="shared" ca="1" si="20"/>
        <v>-5.7677669529663689</v>
      </c>
      <c r="AP42" s="34"/>
      <c r="AQ42" s="34"/>
      <c r="AR42" s="34"/>
      <c r="AS42" s="34"/>
      <c r="AT42" s="34"/>
      <c r="AU42" s="34"/>
      <c r="AV42" s="34"/>
      <c r="AW42" s="32"/>
    </row>
    <row r="43" spans="2:49" x14ac:dyDescent="0.25">
      <c r="B43" s="21" t="s">
        <v>30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  <c r="AF43" s="34">
        <f t="shared" si="21"/>
        <v>29</v>
      </c>
      <c r="AG43" s="34">
        <f t="shared" si="13"/>
        <v>5.6941366846315002</v>
      </c>
      <c r="AH43" s="34">
        <f t="shared" si="14"/>
        <v>0.83146961230254524</v>
      </c>
      <c r="AI43" s="34">
        <f t="shared" si="22"/>
        <v>-0.55557023301960218</v>
      </c>
      <c r="AJ43" s="34">
        <f t="shared" ca="1" si="15"/>
        <v>1.3722044184538178</v>
      </c>
      <c r="AK43" s="34">
        <f t="shared" ca="1" si="16"/>
        <v>-0.70835534952940327</v>
      </c>
      <c r="AL43" s="34">
        <f t="shared" ca="1" si="17"/>
        <v>-3.6160420621631215</v>
      </c>
      <c r="AM43" s="34">
        <f t="shared" ca="1" si="18"/>
        <v>7.0138633440549789</v>
      </c>
      <c r="AN43" s="34">
        <f t="shared" ca="1" si="19"/>
        <v>9.078674030756364</v>
      </c>
      <c r="AO43" s="34">
        <f t="shared" ca="1" si="20"/>
        <v>-5.388925582549005</v>
      </c>
      <c r="AP43" s="34"/>
      <c r="AQ43" s="34"/>
      <c r="AR43" s="34"/>
      <c r="AS43" s="34"/>
      <c r="AT43" s="34"/>
      <c r="AU43" s="34"/>
      <c r="AV43" s="34"/>
      <c r="AW43" s="32"/>
    </row>
    <row r="44" spans="2:49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  <c r="AF44" s="34">
        <f t="shared" si="21"/>
        <v>30</v>
      </c>
      <c r="AG44" s="34">
        <f t="shared" si="13"/>
        <v>5.8904862254808616</v>
      </c>
      <c r="AH44" s="34">
        <f t="shared" si="14"/>
        <v>0.92387953251128652</v>
      </c>
      <c r="AI44" s="34">
        <f t="shared" si="22"/>
        <v>-0.38268343236509039</v>
      </c>
      <c r="AJ44" s="34">
        <f t="shared" ca="1" si="15"/>
        <v>1.5108192987669298</v>
      </c>
      <c r="AK44" s="34">
        <f t="shared" ca="1" si="16"/>
        <v>-0.44902514854763553</v>
      </c>
      <c r="AL44" s="34">
        <f t="shared" ca="1" si="17"/>
        <v>-3.4774271818500093</v>
      </c>
      <c r="AM44" s="34">
        <f t="shared" ca="1" si="18"/>
        <v>7.2731935450367464</v>
      </c>
      <c r="AN44" s="34">
        <f t="shared" ca="1" si="19"/>
        <v>9.3096988312782152</v>
      </c>
      <c r="AO44" s="34">
        <f t="shared" ca="1" si="20"/>
        <v>-4.9567085809127258</v>
      </c>
      <c r="AP44" s="34"/>
      <c r="AQ44" s="34"/>
      <c r="AR44" s="34"/>
      <c r="AS44" s="34"/>
      <c r="AT44" s="34"/>
      <c r="AU44" s="34"/>
      <c r="AV44" s="34"/>
      <c r="AW44" s="32"/>
    </row>
    <row r="45" spans="2:49" x14ac:dyDescent="0.25">
      <c r="B45" s="5"/>
      <c r="C45" s="6"/>
      <c r="D45" s="8">
        <f ca="1">D37-H37</f>
        <v>11.847218693584381</v>
      </c>
      <c r="E45" s="6"/>
      <c r="F45" s="6"/>
      <c r="G45" s="6"/>
      <c r="H45" s="20">
        <f ca="1">SQRT(SUMPRODUCT(D45:D47,D45:D47))</f>
        <v>16.765834540322931</v>
      </c>
      <c r="I45" s="30" t="str">
        <f ca="1">IF(H45&lt;J45,"&lt;","≥")</f>
        <v>≥</v>
      </c>
      <c r="J45" s="13">
        <f ca="1">D41+H41</f>
        <v>4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  <c r="AF45" s="34">
        <f t="shared" si="21"/>
        <v>31</v>
      </c>
      <c r="AG45" s="34">
        <f t="shared" si="13"/>
        <v>6.0868357663302239</v>
      </c>
      <c r="AH45" s="34">
        <f t="shared" si="14"/>
        <v>0.98078528040323032</v>
      </c>
      <c r="AI45" s="34">
        <f t="shared" si="22"/>
        <v>-0.19509032201612872</v>
      </c>
      <c r="AJ45" s="34">
        <f t="shared" ca="1" si="15"/>
        <v>1.5961779206048454</v>
      </c>
      <c r="AK45" s="34">
        <f t="shared" ca="1" si="16"/>
        <v>-0.16763548302419307</v>
      </c>
      <c r="AL45" s="34">
        <f t="shared" ca="1" si="17"/>
        <v>-3.3920685600120937</v>
      </c>
      <c r="AM45" s="34">
        <f t="shared" ca="1" si="18"/>
        <v>7.5545832105601889</v>
      </c>
      <c r="AN45" s="34">
        <f t="shared" ca="1" si="19"/>
        <v>9.4519632010080752</v>
      </c>
      <c r="AO45" s="34">
        <f t="shared" ca="1" si="20"/>
        <v>-4.4877258050403217</v>
      </c>
      <c r="AP45" s="34"/>
      <c r="AQ45" s="34"/>
      <c r="AR45" s="34"/>
      <c r="AS45" s="34"/>
      <c r="AT45" s="34"/>
      <c r="AU45" s="34"/>
      <c r="AV45" s="34"/>
      <c r="AW45" s="32"/>
    </row>
    <row r="46" spans="2:49" x14ac:dyDescent="0.25">
      <c r="B46" s="5"/>
      <c r="C46" s="6"/>
      <c r="D46" s="11">
        <f>D38-H38</f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AF46" s="34">
        <f t="shared" si="21"/>
        <v>32</v>
      </c>
      <c r="AG46" s="34">
        <f t="shared" si="13"/>
        <v>6.2831853071795862</v>
      </c>
      <c r="AH46" s="34">
        <f t="shared" si="14"/>
        <v>1</v>
      </c>
      <c r="AI46" s="34">
        <f t="shared" si="22"/>
        <v>-2.45029690981724E-16</v>
      </c>
      <c r="AJ46" s="34">
        <f t="shared" ca="1" si="15"/>
        <v>1.625</v>
      </c>
      <c r="AK46" s="34">
        <f t="shared" ca="1" si="16"/>
        <v>0.12499999999999964</v>
      </c>
      <c r="AL46" s="34">
        <f t="shared" ca="1" si="17"/>
        <v>-3.3632464806169393</v>
      </c>
      <c r="AM46" s="34">
        <f t="shared" ca="1" si="18"/>
        <v>7.8472186935843817</v>
      </c>
      <c r="AN46" s="34">
        <f t="shared" ca="1" si="19"/>
        <v>9.5</v>
      </c>
      <c r="AO46" s="34">
        <f t="shared" ca="1" si="20"/>
        <v>-4.0000000000000009</v>
      </c>
      <c r="AP46" s="34"/>
      <c r="AQ46" s="34"/>
      <c r="AR46" s="34"/>
      <c r="AS46" s="34"/>
      <c r="AT46" s="34"/>
      <c r="AU46" s="34"/>
      <c r="AV46" s="34"/>
      <c r="AW46" s="32"/>
    </row>
    <row r="47" spans="2:49" x14ac:dyDescent="0.25">
      <c r="B47" s="5"/>
      <c r="C47" s="6"/>
      <c r="D47" s="14">
        <f ca="1">D39-H39</f>
        <v>-11.86324648061694</v>
      </c>
      <c r="E47" s="6"/>
      <c r="F47" s="6"/>
      <c r="G47" s="101"/>
      <c r="H47" s="102"/>
      <c r="I47" s="103" t="str">
        <f ca="1">"The Bspheres "&amp;IF(I45="&lt;","","DO NOT")&amp;" collide."</f>
        <v>The Bspheres DO NOT collide.</v>
      </c>
      <c r="J47" s="102"/>
      <c r="K47" s="104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AP47" s="34"/>
      <c r="AQ47" s="34"/>
      <c r="AR47" s="34"/>
      <c r="AS47" s="34"/>
      <c r="AT47" s="34"/>
      <c r="AU47" s="34"/>
      <c r="AV47" s="34"/>
      <c r="AW47" s="32"/>
    </row>
    <row r="48" spans="2:49" x14ac:dyDescent="0.25">
      <c r="B48" s="5"/>
      <c r="C48" s="6"/>
      <c r="D48" s="6"/>
      <c r="E48" s="6"/>
      <c r="F48" s="6"/>
      <c r="G48" s="6"/>
      <c r="H48" s="6"/>
      <c r="I48" s="3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AP48" s="34"/>
      <c r="AQ48" s="34"/>
      <c r="AR48" s="34"/>
      <c r="AS48" s="34"/>
      <c r="AT48" s="34"/>
      <c r="AU48" s="34"/>
      <c r="AV48" s="34"/>
      <c r="AW48" s="32"/>
    </row>
    <row r="49" spans="2:49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  <c r="AP49" s="34"/>
      <c r="AQ49" s="34"/>
      <c r="AR49" s="34"/>
      <c r="AS49" s="34"/>
      <c r="AT49" s="34"/>
      <c r="AU49" s="34"/>
      <c r="AV49" s="34"/>
      <c r="AW49" s="32"/>
    </row>
    <row r="50" spans="2:49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  <c r="AP50" s="34"/>
      <c r="AQ50" s="34"/>
      <c r="AR50" s="34"/>
      <c r="AS50" s="34"/>
      <c r="AT50" s="34"/>
      <c r="AU50" s="34"/>
      <c r="AV50" s="34"/>
      <c r="AW50" s="32"/>
    </row>
    <row r="51" spans="2:49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2"/>
    </row>
    <row r="52" spans="2:49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2"/>
    </row>
    <row r="53" spans="2:49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2"/>
    </row>
    <row r="54" spans="2:49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</row>
    <row r="55" spans="2:49" x14ac:dyDescent="0.25"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7"/>
    </row>
  </sheetData>
  <conditionalFormatting sqref="G47:K47">
    <cfRule type="expression" dxfId="22" priority="1">
      <formula>$I$45&lt;&gt;"&lt;"</formula>
    </cfRule>
    <cfRule type="expression" dxfId="21" priority="2">
      <formula>$I$45="&lt;"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zoomScaleNormal="100" workbookViewId="0">
      <selection activeCell="I20" sqref="I20"/>
    </sheetView>
  </sheetViews>
  <sheetFormatPr defaultColWidth="6.7109375" defaultRowHeight="15" x14ac:dyDescent="0.25"/>
  <sheetData>
    <row r="1" spans="1:31" x14ac:dyDescent="0.25">
      <c r="A1" s="1" t="s">
        <v>0</v>
      </c>
    </row>
    <row r="2" spans="1:31" x14ac:dyDescent="0.25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1:31" x14ac:dyDescent="0.25">
      <c r="B3" s="2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8"/>
      <c r="U3" s="38"/>
    </row>
    <row r="4" spans="1:31" x14ac:dyDescent="0.25">
      <c r="B4" s="5"/>
      <c r="C4" s="24" t="s">
        <v>41</v>
      </c>
      <c r="D4" s="24" t="s">
        <v>177</v>
      </c>
      <c r="E4" s="6"/>
      <c r="F4" s="6"/>
      <c r="G4" s="6"/>
      <c r="H4" s="24" t="s">
        <v>49</v>
      </c>
      <c r="I4" s="24" t="s">
        <v>178</v>
      </c>
      <c r="J4" s="6"/>
      <c r="K4" s="6"/>
      <c r="L4" s="6"/>
      <c r="M4" s="6"/>
      <c r="N4" s="6"/>
      <c r="O4" s="6"/>
      <c r="P4" s="6"/>
      <c r="Q4" s="6"/>
      <c r="R4" s="6"/>
      <c r="S4" s="7"/>
      <c r="T4" s="38"/>
      <c r="U4" s="38"/>
    </row>
    <row r="5" spans="1:31" x14ac:dyDescent="0.25">
      <c r="B5" s="39" t="s">
        <v>37</v>
      </c>
      <c r="C5" s="58">
        <f ca="1">RANDBETWEEN(-40,20)/4</f>
        <v>-7.5</v>
      </c>
      <c r="D5" s="58">
        <f ca="1">C5+RANDBETWEEN(2,24)/4</f>
        <v>-5.5</v>
      </c>
      <c r="E5" s="18" t="s">
        <v>38</v>
      </c>
      <c r="F5" s="30" t="s">
        <v>39</v>
      </c>
      <c r="G5" s="12" t="s">
        <v>37</v>
      </c>
      <c r="H5" s="64">
        <f ca="1">RANDBETWEEN(-40,20)/4</f>
        <v>-3.5</v>
      </c>
      <c r="I5" s="64">
        <f ca="1">H5+RANDBETWEEN(2,24)/4</f>
        <v>-2.5</v>
      </c>
      <c r="J5" s="18" t="s">
        <v>38</v>
      </c>
      <c r="K5" s="6"/>
      <c r="L5" s="6"/>
      <c r="M5" s="6"/>
      <c r="N5" s="6"/>
      <c r="O5" s="6"/>
      <c r="P5" s="6"/>
      <c r="Q5" s="6"/>
      <c r="R5" s="6"/>
      <c r="S5" s="7"/>
      <c r="T5" s="38"/>
      <c r="U5" s="38"/>
    </row>
    <row r="6" spans="1:31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38"/>
      <c r="U6" s="38"/>
      <c r="Y6" s="34" t="s">
        <v>40</v>
      </c>
      <c r="Z6" s="34"/>
      <c r="AA6" s="34"/>
      <c r="AB6" s="34"/>
      <c r="AC6" s="34"/>
      <c r="AD6" s="34"/>
      <c r="AE6" s="34"/>
    </row>
    <row r="7" spans="1:3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38"/>
      <c r="U7" s="38"/>
      <c r="Y7" s="34"/>
      <c r="Z7" s="34"/>
      <c r="AA7" s="34"/>
      <c r="AB7" s="34"/>
      <c r="AC7" s="34"/>
      <c r="AD7" s="34"/>
      <c r="AE7" s="34"/>
    </row>
    <row r="8" spans="1:3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38"/>
      <c r="U8" s="38"/>
      <c r="Y8" s="105" t="s">
        <v>84</v>
      </c>
      <c r="Z8" s="34"/>
      <c r="AA8" s="35" t="s">
        <v>85</v>
      </c>
      <c r="AB8" s="34"/>
      <c r="AC8" s="34" t="s">
        <v>86</v>
      </c>
      <c r="AD8" s="34"/>
      <c r="AE8" s="34"/>
    </row>
    <row r="9" spans="1:3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38"/>
      <c r="U9" s="38"/>
      <c r="Y9" s="34">
        <f t="array" aca="1" ref="Y9:Y10" ca="1">TRANSPOSE(C5:D5)</f>
        <v>-7.5</v>
      </c>
      <c r="Z9" s="34">
        <f>-AB9</f>
        <v>-0.01</v>
      </c>
      <c r="AA9" s="34">
        <f t="array" aca="1" ref="AA9:AA10" ca="1">TRANSPOSE(H5:I5)</f>
        <v>-3.5</v>
      </c>
      <c r="AB9" s="34">
        <v>0.01</v>
      </c>
      <c r="AC9" s="34" t="e">
        <f ca="1">IF(NOT(OR(D15,D16)),MAX(C5,H5),NA())</f>
        <v>#N/A</v>
      </c>
      <c r="AD9" s="34">
        <v>0</v>
      </c>
      <c r="AE9" s="34"/>
    </row>
    <row r="10" spans="1:31" x14ac:dyDescent="0.25">
      <c r="B10" s="5"/>
      <c r="C10" s="6"/>
      <c r="D10" s="6"/>
      <c r="E10" s="6"/>
      <c r="F10" s="6"/>
      <c r="G10" s="6"/>
      <c r="H10" s="6"/>
      <c r="I10" s="6"/>
      <c r="J10" s="6"/>
      <c r="K10" s="31"/>
      <c r="L10" s="6"/>
      <c r="M10" s="6"/>
      <c r="N10" s="6"/>
      <c r="O10" s="6"/>
      <c r="P10" s="6"/>
      <c r="Q10" s="6"/>
      <c r="R10" s="6"/>
      <c r="S10" s="7"/>
      <c r="T10" s="38"/>
      <c r="U10" s="38"/>
      <c r="Y10" s="34">
        <f ca="1"/>
        <v>-5.5</v>
      </c>
      <c r="Z10" s="34">
        <f>-AB10</f>
        <v>-0.01</v>
      </c>
      <c r="AA10" s="34">
        <f ca="1"/>
        <v>-2.5</v>
      </c>
      <c r="AB10" s="34">
        <v>0.01</v>
      </c>
      <c r="AC10" s="34" t="e">
        <f ca="1">IF(NOT(OR(D15,D16)),MIN(D5,I5),NA())</f>
        <v>#N/A</v>
      </c>
      <c r="AD10" s="34">
        <v>0</v>
      </c>
      <c r="AE10" s="34"/>
    </row>
    <row r="11" spans="1:3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38"/>
      <c r="U11" s="38"/>
      <c r="Y11" s="34"/>
      <c r="Z11" s="34"/>
      <c r="AA11" s="34"/>
      <c r="AB11" s="34"/>
      <c r="AC11" s="34"/>
      <c r="AD11" s="34"/>
      <c r="AE11" s="34"/>
    </row>
    <row r="12" spans="1:3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38"/>
      <c r="U12" s="38"/>
    </row>
    <row r="13" spans="1:31" x14ac:dyDescent="0.25">
      <c r="B13" s="21" t="s">
        <v>44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38"/>
      <c r="U13" s="38"/>
    </row>
    <row r="14" spans="1:3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38"/>
      <c r="U14" s="38"/>
    </row>
    <row r="15" spans="1:31" x14ac:dyDescent="0.25">
      <c r="B15" s="5"/>
      <c r="C15" s="23" t="s">
        <v>179</v>
      </c>
      <c r="D15" s="6" t="b">
        <f ca="1">F15&lt;H15</f>
        <v>1</v>
      </c>
      <c r="E15" s="24" t="s">
        <v>45</v>
      </c>
      <c r="F15" s="65">
        <f ca="1">D5</f>
        <v>-5.5</v>
      </c>
      <c r="G15" s="24" t="str">
        <f ca="1">IF(F15&lt;H15,"&lt;", "≥")</f>
        <v>&lt;</v>
      </c>
      <c r="H15" s="66">
        <f ca="1">H5</f>
        <v>-3.5</v>
      </c>
      <c r="I15" s="6"/>
      <c r="J15" s="45"/>
      <c r="K15" s="46" t="s">
        <v>46</v>
      </c>
      <c r="L15" s="47"/>
      <c r="M15" s="18"/>
      <c r="N15" s="12" t="s">
        <v>87</v>
      </c>
      <c r="O15" s="18" t="s">
        <v>88</v>
      </c>
      <c r="P15" s="6"/>
      <c r="Q15" s="6"/>
      <c r="R15" s="6"/>
      <c r="S15" s="7"/>
      <c r="T15" s="38"/>
      <c r="U15" s="38"/>
    </row>
    <row r="16" spans="1:31" x14ac:dyDescent="0.25">
      <c r="B16" s="5"/>
      <c r="C16" s="23" t="s">
        <v>180</v>
      </c>
      <c r="D16" s="6" t="b">
        <f ca="1">F16&lt;H16</f>
        <v>0</v>
      </c>
      <c r="E16" s="24" t="s">
        <v>45</v>
      </c>
      <c r="F16" s="65">
        <f ca="1">I5</f>
        <v>-2.5</v>
      </c>
      <c r="G16" s="24" t="str">
        <f ca="1">IF(F16&lt;H16,"&lt;", "≥")</f>
        <v>≥</v>
      </c>
      <c r="H16" s="66">
        <f ca="1">C5</f>
        <v>-7.5</v>
      </c>
      <c r="I16" s="6"/>
      <c r="J16" s="48"/>
      <c r="K16" s="49" t="str">
        <f ca="1" xml:space="preserve"> IF(OR(D15,D16), "DO NOT","") &amp; " overlap"</f>
        <v>DO NOT overlap</v>
      </c>
      <c r="L16" s="50"/>
      <c r="M16" s="39" t="s">
        <v>37</v>
      </c>
      <c r="N16" s="67" t="e">
        <f ca="1">IF(NOT(OR(D15,D16)),MAX(C5,H5),NA())</f>
        <v>#N/A</v>
      </c>
      <c r="O16" s="67" t="e">
        <f ca="1">IF(NOT(OR(D15,D16)),MIN(D5,I5),NA())</f>
        <v>#N/A</v>
      </c>
      <c r="P16" s="18" t="s">
        <v>38</v>
      </c>
      <c r="Q16" s="6"/>
      <c r="R16" s="6"/>
      <c r="S16" s="7"/>
      <c r="T16" s="38"/>
      <c r="U16" s="38"/>
    </row>
    <row r="17" spans="2:22" x14ac:dyDescent="0.25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8"/>
      <c r="U17" s="38"/>
      <c r="V17" s="36"/>
    </row>
    <row r="18" spans="2:22" x14ac:dyDescent="0.25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2:22" x14ac:dyDescent="0.25">
      <c r="B19" s="36"/>
      <c r="C19" s="36"/>
      <c r="D19" s="36"/>
      <c r="E19" s="36"/>
      <c r="F19" s="36"/>
      <c r="G19" s="36"/>
      <c r="H19" s="36"/>
      <c r="I19" s="36"/>
      <c r="J19" s="36"/>
      <c r="K19" s="37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</sheetData>
  <conditionalFormatting sqref="J15:L16">
    <cfRule type="expression" dxfId="20" priority="8">
      <formula>NOT( OR($D$15,$D$16))</formula>
    </cfRule>
    <cfRule type="expression" dxfId="19" priority="10">
      <formula>OR($D$15,$D$16)</formula>
    </cfRule>
  </conditionalFormatting>
  <conditionalFormatting sqref="M15:P16">
    <cfRule type="expression" dxfId="18" priority="1">
      <formula>OR($D$15,$D$16)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0" zoomScaleNormal="100" workbookViewId="0">
      <selection activeCell="Q22" sqref="Q22"/>
    </sheetView>
  </sheetViews>
  <sheetFormatPr defaultColWidth="6.7109375" defaultRowHeight="15" x14ac:dyDescent="0.25"/>
  <sheetData>
    <row r="1" spans="1:35" x14ac:dyDescent="0.25">
      <c r="A1" s="1" t="s">
        <v>0</v>
      </c>
    </row>
    <row r="3" spans="1:35" x14ac:dyDescent="0.25">
      <c r="B3" s="2" t="s">
        <v>66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 spans="1:35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38"/>
      <c r="U4" s="38"/>
    </row>
    <row r="5" spans="1:35" x14ac:dyDescent="0.25">
      <c r="B5" s="5"/>
      <c r="C5" s="20" t="s">
        <v>64</v>
      </c>
      <c r="D5" s="59">
        <f ca="1">RANDBETWEEN(-18,18)/2</f>
        <v>-7</v>
      </c>
      <c r="E5" s="12" t="s">
        <v>65</v>
      </c>
      <c r="F5" s="58">
        <f ca="1">RANDBETWEEN(-40,20)/4</f>
        <v>-2.75</v>
      </c>
      <c r="G5" s="58">
        <f ca="1">F5+RANDBETWEEN(2,24)/4</f>
        <v>-0.25</v>
      </c>
      <c r="H5" s="18" t="s">
        <v>38</v>
      </c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38"/>
      <c r="U5" s="38"/>
    </row>
    <row r="6" spans="1:35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38"/>
      <c r="U6" s="38"/>
      <c r="AB6" s="43"/>
      <c r="AC6" s="43" t="s">
        <v>40</v>
      </c>
      <c r="AD6" s="43"/>
      <c r="AE6" s="43"/>
      <c r="AF6" s="43"/>
      <c r="AG6" s="43"/>
      <c r="AH6" s="43"/>
      <c r="AI6" s="43"/>
    </row>
    <row r="7" spans="1:35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38"/>
      <c r="U7" s="38"/>
      <c r="AB7" s="43"/>
      <c r="AC7" s="43"/>
      <c r="AD7" s="43"/>
      <c r="AE7" s="43"/>
      <c r="AF7" s="43"/>
      <c r="AG7" s="43"/>
      <c r="AH7" s="43"/>
      <c r="AI7" s="43"/>
    </row>
    <row r="8" spans="1:35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38"/>
      <c r="U8" s="38"/>
      <c r="AB8" s="43"/>
      <c r="AC8" s="44" t="s">
        <v>41</v>
      </c>
      <c r="AD8" s="43"/>
      <c r="AE8" s="44" t="s">
        <v>49</v>
      </c>
      <c r="AF8" s="43"/>
      <c r="AG8" s="43" t="s">
        <v>68</v>
      </c>
      <c r="AH8" s="43"/>
      <c r="AI8" s="43"/>
    </row>
    <row r="9" spans="1:35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38"/>
      <c r="U9" s="38"/>
      <c r="AB9" s="43"/>
      <c r="AC9" s="43">
        <f t="array" aca="1" ref="AC9:AC10" ca="1">TRANSPOSE(F5:G5)</f>
        <v>-2.75</v>
      </c>
      <c r="AD9" s="43">
        <v>0</v>
      </c>
      <c r="AE9" s="43">
        <f ca="1">D5</f>
        <v>-7</v>
      </c>
      <c r="AF9" s="43">
        <v>0</v>
      </c>
      <c r="AG9" s="43">
        <f ca="1">I15</f>
        <v>-2.75</v>
      </c>
      <c r="AH9" s="43">
        <v>0</v>
      </c>
      <c r="AI9" s="43"/>
    </row>
    <row r="10" spans="1:35" x14ac:dyDescent="0.25">
      <c r="B10" s="5"/>
      <c r="C10" s="6"/>
      <c r="D10" s="6"/>
      <c r="E10" s="6"/>
      <c r="F10" s="6"/>
      <c r="G10" s="6"/>
      <c r="H10" s="6"/>
      <c r="I10" s="6"/>
      <c r="J10" s="6"/>
      <c r="K10" s="31"/>
      <c r="L10" s="6"/>
      <c r="M10" s="6"/>
      <c r="N10" s="6"/>
      <c r="O10" s="6"/>
      <c r="P10" s="6"/>
      <c r="Q10" s="6"/>
      <c r="R10" s="6"/>
      <c r="S10" s="7"/>
      <c r="T10" s="38"/>
      <c r="U10" s="38"/>
      <c r="AB10" s="43"/>
      <c r="AC10" s="43">
        <f ca="1"/>
        <v>-0.25</v>
      </c>
      <c r="AD10" s="43">
        <v>0</v>
      </c>
      <c r="AE10" s="43"/>
      <c r="AF10" s="43"/>
      <c r="AG10" s="43"/>
      <c r="AH10" s="43"/>
      <c r="AI10" s="43"/>
    </row>
    <row r="11" spans="1:35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38"/>
      <c r="U11" s="38"/>
      <c r="AB11" s="43"/>
      <c r="AC11" s="43"/>
      <c r="AD11" s="43"/>
      <c r="AE11" s="43"/>
      <c r="AF11" s="43"/>
      <c r="AG11" s="43"/>
      <c r="AH11" s="43"/>
      <c r="AI11" s="43"/>
    </row>
    <row r="12" spans="1:35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38"/>
      <c r="U12" s="38"/>
      <c r="AB12" s="43"/>
      <c r="AC12" s="43"/>
      <c r="AD12" s="43"/>
      <c r="AE12" s="43"/>
      <c r="AF12" s="43"/>
      <c r="AG12" s="43"/>
      <c r="AH12" s="43"/>
      <c r="AI12" s="43"/>
    </row>
    <row r="13" spans="1:35" x14ac:dyDescent="0.25">
      <c r="B13" s="60" t="s">
        <v>42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38"/>
      <c r="U13" s="38"/>
      <c r="AB13" s="43"/>
      <c r="AC13" s="43"/>
      <c r="AD13" s="43"/>
      <c r="AE13" s="43"/>
      <c r="AF13" s="43"/>
      <c r="AG13" s="43"/>
      <c r="AH13" s="43"/>
      <c r="AI13" s="43"/>
    </row>
    <row r="14" spans="1:35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38"/>
      <c r="U14" s="38"/>
      <c r="AB14" s="43"/>
      <c r="AC14" s="43"/>
      <c r="AD14" s="43"/>
      <c r="AE14" s="43"/>
      <c r="AF14" s="43"/>
      <c r="AG14" s="43"/>
      <c r="AH14" s="43"/>
      <c r="AI14" s="43"/>
    </row>
    <row r="15" spans="1:35" x14ac:dyDescent="0.25">
      <c r="B15" s="5"/>
      <c r="C15" s="40"/>
      <c r="D15" s="6"/>
      <c r="E15" s="24"/>
      <c r="F15" s="41"/>
      <c r="G15" s="24"/>
      <c r="H15" s="56"/>
      <c r="I15" s="57">
        <f ca="1">IF(D5&lt;F5,F5,IF(G5&lt;D5,G5,D5))</f>
        <v>-2.75</v>
      </c>
      <c r="J15" s="30"/>
      <c r="K15" s="30"/>
      <c r="L15" s="30"/>
      <c r="M15" s="18"/>
      <c r="N15" s="30"/>
      <c r="O15" s="6"/>
      <c r="P15" s="6"/>
      <c r="Q15" s="6"/>
      <c r="R15" s="6"/>
      <c r="S15" s="7"/>
      <c r="T15" s="38"/>
      <c r="U15" s="38"/>
      <c r="AB15" s="43"/>
      <c r="AC15" s="43"/>
      <c r="AD15" s="43"/>
      <c r="AE15" s="43"/>
      <c r="AF15" s="43"/>
      <c r="AG15" s="43"/>
      <c r="AH15" s="43"/>
      <c r="AI15" s="43"/>
    </row>
    <row r="16" spans="1:35" x14ac:dyDescent="0.25">
      <c r="B16" s="5"/>
      <c r="C16" s="40"/>
      <c r="D16" s="6"/>
      <c r="E16" s="24"/>
      <c r="F16" s="41"/>
      <c r="G16" s="24"/>
      <c r="H16" s="42"/>
      <c r="I16" s="6"/>
      <c r="J16" s="30"/>
      <c r="K16" s="30"/>
      <c r="L16" s="30"/>
      <c r="M16" s="6"/>
      <c r="N16" s="6"/>
      <c r="O16" s="6"/>
      <c r="P16" s="6"/>
      <c r="Q16" s="6"/>
      <c r="R16" s="6"/>
      <c r="S16" s="7"/>
      <c r="T16" s="38"/>
      <c r="U16" s="38"/>
      <c r="AB16" s="43"/>
      <c r="AC16" s="43"/>
      <c r="AD16" s="43"/>
      <c r="AE16" s="43"/>
      <c r="AF16" s="43"/>
      <c r="AG16" s="43"/>
      <c r="AH16" s="43"/>
      <c r="AI16" s="43"/>
    </row>
    <row r="17" spans="2:35" x14ac:dyDescent="0.25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8"/>
      <c r="U17" s="38"/>
      <c r="AB17" s="63"/>
      <c r="AC17" s="43"/>
      <c r="AD17" s="43"/>
      <c r="AE17" s="43"/>
      <c r="AF17" s="43"/>
      <c r="AG17" s="43"/>
      <c r="AH17" s="43"/>
      <c r="AI17" s="43"/>
    </row>
    <row r="18" spans="2:35" x14ac:dyDescent="0.25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AB18" s="43"/>
      <c r="AC18" s="43"/>
      <c r="AD18" s="43"/>
      <c r="AE18" s="43"/>
      <c r="AF18" s="43"/>
      <c r="AG18" s="43"/>
      <c r="AH18" s="43"/>
      <c r="AI18" s="43"/>
    </row>
    <row r="19" spans="2:35" x14ac:dyDescent="0.25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AB19" s="43"/>
      <c r="AC19" s="43"/>
      <c r="AD19" s="43"/>
      <c r="AE19" s="43"/>
      <c r="AF19" s="43"/>
      <c r="AG19" s="43"/>
      <c r="AH19" s="43"/>
      <c r="AI19" s="43"/>
    </row>
    <row r="20" spans="2:35" x14ac:dyDescent="0.25"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AB20" s="43"/>
      <c r="AC20" s="43"/>
      <c r="AD20" s="43"/>
      <c r="AE20" s="43"/>
      <c r="AF20" s="43"/>
      <c r="AG20" s="43"/>
      <c r="AH20" s="43"/>
      <c r="AI20" s="43"/>
    </row>
    <row r="21" spans="2:35" x14ac:dyDescent="0.25"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AB21" s="43"/>
      <c r="AC21" s="43"/>
      <c r="AD21" s="43"/>
      <c r="AE21" s="43"/>
      <c r="AF21" s="43"/>
      <c r="AG21" s="43"/>
      <c r="AH21" s="43"/>
      <c r="AI21" s="43"/>
    </row>
    <row r="22" spans="2:35" x14ac:dyDescent="0.25"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AB22" s="43"/>
      <c r="AC22" s="43"/>
      <c r="AD22" s="43"/>
      <c r="AE22" s="43"/>
      <c r="AF22" s="43"/>
      <c r="AG22" s="43"/>
      <c r="AH22" s="43"/>
      <c r="AI22" s="43"/>
    </row>
    <row r="23" spans="2:35" x14ac:dyDescent="0.25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AB23" s="43"/>
      <c r="AC23" s="43"/>
      <c r="AD23" s="43"/>
      <c r="AE23" s="43"/>
      <c r="AF23" s="43"/>
      <c r="AG23" s="43"/>
      <c r="AH23" s="43"/>
      <c r="AI23" s="43"/>
    </row>
    <row r="24" spans="2:35" x14ac:dyDescent="0.25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AB24" s="43"/>
      <c r="AC24" s="43"/>
      <c r="AD24" s="43"/>
      <c r="AE24" s="43"/>
      <c r="AF24" s="43"/>
      <c r="AG24" s="43"/>
      <c r="AH24" s="43"/>
      <c r="AI24" s="43"/>
    </row>
    <row r="25" spans="2:35" x14ac:dyDescent="0.25">
      <c r="AB25" s="43"/>
      <c r="AC25" s="43"/>
      <c r="AD25" s="43"/>
      <c r="AE25" s="43"/>
      <c r="AF25" s="43"/>
      <c r="AG25" s="43"/>
      <c r="AH25" s="43"/>
      <c r="AI25" s="43"/>
    </row>
    <row r="26" spans="2:35" x14ac:dyDescent="0.25">
      <c r="AB26" s="43"/>
      <c r="AC26" s="43"/>
      <c r="AD26" s="43"/>
      <c r="AE26" s="43"/>
      <c r="AF26" s="43"/>
      <c r="AG26" s="43"/>
      <c r="AH26" s="43"/>
      <c r="AI26" s="43"/>
    </row>
    <row r="27" spans="2:35" x14ac:dyDescent="0.25">
      <c r="B27" s="2" t="s">
        <v>69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AB27" s="43"/>
      <c r="AC27" s="43"/>
      <c r="AD27" s="43"/>
      <c r="AE27" s="43"/>
      <c r="AF27" s="43"/>
      <c r="AG27" s="43"/>
      <c r="AH27" s="43"/>
      <c r="AI27" s="43"/>
    </row>
    <row r="28" spans="2:35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AB28" s="43"/>
      <c r="AC28" s="43" t="s">
        <v>35</v>
      </c>
      <c r="AD28" s="43"/>
      <c r="AE28" s="43"/>
      <c r="AF28" s="43"/>
      <c r="AG28" s="43"/>
      <c r="AH28" s="43"/>
      <c r="AI28" s="43"/>
    </row>
    <row r="29" spans="2:35" x14ac:dyDescent="0.25">
      <c r="B29" s="5"/>
      <c r="C29" s="88">
        <f t="shared" ref="C29:C31" ca="1" si="0">RANDBETWEEN(-10,10)</f>
        <v>8</v>
      </c>
      <c r="D29" s="6"/>
      <c r="E29" s="2" t="s">
        <v>48</v>
      </c>
      <c r="F29" s="3"/>
      <c r="G29" s="3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AB29" s="43"/>
      <c r="AC29" s="43" t="s">
        <v>48</v>
      </c>
      <c r="AD29" s="43"/>
      <c r="AE29" s="43"/>
      <c r="AF29" s="43"/>
      <c r="AG29" s="43"/>
      <c r="AH29" s="43"/>
      <c r="AI29" s="43"/>
    </row>
    <row r="30" spans="2:35" x14ac:dyDescent="0.25">
      <c r="B30" s="27" t="s">
        <v>70</v>
      </c>
      <c r="C30" s="89">
        <f t="shared" ca="1" si="0"/>
        <v>3</v>
      </c>
      <c r="D30" s="6"/>
      <c r="E30" s="5"/>
      <c r="F30" s="24" t="s">
        <v>53</v>
      </c>
      <c r="G30" s="24" t="s">
        <v>54</v>
      </c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AB30" s="43"/>
      <c r="AC30" s="43" t="s">
        <v>49</v>
      </c>
      <c r="AD30" s="43" t="s">
        <v>50</v>
      </c>
      <c r="AE30" s="43" t="s">
        <v>51</v>
      </c>
      <c r="AF30" s="43" t="s">
        <v>52</v>
      </c>
      <c r="AG30" s="43"/>
      <c r="AH30" s="43"/>
      <c r="AI30" s="43"/>
    </row>
    <row r="31" spans="2:35" x14ac:dyDescent="0.25">
      <c r="B31" s="5"/>
      <c r="C31" s="90">
        <f t="shared" ca="1" si="0"/>
        <v>-6</v>
      </c>
      <c r="D31" s="6"/>
      <c r="E31" s="5"/>
      <c r="F31" s="8">
        <f t="shared" ref="F31:G33" ca="1" si="1">AE31</f>
        <v>4</v>
      </c>
      <c r="G31" s="8">
        <f t="shared" ca="1" si="1"/>
        <v>10</v>
      </c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AB31" s="43"/>
      <c r="AC31" s="43">
        <f ca="1">RANDBETWEEN(-7,7)</f>
        <v>7</v>
      </c>
      <c r="AD31" s="43">
        <f ca="1">RANDBETWEEN(1,7)/2</f>
        <v>3</v>
      </c>
      <c r="AE31" s="43">
        <f t="shared" ref="AE31:AE33" ca="1" si="2">AC31-AD31</f>
        <v>4</v>
      </c>
      <c r="AF31" s="43">
        <f t="shared" ref="AF31:AF33" ca="1" si="3">AC31+AD31</f>
        <v>10</v>
      </c>
      <c r="AG31" s="43"/>
      <c r="AH31" s="43"/>
      <c r="AI31" s="43"/>
    </row>
    <row r="32" spans="2:35" x14ac:dyDescent="0.25">
      <c r="B32" s="5"/>
      <c r="C32" s="6"/>
      <c r="D32" s="6"/>
      <c r="E32" s="5"/>
      <c r="F32" s="11">
        <f t="shared" si="1"/>
        <v>-1</v>
      </c>
      <c r="G32" s="11">
        <f t="shared" si="1"/>
        <v>1</v>
      </c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AB32" s="43"/>
      <c r="AC32" s="43">
        <v>0</v>
      </c>
      <c r="AD32" s="43">
        <v>1</v>
      </c>
      <c r="AE32" s="43">
        <f t="shared" si="2"/>
        <v>-1</v>
      </c>
      <c r="AF32" s="43">
        <f t="shared" si="3"/>
        <v>1</v>
      </c>
      <c r="AG32" s="43"/>
      <c r="AH32" s="43"/>
      <c r="AI32" s="43"/>
    </row>
    <row r="33" spans="2:35" x14ac:dyDescent="0.25">
      <c r="B33" s="5"/>
      <c r="C33" s="6"/>
      <c r="D33" s="6"/>
      <c r="E33" s="5"/>
      <c r="F33" s="14">
        <f t="shared" ca="1" si="1"/>
        <v>3.5</v>
      </c>
      <c r="G33" s="14">
        <f t="shared" ca="1" si="1"/>
        <v>4.5</v>
      </c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AB33" s="43"/>
      <c r="AC33" s="43">
        <f t="shared" ref="AC33" ca="1" si="4">RANDBETWEEN(-7,7)</f>
        <v>4</v>
      </c>
      <c r="AD33" s="43">
        <f ca="1">RANDBETWEEN(1,7)/2</f>
        <v>0.5</v>
      </c>
      <c r="AE33" s="43">
        <f t="shared" ca="1" si="2"/>
        <v>3.5</v>
      </c>
      <c r="AF33" s="43">
        <f t="shared" ca="1" si="3"/>
        <v>4.5</v>
      </c>
      <c r="AG33" s="43"/>
      <c r="AH33" s="43"/>
      <c r="AI33" s="43"/>
    </row>
    <row r="34" spans="2:35" x14ac:dyDescent="0.25">
      <c r="B34" s="5"/>
      <c r="C34" s="6"/>
      <c r="D34" s="6"/>
      <c r="E34" s="15"/>
      <c r="F34" s="16"/>
      <c r="G34" s="16"/>
      <c r="H34" s="17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AB34" s="43"/>
      <c r="AC34" s="43"/>
      <c r="AD34" s="43"/>
      <c r="AE34" s="43"/>
      <c r="AF34" s="43"/>
      <c r="AG34" s="43"/>
      <c r="AH34" s="43"/>
      <c r="AI34" s="43"/>
    </row>
    <row r="35" spans="2:35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AB35" s="43"/>
      <c r="AC35" s="43" t="s">
        <v>56</v>
      </c>
      <c r="AD35" s="43"/>
      <c r="AE35" s="43"/>
      <c r="AF35" s="43"/>
      <c r="AG35" s="43"/>
      <c r="AH35" s="43"/>
      <c r="AI35" s="43"/>
    </row>
    <row r="36" spans="2:35" x14ac:dyDescent="0.25">
      <c r="B36" s="21" t="s">
        <v>73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AB36" s="43"/>
      <c r="AC36" s="43"/>
      <c r="AD36" s="43"/>
      <c r="AE36" s="43"/>
      <c r="AF36" s="43"/>
      <c r="AG36" s="43"/>
      <c r="AH36" s="43"/>
      <c r="AI36" s="43"/>
    </row>
    <row r="37" spans="2:35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AB37" s="43"/>
      <c r="AC37" s="43" t="s">
        <v>48</v>
      </c>
      <c r="AD37" s="43"/>
      <c r="AE37" s="43" t="s">
        <v>72</v>
      </c>
      <c r="AF37" s="43"/>
      <c r="AG37" s="43" t="s">
        <v>75</v>
      </c>
      <c r="AH37" s="43"/>
      <c r="AI37" s="43"/>
    </row>
    <row r="38" spans="2:35" x14ac:dyDescent="0.25">
      <c r="B38" s="54" t="s">
        <v>62</v>
      </c>
      <c r="C38" s="24" t="s">
        <v>53</v>
      </c>
      <c r="D38" s="24" t="s">
        <v>54</v>
      </c>
      <c r="E38" s="24"/>
      <c r="F38" s="24" t="s">
        <v>74</v>
      </c>
      <c r="G38" s="6"/>
      <c r="H38" s="30" t="s">
        <v>75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AB38" s="43"/>
      <c r="AC38" s="43">
        <f ca="1">F33</f>
        <v>3.5</v>
      </c>
      <c r="AD38" s="43">
        <f ca="1">F31</f>
        <v>4</v>
      </c>
      <c r="AE38" s="43">
        <f ca="1">C31</f>
        <v>-6</v>
      </c>
      <c r="AF38" s="43">
        <f ca="1">C29</f>
        <v>8</v>
      </c>
      <c r="AG38" s="43">
        <f ca="1">H41</f>
        <v>3.5</v>
      </c>
      <c r="AH38" s="43">
        <f ca="1">H39</f>
        <v>8</v>
      </c>
      <c r="AI38" s="43"/>
    </row>
    <row r="39" spans="2:35" x14ac:dyDescent="0.25">
      <c r="B39" s="54" t="s">
        <v>59</v>
      </c>
      <c r="C39" s="51">
        <f t="shared" ref="C39:D41" ca="1" si="5">F31</f>
        <v>4</v>
      </c>
      <c r="D39" s="52">
        <f t="shared" ca="1" si="5"/>
        <v>10</v>
      </c>
      <c r="E39" s="30" t="s">
        <v>39</v>
      </c>
      <c r="F39" s="8">
        <f ca="1">C29</f>
        <v>8</v>
      </c>
      <c r="G39" s="6"/>
      <c r="H39" s="92">
        <f ca="1">IF(F39&lt;C39,C39,IF(D39&lt;F39,D39,F39))</f>
        <v>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AB39" s="43"/>
      <c r="AC39" s="43">
        <f ca="1">AC38</f>
        <v>3.5</v>
      </c>
      <c r="AD39" s="43">
        <f ca="1">AD40</f>
        <v>10</v>
      </c>
      <c r="AE39" s="43"/>
      <c r="AF39" s="43"/>
      <c r="AG39" s="43"/>
      <c r="AH39" s="43"/>
      <c r="AI39" s="43"/>
    </row>
    <row r="40" spans="2:35" x14ac:dyDescent="0.25">
      <c r="B40" s="54" t="s">
        <v>60</v>
      </c>
      <c r="C40" s="51">
        <f t="shared" si="5"/>
        <v>-1</v>
      </c>
      <c r="D40" s="52">
        <f t="shared" si="5"/>
        <v>1</v>
      </c>
      <c r="E40" s="30" t="s">
        <v>39</v>
      </c>
      <c r="F40" s="61">
        <f ca="1">C30</f>
        <v>3</v>
      </c>
      <c r="G40" s="6"/>
      <c r="H40" s="112">
        <f t="shared" ref="H40:H41" ca="1" si="6">IF(F40&lt;C40,C40,IF(D40&lt;F40,D40,F40))</f>
        <v>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B40" s="43"/>
      <c r="AC40" s="43">
        <f ca="1">G33</f>
        <v>4.5</v>
      </c>
      <c r="AD40" s="43">
        <f ca="1">G31</f>
        <v>10</v>
      </c>
      <c r="AE40" s="43"/>
      <c r="AF40" s="43"/>
      <c r="AG40" s="43"/>
      <c r="AH40" s="43"/>
      <c r="AI40" s="43"/>
    </row>
    <row r="41" spans="2:35" x14ac:dyDescent="0.25">
      <c r="B41" s="54" t="s">
        <v>61</v>
      </c>
      <c r="C41" s="51">
        <f t="shared" ca="1" si="5"/>
        <v>3.5</v>
      </c>
      <c r="D41" s="52">
        <f t="shared" ca="1" si="5"/>
        <v>4.5</v>
      </c>
      <c r="E41" s="30" t="s">
        <v>39</v>
      </c>
      <c r="F41" s="14">
        <f ca="1">C31</f>
        <v>-6</v>
      </c>
      <c r="G41" s="6"/>
      <c r="H41" s="96">
        <f t="shared" ca="1" si="6"/>
        <v>3.5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B41" s="43"/>
      <c r="AC41" s="43">
        <f ca="1">AC40</f>
        <v>4.5</v>
      </c>
      <c r="AD41" s="43">
        <f ca="1">AD38</f>
        <v>4</v>
      </c>
      <c r="AE41" s="43"/>
      <c r="AF41" s="43"/>
      <c r="AG41" s="43"/>
      <c r="AH41" s="43"/>
      <c r="AI41" s="43"/>
    </row>
    <row r="42" spans="2:35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AB42" s="43"/>
      <c r="AC42" s="43">
        <f t="shared" ref="AC42:AD42" ca="1" si="7">AC38</f>
        <v>3.5</v>
      </c>
      <c r="AD42" s="43">
        <f t="shared" ca="1" si="7"/>
        <v>4</v>
      </c>
      <c r="AE42" s="43"/>
      <c r="AF42" s="43"/>
      <c r="AG42" s="43"/>
      <c r="AH42" s="43"/>
      <c r="AI42" s="43"/>
    </row>
    <row r="43" spans="2:35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AB43" s="43"/>
      <c r="AC43" s="43"/>
      <c r="AD43" s="43"/>
      <c r="AE43" s="43"/>
      <c r="AF43" s="43"/>
      <c r="AG43" s="43"/>
      <c r="AH43" s="43"/>
      <c r="AI43" s="43"/>
    </row>
    <row r="44" spans="2:35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spans="2:35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 spans="2:35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</row>
    <row r="47" spans="2:35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</row>
    <row r="48" spans="2:35" x14ac:dyDescent="0.25"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</row>
  </sheetData>
  <conditionalFormatting sqref="J15:L15 L16">
    <cfRule type="expression" dxfId="17" priority="5">
      <formula>NOT( OR($D$15,$D$16))</formula>
    </cfRule>
    <cfRule type="expression" dxfId="16" priority="6">
      <formula>-OR($D$15,$D$16)</formula>
    </cfRule>
  </conditionalFormatting>
  <conditionalFormatting sqref="J16">
    <cfRule type="expression" dxfId="15" priority="3">
      <formula>NOT( OR($D$15,$D$16))</formula>
    </cfRule>
    <cfRule type="expression" dxfId="14" priority="4">
      <formula>-OR($D$15,$D$16)</formula>
    </cfRule>
  </conditionalFormatting>
  <conditionalFormatting sqref="K16">
    <cfRule type="expression" dxfId="13" priority="1">
      <formula>NOT( OR($D$15,$D$16))</formula>
    </cfRule>
    <cfRule type="expression" dxfId="12" priority="2">
      <formula>-OR($D$15,$D$16)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1"/>
  <sheetViews>
    <sheetView topLeftCell="A25" zoomScaleNormal="100" workbookViewId="0">
      <selection activeCell="X34" sqref="X34"/>
    </sheetView>
  </sheetViews>
  <sheetFormatPr defaultColWidth="6.7109375" defaultRowHeight="15" x14ac:dyDescent="0.25"/>
  <cols>
    <col min="21" max="39" width="6.7109375" customWidth="1"/>
    <col min="40" max="40" width="6.85546875" bestFit="1" customWidth="1"/>
  </cols>
  <sheetData>
    <row r="1" spans="1:43" x14ac:dyDescent="0.25">
      <c r="A1" s="1" t="s">
        <v>0</v>
      </c>
    </row>
    <row r="3" spans="1:43" x14ac:dyDescent="0.25">
      <c r="B3" s="2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AC3" s="43" t="s">
        <v>35</v>
      </c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</row>
    <row r="4" spans="1:43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AC4" s="43" t="s">
        <v>48</v>
      </c>
      <c r="AD4" s="43"/>
      <c r="AE4" s="43"/>
      <c r="AF4" s="43"/>
      <c r="AG4" s="43" t="s">
        <v>55</v>
      </c>
      <c r="AH4" s="43"/>
      <c r="AI4" s="43"/>
      <c r="AJ4" s="43"/>
      <c r="AK4" s="43"/>
      <c r="AL4" s="43"/>
      <c r="AM4" s="43"/>
      <c r="AN4" s="43"/>
      <c r="AO4" s="43"/>
      <c r="AP4" s="43"/>
      <c r="AQ4" s="43"/>
    </row>
    <row r="5" spans="1:43" x14ac:dyDescent="0.25">
      <c r="B5" s="5"/>
      <c r="C5" s="127" t="s">
        <v>186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AC5" s="44" t="s">
        <v>49</v>
      </c>
      <c r="AD5" s="44" t="s">
        <v>50</v>
      </c>
      <c r="AE5" s="44" t="s">
        <v>51</v>
      </c>
      <c r="AF5" s="44" t="s">
        <v>52</v>
      </c>
      <c r="AG5" s="44" t="s">
        <v>49</v>
      </c>
      <c r="AH5" s="44" t="s">
        <v>50</v>
      </c>
      <c r="AI5" s="44" t="s">
        <v>51</v>
      </c>
      <c r="AJ5" s="44" t="s">
        <v>52</v>
      </c>
      <c r="AK5" s="43"/>
      <c r="AL5" s="43"/>
      <c r="AM5" s="43"/>
      <c r="AN5" s="43"/>
      <c r="AO5" s="43"/>
      <c r="AP5" s="43"/>
      <c r="AQ5" s="43"/>
    </row>
    <row r="6" spans="1:43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AC6" s="43">
        <f ca="1">RANDBETWEEN(-7,7)</f>
        <v>5</v>
      </c>
      <c r="AD6" s="43">
        <f ca="1">RANDBETWEEN(1,7)/2</f>
        <v>0.5</v>
      </c>
      <c r="AE6" s="43">
        <f t="shared" ref="AE6:AE8" ca="1" si="0">AC6-AD6</f>
        <v>4.5</v>
      </c>
      <c r="AF6" s="43">
        <f t="shared" ref="AF6:AF8" ca="1" si="1">AC6+AD6</f>
        <v>5.5</v>
      </c>
      <c r="AG6" s="43">
        <f ca="1">RANDBETWEEN(-7,7)</f>
        <v>-2</v>
      </c>
      <c r="AH6" s="43">
        <f ca="1">RANDBETWEEN(1,7)/2</f>
        <v>3.5</v>
      </c>
      <c r="AI6" s="43">
        <f t="shared" ref="AI6:AI8" ca="1" si="2">AG6-AH6</f>
        <v>-5.5</v>
      </c>
      <c r="AJ6" s="43">
        <f t="shared" ref="AJ6:AJ8" ca="1" si="3">AG6+AH6</f>
        <v>1.5</v>
      </c>
      <c r="AK6" s="43"/>
      <c r="AL6" s="43"/>
      <c r="AM6" s="43"/>
      <c r="AN6" s="43"/>
      <c r="AO6" s="43"/>
      <c r="AP6" s="43"/>
      <c r="AQ6" s="43"/>
    </row>
    <row r="7" spans="1:43" x14ac:dyDescent="0.25">
      <c r="B7" s="5"/>
      <c r="C7" s="2" t="s">
        <v>48</v>
      </c>
      <c r="D7" s="3"/>
      <c r="E7" s="3"/>
      <c r="F7" s="4"/>
      <c r="G7" s="6"/>
      <c r="H7" s="2" t="s">
        <v>55</v>
      </c>
      <c r="I7" s="3"/>
      <c r="J7" s="3"/>
      <c r="K7" s="4"/>
      <c r="L7" s="6"/>
      <c r="M7" s="6"/>
      <c r="N7" s="6"/>
      <c r="O7" s="6"/>
      <c r="P7" s="6"/>
      <c r="Q7" s="6"/>
      <c r="R7" s="6"/>
      <c r="S7" s="6"/>
      <c r="T7" s="6"/>
      <c r="U7" s="7"/>
      <c r="AC7" s="43">
        <v>0</v>
      </c>
      <c r="AD7" s="43">
        <v>1</v>
      </c>
      <c r="AE7" s="43">
        <f t="shared" si="0"/>
        <v>-1</v>
      </c>
      <c r="AF7" s="43">
        <f t="shared" si="1"/>
        <v>1</v>
      </c>
      <c r="AG7" s="43">
        <v>0</v>
      </c>
      <c r="AH7" s="43">
        <v>1</v>
      </c>
      <c r="AI7" s="43">
        <f t="shared" si="2"/>
        <v>-1</v>
      </c>
      <c r="AJ7" s="43">
        <f t="shared" si="3"/>
        <v>1</v>
      </c>
      <c r="AK7" s="43"/>
      <c r="AL7" s="43"/>
      <c r="AM7" s="43"/>
      <c r="AN7" s="43"/>
      <c r="AO7" s="43"/>
      <c r="AP7" s="43"/>
      <c r="AQ7" s="43"/>
    </row>
    <row r="8" spans="1:43" x14ac:dyDescent="0.25">
      <c r="B8" s="5"/>
      <c r="C8" s="5"/>
      <c r="D8" s="24" t="s">
        <v>53</v>
      </c>
      <c r="E8" s="24" t="s">
        <v>54</v>
      </c>
      <c r="F8" s="7"/>
      <c r="G8" s="6"/>
      <c r="H8" s="5"/>
      <c r="I8" s="24" t="s">
        <v>53</v>
      </c>
      <c r="J8" s="24" t="s">
        <v>54</v>
      </c>
      <c r="K8" s="7"/>
      <c r="L8" s="6"/>
      <c r="M8" s="6"/>
      <c r="N8" s="6"/>
      <c r="O8" s="6"/>
      <c r="P8" s="6"/>
      <c r="Q8" s="6"/>
      <c r="R8" s="6"/>
      <c r="S8" s="6"/>
      <c r="T8" s="6"/>
      <c r="U8" s="7"/>
      <c r="AC8" s="43">
        <f t="shared" ref="AC8" ca="1" si="4">RANDBETWEEN(-7,7)</f>
        <v>3</v>
      </c>
      <c r="AD8" s="43">
        <f ca="1">RANDBETWEEN(1,7)/2</f>
        <v>3</v>
      </c>
      <c r="AE8" s="43">
        <f t="shared" ca="1" si="0"/>
        <v>0</v>
      </c>
      <c r="AF8" s="43">
        <f t="shared" ca="1" si="1"/>
        <v>6</v>
      </c>
      <c r="AG8" s="43">
        <f t="shared" ref="AG8" ca="1" si="5">RANDBETWEEN(-7,7)</f>
        <v>6</v>
      </c>
      <c r="AH8" s="43">
        <f ca="1">RANDBETWEEN(1,7)/2</f>
        <v>3.5</v>
      </c>
      <c r="AI8" s="43">
        <f t="shared" ca="1" si="2"/>
        <v>2.5</v>
      </c>
      <c r="AJ8" s="43">
        <f t="shared" ca="1" si="3"/>
        <v>9.5</v>
      </c>
      <c r="AK8" s="43"/>
      <c r="AL8" s="43"/>
      <c r="AM8" s="43"/>
      <c r="AN8" s="43"/>
      <c r="AO8" s="43"/>
      <c r="AP8" s="43"/>
      <c r="AQ8" s="43"/>
    </row>
    <row r="9" spans="1:43" x14ac:dyDescent="0.25">
      <c r="B9" s="5"/>
      <c r="C9" s="5"/>
      <c r="D9" s="109">
        <f t="shared" ref="D9:E11" ca="1" si="6">AE6</f>
        <v>4.5</v>
      </c>
      <c r="E9" s="109">
        <f t="shared" ca="1" si="6"/>
        <v>5.5</v>
      </c>
      <c r="F9" s="7"/>
      <c r="G9" s="6"/>
      <c r="H9" s="5"/>
      <c r="I9" s="88">
        <f t="shared" ref="I9:J11" ca="1" si="7">AI6</f>
        <v>-5.5</v>
      </c>
      <c r="J9" s="88">
        <f t="shared" ca="1" si="7"/>
        <v>1.5</v>
      </c>
      <c r="K9" s="7"/>
      <c r="L9" s="6"/>
      <c r="M9" s="6"/>
      <c r="N9" s="6"/>
      <c r="O9" s="6"/>
      <c r="P9" s="6"/>
      <c r="Q9" s="6"/>
      <c r="R9" s="6"/>
      <c r="S9" s="6"/>
      <c r="T9" s="6"/>
      <c r="U9" s="7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 x14ac:dyDescent="0.25">
      <c r="B10" s="5"/>
      <c r="C10" s="5"/>
      <c r="D10" s="110">
        <f t="shared" si="6"/>
        <v>-1</v>
      </c>
      <c r="E10" s="110">
        <f t="shared" si="6"/>
        <v>1</v>
      </c>
      <c r="F10" s="7"/>
      <c r="G10" s="6"/>
      <c r="H10" s="5"/>
      <c r="I10" s="89">
        <f t="shared" si="7"/>
        <v>-1</v>
      </c>
      <c r="J10" s="89">
        <f t="shared" si="7"/>
        <v>1</v>
      </c>
      <c r="K10" s="7"/>
      <c r="L10" s="6"/>
      <c r="M10" s="6"/>
      <c r="N10" s="6"/>
      <c r="O10" s="6"/>
      <c r="P10" s="6"/>
      <c r="Q10" s="6"/>
      <c r="R10" s="6"/>
      <c r="S10" s="6"/>
      <c r="T10" s="6"/>
      <c r="U10" s="7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 x14ac:dyDescent="0.25">
      <c r="B11" s="5"/>
      <c r="C11" s="5"/>
      <c r="D11" s="111">
        <f t="shared" ca="1" si="6"/>
        <v>0</v>
      </c>
      <c r="E11" s="111">
        <f t="shared" ca="1" si="6"/>
        <v>6</v>
      </c>
      <c r="F11" s="7"/>
      <c r="G11" s="6"/>
      <c r="H11" s="5"/>
      <c r="I11" s="90">
        <f t="shared" ca="1" si="7"/>
        <v>2.5</v>
      </c>
      <c r="J11" s="90">
        <f t="shared" ca="1" si="7"/>
        <v>9.5</v>
      </c>
      <c r="K11" s="7"/>
      <c r="L11" s="6"/>
      <c r="M11" s="6"/>
      <c r="N11" s="6"/>
      <c r="O11" s="6"/>
      <c r="P11" s="6"/>
      <c r="Q11" s="6"/>
      <c r="R11" s="6"/>
      <c r="S11" s="6"/>
      <c r="T11" s="6"/>
      <c r="U11" s="7"/>
      <c r="AC11" s="43" t="s">
        <v>56</v>
      </c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 x14ac:dyDescent="0.25">
      <c r="B12" s="5"/>
      <c r="C12" s="15"/>
      <c r="D12" s="71" t="s">
        <v>100</v>
      </c>
      <c r="E12" s="16"/>
      <c r="F12" s="17"/>
      <c r="G12" s="6"/>
      <c r="H12" s="15"/>
      <c r="I12" s="71" t="s">
        <v>100</v>
      </c>
      <c r="J12" s="16"/>
      <c r="K12" s="17"/>
      <c r="L12" s="6"/>
      <c r="M12" s="6"/>
      <c r="N12" s="6"/>
      <c r="O12" s="6"/>
      <c r="P12" s="6"/>
      <c r="Q12" s="6"/>
      <c r="R12" s="6"/>
      <c r="S12" s="6"/>
      <c r="T12" s="6"/>
      <c r="U12" s="7"/>
      <c r="AC12" s="43"/>
      <c r="AD12" s="43"/>
      <c r="AE12" s="43"/>
      <c r="AF12" s="43"/>
      <c r="AG12" s="43" t="s">
        <v>71</v>
      </c>
      <c r="AH12" s="43"/>
      <c r="AI12" s="43"/>
      <c r="AJ12" s="43"/>
      <c r="AK12" s="43" t="s">
        <v>71</v>
      </c>
      <c r="AL12" s="43"/>
      <c r="AM12" s="43"/>
      <c r="AN12" s="43"/>
      <c r="AO12" s="43"/>
      <c r="AP12" s="43"/>
      <c r="AQ12" s="43"/>
    </row>
    <row r="13" spans="1:43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AC13" s="43" t="s">
        <v>48</v>
      </c>
      <c r="AD13" s="43"/>
      <c r="AE13" s="43" t="s">
        <v>55</v>
      </c>
      <c r="AF13" s="43"/>
      <c r="AG13" s="44" t="s">
        <v>61</v>
      </c>
      <c r="AH13" s="44"/>
      <c r="AI13" s="44" t="s">
        <v>59</v>
      </c>
      <c r="AJ13" s="44"/>
      <c r="AK13" s="44" t="s">
        <v>61</v>
      </c>
      <c r="AL13" s="44"/>
      <c r="AM13" s="44" t="s">
        <v>59</v>
      </c>
      <c r="AN13" s="43"/>
      <c r="AO13" s="43"/>
      <c r="AP13" s="43"/>
      <c r="AQ13" s="43"/>
    </row>
    <row r="14" spans="1:43" x14ac:dyDescent="0.25">
      <c r="B14" s="21" t="s">
        <v>57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AC14" s="43">
        <f ca="1">D11</f>
        <v>0</v>
      </c>
      <c r="AD14" s="43">
        <f ca="1">D9</f>
        <v>4.5</v>
      </c>
      <c r="AE14" s="43">
        <f ca="1">I11</f>
        <v>2.5</v>
      </c>
      <c r="AF14" s="43">
        <f ca="1">I9</f>
        <v>-5.5</v>
      </c>
      <c r="AG14" s="43">
        <f ca="1">D11</f>
        <v>0</v>
      </c>
      <c r="AH14" s="43">
        <f ca="1">D9</f>
        <v>4.5</v>
      </c>
      <c r="AI14" s="43">
        <f ca="1">D11</f>
        <v>0</v>
      </c>
      <c r="AJ14" s="43">
        <f ca="1">AJ15</f>
        <v>4.5</v>
      </c>
      <c r="AK14" s="43">
        <f ca="1">I11</f>
        <v>2.5</v>
      </c>
      <c r="AL14" s="43">
        <f ca="1">I9</f>
        <v>-5.5</v>
      </c>
      <c r="AM14" s="43">
        <f ca="1">I11</f>
        <v>2.5</v>
      </c>
      <c r="AN14" s="43">
        <f ca="1">AN15</f>
        <v>-5.5</v>
      </c>
      <c r="AO14" s="43"/>
      <c r="AP14" s="43"/>
      <c r="AQ14" s="43"/>
    </row>
    <row r="15" spans="1:43" x14ac:dyDescent="0.25">
      <c r="B15" s="5"/>
      <c r="C15" s="6"/>
      <c r="D15" s="6"/>
      <c r="E15" s="6"/>
      <c r="F15" s="6"/>
      <c r="G15" s="6"/>
      <c r="H15" s="6"/>
      <c r="I15" s="6"/>
      <c r="J15" s="30" t="s">
        <v>157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AC15" s="43">
        <f ca="1">AC14</f>
        <v>0</v>
      </c>
      <c r="AD15" s="43">
        <f ca="1">AD16</f>
        <v>5.5</v>
      </c>
      <c r="AE15" s="43">
        <f ca="1">AE14</f>
        <v>2.5</v>
      </c>
      <c r="AF15" s="43">
        <f ca="1">AF16</f>
        <v>1.5</v>
      </c>
      <c r="AG15" s="43">
        <f ca="1">D11</f>
        <v>0</v>
      </c>
      <c r="AH15" s="43">
        <v>0.2</v>
      </c>
      <c r="AI15" s="43">
        <v>0.2</v>
      </c>
      <c r="AJ15" s="43">
        <f ca="1">D9</f>
        <v>4.5</v>
      </c>
      <c r="AK15" s="43">
        <f ca="1">I11</f>
        <v>2.5</v>
      </c>
      <c r="AL15" s="43">
        <v>-0.2</v>
      </c>
      <c r="AM15" s="43">
        <v>-0.2</v>
      </c>
      <c r="AN15" s="43">
        <f ca="1">I9</f>
        <v>-5.5</v>
      </c>
      <c r="AO15" s="43"/>
      <c r="AP15" s="43"/>
      <c r="AQ15" s="43"/>
    </row>
    <row r="16" spans="1:43" x14ac:dyDescent="0.25">
      <c r="B16" s="5"/>
      <c r="C16" s="30" t="s">
        <v>62</v>
      </c>
      <c r="D16" s="24" t="s">
        <v>53</v>
      </c>
      <c r="E16" s="24" t="s">
        <v>54</v>
      </c>
      <c r="F16" s="6"/>
      <c r="G16" s="24" t="s">
        <v>53</v>
      </c>
      <c r="H16" s="24" t="s">
        <v>54</v>
      </c>
      <c r="I16" s="6"/>
      <c r="J16" s="30" t="s">
        <v>158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AC16" s="43">
        <f ca="1">E11</f>
        <v>6</v>
      </c>
      <c r="AD16" s="43">
        <f ca="1">E9</f>
        <v>5.5</v>
      </c>
      <c r="AE16" s="43">
        <f ca="1">J11</f>
        <v>9.5</v>
      </c>
      <c r="AF16" s="43">
        <f ca="1">J9</f>
        <v>1.5</v>
      </c>
      <c r="AG16" s="43">
        <f ca="1">E11</f>
        <v>6</v>
      </c>
      <c r="AH16" s="43">
        <v>0.2</v>
      </c>
      <c r="AI16" s="43">
        <v>0.2</v>
      </c>
      <c r="AJ16" s="43">
        <f ca="1">E9</f>
        <v>5.5</v>
      </c>
      <c r="AK16" s="43">
        <f ca="1">J11</f>
        <v>9.5</v>
      </c>
      <c r="AL16" s="43">
        <v>-0.2</v>
      </c>
      <c r="AM16" s="43">
        <v>-0.2</v>
      </c>
      <c r="AN16" s="43">
        <f ca="1">J9</f>
        <v>1.5</v>
      </c>
      <c r="AO16" s="43"/>
      <c r="AP16" s="43"/>
      <c r="AQ16" s="43"/>
    </row>
    <row r="17" spans="2:43" x14ac:dyDescent="0.25">
      <c r="B17" s="5"/>
      <c r="C17" s="30" t="s">
        <v>59</v>
      </c>
      <c r="D17" s="51">
        <f t="shared" ref="D17:E19" ca="1" si="8">D9</f>
        <v>4.5</v>
      </c>
      <c r="E17" s="52">
        <f t="shared" ca="1" si="8"/>
        <v>5.5</v>
      </c>
      <c r="F17" s="30" t="s">
        <v>39</v>
      </c>
      <c r="G17" s="51">
        <f t="shared" ref="G17:H19" ca="1" si="9">I9</f>
        <v>-5.5</v>
      </c>
      <c r="H17" s="52">
        <f t="shared" ca="1" si="9"/>
        <v>1.5</v>
      </c>
      <c r="I17" s="6"/>
      <c r="J17" s="6" t="b">
        <f ca="1">NOT(OR(E17&lt;G17,H17&lt;D17))</f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AC17" s="43">
        <f ca="1">AC16</f>
        <v>6</v>
      </c>
      <c r="AD17" s="43">
        <f ca="1">AD14</f>
        <v>4.5</v>
      </c>
      <c r="AE17" s="43">
        <f ca="1">AE16</f>
        <v>9.5</v>
      </c>
      <c r="AF17" s="43">
        <f ca="1">AF14</f>
        <v>-5.5</v>
      </c>
      <c r="AG17" s="43">
        <f ca="1">E11</f>
        <v>6</v>
      </c>
      <c r="AH17" s="43">
        <f ca="1">E9</f>
        <v>5.5</v>
      </c>
      <c r="AI17" s="43">
        <f ca="1">E11</f>
        <v>6</v>
      </c>
      <c r="AJ17" s="43">
        <f ca="1">AJ16</f>
        <v>5.5</v>
      </c>
      <c r="AK17" s="43">
        <f ca="1">J11</f>
        <v>9.5</v>
      </c>
      <c r="AL17" s="43">
        <f ca="1">J9</f>
        <v>1.5</v>
      </c>
      <c r="AM17" s="43">
        <f ca="1">J11</f>
        <v>9.5</v>
      </c>
      <c r="AN17" s="43">
        <f ca="1">AN16</f>
        <v>1.5</v>
      </c>
      <c r="AO17" s="43"/>
      <c r="AP17" s="43"/>
      <c r="AQ17" s="43"/>
    </row>
    <row r="18" spans="2:43" x14ac:dyDescent="0.25">
      <c r="B18" s="70"/>
      <c r="C18" s="30" t="s">
        <v>60</v>
      </c>
      <c r="D18" s="51">
        <f t="shared" si="8"/>
        <v>-1</v>
      </c>
      <c r="E18" s="52">
        <f t="shared" si="8"/>
        <v>1</v>
      </c>
      <c r="F18" s="30" t="s">
        <v>39</v>
      </c>
      <c r="G18" s="51">
        <f t="shared" si="9"/>
        <v>-1</v>
      </c>
      <c r="H18" s="52">
        <f t="shared" si="9"/>
        <v>1</v>
      </c>
      <c r="I18" s="68"/>
      <c r="J18" s="6" t="b">
        <f t="shared" ref="J18:J19" si="10">NOT(OR(E18&lt;G18,H18&lt;D18))</f>
        <v>1</v>
      </c>
      <c r="K18" s="69" t="s">
        <v>89</v>
      </c>
      <c r="L18" s="6"/>
      <c r="M18" s="6"/>
      <c r="N18" s="6"/>
      <c r="O18" s="6"/>
      <c r="P18" s="6"/>
      <c r="Q18" s="6"/>
      <c r="R18" s="6"/>
      <c r="S18" s="6"/>
      <c r="T18" s="6"/>
      <c r="U18" s="7"/>
      <c r="AC18" s="43">
        <f t="shared" ref="AC18:AD18" ca="1" si="11">AC14</f>
        <v>0</v>
      </c>
      <c r="AD18" s="43">
        <f t="shared" ca="1" si="11"/>
        <v>4.5</v>
      </c>
      <c r="AE18" s="43">
        <f t="shared" ref="AE18:AF18" ca="1" si="12">AE14</f>
        <v>2.5</v>
      </c>
      <c r="AF18" s="43">
        <f t="shared" ca="1" si="12"/>
        <v>-5.5</v>
      </c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</row>
    <row r="19" spans="2:43" x14ac:dyDescent="0.25">
      <c r="B19" s="5"/>
      <c r="C19" s="30" t="s">
        <v>61</v>
      </c>
      <c r="D19" s="51">
        <f t="shared" ca="1" si="8"/>
        <v>0</v>
      </c>
      <c r="E19" s="52">
        <f t="shared" ca="1" si="8"/>
        <v>6</v>
      </c>
      <c r="F19" s="30" t="s">
        <v>39</v>
      </c>
      <c r="G19" s="51">
        <f t="shared" ca="1" si="9"/>
        <v>2.5</v>
      </c>
      <c r="H19" s="52">
        <f t="shared" ca="1" si="9"/>
        <v>9.5</v>
      </c>
      <c r="I19" s="6"/>
      <c r="J19" s="6" t="b">
        <f t="shared" ca="1" si="10"/>
        <v>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</row>
    <row r="20" spans="2:43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AC20" s="43"/>
      <c r="AD20" s="43"/>
      <c r="AE20" s="43"/>
      <c r="AF20" s="43"/>
      <c r="AG20" s="43" t="s">
        <v>90</v>
      </c>
      <c r="AH20" s="43"/>
      <c r="AI20" s="43" t="s">
        <v>91</v>
      </c>
      <c r="AJ20" s="43"/>
      <c r="AK20" s="43"/>
      <c r="AL20" s="43"/>
      <c r="AM20" s="43"/>
      <c r="AN20" s="43"/>
      <c r="AO20" s="43"/>
      <c r="AP20" s="43"/>
      <c r="AQ20" s="43"/>
    </row>
    <row r="21" spans="2:43" x14ac:dyDescent="0.25">
      <c r="B21" s="5"/>
      <c r="C21" s="6"/>
      <c r="D21" s="6"/>
      <c r="E21" s="6"/>
      <c r="F21" s="6"/>
      <c r="G21" s="6"/>
      <c r="H21" s="6"/>
      <c r="I21" s="9"/>
      <c r="J21" s="46" t="s">
        <v>58</v>
      </c>
      <c r="K21" s="4"/>
      <c r="L21" s="6"/>
      <c r="M21" s="6"/>
      <c r="N21" s="6"/>
      <c r="O21" s="6"/>
      <c r="P21" s="6"/>
      <c r="Q21" s="6"/>
      <c r="R21" s="6"/>
      <c r="S21" s="6"/>
      <c r="T21" s="6"/>
      <c r="U21" s="7"/>
      <c r="AC21" s="43"/>
      <c r="AD21" s="43"/>
      <c r="AE21" s="43"/>
      <c r="AF21" s="43"/>
      <c r="AG21" s="43">
        <v>0</v>
      </c>
      <c r="AH21" s="43" t="e">
        <f ca="1">IF(J17,MAX(D17,G17),NA())</f>
        <v>#N/A</v>
      </c>
      <c r="AI21" s="43">
        <f ca="1">IF(J19,MAX(D19,G19),NA())</f>
        <v>2.5</v>
      </c>
      <c r="AJ21" s="43">
        <v>0</v>
      </c>
      <c r="AK21" s="43"/>
      <c r="AL21" s="43"/>
      <c r="AM21" s="43"/>
      <c r="AN21" s="43"/>
      <c r="AO21" s="43"/>
      <c r="AP21" s="43"/>
      <c r="AQ21" s="43"/>
    </row>
    <row r="22" spans="2:43" x14ac:dyDescent="0.25">
      <c r="B22" s="5"/>
      <c r="C22" s="6"/>
      <c r="D22" s="6"/>
      <c r="E22" s="6"/>
      <c r="F22" s="6"/>
      <c r="G22" s="6"/>
      <c r="H22" s="6"/>
      <c r="I22" s="15"/>
      <c r="J22" s="49" t="str">
        <f ca="1">IF(AND(J17,J18,J19), "overlap", "DO NOT overlap")</f>
        <v>DO NOT overlap</v>
      </c>
      <c r="K22" s="17"/>
      <c r="L22" s="6"/>
      <c r="M22" s="6"/>
      <c r="N22" s="6"/>
      <c r="O22" s="6"/>
      <c r="P22" s="6"/>
      <c r="Q22" s="6"/>
      <c r="R22" s="6"/>
      <c r="S22" s="6"/>
      <c r="T22" s="6"/>
      <c r="U22" s="7"/>
      <c r="AC22" s="43"/>
      <c r="AD22" s="43"/>
      <c r="AE22" s="43"/>
      <c r="AF22" s="43"/>
      <c r="AG22" s="43">
        <v>0</v>
      </c>
      <c r="AH22" s="43" t="e">
        <f ca="1">IF(J17,MIN(E17,H17),NA())</f>
        <v>#N/A</v>
      </c>
      <c r="AI22" s="43">
        <f ca="1">IF(J19,MIN(E19,H19),NA())</f>
        <v>6</v>
      </c>
      <c r="AJ22" s="43">
        <v>0</v>
      </c>
      <c r="AK22" s="43"/>
      <c r="AL22" s="43"/>
      <c r="AM22" s="43"/>
      <c r="AN22" s="43"/>
      <c r="AO22" s="43"/>
      <c r="AP22" s="43"/>
      <c r="AQ22" s="43"/>
    </row>
    <row r="23" spans="2:43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</row>
    <row r="24" spans="2:43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</row>
    <row r="25" spans="2:43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</row>
    <row r="26" spans="2:43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2:43" x14ac:dyDescent="0.25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7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2:43" x14ac:dyDescent="0.25"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</row>
    <row r="29" spans="2:43" x14ac:dyDescent="0.25"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</row>
    <row r="30" spans="2:43" x14ac:dyDescent="0.25">
      <c r="B30" s="2" t="s">
        <v>115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</row>
    <row r="31" spans="2:43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</row>
    <row r="32" spans="2:43" x14ac:dyDescent="0.25">
      <c r="B32" s="5"/>
      <c r="C32" s="127" t="s">
        <v>181</v>
      </c>
      <c r="D32" s="124"/>
      <c r="E32" s="124"/>
      <c r="F32" s="124"/>
      <c r="G32" s="124"/>
      <c r="H32" s="124"/>
      <c r="I32" s="124"/>
      <c r="J32" s="124"/>
      <c r="K32" s="124"/>
      <c r="L32" s="6"/>
      <c r="M32" s="6"/>
      <c r="N32" s="6"/>
      <c r="O32" s="6"/>
      <c r="P32" s="6"/>
      <c r="Q32" s="6"/>
      <c r="R32" s="6"/>
      <c r="S32" s="6"/>
      <c r="T32" s="6"/>
      <c r="U32" s="7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</row>
    <row r="33" spans="2:43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AC33" s="43" t="s">
        <v>36</v>
      </c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</row>
    <row r="34" spans="2:43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AC34" s="43"/>
      <c r="AD34" s="43"/>
      <c r="AE34" s="43"/>
      <c r="AF34" s="43"/>
      <c r="AG34" s="43" t="s">
        <v>14</v>
      </c>
      <c r="AH34" s="43"/>
      <c r="AI34" s="43"/>
      <c r="AJ34" s="43"/>
      <c r="AK34" s="43"/>
      <c r="AL34" s="43"/>
      <c r="AM34" s="43"/>
      <c r="AN34" s="43"/>
      <c r="AO34" s="43"/>
      <c r="AP34" s="43"/>
      <c r="AQ34" s="43"/>
    </row>
    <row r="35" spans="2:43" x14ac:dyDescent="0.25">
      <c r="B35" s="5"/>
      <c r="C35" s="2" t="s">
        <v>48</v>
      </c>
      <c r="D35" s="3"/>
      <c r="E35" s="3"/>
      <c r="F35" s="4"/>
      <c r="G35" s="6"/>
      <c r="H35" s="2" t="s">
        <v>63</v>
      </c>
      <c r="I35" s="3"/>
      <c r="J35" s="4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AC35" s="43"/>
      <c r="AD35" s="43"/>
      <c r="AE35" s="43"/>
      <c r="AF35" s="43"/>
      <c r="AG35" s="43" t="s">
        <v>21</v>
      </c>
      <c r="AH35" s="43">
        <f ca="1">I40</f>
        <v>2.5</v>
      </c>
      <c r="AI35" s="43" t="s">
        <v>75</v>
      </c>
      <c r="AJ35" s="43"/>
      <c r="AK35" s="43"/>
      <c r="AL35" s="43"/>
      <c r="AM35" s="43"/>
      <c r="AN35" s="43"/>
      <c r="AO35" s="43"/>
      <c r="AP35" s="43"/>
      <c r="AQ35" s="43"/>
    </row>
    <row r="36" spans="2:43" x14ac:dyDescent="0.25">
      <c r="B36" s="5"/>
      <c r="C36" s="5"/>
      <c r="D36" s="24" t="s">
        <v>53</v>
      </c>
      <c r="E36" s="24" t="s">
        <v>54</v>
      </c>
      <c r="F36" s="7"/>
      <c r="G36" s="6"/>
      <c r="H36" s="5"/>
      <c r="I36" s="88">
        <f t="shared" ref="I36:I38" ca="1" si="13">(2*RANDBETWEEN(0,1)-1) * RANDBETWEEN(4,10)</f>
        <v>8</v>
      </c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AC36" s="43">
        <v>32</v>
      </c>
      <c r="AD36" s="43">
        <f>2*PI()/AC36</f>
        <v>0.19634954084936207</v>
      </c>
      <c r="AE36" s="43" t="s">
        <v>12</v>
      </c>
      <c r="AF36" s="43" t="s">
        <v>13</v>
      </c>
      <c r="AG36" s="43">
        <f ca="1">I38</f>
        <v>-4</v>
      </c>
      <c r="AH36" s="43">
        <f ca="1">I36</f>
        <v>8</v>
      </c>
      <c r="AI36" s="43"/>
      <c r="AJ36" s="43"/>
      <c r="AK36" s="43"/>
      <c r="AL36" s="43"/>
      <c r="AM36" s="43"/>
      <c r="AN36" s="43"/>
      <c r="AO36" s="43"/>
      <c r="AP36" s="43"/>
      <c r="AQ36" s="43"/>
    </row>
    <row r="37" spans="2:43" x14ac:dyDescent="0.25">
      <c r="B37" s="5"/>
      <c r="C37" s="5"/>
      <c r="D37" s="109">
        <f t="shared" ref="D37:E39" ca="1" si="14">D9</f>
        <v>4.5</v>
      </c>
      <c r="E37" s="109">
        <f t="shared" ca="1" si="14"/>
        <v>5.5</v>
      </c>
      <c r="F37" s="7"/>
      <c r="G37" s="6"/>
      <c r="H37" s="26" t="s">
        <v>1</v>
      </c>
      <c r="I37" s="89">
        <v>0</v>
      </c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AC37" s="43">
        <v>0</v>
      </c>
      <c r="AD37" s="43">
        <f t="shared" ref="AD37:AD69" si="15">AC37*AD$36</f>
        <v>0</v>
      </c>
      <c r="AE37" s="43">
        <f t="shared" ref="AE37:AE69" si="16">COS(AD37)</f>
        <v>1</v>
      </c>
      <c r="AF37" s="43">
        <f t="shared" ref="AF37:AF69" si="17">SIN(AD37)</f>
        <v>0</v>
      </c>
      <c r="AG37" s="43">
        <f t="shared" ref="AG37:AG69" ca="1" si="18">AG$36+$AE37*AH$35</f>
        <v>-1.5</v>
      </c>
      <c r="AH37" s="43">
        <f t="shared" ref="AH37:AH69" ca="1" si="19">AH$36+$AF37*AH$35</f>
        <v>8</v>
      </c>
      <c r="AI37" s="43">
        <f ca="1">J48</f>
        <v>0</v>
      </c>
      <c r="AJ37" s="43">
        <f ca="1">J46</f>
        <v>5.5</v>
      </c>
      <c r="AK37" s="43"/>
      <c r="AL37" s="43"/>
      <c r="AM37" s="43"/>
      <c r="AN37" s="43"/>
      <c r="AO37" s="43"/>
      <c r="AP37" s="43"/>
      <c r="AQ37" s="43"/>
    </row>
    <row r="38" spans="2:43" x14ac:dyDescent="0.25">
      <c r="B38" s="5"/>
      <c r="C38" s="5"/>
      <c r="D38" s="110">
        <f t="shared" si="14"/>
        <v>-1</v>
      </c>
      <c r="E38" s="110">
        <f t="shared" si="14"/>
        <v>1</v>
      </c>
      <c r="F38" s="7"/>
      <c r="G38" s="6"/>
      <c r="H38" s="5"/>
      <c r="I38" s="90">
        <f t="shared" ca="1" si="13"/>
        <v>-4</v>
      </c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AC38" s="43">
        <f t="shared" ref="AC38:AC69" si="20">AC37+1</f>
        <v>1</v>
      </c>
      <c r="AD38" s="43">
        <f t="shared" si="15"/>
        <v>0.19634954084936207</v>
      </c>
      <c r="AE38" s="43">
        <f t="shared" si="16"/>
        <v>0.98078528040323043</v>
      </c>
      <c r="AF38" s="43">
        <f t="shared" si="17"/>
        <v>0.19509032201612825</v>
      </c>
      <c r="AG38" s="43">
        <f t="shared" ca="1" si="18"/>
        <v>-1.5480367989919239</v>
      </c>
      <c r="AH38" s="43">
        <f t="shared" ca="1" si="19"/>
        <v>8.4877258050403199</v>
      </c>
      <c r="AI38" s="43"/>
      <c r="AJ38" s="43"/>
      <c r="AK38" s="43"/>
      <c r="AL38" s="43"/>
      <c r="AM38" s="43"/>
      <c r="AN38" s="43"/>
      <c r="AO38" s="43"/>
      <c r="AP38" s="43"/>
      <c r="AQ38" s="43"/>
    </row>
    <row r="39" spans="2:43" x14ac:dyDescent="0.25">
      <c r="B39" s="5"/>
      <c r="C39" s="5"/>
      <c r="D39" s="111">
        <f t="shared" ca="1" si="14"/>
        <v>0</v>
      </c>
      <c r="E39" s="111">
        <f t="shared" ca="1" si="14"/>
        <v>6</v>
      </c>
      <c r="F39" s="7"/>
      <c r="G39" s="6"/>
      <c r="H39" s="5"/>
      <c r="I39" s="24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AC39" s="43">
        <f t="shared" si="20"/>
        <v>2</v>
      </c>
      <c r="AD39" s="43">
        <f t="shared" si="15"/>
        <v>0.39269908169872414</v>
      </c>
      <c r="AE39" s="43">
        <f t="shared" si="16"/>
        <v>0.92387953251128674</v>
      </c>
      <c r="AF39" s="43">
        <f t="shared" si="17"/>
        <v>0.38268343236508978</v>
      </c>
      <c r="AG39" s="43">
        <f t="shared" ca="1" si="18"/>
        <v>-1.690301168721783</v>
      </c>
      <c r="AH39" s="43">
        <f t="shared" ca="1" si="19"/>
        <v>8.9567085809127249</v>
      </c>
      <c r="AI39" s="43"/>
      <c r="AJ39" s="43"/>
      <c r="AK39" s="43"/>
      <c r="AL39" s="43"/>
      <c r="AM39" s="43"/>
      <c r="AN39" s="43"/>
      <c r="AO39" s="43"/>
      <c r="AP39" s="43"/>
      <c r="AQ39" s="43"/>
    </row>
    <row r="40" spans="2:43" x14ac:dyDescent="0.25">
      <c r="B40" s="5"/>
      <c r="C40" s="15"/>
      <c r="D40" s="71" t="s">
        <v>100</v>
      </c>
      <c r="E40" s="16"/>
      <c r="F40" s="17"/>
      <c r="G40" s="6"/>
      <c r="H40" s="28" t="s">
        <v>76</v>
      </c>
      <c r="I40" s="29">
        <f ca="1">1+ RANDBETWEEN(1,3)/2</f>
        <v>2.5</v>
      </c>
      <c r="J40" s="17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AC40" s="43">
        <f t="shared" si="20"/>
        <v>3</v>
      </c>
      <c r="AD40" s="43">
        <f t="shared" si="15"/>
        <v>0.58904862254808621</v>
      </c>
      <c r="AE40" s="43">
        <f t="shared" si="16"/>
        <v>0.83146961230254524</v>
      </c>
      <c r="AF40" s="43">
        <f t="shared" si="17"/>
        <v>0.55557023301960218</v>
      </c>
      <c r="AG40" s="43">
        <f t="shared" ca="1" si="18"/>
        <v>-1.9213259692436369</v>
      </c>
      <c r="AH40" s="43">
        <f t="shared" ca="1" si="19"/>
        <v>9.388925582549005</v>
      </c>
      <c r="AI40" s="43"/>
      <c r="AJ40" s="43"/>
      <c r="AK40" s="43"/>
      <c r="AL40" s="43"/>
      <c r="AM40" s="43"/>
      <c r="AN40" s="43"/>
      <c r="AO40" s="43"/>
      <c r="AP40" s="43"/>
      <c r="AQ40" s="43"/>
    </row>
    <row r="41" spans="2:43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AC41" s="43">
        <f t="shared" si="20"/>
        <v>4</v>
      </c>
      <c r="AD41" s="43">
        <f t="shared" si="15"/>
        <v>0.78539816339744828</v>
      </c>
      <c r="AE41" s="43">
        <f t="shared" si="16"/>
        <v>0.70710678118654757</v>
      </c>
      <c r="AF41" s="43">
        <f t="shared" si="17"/>
        <v>0.70710678118654746</v>
      </c>
      <c r="AG41" s="43">
        <f t="shared" ca="1" si="18"/>
        <v>-2.2322330470336311</v>
      </c>
      <c r="AH41" s="43">
        <f t="shared" ca="1" si="19"/>
        <v>9.7677669529663689</v>
      </c>
      <c r="AI41" s="43"/>
      <c r="AJ41" s="43"/>
      <c r="AK41" s="43"/>
      <c r="AL41" s="43"/>
      <c r="AM41" s="43"/>
      <c r="AN41" s="43"/>
      <c r="AO41" s="43"/>
      <c r="AP41" s="43"/>
      <c r="AQ41" s="43"/>
    </row>
    <row r="42" spans="2:43" x14ac:dyDescent="0.25">
      <c r="B42" s="21" t="s">
        <v>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AC42" s="43">
        <f t="shared" si="20"/>
        <v>5</v>
      </c>
      <c r="AD42" s="43">
        <f t="shared" si="15"/>
        <v>0.98174770424681035</v>
      </c>
      <c r="AE42" s="43">
        <f t="shared" si="16"/>
        <v>0.55557023301960229</v>
      </c>
      <c r="AF42" s="43">
        <f t="shared" si="17"/>
        <v>0.83146961230254524</v>
      </c>
      <c r="AG42" s="43">
        <f t="shared" ca="1" si="18"/>
        <v>-2.6110744174509941</v>
      </c>
      <c r="AH42" s="43">
        <f t="shared" ca="1" si="19"/>
        <v>10.078674030756364</v>
      </c>
      <c r="AI42" s="43"/>
      <c r="AJ42" s="43"/>
      <c r="AK42" s="43"/>
      <c r="AL42" s="43"/>
      <c r="AM42" s="43"/>
      <c r="AN42" s="43"/>
      <c r="AO42" s="43"/>
      <c r="AP42" s="43"/>
      <c r="AQ42" s="43"/>
    </row>
    <row r="43" spans="2:43" x14ac:dyDescent="0.25">
      <c r="B43" s="5"/>
      <c r="C43" s="18" t="s">
        <v>77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AC43" s="43">
        <f t="shared" si="20"/>
        <v>6</v>
      </c>
      <c r="AD43" s="43">
        <f t="shared" si="15"/>
        <v>1.1780972450961724</v>
      </c>
      <c r="AE43" s="43">
        <f t="shared" si="16"/>
        <v>0.38268343236508984</v>
      </c>
      <c r="AF43" s="43">
        <f t="shared" si="17"/>
        <v>0.92387953251128674</v>
      </c>
      <c r="AG43" s="43">
        <f t="shared" ca="1" si="18"/>
        <v>-3.0432914190872755</v>
      </c>
      <c r="AH43" s="43">
        <f t="shared" ca="1" si="19"/>
        <v>10.309698831278217</v>
      </c>
      <c r="AI43" s="43"/>
      <c r="AJ43" s="43"/>
      <c r="AK43" s="43"/>
      <c r="AL43" s="43"/>
      <c r="AM43" s="43"/>
      <c r="AN43" s="43"/>
      <c r="AO43" s="43"/>
      <c r="AP43" s="43"/>
      <c r="AQ43" s="43"/>
    </row>
    <row r="44" spans="2:43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AC44" s="43">
        <f t="shared" si="20"/>
        <v>7</v>
      </c>
      <c r="AD44" s="43">
        <f t="shared" si="15"/>
        <v>1.3744467859455345</v>
      </c>
      <c r="AE44" s="43">
        <f t="shared" si="16"/>
        <v>0.19509032201612833</v>
      </c>
      <c r="AF44" s="43">
        <f t="shared" si="17"/>
        <v>0.98078528040323043</v>
      </c>
      <c r="AG44" s="43">
        <f t="shared" ca="1" si="18"/>
        <v>-3.5122741949596792</v>
      </c>
      <c r="AH44" s="43">
        <f t="shared" ca="1" si="19"/>
        <v>10.451963201008077</v>
      </c>
      <c r="AI44" s="43"/>
      <c r="AJ44" s="43"/>
      <c r="AK44" s="43"/>
      <c r="AL44" s="43"/>
      <c r="AM44" s="43"/>
      <c r="AN44" s="43"/>
      <c r="AO44" s="43"/>
      <c r="AP44" s="43"/>
      <c r="AQ44" s="43"/>
    </row>
    <row r="45" spans="2:43" x14ac:dyDescent="0.25">
      <c r="B45" s="5"/>
      <c r="C45" s="6"/>
      <c r="D45" s="30" t="s">
        <v>62</v>
      </c>
      <c r="E45" s="24" t="s">
        <v>53</v>
      </c>
      <c r="F45" s="24" t="s">
        <v>54</v>
      </c>
      <c r="G45" s="24"/>
      <c r="H45" s="24" t="s">
        <v>21</v>
      </c>
      <c r="I45" s="6"/>
      <c r="J45" s="30" t="s">
        <v>79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AC45" s="43">
        <f t="shared" si="20"/>
        <v>8</v>
      </c>
      <c r="AD45" s="43">
        <f t="shared" si="15"/>
        <v>1.5707963267948966</v>
      </c>
      <c r="AE45" s="43">
        <f t="shared" si="16"/>
        <v>6.1257422745431001E-17</v>
      </c>
      <c r="AF45" s="43">
        <f t="shared" si="17"/>
        <v>1</v>
      </c>
      <c r="AG45" s="43">
        <f t="shared" ca="1" si="18"/>
        <v>-4</v>
      </c>
      <c r="AH45" s="43">
        <f t="shared" ca="1" si="19"/>
        <v>10.5</v>
      </c>
      <c r="AI45" s="43"/>
      <c r="AJ45" s="43"/>
      <c r="AK45" s="43"/>
      <c r="AL45" s="43"/>
      <c r="AM45" s="43"/>
      <c r="AN45" s="43"/>
      <c r="AO45" s="43"/>
      <c r="AP45" s="43"/>
      <c r="AQ45" s="43"/>
    </row>
    <row r="46" spans="2:43" x14ac:dyDescent="0.25">
      <c r="B46" s="5"/>
      <c r="C46" s="6"/>
      <c r="D46" s="30" t="s">
        <v>59</v>
      </c>
      <c r="E46" s="51">
        <f t="shared" ref="E46:F48" ca="1" si="21">D37</f>
        <v>4.5</v>
      </c>
      <c r="F46" s="52">
        <f t="shared" ca="1" si="21"/>
        <v>5.5</v>
      </c>
      <c r="G46" s="30" t="s">
        <v>39</v>
      </c>
      <c r="H46" s="8">
        <f ca="1">I36</f>
        <v>8</v>
      </c>
      <c r="I46" s="6"/>
      <c r="J46" s="92">
        <f ca="1">IF(H46&lt;E46,E46,IF(F46&lt;H46,F46,H46))</f>
        <v>5.5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AC46" s="43">
        <f t="shared" si="20"/>
        <v>9</v>
      </c>
      <c r="AD46" s="43">
        <f t="shared" si="15"/>
        <v>1.7671458676442586</v>
      </c>
      <c r="AE46" s="43">
        <f t="shared" si="16"/>
        <v>-0.19509032201612819</v>
      </c>
      <c r="AF46" s="43">
        <f t="shared" si="17"/>
        <v>0.98078528040323043</v>
      </c>
      <c r="AG46" s="43">
        <f t="shared" ca="1" si="18"/>
        <v>-4.4877258050403208</v>
      </c>
      <c r="AH46" s="43">
        <f t="shared" ca="1" si="19"/>
        <v>10.451963201008077</v>
      </c>
      <c r="AI46" s="43"/>
      <c r="AJ46" s="43"/>
      <c r="AK46" s="43"/>
      <c r="AL46" s="43"/>
      <c r="AM46" s="43"/>
      <c r="AN46" s="43"/>
      <c r="AO46" s="43"/>
      <c r="AP46" s="43"/>
      <c r="AQ46" s="43"/>
    </row>
    <row r="47" spans="2:43" x14ac:dyDescent="0.25">
      <c r="B47" s="5"/>
      <c r="C47" s="6"/>
      <c r="D47" s="30" t="s">
        <v>60</v>
      </c>
      <c r="E47" s="51">
        <f t="shared" si="21"/>
        <v>-1</v>
      </c>
      <c r="F47" s="52">
        <f t="shared" si="21"/>
        <v>1</v>
      </c>
      <c r="G47" s="30" t="s">
        <v>39</v>
      </c>
      <c r="H47" s="61">
        <f>I37</f>
        <v>0</v>
      </c>
      <c r="I47" s="6"/>
      <c r="J47" s="112">
        <f t="shared" ref="J47:J48" si="22">IF(H47&lt;E47,E47,IF(F47&lt;H47,F47,H47))</f>
        <v>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AC47" s="43">
        <f t="shared" si="20"/>
        <v>10</v>
      </c>
      <c r="AD47" s="43">
        <f t="shared" si="15"/>
        <v>1.9634954084936207</v>
      </c>
      <c r="AE47" s="43">
        <f t="shared" si="16"/>
        <v>-0.38268343236508973</v>
      </c>
      <c r="AF47" s="43">
        <f t="shared" si="17"/>
        <v>0.92387953251128674</v>
      </c>
      <c r="AG47" s="43">
        <f t="shared" ca="1" si="18"/>
        <v>-4.956708580912724</v>
      </c>
      <c r="AH47" s="43">
        <f t="shared" ca="1" si="19"/>
        <v>10.309698831278217</v>
      </c>
      <c r="AI47" s="43"/>
      <c r="AJ47" s="43"/>
      <c r="AK47" s="43"/>
      <c r="AL47" s="43"/>
      <c r="AM47" s="43"/>
      <c r="AN47" s="43"/>
      <c r="AO47" s="43"/>
      <c r="AP47" s="43"/>
      <c r="AQ47" s="43"/>
    </row>
    <row r="48" spans="2:43" x14ac:dyDescent="0.25">
      <c r="B48" s="5"/>
      <c r="C48" s="6"/>
      <c r="D48" s="30" t="s">
        <v>61</v>
      </c>
      <c r="E48" s="51">
        <f t="shared" ca="1" si="21"/>
        <v>0</v>
      </c>
      <c r="F48" s="52">
        <f t="shared" ca="1" si="21"/>
        <v>6</v>
      </c>
      <c r="G48" s="30" t="s">
        <v>39</v>
      </c>
      <c r="H48" s="14">
        <f ca="1">I38</f>
        <v>-4</v>
      </c>
      <c r="I48" s="6"/>
      <c r="J48" s="96">
        <f t="shared" ca="1" si="22"/>
        <v>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AC48" s="43">
        <f t="shared" si="20"/>
        <v>11</v>
      </c>
      <c r="AD48" s="43">
        <f t="shared" si="15"/>
        <v>2.1598449493429825</v>
      </c>
      <c r="AE48" s="43">
        <f t="shared" si="16"/>
        <v>-0.55557023301960196</v>
      </c>
      <c r="AF48" s="43">
        <f t="shared" si="17"/>
        <v>0.83146961230254546</v>
      </c>
      <c r="AG48" s="43">
        <f t="shared" ca="1" si="18"/>
        <v>-5.388925582549005</v>
      </c>
      <c r="AH48" s="43">
        <f t="shared" ca="1" si="19"/>
        <v>10.078674030756364</v>
      </c>
      <c r="AI48" s="43"/>
      <c r="AJ48" s="43"/>
      <c r="AK48" s="43"/>
      <c r="AL48" s="43"/>
      <c r="AM48" s="43"/>
      <c r="AN48" s="43"/>
      <c r="AO48" s="43"/>
      <c r="AP48" s="43"/>
      <c r="AQ48" s="43"/>
    </row>
    <row r="49" spans="2:43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AC49" s="43">
        <f t="shared" si="20"/>
        <v>12</v>
      </c>
      <c r="AD49" s="43">
        <f t="shared" si="15"/>
        <v>2.3561944901923448</v>
      </c>
      <c r="AE49" s="43">
        <f t="shared" si="16"/>
        <v>-0.70710678118654746</v>
      </c>
      <c r="AF49" s="43">
        <f t="shared" si="17"/>
        <v>0.70710678118654757</v>
      </c>
      <c r="AG49" s="43">
        <f t="shared" ca="1" si="18"/>
        <v>-5.7677669529663689</v>
      </c>
      <c r="AH49" s="43">
        <f t="shared" ca="1" si="19"/>
        <v>9.7677669529663689</v>
      </c>
      <c r="AI49" s="43"/>
      <c r="AJ49" s="43"/>
      <c r="AK49" s="43"/>
      <c r="AL49" s="43"/>
      <c r="AM49" s="43"/>
      <c r="AN49" s="43"/>
      <c r="AO49" s="43"/>
      <c r="AP49" s="43"/>
      <c r="AQ49" s="43"/>
    </row>
    <row r="50" spans="2:43" x14ac:dyDescent="0.25">
      <c r="B50" s="5"/>
      <c r="C50" s="18" t="s">
        <v>78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AC50" s="43">
        <f t="shared" si="20"/>
        <v>13</v>
      </c>
      <c r="AD50" s="43">
        <f t="shared" si="15"/>
        <v>2.5525440310417071</v>
      </c>
      <c r="AE50" s="43">
        <f t="shared" si="16"/>
        <v>-0.83146961230254535</v>
      </c>
      <c r="AF50" s="43">
        <f t="shared" si="17"/>
        <v>0.55557023301960218</v>
      </c>
      <c r="AG50" s="43">
        <f t="shared" ca="1" si="18"/>
        <v>-6.0786740307563631</v>
      </c>
      <c r="AH50" s="43">
        <f t="shared" ca="1" si="19"/>
        <v>9.388925582549005</v>
      </c>
      <c r="AI50" s="43"/>
      <c r="AJ50" s="43"/>
      <c r="AK50" s="43"/>
      <c r="AL50" s="43"/>
      <c r="AM50" s="43"/>
      <c r="AN50" s="43"/>
      <c r="AO50" s="43"/>
      <c r="AP50" s="43"/>
      <c r="AQ50" s="43"/>
    </row>
    <row r="51" spans="2:43" x14ac:dyDescent="0.25">
      <c r="B51" s="5"/>
      <c r="C51" s="6"/>
      <c r="D51" s="6"/>
      <c r="E51" s="8">
        <f ca="1">J46-H46</f>
        <v>-2.5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AC51" s="43">
        <f t="shared" si="20"/>
        <v>14</v>
      </c>
      <c r="AD51" s="43">
        <f t="shared" si="15"/>
        <v>2.748893571891069</v>
      </c>
      <c r="AE51" s="43">
        <f t="shared" si="16"/>
        <v>-0.92387953251128674</v>
      </c>
      <c r="AF51" s="43">
        <f t="shared" si="17"/>
        <v>0.38268343236508989</v>
      </c>
      <c r="AG51" s="43">
        <f t="shared" ca="1" si="18"/>
        <v>-6.309698831278217</v>
      </c>
      <c r="AH51" s="43">
        <f t="shared" ca="1" si="19"/>
        <v>8.9567085809127249</v>
      </c>
      <c r="AI51" s="43"/>
      <c r="AJ51" s="43"/>
      <c r="AK51" s="43"/>
      <c r="AL51" s="43"/>
      <c r="AM51" s="43"/>
      <c r="AN51" s="43"/>
      <c r="AO51" s="43"/>
      <c r="AP51" s="43"/>
      <c r="AQ51" s="43"/>
    </row>
    <row r="52" spans="2:43" x14ac:dyDescent="0.25">
      <c r="B52" s="5"/>
      <c r="C52" s="6"/>
      <c r="D52" s="20" t="s">
        <v>82</v>
      </c>
      <c r="E52" s="11">
        <f>J47-H47</f>
        <v>0</v>
      </c>
      <c r="F52" s="6"/>
      <c r="G52" s="20" t="s">
        <v>80</v>
      </c>
      <c r="H52" s="6">
        <f ca="1">SQRT(SUMPRODUCT(E51:E53,E51:E53))</f>
        <v>4.7169905660283016</v>
      </c>
      <c r="I52" s="24" t="str">
        <f ca="1">IF(H52&lt;J52,"&lt;","≥")</f>
        <v>≥</v>
      </c>
      <c r="J52" s="24">
        <f ca="1">I40</f>
        <v>2.5</v>
      </c>
      <c r="K52" s="62" t="s">
        <v>81</v>
      </c>
      <c r="L52" s="6"/>
      <c r="M52" s="6"/>
      <c r="N52" s="6"/>
      <c r="O52" s="6"/>
      <c r="P52" s="6"/>
      <c r="Q52" s="6"/>
      <c r="R52" s="6"/>
      <c r="S52" s="6"/>
      <c r="T52" s="6"/>
      <c r="U52" s="7"/>
      <c r="AC52" s="43">
        <f t="shared" si="20"/>
        <v>15</v>
      </c>
      <c r="AD52" s="43">
        <f t="shared" si="15"/>
        <v>2.9452431127404308</v>
      </c>
      <c r="AE52" s="43">
        <f t="shared" si="16"/>
        <v>-0.98078528040323043</v>
      </c>
      <c r="AF52" s="43">
        <f t="shared" si="17"/>
        <v>0.19509032201612861</v>
      </c>
      <c r="AG52" s="43">
        <f t="shared" ca="1" si="18"/>
        <v>-6.4519632010080761</v>
      </c>
      <c r="AH52" s="43">
        <f t="shared" ca="1" si="19"/>
        <v>8.4877258050403217</v>
      </c>
      <c r="AI52" s="43"/>
      <c r="AJ52" s="43"/>
      <c r="AK52" s="43"/>
      <c r="AL52" s="43"/>
      <c r="AM52" s="43"/>
      <c r="AN52" s="43"/>
      <c r="AO52" s="43"/>
      <c r="AP52" s="43"/>
      <c r="AQ52" s="43"/>
    </row>
    <row r="53" spans="2:43" x14ac:dyDescent="0.25">
      <c r="B53" s="5"/>
      <c r="C53" s="6"/>
      <c r="D53" s="6"/>
      <c r="E53" s="14">
        <f ca="1">J48-H48</f>
        <v>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AC53" s="43">
        <f t="shared" si="20"/>
        <v>16</v>
      </c>
      <c r="AD53" s="43">
        <f t="shared" si="15"/>
        <v>3.1415926535897931</v>
      </c>
      <c r="AE53" s="43">
        <f t="shared" si="16"/>
        <v>-1</v>
      </c>
      <c r="AF53" s="43">
        <f t="shared" si="17"/>
        <v>1.22514845490862E-16</v>
      </c>
      <c r="AG53" s="43">
        <f t="shared" ca="1" si="18"/>
        <v>-6.5</v>
      </c>
      <c r="AH53" s="43">
        <f t="shared" ca="1" si="19"/>
        <v>8</v>
      </c>
      <c r="AI53" s="43"/>
      <c r="AJ53" s="43"/>
      <c r="AK53" s="43"/>
      <c r="AL53" s="43"/>
      <c r="AM53" s="43"/>
      <c r="AN53" s="43"/>
      <c r="AO53" s="43"/>
      <c r="AP53" s="43"/>
      <c r="AQ53" s="43"/>
    </row>
    <row r="54" spans="2:43" x14ac:dyDescent="0.25">
      <c r="B54" s="5"/>
      <c r="C54" s="6"/>
      <c r="D54" s="6"/>
      <c r="E54" s="6"/>
      <c r="F54" s="6"/>
      <c r="G54" s="6"/>
      <c r="H54" s="9"/>
      <c r="I54" s="46" t="s">
        <v>83</v>
      </c>
      <c r="J54" s="4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AC54" s="43">
        <f t="shared" si="20"/>
        <v>17</v>
      </c>
      <c r="AD54" s="43">
        <f t="shared" si="15"/>
        <v>3.3379421944391554</v>
      </c>
      <c r="AE54" s="43">
        <f t="shared" si="16"/>
        <v>-0.98078528040323043</v>
      </c>
      <c r="AF54" s="43">
        <f t="shared" si="17"/>
        <v>-0.19509032201612836</v>
      </c>
      <c r="AG54" s="43">
        <f t="shared" ca="1" si="18"/>
        <v>-6.4519632010080761</v>
      </c>
      <c r="AH54" s="43">
        <f t="shared" ca="1" si="19"/>
        <v>7.5122741949596792</v>
      </c>
      <c r="AI54" s="43"/>
      <c r="AJ54" s="43"/>
      <c r="AK54" s="43"/>
      <c r="AL54" s="43"/>
      <c r="AM54" s="43"/>
      <c r="AN54" s="43"/>
      <c r="AO54" s="43"/>
      <c r="AP54" s="43"/>
      <c r="AQ54" s="43"/>
    </row>
    <row r="55" spans="2:43" x14ac:dyDescent="0.25">
      <c r="B55" s="5"/>
      <c r="C55" s="6"/>
      <c r="D55" s="6"/>
      <c r="E55" s="6"/>
      <c r="F55" s="6"/>
      <c r="G55" s="6"/>
      <c r="H55" s="15"/>
      <c r="I55" s="49" t="str">
        <f ca="1">IF(I52="&lt;", "","DO NOT ") &amp; "intersect"</f>
        <v>DO NOT intersect</v>
      </c>
      <c r="J55" s="17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AC55" s="43">
        <f t="shared" si="20"/>
        <v>18</v>
      </c>
      <c r="AD55" s="43">
        <f t="shared" si="15"/>
        <v>3.5342917352885173</v>
      </c>
      <c r="AE55" s="43">
        <f t="shared" si="16"/>
        <v>-0.92387953251128685</v>
      </c>
      <c r="AF55" s="43">
        <f t="shared" si="17"/>
        <v>-0.38268343236508967</v>
      </c>
      <c r="AG55" s="43">
        <f t="shared" ca="1" si="18"/>
        <v>-6.309698831278217</v>
      </c>
      <c r="AH55" s="43">
        <f t="shared" ca="1" si="19"/>
        <v>7.043291419087276</v>
      </c>
      <c r="AI55" s="43"/>
      <c r="AJ55" s="43"/>
      <c r="AK55" s="43"/>
      <c r="AL55" s="43"/>
      <c r="AM55" s="43"/>
      <c r="AN55" s="43"/>
      <c r="AO55" s="43"/>
      <c r="AP55" s="43"/>
      <c r="AQ55" s="43"/>
    </row>
    <row r="56" spans="2:43" x14ac:dyDescent="0.25"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7"/>
      <c r="AC56" s="43">
        <f t="shared" si="20"/>
        <v>19</v>
      </c>
      <c r="AD56" s="43">
        <f t="shared" si="15"/>
        <v>3.7306412761378791</v>
      </c>
      <c r="AE56" s="43">
        <f t="shared" si="16"/>
        <v>-0.83146961230254546</v>
      </c>
      <c r="AF56" s="43">
        <f t="shared" si="17"/>
        <v>-0.55557023301960196</v>
      </c>
      <c r="AG56" s="43">
        <f t="shared" ca="1" si="18"/>
        <v>-6.078674030756364</v>
      </c>
      <c r="AH56" s="43">
        <f t="shared" ca="1" si="19"/>
        <v>6.611074417450995</v>
      </c>
      <c r="AI56" s="43"/>
      <c r="AJ56" s="43"/>
      <c r="AK56" s="43"/>
      <c r="AL56" s="43"/>
      <c r="AM56" s="43"/>
      <c r="AN56" s="43"/>
      <c r="AO56" s="43"/>
      <c r="AP56" s="43"/>
      <c r="AQ56" s="43"/>
    </row>
    <row r="57" spans="2:43" x14ac:dyDescent="0.25">
      <c r="AC57" s="43">
        <f t="shared" si="20"/>
        <v>20</v>
      </c>
      <c r="AD57" s="43">
        <f t="shared" si="15"/>
        <v>3.9269908169872414</v>
      </c>
      <c r="AE57" s="43">
        <f t="shared" si="16"/>
        <v>-0.70710678118654768</v>
      </c>
      <c r="AF57" s="43">
        <f t="shared" si="17"/>
        <v>-0.70710678118654746</v>
      </c>
      <c r="AG57" s="43">
        <f t="shared" ca="1" si="18"/>
        <v>-5.7677669529663689</v>
      </c>
      <c r="AH57" s="43">
        <f t="shared" ca="1" si="19"/>
        <v>6.2322330470336311</v>
      </c>
      <c r="AI57" s="43"/>
      <c r="AJ57" s="43"/>
      <c r="AK57" s="43"/>
      <c r="AL57" s="43"/>
      <c r="AM57" s="43"/>
      <c r="AN57" s="43"/>
      <c r="AO57" s="43"/>
      <c r="AP57" s="43"/>
      <c r="AQ57" s="43"/>
    </row>
    <row r="58" spans="2:43" x14ac:dyDescent="0.25">
      <c r="AC58" s="43">
        <f t="shared" si="20"/>
        <v>21</v>
      </c>
      <c r="AD58" s="43">
        <f t="shared" si="15"/>
        <v>4.1233403578366037</v>
      </c>
      <c r="AE58" s="43">
        <f t="shared" si="16"/>
        <v>-0.55557023301960218</v>
      </c>
      <c r="AF58" s="43">
        <f t="shared" si="17"/>
        <v>-0.83146961230254524</v>
      </c>
      <c r="AG58" s="43">
        <f t="shared" ca="1" si="18"/>
        <v>-5.388925582549005</v>
      </c>
      <c r="AH58" s="43">
        <f t="shared" ca="1" si="19"/>
        <v>5.9213259692436369</v>
      </c>
      <c r="AI58" s="43"/>
      <c r="AJ58" s="43"/>
      <c r="AK58" s="43"/>
      <c r="AL58" s="43"/>
      <c r="AM58" s="43"/>
      <c r="AN58" s="43"/>
      <c r="AO58" s="43"/>
      <c r="AP58" s="43"/>
      <c r="AQ58" s="43"/>
    </row>
    <row r="59" spans="2:43" x14ac:dyDescent="0.25">
      <c r="AC59" s="43">
        <f t="shared" si="20"/>
        <v>22</v>
      </c>
      <c r="AD59" s="43">
        <f t="shared" si="15"/>
        <v>4.3196898986859651</v>
      </c>
      <c r="AE59" s="43">
        <f t="shared" si="16"/>
        <v>-0.38268343236509034</v>
      </c>
      <c r="AF59" s="43">
        <f t="shared" si="17"/>
        <v>-0.92387953251128652</v>
      </c>
      <c r="AG59" s="43">
        <f t="shared" ca="1" si="18"/>
        <v>-4.9567085809127258</v>
      </c>
      <c r="AH59" s="43">
        <f t="shared" ca="1" si="19"/>
        <v>5.6903011687217839</v>
      </c>
      <c r="AI59" s="43"/>
      <c r="AJ59" s="43"/>
      <c r="AK59" s="43"/>
      <c r="AL59" s="43"/>
      <c r="AM59" s="43"/>
      <c r="AN59" s="43"/>
      <c r="AO59" s="43"/>
      <c r="AP59" s="43"/>
      <c r="AQ59" s="43"/>
    </row>
    <row r="60" spans="2:43" x14ac:dyDescent="0.25">
      <c r="AC60" s="43">
        <f t="shared" si="20"/>
        <v>23</v>
      </c>
      <c r="AD60" s="43">
        <f t="shared" si="15"/>
        <v>4.5160394395353274</v>
      </c>
      <c r="AE60" s="43">
        <f t="shared" si="16"/>
        <v>-0.19509032201612866</v>
      </c>
      <c r="AF60" s="43">
        <f t="shared" si="17"/>
        <v>-0.98078528040323032</v>
      </c>
      <c r="AG60" s="43">
        <f t="shared" ca="1" si="18"/>
        <v>-4.4877258050403217</v>
      </c>
      <c r="AH60" s="43">
        <f t="shared" ca="1" si="19"/>
        <v>5.5480367989919248</v>
      </c>
      <c r="AI60" s="43"/>
      <c r="AJ60" s="43"/>
      <c r="AK60" s="43"/>
      <c r="AL60" s="43"/>
      <c r="AM60" s="43"/>
      <c r="AN60" s="43"/>
      <c r="AO60" s="43"/>
      <c r="AP60" s="43"/>
      <c r="AQ60" s="43"/>
    </row>
    <row r="61" spans="2:43" x14ac:dyDescent="0.25">
      <c r="AC61" s="43">
        <f t="shared" si="20"/>
        <v>24</v>
      </c>
      <c r="AD61" s="43">
        <f t="shared" si="15"/>
        <v>4.7123889803846897</v>
      </c>
      <c r="AE61" s="43">
        <f t="shared" si="16"/>
        <v>-1.83772268236293E-16</v>
      </c>
      <c r="AF61" s="43">
        <f t="shared" si="17"/>
        <v>-1</v>
      </c>
      <c r="AG61" s="43">
        <f t="shared" ca="1" si="18"/>
        <v>-4.0000000000000009</v>
      </c>
      <c r="AH61" s="43">
        <f t="shared" ca="1" si="19"/>
        <v>5.5</v>
      </c>
      <c r="AI61" s="43"/>
      <c r="AJ61" s="43"/>
      <c r="AK61" s="43"/>
      <c r="AL61" s="43"/>
      <c r="AM61" s="43"/>
      <c r="AN61" s="43"/>
      <c r="AO61" s="43"/>
      <c r="AP61" s="43"/>
      <c r="AQ61" s="43"/>
    </row>
    <row r="62" spans="2:43" x14ac:dyDescent="0.25">
      <c r="AC62" s="43">
        <f t="shared" si="20"/>
        <v>25</v>
      </c>
      <c r="AD62" s="43">
        <f t="shared" si="15"/>
        <v>4.908738521234052</v>
      </c>
      <c r="AE62" s="43">
        <f t="shared" si="16"/>
        <v>0.1950903220161283</v>
      </c>
      <c r="AF62" s="43">
        <f t="shared" si="17"/>
        <v>-0.98078528040323043</v>
      </c>
      <c r="AG62" s="43">
        <f t="shared" ca="1" si="18"/>
        <v>-3.5122741949596792</v>
      </c>
      <c r="AH62" s="43">
        <f t="shared" ca="1" si="19"/>
        <v>5.5480367989919239</v>
      </c>
      <c r="AI62" s="43"/>
      <c r="AJ62" s="43"/>
      <c r="AK62" s="43"/>
      <c r="AL62" s="43"/>
      <c r="AM62" s="43"/>
      <c r="AN62" s="43"/>
      <c r="AO62" s="43"/>
      <c r="AP62" s="43"/>
      <c r="AQ62" s="43"/>
    </row>
    <row r="63" spans="2:43" x14ac:dyDescent="0.25">
      <c r="AC63" s="43">
        <f t="shared" si="20"/>
        <v>26</v>
      </c>
      <c r="AD63" s="43">
        <f t="shared" si="15"/>
        <v>5.1050880620834143</v>
      </c>
      <c r="AE63" s="43">
        <f t="shared" si="16"/>
        <v>0.38268343236509</v>
      </c>
      <c r="AF63" s="43">
        <f t="shared" si="17"/>
        <v>-0.92387953251128663</v>
      </c>
      <c r="AG63" s="43">
        <f t="shared" ca="1" si="18"/>
        <v>-3.0432914190872751</v>
      </c>
      <c r="AH63" s="43">
        <f t="shared" ca="1" si="19"/>
        <v>5.690301168721783</v>
      </c>
      <c r="AI63" s="43"/>
      <c r="AJ63" s="43"/>
      <c r="AK63" s="43"/>
      <c r="AL63" s="43"/>
      <c r="AM63" s="43"/>
      <c r="AN63" s="43"/>
      <c r="AO63" s="43"/>
      <c r="AP63" s="43"/>
      <c r="AQ63" s="43"/>
    </row>
    <row r="64" spans="2:43" x14ac:dyDescent="0.25">
      <c r="AC64" s="43">
        <f t="shared" si="20"/>
        <v>27</v>
      </c>
      <c r="AD64" s="43">
        <f t="shared" si="15"/>
        <v>5.3014376029327757</v>
      </c>
      <c r="AE64" s="43">
        <f t="shared" si="16"/>
        <v>0.55557023301960184</v>
      </c>
      <c r="AF64" s="43">
        <f t="shared" si="17"/>
        <v>-0.83146961230254546</v>
      </c>
      <c r="AG64" s="43">
        <f t="shared" ca="1" si="18"/>
        <v>-2.6110744174509954</v>
      </c>
      <c r="AH64" s="43">
        <f t="shared" ca="1" si="19"/>
        <v>5.921325969243636</v>
      </c>
      <c r="AI64" s="43"/>
      <c r="AJ64" s="43"/>
      <c r="AK64" s="43"/>
      <c r="AL64" s="43"/>
      <c r="AM64" s="43"/>
      <c r="AN64" s="43"/>
      <c r="AO64" s="43"/>
      <c r="AP64" s="43"/>
      <c r="AQ64" s="43"/>
    </row>
    <row r="65" spans="29:43" x14ac:dyDescent="0.25">
      <c r="AC65" s="43">
        <f t="shared" si="20"/>
        <v>28</v>
      </c>
      <c r="AD65" s="43">
        <f t="shared" si="15"/>
        <v>5.497787143782138</v>
      </c>
      <c r="AE65" s="43">
        <f t="shared" si="16"/>
        <v>0.70710678118654735</v>
      </c>
      <c r="AF65" s="43">
        <f t="shared" si="17"/>
        <v>-0.70710678118654768</v>
      </c>
      <c r="AG65" s="43">
        <f t="shared" ca="1" si="18"/>
        <v>-2.2322330470336316</v>
      </c>
      <c r="AH65" s="43">
        <f t="shared" ca="1" si="19"/>
        <v>6.2322330470336311</v>
      </c>
      <c r="AI65" s="43"/>
      <c r="AJ65" s="43"/>
      <c r="AK65" s="43"/>
      <c r="AL65" s="43"/>
      <c r="AM65" s="43"/>
      <c r="AN65" s="43"/>
      <c r="AO65" s="43"/>
      <c r="AP65" s="43"/>
      <c r="AQ65" s="43"/>
    </row>
    <row r="66" spans="29:43" x14ac:dyDescent="0.25">
      <c r="AC66" s="43">
        <f t="shared" si="20"/>
        <v>29</v>
      </c>
      <c r="AD66" s="43">
        <f t="shared" si="15"/>
        <v>5.6941366846315002</v>
      </c>
      <c r="AE66" s="43">
        <f t="shared" si="16"/>
        <v>0.83146961230254524</v>
      </c>
      <c r="AF66" s="43">
        <f t="shared" si="17"/>
        <v>-0.55557023301960218</v>
      </c>
      <c r="AG66" s="43">
        <f t="shared" ca="1" si="18"/>
        <v>-1.9213259692436369</v>
      </c>
      <c r="AH66" s="43">
        <f t="shared" ca="1" si="19"/>
        <v>6.611074417450995</v>
      </c>
      <c r="AI66" s="43"/>
      <c r="AJ66" s="43"/>
      <c r="AK66" s="43"/>
      <c r="AL66" s="43"/>
      <c r="AM66" s="43"/>
      <c r="AN66" s="43"/>
      <c r="AO66" s="43"/>
      <c r="AP66" s="43"/>
      <c r="AQ66" s="43"/>
    </row>
    <row r="67" spans="29:43" x14ac:dyDescent="0.25">
      <c r="AC67" s="43">
        <f t="shared" si="20"/>
        <v>30</v>
      </c>
      <c r="AD67" s="43">
        <f t="shared" si="15"/>
        <v>5.8904862254808616</v>
      </c>
      <c r="AE67" s="43">
        <f t="shared" si="16"/>
        <v>0.92387953251128652</v>
      </c>
      <c r="AF67" s="43">
        <f t="shared" si="17"/>
        <v>-0.38268343236509039</v>
      </c>
      <c r="AG67" s="43">
        <f t="shared" ca="1" si="18"/>
        <v>-1.6903011687217839</v>
      </c>
      <c r="AH67" s="43">
        <f t="shared" ca="1" si="19"/>
        <v>7.0432914190872742</v>
      </c>
      <c r="AI67" s="43"/>
      <c r="AJ67" s="43"/>
      <c r="AK67" s="43"/>
      <c r="AL67" s="43"/>
      <c r="AM67" s="43"/>
      <c r="AN67" s="43"/>
      <c r="AO67" s="43"/>
      <c r="AP67" s="43"/>
      <c r="AQ67" s="43"/>
    </row>
    <row r="68" spans="29:43" x14ac:dyDescent="0.25">
      <c r="AC68" s="43">
        <f t="shared" si="20"/>
        <v>31</v>
      </c>
      <c r="AD68" s="43">
        <f t="shared" si="15"/>
        <v>6.0868357663302239</v>
      </c>
      <c r="AE68" s="43">
        <f t="shared" si="16"/>
        <v>0.98078528040323032</v>
      </c>
      <c r="AF68" s="43">
        <f t="shared" si="17"/>
        <v>-0.19509032201612872</v>
      </c>
      <c r="AG68" s="43">
        <f t="shared" ca="1" si="18"/>
        <v>-1.5480367989919244</v>
      </c>
      <c r="AH68" s="43">
        <f t="shared" ca="1" si="19"/>
        <v>7.5122741949596783</v>
      </c>
      <c r="AI68" s="43"/>
      <c r="AJ68" s="43"/>
      <c r="AK68" s="43"/>
      <c r="AL68" s="43"/>
      <c r="AM68" s="43"/>
      <c r="AN68" s="43"/>
      <c r="AO68" s="43"/>
      <c r="AP68" s="43"/>
      <c r="AQ68" s="43"/>
    </row>
    <row r="69" spans="29:43" x14ac:dyDescent="0.25">
      <c r="AC69" s="43">
        <f t="shared" si="20"/>
        <v>32</v>
      </c>
      <c r="AD69" s="43">
        <f t="shared" si="15"/>
        <v>6.2831853071795862</v>
      </c>
      <c r="AE69" s="43">
        <f t="shared" si="16"/>
        <v>1</v>
      </c>
      <c r="AF69" s="43">
        <f t="shared" si="17"/>
        <v>-2.45029690981724E-16</v>
      </c>
      <c r="AG69" s="43">
        <f t="shared" ca="1" si="18"/>
        <v>-1.5</v>
      </c>
      <c r="AH69" s="43">
        <f t="shared" ca="1" si="19"/>
        <v>7.9999999999999991</v>
      </c>
      <c r="AI69" s="43"/>
      <c r="AJ69" s="43"/>
      <c r="AK69" s="43"/>
      <c r="AL69" s="43"/>
      <c r="AM69" s="43"/>
      <c r="AN69" s="43"/>
      <c r="AO69" s="43"/>
      <c r="AP69" s="43"/>
      <c r="AQ69" s="43"/>
    </row>
    <row r="70" spans="29:43" x14ac:dyDescent="0.25"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</row>
    <row r="71" spans="29:43" x14ac:dyDescent="0.25"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</row>
  </sheetData>
  <conditionalFormatting sqref="I21:K22">
    <cfRule type="expression" dxfId="11" priority="3">
      <formula>-NOT(AND($J$17,$J$18,$J$19))</formula>
    </cfRule>
    <cfRule type="expression" dxfId="10" priority="4">
      <formula>AND($J$17,$J$18,$J$19)</formula>
    </cfRule>
  </conditionalFormatting>
  <conditionalFormatting sqref="H54:J55">
    <cfRule type="expression" dxfId="9" priority="1">
      <formula>NOT($I$52="&lt;")</formula>
    </cfRule>
    <cfRule type="expression" dxfId="8" priority="2">
      <formula>$I$52="&lt;"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1"/>
  <sheetViews>
    <sheetView topLeftCell="A19" zoomScaleNormal="100" workbookViewId="0">
      <selection activeCell="X15" sqref="X15"/>
    </sheetView>
  </sheetViews>
  <sheetFormatPr defaultColWidth="6.7109375" defaultRowHeight="15" x14ac:dyDescent="0.25"/>
  <cols>
    <col min="4" max="7" width="6.7109375" customWidth="1"/>
    <col min="23" max="32" width="6.7109375" customWidth="1"/>
    <col min="33" max="33" width="8.42578125" bestFit="1" customWidth="1"/>
    <col min="34" max="34" width="6.85546875" bestFit="1" customWidth="1"/>
    <col min="39" max="39" width="6.7109375" customWidth="1"/>
  </cols>
  <sheetData>
    <row r="1" spans="1:48" x14ac:dyDescent="0.25">
      <c r="A1" s="1" t="s">
        <v>0</v>
      </c>
    </row>
    <row r="3" spans="1:48" x14ac:dyDescent="0.25">
      <c r="B3" s="2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38"/>
      <c r="AC3" s="43" t="s">
        <v>35</v>
      </c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</row>
    <row r="4" spans="1:48" x14ac:dyDescent="0.25">
      <c r="B4" s="60" t="s">
        <v>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38"/>
      <c r="AC4" s="43" t="s">
        <v>93</v>
      </c>
      <c r="AD4" s="43"/>
      <c r="AE4" s="43" t="s">
        <v>95</v>
      </c>
      <c r="AF4" s="43"/>
      <c r="AG4" s="43"/>
      <c r="AH4" s="43"/>
      <c r="AI4" s="43" t="s">
        <v>96</v>
      </c>
      <c r="AJ4" s="43"/>
      <c r="AK4" s="43"/>
      <c r="AL4" s="43"/>
      <c r="AM4" s="43"/>
      <c r="AN4" s="43" t="s">
        <v>72</v>
      </c>
      <c r="AO4" s="43"/>
      <c r="AP4" s="43"/>
      <c r="AQ4" s="43"/>
      <c r="AR4" s="43"/>
      <c r="AS4" s="43"/>
      <c r="AT4" s="43"/>
      <c r="AU4" s="43"/>
      <c r="AV4" s="43"/>
    </row>
    <row r="5" spans="1:48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38"/>
      <c r="AC5" s="44" t="s">
        <v>49</v>
      </c>
      <c r="AD5" s="44" t="s">
        <v>50</v>
      </c>
      <c r="AE5" s="44" t="s">
        <v>51</v>
      </c>
      <c r="AF5" s="43"/>
      <c r="AG5" s="44" t="s">
        <v>52</v>
      </c>
      <c r="AH5" s="44"/>
      <c r="AI5" s="44" t="s">
        <v>51</v>
      </c>
      <c r="AJ5" s="43"/>
      <c r="AK5" s="44" t="s">
        <v>52</v>
      </c>
      <c r="AL5" s="43"/>
      <c r="AM5" s="43"/>
      <c r="AN5" s="43" t="s">
        <v>105</v>
      </c>
      <c r="AO5" s="43" t="s">
        <v>106</v>
      </c>
      <c r="AP5" s="43" t="s">
        <v>72</v>
      </c>
      <c r="AQ5" s="43"/>
      <c r="AR5" s="43"/>
      <c r="AS5" s="43"/>
      <c r="AT5" s="43"/>
      <c r="AU5" s="43"/>
      <c r="AV5" s="43"/>
    </row>
    <row r="6" spans="1:48" x14ac:dyDescent="0.25">
      <c r="B6" s="5"/>
      <c r="C6" s="2" t="s">
        <v>99</v>
      </c>
      <c r="D6" s="78" t="s">
        <v>53</v>
      </c>
      <c r="E6" s="78" t="s">
        <v>54</v>
      </c>
      <c r="F6" s="3"/>
      <c r="G6" s="3"/>
      <c r="H6" s="3"/>
      <c r="I6" s="3"/>
      <c r="J6" s="3"/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38"/>
      <c r="AC6" s="43">
        <f ca="1">RANDBETWEEN(-4,4)/8</f>
        <v>-0.375</v>
      </c>
      <c r="AD6" s="43">
        <f ca="1">RANDBETWEEN(2,5)/2</f>
        <v>1</v>
      </c>
      <c r="AE6" s="43">
        <f ca="1">AC6-AD6</f>
        <v>-1.375</v>
      </c>
      <c r="AF6" s="43">
        <f ca="1">AG6</f>
        <v>0.625</v>
      </c>
      <c r="AG6" s="43">
        <f ca="1">AC6+AD6</f>
        <v>0.625</v>
      </c>
      <c r="AH6" s="43">
        <f ca="1">AE6</f>
        <v>-1.375</v>
      </c>
      <c r="AI6" s="43">
        <f t="array" aca="1" ref="AI6:AL9" ca="1">MMULT(AP12:AS15,AE6:AH9)</f>
        <v>11.0625</v>
      </c>
      <c r="AJ6" s="43">
        <f ca="1"/>
        <v>8.0625</v>
      </c>
      <c r="AK6" s="43">
        <f ca="1"/>
        <v>8.0625</v>
      </c>
      <c r="AL6" s="43">
        <f ca="1"/>
        <v>11.0625</v>
      </c>
      <c r="AM6" s="43"/>
      <c r="AN6" s="43">
        <f t="shared" ref="AN6:AN8" ca="1" si="0">(AI6+AK6)/2</f>
        <v>9.5625</v>
      </c>
      <c r="AO6" s="43">
        <f ca="1">2*RANDBETWEEN(-2,2)+3</f>
        <v>3</v>
      </c>
      <c r="AP6" s="43">
        <f t="shared" ref="AP6:AP8" ca="1" si="1">AN6+AO6</f>
        <v>12.5625</v>
      </c>
      <c r="AQ6" s="43"/>
      <c r="AR6" s="43"/>
      <c r="AS6" s="43"/>
      <c r="AT6" s="43"/>
      <c r="AU6" s="43"/>
      <c r="AV6" s="43"/>
    </row>
    <row r="7" spans="1:48" x14ac:dyDescent="0.25">
      <c r="B7" s="5"/>
      <c r="C7" s="5"/>
      <c r="D7" s="109">
        <f ca="1">AE6</f>
        <v>-1.375</v>
      </c>
      <c r="E7" s="109">
        <f ca="1">AG6</f>
        <v>0.625</v>
      </c>
      <c r="F7" s="6"/>
      <c r="G7" s="79">
        <f t="shared" ref="G7:J10" ca="1" si="2">AP12</f>
        <v>-1.5</v>
      </c>
      <c r="H7" s="80">
        <f t="shared" ca="1" si="2"/>
        <v>0</v>
      </c>
      <c r="I7" s="80">
        <f t="shared" ca="1" si="2"/>
        <v>0</v>
      </c>
      <c r="J7" s="81">
        <f t="shared" ca="1" si="2"/>
        <v>9</v>
      </c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38"/>
      <c r="AC7" s="43">
        <v>0</v>
      </c>
      <c r="AD7" s="43">
        <v>1</v>
      </c>
      <c r="AE7" s="43">
        <f>AC7-AD7</f>
        <v>-1</v>
      </c>
      <c r="AF7" s="43">
        <f>AE7</f>
        <v>-1</v>
      </c>
      <c r="AG7" s="43">
        <f>AC7+AD7</f>
        <v>1</v>
      </c>
      <c r="AH7" s="43">
        <f>AG7</f>
        <v>1</v>
      </c>
      <c r="AI7" s="43">
        <f ca="1"/>
        <v>-1.5</v>
      </c>
      <c r="AJ7" s="43">
        <f ca="1"/>
        <v>-1.5</v>
      </c>
      <c r="AK7" s="43">
        <f ca="1"/>
        <v>1.5</v>
      </c>
      <c r="AL7" s="43">
        <f ca="1"/>
        <v>1.5</v>
      </c>
      <c r="AM7" s="43"/>
      <c r="AN7" s="43">
        <f t="shared" ca="1" si="0"/>
        <v>0</v>
      </c>
      <c r="AO7" s="43">
        <v>0</v>
      </c>
      <c r="AP7" s="43">
        <f t="shared" ca="1" si="1"/>
        <v>0</v>
      </c>
      <c r="AQ7" s="43"/>
      <c r="AR7" s="43"/>
      <c r="AS7" s="43"/>
      <c r="AT7" s="43"/>
      <c r="AU7" s="43"/>
      <c r="AV7" s="43"/>
    </row>
    <row r="8" spans="1:48" x14ac:dyDescent="0.25">
      <c r="B8" s="5"/>
      <c r="C8" s="27"/>
      <c r="D8" s="110">
        <f>AE7</f>
        <v>-1</v>
      </c>
      <c r="E8" s="110">
        <f>AG7</f>
        <v>1</v>
      </c>
      <c r="F8" s="12" t="s">
        <v>11</v>
      </c>
      <c r="G8" s="82">
        <f t="shared" ca="1" si="2"/>
        <v>0</v>
      </c>
      <c r="H8" s="83">
        <f t="shared" ca="1" si="2"/>
        <v>1.5</v>
      </c>
      <c r="I8" s="83">
        <f t="shared" ca="1" si="2"/>
        <v>0</v>
      </c>
      <c r="J8" s="84">
        <f t="shared" si="2"/>
        <v>0</v>
      </c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38"/>
      <c r="AC8" s="43">
        <f ca="1">RANDBETWEEN(-4,4)/8</f>
        <v>0.5</v>
      </c>
      <c r="AD8" s="43">
        <f ca="1">RANDBETWEEN(2,5)/2</f>
        <v>2</v>
      </c>
      <c r="AE8" s="43">
        <f ca="1">AC8-AD8</f>
        <v>-1.5</v>
      </c>
      <c r="AF8" s="43">
        <f ca="1">AE8</f>
        <v>-1.5</v>
      </c>
      <c r="AG8" s="43">
        <f ca="1">AC8+AD8</f>
        <v>2.5</v>
      </c>
      <c r="AH8" s="43">
        <f ca="1">AG8</f>
        <v>2.5</v>
      </c>
      <c r="AI8" s="43">
        <f ca="1"/>
        <v>-2.75</v>
      </c>
      <c r="AJ8" s="43">
        <f ca="1"/>
        <v>-2.75</v>
      </c>
      <c r="AK8" s="43">
        <f ca="1"/>
        <v>-8.75</v>
      </c>
      <c r="AL8" s="43">
        <f ca="1"/>
        <v>-8.75</v>
      </c>
      <c r="AM8" s="43"/>
      <c r="AN8" s="43">
        <f t="shared" ca="1" si="0"/>
        <v>-5.75</v>
      </c>
      <c r="AO8" s="43">
        <f ca="1">2*RANDBETWEEN(-2,2)+3</f>
        <v>1</v>
      </c>
      <c r="AP8" s="43">
        <f t="shared" ca="1" si="1"/>
        <v>-4.75</v>
      </c>
      <c r="AQ8" s="43"/>
      <c r="AR8" s="43"/>
      <c r="AS8" s="43"/>
      <c r="AT8" s="43"/>
      <c r="AU8" s="43"/>
      <c r="AV8" s="43"/>
    </row>
    <row r="9" spans="1:48" x14ac:dyDescent="0.25">
      <c r="B9" s="5"/>
      <c r="C9" s="5"/>
      <c r="D9" s="111">
        <f ca="1">AE8</f>
        <v>-1.5</v>
      </c>
      <c r="E9" s="111">
        <f ca="1">AG8</f>
        <v>2.5</v>
      </c>
      <c r="F9" s="6"/>
      <c r="G9" s="82">
        <f t="shared" ca="1" si="2"/>
        <v>0</v>
      </c>
      <c r="H9" s="83">
        <f t="shared" ca="1" si="2"/>
        <v>0</v>
      </c>
      <c r="I9" s="83">
        <f t="shared" ca="1" si="2"/>
        <v>-1.5</v>
      </c>
      <c r="J9" s="84">
        <f t="shared" ca="1" si="2"/>
        <v>-5</v>
      </c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38"/>
      <c r="AC9" s="43">
        <v>1</v>
      </c>
      <c r="AD9" s="43"/>
      <c r="AE9" s="43">
        <v>1</v>
      </c>
      <c r="AF9" s="43">
        <v>1</v>
      </c>
      <c r="AG9" s="43">
        <v>1</v>
      </c>
      <c r="AH9" s="43">
        <v>1</v>
      </c>
      <c r="AI9" s="43">
        <f ca="1"/>
        <v>1</v>
      </c>
      <c r="AJ9" s="43">
        <f ca="1"/>
        <v>1</v>
      </c>
      <c r="AK9" s="43">
        <f ca="1"/>
        <v>1</v>
      </c>
      <c r="AL9" s="43">
        <f ca="1"/>
        <v>1</v>
      </c>
      <c r="AM9" s="43"/>
      <c r="AN9" s="43"/>
      <c r="AO9" s="43"/>
      <c r="AP9" s="43"/>
      <c r="AQ9" s="43"/>
      <c r="AR9" s="43"/>
      <c r="AS9" s="43"/>
      <c r="AT9" s="43"/>
      <c r="AU9" s="43"/>
      <c r="AV9" s="43"/>
    </row>
    <row r="10" spans="1:48" x14ac:dyDescent="0.25">
      <c r="B10" s="5"/>
      <c r="C10" s="5"/>
      <c r="D10" s="19" t="s">
        <v>101</v>
      </c>
      <c r="E10" s="6"/>
      <c r="F10" s="6"/>
      <c r="G10" s="85">
        <f t="shared" si="2"/>
        <v>0</v>
      </c>
      <c r="H10" s="86">
        <f t="shared" si="2"/>
        <v>0</v>
      </c>
      <c r="I10" s="86">
        <f t="shared" si="2"/>
        <v>0</v>
      </c>
      <c r="J10" s="87">
        <f t="shared" si="2"/>
        <v>1</v>
      </c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38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</row>
    <row r="11" spans="1:48" x14ac:dyDescent="0.25">
      <c r="B11" s="5"/>
      <c r="C11" s="15"/>
      <c r="D11" s="71"/>
      <c r="E11" s="16"/>
      <c r="F11" s="16"/>
      <c r="G11" s="86"/>
      <c r="H11" s="86"/>
      <c r="I11" s="86"/>
      <c r="J11" s="86"/>
      <c r="K11" s="17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38"/>
      <c r="AC11" s="43" t="s">
        <v>6</v>
      </c>
      <c r="AD11" s="43">
        <v>0</v>
      </c>
      <c r="AE11" s="43">
        <v>1</v>
      </c>
      <c r="AF11" s="43">
        <v>0</v>
      </c>
      <c r="AG11" s="43" t="s">
        <v>2</v>
      </c>
      <c r="AH11" s="43">
        <f>SQRT(SUMPRODUCT(AD11:AF11,AD11:AF11))</f>
        <v>1</v>
      </c>
      <c r="AI11" s="43"/>
      <c r="AJ11" s="44" t="s">
        <v>7</v>
      </c>
      <c r="AK11" s="44"/>
      <c r="AL11" s="44"/>
      <c r="AM11" s="44" t="s">
        <v>8</v>
      </c>
      <c r="AN11" s="44" t="s">
        <v>9</v>
      </c>
      <c r="AO11" s="44"/>
      <c r="AP11" s="44" t="s">
        <v>10</v>
      </c>
      <c r="AQ11" s="43"/>
      <c r="AR11" s="43"/>
      <c r="AS11" s="43"/>
      <c r="AT11" s="43"/>
      <c r="AU11" s="43"/>
      <c r="AV11" s="43"/>
    </row>
    <row r="12" spans="1:48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38"/>
      <c r="AC12" s="43" t="s">
        <v>4</v>
      </c>
      <c r="AD12" s="43">
        <f ca="1">RANDBETWEEN(-5,5)</f>
        <v>0</v>
      </c>
      <c r="AE12" s="43">
        <v>0</v>
      </c>
      <c r="AF12" s="43">
        <f t="shared" ref="AF12" ca="1" si="3">RANDBETWEEN(-5,5)</f>
        <v>-5</v>
      </c>
      <c r="AG12" s="43" t="s">
        <v>2</v>
      </c>
      <c r="AH12" s="43">
        <f ca="1">SQRT(SUMPRODUCT(AD12:AF12,AD12:AF12))</f>
        <v>5</v>
      </c>
      <c r="AI12" s="43"/>
      <c r="AJ12" s="43">
        <f t="array" aca="1" ref="AJ12:AJ14" ca="1">TRANSPOSE(AD13:AF13)/AH13</f>
        <v>-1</v>
      </c>
      <c r="AK12" s="43">
        <f t="array" aca="1" ref="AK12:AK14" ca="1">TRANSPOSE(AD14:AG14)/AH14</f>
        <v>0</v>
      </c>
      <c r="AL12" s="43">
        <f t="array" aca="1" ref="AL12:AL14" ca="1">TRANSPOSE(AD12:AG12)/AH12</f>
        <v>0</v>
      </c>
      <c r="AM12" s="43">
        <f t="shared" ref="AM12:AM14" ca="1" si="4">(2*RANDBETWEEN(0,1)-1) * RANDBETWEEN(4,10)</f>
        <v>9</v>
      </c>
      <c r="AN12" s="43">
        <f ca="1">RANDBETWEEN(1,4)/2</f>
        <v>1.5</v>
      </c>
      <c r="AO12" s="43"/>
      <c r="AP12" s="43">
        <f t="shared" ref="AP12:AR14" ca="1" si="5">AJ12*$AN$12</f>
        <v>-1.5</v>
      </c>
      <c r="AQ12" s="43">
        <f t="shared" ca="1" si="5"/>
        <v>0</v>
      </c>
      <c r="AR12" s="43">
        <f t="shared" ca="1" si="5"/>
        <v>0</v>
      </c>
      <c r="AS12" s="43">
        <f t="shared" ref="AS12:AS14" ca="1" si="6">AM12</f>
        <v>9</v>
      </c>
      <c r="AT12" s="43"/>
      <c r="AU12" s="43"/>
      <c r="AV12" s="43"/>
    </row>
    <row r="13" spans="1:48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38"/>
      <c r="AC13" s="43" t="s">
        <v>5</v>
      </c>
      <c r="AD13" s="43">
        <f ca="1">AE11*AF12-AF11*AE12</f>
        <v>-5</v>
      </c>
      <c r="AE13" s="43">
        <f ca="1">-(AD11*AF12-AF11*AD12)</f>
        <v>0</v>
      </c>
      <c r="AF13" s="43">
        <f ca="1">AD11*AE12-AE11*AD12</f>
        <v>0</v>
      </c>
      <c r="AG13" s="43" t="s">
        <v>2</v>
      </c>
      <c r="AH13" s="43">
        <f ca="1">SQRT(SUMPRODUCT(AD13:AF13,AD13:AF13))</f>
        <v>5</v>
      </c>
      <c r="AI13" s="43"/>
      <c r="AJ13" s="43">
        <f ca="1"/>
        <v>0</v>
      </c>
      <c r="AK13" s="43">
        <f ca="1"/>
        <v>1</v>
      </c>
      <c r="AL13" s="43">
        <f ca="1"/>
        <v>0</v>
      </c>
      <c r="AM13" s="43">
        <v>0</v>
      </c>
      <c r="AN13" s="43"/>
      <c r="AO13" s="43"/>
      <c r="AP13" s="43">
        <f t="shared" ca="1" si="5"/>
        <v>0</v>
      </c>
      <c r="AQ13" s="43">
        <f t="shared" ca="1" si="5"/>
        <v>1.5</v>
      </c>
      <c r="AR13" s="43">
        <f t="shared" ca="1" si="5"/>
        <v>0</v>
      </c>
      <c r="AS13" s="43">
        <f t="shared" si="6"/>
        <v>0</v>
      </c>
      <c r="AT13" s="43"/>
      <c r="AU13" s="43"/>
      <c r="AV13" s="43"/>
    </row>
    <row r="14" spans="1:48" x14ac:dyDescent="0.25">
      <c r="B14" s="5"/>
      <c r="C14" s="6"/>
      <c r="D14" s="88">
        <f ca="1">AP6</f>
        <v>12.5625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38"/>
      <c r="AC14" s="43" t="s">
        <v>3</v>
      </c>
      <c r="AD14" s="43">
        <f ca="1">AE12*AF13-AF12*AE13</f>
        <v>0</v>
      </c>
      <c r="AE14" s="43">
        <f ca="1">-(AD12*AF13-AF12*AD13)</f>
        <v>25</v>
      </c>
      <c r="AF14" s="43">
        <f ca="1">AD12*AE13-AE12*AD13</f>
        <v>0</v>
      </c>
      <c r="AG14" s="43" t="s">
        <v>2</v>
      </c>
      <c r="AH14" s="43">
        <f ca="1">SQRT(SUMPRODUCT(AD14:AF14,AD14:AF14))</f>
        <v>25</v>
      </c>
      <c r="AI14" s="43"/>
      <c r="AJ14" s="43">
        <f ca="1"/>
        <v>0</v>
      </c>
      <c r="AK14" s="43">
        <f ca="1"/>
        <v>0</v>
      </c>
      <c r="AL14" s="43">
        <f ca="1"/>
        <v>-1</v>
      </c>
      <c r="AM14" s="43">
        <f t="shared" ca="1" si="4"/>
        <v>-5</v>
      </c>
      <c r="AN14" s="43"/>
      <c r="AO14" s="43"/>
      <c r="AP14" s="43">
        <f t="shared" ca="1" si="5"/>
        <v>0</v>
      </c>
      <c r="AQ14" s="43">
        <f t="shared" ca="1" si="5"/>
        <v>0</v>
      </c>
      <c r="AR14" s="43">
        <f t="shared" ca="1" si="5"/>
        <v>-1.5</v>
      </c>
      <c r="AS14" s="43">
        <f t="shared" ca="1" si="6"/>
        <v>-5</v>
      </c>
      <c r="AT14" s="43"/>
      <c r="AU14" s="43"/>
      <c r="AV14" s="43"/>
    </row>
    <row r="15" spans="1:48" x14ac:dyDescent="0.25">
      <c r="B15" s="5"/>
      <c r="C15" s="10" t="s">
        <v>104</v>
      </c>
      <c r="D15" s="89">
        <f ca="1">AP7</f>
        <v>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38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>
        <v>0</v>
      </c>
      <c r="AQ15" s="43">
        <v>0</v>
      </c>
      <c r="AR15" s="43">
        <v>0</v>
      </c>
      <c r="AS15" s="43">
        <v>1</v>
      </c>
      <c r="AT15" s="43"/>
      <c r="AU15" s="43"/>
      <c r="AV15" s="43"/>
    </row>
    <row r="16" spans="1:48" x14ac:dyDescent="0.25">
      <c r="B16" s="5"/>
      <c r="C16" s="6"/>
      <c r="D16" s="90">
        <f ca="1">AP8</f>
        <v>-4.75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38"/>
      <c r="AC16" s="43" t="s">
        <v>56</v>
      </c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</row>
    <row r="17" spans="2:48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38"/>
      <c r="AC17" s="43" t="s">
        <v>94</v>
      </c>
      <c r="AD17" s="43"/>
      <c r="AE17" s="43" t="s">
        <v>97</v>
      </c>
      <c r="AF17" s="43"/>
      <c r="AG17" s="43" t="s">
        <v>98</v>
      </c>
      <c r="AH17" s="43" t="s">
        <v>72</v>
      </c>
      <c r="AI17" s="43" t="s">
        <v>113</v>
      </c>
      <c r="AJ17" s="43" t="s">
        <v>112</v>
      </c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</row>
    <row r="18" spans="2:48" x14ac:dyDescent="0.25">
      <c r="B18" s="21" t="s">
        <v>67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38"/>
      <c r="AC18" s="43">
        <f ca="1">AE8</f>
        <v>-1.5</v>
      </c>
      <c r="AD18" s="43">
        <f ca="1">AE6</f>
        <v>-1.375</v>
      </c>
      <c r="AE18" s="43">
        <f t="array" aca="1" ref="AE18:AE21" ca="1">TRANSPOSE(AI8:AL8)</f>
        <v>-2.75</v>
      </c>
      <c r="AF18" s="43">
        <f t="array" aca="1" ref="AF18:AF21" ca="1">TRANSPOSE(AI6:AL6)</f>
        <v>11.0625</v>
      </c>
      <c r="AG18" s="43">
        <f ca="1">AN6</f>
        <v>9.5625</v>
      </c>
      <c r="AH18" s="43">
        <f ca="1">AP6</f>
        <v>12.5625</v>
      </c>
      <c r="AI18" s="43">
        <f ca="1">AC6</f>
        <v>-0.375</v>
      </c>
      <c r="AJ18" s="43">
        <f ca="1">J21</f>
        <v>-2.375</v>
      </c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</row>
    <row r="19" spans="2:48" x14ac:dyDescent="0.25">
      <c r="B19" s="5"/>
      <c r="C19" s="18" t="s">
        <v>107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38"/>
      <c r="AC19" s="43">
        <f ca="1">AE8</f>
        <v>-1.5</v>
      </c>
      <c r="AD19" s="43">
        <f ca="1">AG6</f>
        <v>0.625</v>
      </c>
      <c r="AE19" s="43">
        <f ca="1"/>
        <v>-2.75</v>
      </c>
      <c r="AF19" s="43">
        <f ca="1"/>
        <v>8.0625</v>
      </c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</row>
    <row r="20" spans="2:48" ht="17.25" x14ac:dyDescent="0.25">
      <c r="B20" s="5"/>
      <c r="C20" s="6"/>
      <c r="D20" s="18" t="s">
        <v>108</v>
      </c>
      <c r="E20" s="6"/>
      <c r="F20" s="6"/>
      <c r="G20" s="6"/>
      <c r="H20" s="91" t="s">
        <v>72</v>
      </c>
      <c r="I20" s="6"/>
      <c r="J20" s="91" t="s">
        <v>109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38"/>
      <c r="AC20" s="43">
        <f ca="1">AG8</f>
        <v>2.5</v>
      </c>
      <c r="AD20" s="43">
        <f ca="1">AG6</f>
        <v>0.625</v>
      </c>
      <c r="AE20" s="43">
        <f ca="1"/>
        <v>-8.75</v>
      </c>
      <c r="AF20" s="43">
        <f ca="1"/>
        <v>8.0625</v>
      </c>
      <c r="AG20" s="43">
        <f ca="1">AN8</f>
        <v>-5.75</v>
      </c>
      <c r="AH20" s="43">
        <f ca="1">AP8</f>
        <v>-4.75</v>
      </c>
      <c r="AI20" s="43">
        <f ca="1">AC8</f>
        <v>0.5</v>
      </c>
      <c r="AJ20" s="43">
        <f ca="1">J23</f>
        <v>-0.16666666666666696</v>
      </c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</row>
    <row r="21" spans="2:48" x14ac:dyDescent="0.25">
      <c r="B21" s="5"/>
      <c r="C21" s="6"/>
      <c r="D21" s="72">
        <f t="array" aca="1" ref="D21:G24" ca="1">MINVERSE(G7:J10)</f>
        <v>-0.66666666666666663</v>
      </c>
      <c r="E21" s="78">
        <f ca="1"/>
        <v>0</v>
      </c>
      <c r="F21" s="78">
        <f ca="1"/>
        <v>0</v>
      </c>
      <c r="G21" s="73">
        <f ca="1"/>
        <v>6</v>
      </c>
      <c r="H21" s="88">
        <f ca="1">D14</f>
        <v>12.5625</v>
      </c>
      <c r="I21" s="6"/>
      <c r="J21" s="92">
        <f t="array" aca="1" ref="J21:J24" ca="1">MMULT(D21:G24,H21:H24)</f>
        <v>-2.375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38"/>
      <c r="AC21" s="43">
        <f ca="1">AG8</f>
        <v>2.5</v>
      </c>
      <c r="AD21" s="43">
        <f ca="1">AE6</f>
        <v>-1.375</v>
      </c>
      <c r="AE21" s="43">
        <f ca="1"/>
        <v>-8.75</v>
      </c>
      <c r="AF21" s="43">
        <f ca="1"/>
        <v>11.0625</v>
      </c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2:48" x14ac:dyDescent="0.25">
      <c r="B22" s="5"/>
      <c r="C22" s="6"/>
      <c r="D22" s="53">
        <f ca="1"/>
        <v>0</v>
      </c>
      <c r="E22" s="24">
        <f ca="1"/>
        <v>0.66666666666666663</v>
      </c>
      <c r="F22" s="24">
        <f ca="1"/>
        <v>0</v>
      </c>
      <c r="G22" s="74">
        <f ca="1"/>
        <v>0</v>
      </c>
      <c r="H22" s="89">
        <f ca="1">D15</f>
        <v>0</v>
      </c>
      <c r="I22" s="93" t="s">
        <v>102</v>
      </c>
      <c r="J22" s="94">
        <f ca="1"/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38"/>
      <c r="AC22" s="43">
        <f ca="1">AE8</f>
        <v>-1.5</v>
      </c>
      <c r="AD22" s="43">
        <f ca="1">AE6</f>
        <v>-1.375</v>
      </c>
      <c r="AE22" s="43">
        <f ca="1">AE18</f>
        <v>-2.75</v>
      </c>
      <c r="AF22" s="43">
        <f ca="1">AF18</f>
        <v>11.0625</v>
      </c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</row>
    <row r="23" spans="2:48" x14ac:dyDescent="0.25">
      <c r="B23" s="5"/>
      <c r="C23" s="6"/>
      <c r="D23" s="53">
        <f ca="1"/>
        <v>0</v>
      </c>
      <c r="E23" s="24">
        <f ca="1"/>
        <v>0</v>
      </c>
      <c r="F23" s="24">
        <f ca="1"/>
        <v>-0.66666666666666663</v>
      </c>
      <c r="G23" s="74">
        <f ca="1"/>
        <v>-3.3333333333333335</v>
      </c>
      <c r="H23" s="89">
        <f ca="1">D16</f>
        <v>-4.75</v>
      </c>
      <c r="I23" s="6"/>
      <c r="J23" s="94">
        <f ca="1"/>
        <v>-0.16666666666666696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38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2:48" x14ac:dyDescent="0.25">
      <c r="B24" s="5"/>
      <c r="C24" s="6"/>
      <c r="D24" s="75">
        <f ca="1"/>
        <v>0</v>
      </c>
      <c r="E24" s="95">
        <f ca="1"/>
        <v>0</v>
      </c>
      <c r="F24" s="95">
        <f ca="1"/>
        <v>0</v>
      </c>
      <c r="G24" s="76">
        <f ca="1"/>
        <v>1</v>
      </c>
      <c r="H24" s="90">
        <v>1</v>
      </c>
      <c r="I24" s="6"/>
      <c r="J24" s="96">
        <f ca="1"/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38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</row>
    <row r="25" spans="2:48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38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</row>
    <row r="26" spans="2:48" x14ac:dyDescent="0.25">
      <c r="B26" s="5"/>
      <c r="C26" s="18" t="s">
        <v>110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38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</row>
    <row r="27" spans="2:48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38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</row>
    <row r="28" spans="2:48" x14ac:dyDescent="0.25">
      <c r="B28" s="5"/>
      <c r="C28" s="30" t="s">
        <v>62</v>
      </c>
      <c r="D28" s="24" t="s">
        <v>53</v>
      </c>
      <c r="E28" s="24" t="s">
        <v>54</v>
      </c>
      <c r="F28" s="6"/>
      <c r="G28" s="91" t="s">
        <v>109</v>
      </c>
      <c r="H28" s="6"/>
      <c r="I28" s="30" t="s">
        <v>111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38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</row>
    <row r="29" spans="2:48" x14ac:dyDescent="0.25">
      <c r="B29" s="5"/>
      <c r="C29" s="30" t="s">
        <v>59</v>
      </c>
      <c r="D29" s="115">
        <f t="shared" ref="D29:D31" ca="1" si="7">D7</f>
        <v>-1.375</v>
      </c>
      <c r="E29" s="115">
        <f t="shared" ref="E29:E31" ca="1" si="8">E7</f>
        <v>0.625</v>
      </c>
      <c r="F29" s="30" t="s">
        <v>39</v>
      </c>
      <c r="G29" s="92">
        <f t="shared" ref="G29:G31" ca="1" si="9">J21</f>
        <v>-2.375</v>
      </c>
      <c r="H29" s="6"/>
      <c r="I29" s="125" t="b">
        <f ca="1">AND(D29&lt;G29,G29&lt;E29)</f>
        <v>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38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</row>
    <row r="30" spans="2:48" x14ac:dyDescent="0.25">
      <c r="B30" s="5"/>
      <c r="C30" s="30" t="s">
        <v>60</v>
      </c>
      <c r="D30" s="116">
        <f t="shared" si="7"/>
        <v>-1</v>
      </c>
      <c r="E30" s="116">
        <f t="shared" si="8"/>
        <v>1</v>
      </c>
      <c r="F30" s="30" t="s">
        <v>39</v>
      </c>
      <c r="G30" s="112">
        <f t="shared" ca="1" si="9"/>
        <v>0</v>
      </c>
      <c r="H30" s="6"/>
      <c r="I30" s="125" t="b">
        <f t="shared" ref="I30:I31" ca="1" si="10">AND(D30&lt;G30,G30&lt;E30)</f>
        <v>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  <c r="W30" s="38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2:48" x14ac:dyDescent="0.25">
      <c r="B31" s="5"/>
      <c r="C31" s="30" t="s">
        <v>61</v>
      </c>
      <c r="D31" s="117">
        <f t="shared" ca="1" si="7"/>
        <v>-1.5</v>
      </c>
      <c r="E31" s="117">
        <f t="shared" ca="1" si="8"/>
        <v>2.5</v>
      </c>
      <c r="F31" s="30" t="s">
        <v>39</v>
      </c>
      <c r="G31" s="96">
        <f t="shared" ca="1" si="9"/>
        <v>-0.16666666666666696</v>
      </c>
      <c r="H31" s="6"/>
      <c r="I31" s="125" t="b">
        <f t="shared" ca="1" si="10"/>
        <v>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  <c r="W31" s="38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</row>
    <row r="32" spans="2:48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  <c r="W32" s="38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</row>
    <row r="33" spans="2:48" x14ac:dyDescent="0.25">
      <c r="B33" s="5"/>
      <c r="C33" s="6"/>
      <c r="D33" s="6"/>
      <c r="E33" s="6"/>
      <c r="F33" s="6"/>
      <c r="G33" s="6"/>
      <c r="H33" s="9"/>
      <c r="I33" s="46" t="s">
        <v>114</v>
      </c>
      <c r="J33" s="4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38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</row>
    <row r="34" spans="2:48" x14ac:dyDescent="0.25">
      <c r="B34" s="5"/>
      <c r="C34" s="6"/>
      <c r="D34" s="6"/>
      <c r="E34" s="6"/>
      <c r="F34" s="6"/>
      <c r="G34" s="6"/>
      <c r="H34" s="15"/>
      <c r="I34" s="49" t="str">
        <f ca="1">IF(AND(I29,I30,I31), "overlap", "DO NOT overlap")</f>
        <v>DO NOT overlap</v>
      </c>
      <c r="J34" s="1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38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</row>
    <row r="35" spans="2:48" x14ac:dyDescent="0.25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7"/>
      <c r="W35" s="38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</row>
    <row r="36" spans="2:48" x14ac:dyDescent="0.25">
      <c r="W36" s="38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</row>
    <row r="37" spans="2:48" x14ac:dyDescent="0.25">
      <c r="W37" s="38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</row>
    <row r="38" spans="2:48" x14ac:dyDescent="0.25">
      <c r="W38" s="38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</row>
    <row r="39" spans="2:48" x14ac:dyDescent="0.25">
      <c r="W39" s="38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</row>
    <row r="40" spans="2:48" x14ac:dyDescent="0.25">
      <c r="W40" s="38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</row>
    <row r="41" spans="2:48" x14ac:dyDescent="0.25">
      <c r="W41" s="38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</row>
    <row r="42" spans="2:48" x14ac:dyDescent="0.25">
      <c r="W42" s="38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2:48" x14ac:dyDescent="0.25">
      <c r="W43" s="38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  <row r="44" spans="2:48" x14ac:dyDescent="0.25"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</row>
    <row r="45" spans="2:48" x14ac:dyDescent="0.25">
      <c r="B45" s="2" t="s">
        <v>116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38"/>
      <c r="AC45" s="43" t="s">
        <v>56</v>
      </c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</row>
    <row r="46" spans="2:48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38"/>
      <c r="AC46" s="43"/>
      <c r="AD46" s="43"/>
      <c r="AE46" s="43"/>
      <c r="AF46" s="43"/>
      <c r="AG46" s="43" t="s">
        <v>14</v>
      </c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</row>
    <row r="47" spans="2:48" x14ac:dyDescent="0.25">
      <c r="B47" s="5"/>
      <c r="C47" s="2" t="s">
        <v>99</v>
      </c>
      <c r="D47" s="78" t="s">
        <v>53</v>
      </c>
      <c r="E47" s="78" t="s">
        <v>54</v>
      </c>
      <c r="F47" s="3"/>
      <c r="G47" s="3"/>
      <c r="H47" s="3"/>
      <c r="I47" s="3"/>
      <c r="J47" s="3"/>
      <c r="K47" s="4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38"/>
      <c r="AC47" s="43"/>
      <c r="AD47" s="43"/>
      <c r="AE47" s="43"/>
      <c r="AF47" s="43"/>
      <c r="AG47" s="43" t="s">
        <v>21</v>
      </c>
      <c r="AH47" s="43">
        <f ca="1">D59</f>
        <v>1.5</v>
      </c>
      <c r="AI47" s="43"/>
      <c r="AJ47" s="43" t="s">
        <v>120</v>
      </c>
      <c r="AK47" s="43" t="s">
        <v>112</v>
      </c>
      <c r="AL47" s="43"/>
      <c r="AM47" s="43" t="s">
        <v>98</v>
      </c>
      <c r="AN47" s="43" t="s">
        <v>122</v>
      </c>
      <c r="AO47" s="43"/>
      <c r="AP47" s="43"/>
      <c r="AQ47" s="43"/>
      <c r="AR47" s="43"/>
      <c r="AS47" s="43"/>
      <c r="AT47" s="43"/>
      <c r="AU47" s="43"/>
      <c r="AV47" s="43"/>
    </row>
    <row r="48" spans="2:48" x14ac:dyDescent="0.25">
      <c r="B48" s="5"/>
      <c r="C48" s="5"/>
      <c r="D48" s="109">
        <f ca="1">AE6</f>
        <v>-1.375</v>
      </c>
      <c r="E48" s="109">
        <f ca="1">AG6</f>
        <v>0.625</v>
      </c>
      <c r="F48" s="6"/>
      <c r="G48" s="79">
        <f t="shared" ref="G48:J51" ca="1" si="11">AP12</f>
        <v>-1.5</v>
      </c>
      <c r="H48" s="80">
        <f t="shared" ca="1" si="11"/>
        <v>0</v>
      </c>
      <c r="I48" s="80">
        <f t="shared" ca="1" si="11"/>
        <v>0</v>
      </c>
      <c r="J48" s="81">
        <f t="shared" ca="1" si="11"/>
        <v>9</v>
      </c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38"/>
      <c r="AC48" s="43">
        <v>32</v>
      </c>
      <c r="AD48" s="43">
        <f>2*PI()/AC48</f>
        <v>0.19634954084936207</v>
      </c>
      <c r="AE48" s="43" t="s">
        <v>12</v>
      </c>
      <c r="AF48" s="43" t="s">
        <v>13</v>
      </c>
      <c r="AG48" s="43">
        <f ca="1">D57</f>
        <v>-4.75</v>
      </c>
      <c r="AH48" s="43">
        <f ca="1">D55</f>
        <v>12.5625</v>
      </c>
      <c r="AI48" s="43"/>
      <c r="AJ48" s="43">
        <f ca="1">J83</f>
        <v>-1.375</v>
      </c>
      <c r="AK48" s="43">
        <f ca="1">AJ18</f>
        <v>-2.375</v>
      </c>
      <c r="AL48" s="43"/>
      <c r="AM48" s="43">
        <f ca="1">AP6</f>
        <v>12.5625</v>
      </c>
      <c r="AN48" s="43">
        <f ca="1">J100</f>
        <v>11.0625</v>
      </c>
      <c r="AO48" s="43"/>
      <c r="AP48" s="43"/>
      <c r="AQ48" s="43"/>
      <c r="AR48" s="43"/>
      <c r="AS48" s="43"/>
      <c r="AT48" s="43"/>
      <c r="AU48" s="43"/>
      <c r="AV48" s="43"/>
    </row>
    <row r="49" spans="2:48" x14ac:dyDescent="0.25">
      <c r="B49" s="5"/>
      <c r="C49" s="27"/>
      <c r="D49" s="110">
        <f>AE7</f>
        <v>-1</v>
      </c>
      <c r="E49" s="110">
        <f>AG7</f>
        <v>1</v>
      </c>
      <c r="F49" s="12" t="s">
        <v>11</v>
      </c>
      <c r="G49" s="82">
        <f t="shared" ca="1" si="11"/>
        <v>0</v>
      </c>
      <c r="H49" s="83">
        <f t="shared" ca="1" si="11"/>
        <v>1.5</v>
      </c>
      <c r="I49" s="83">
        <f t="shared" ca="1" si="11"/>
        <v>0</v>
      </c>
      <c r="J49" s="84">
        <f t="shared" si="11"/>
        <v>0</v>
      </c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  <c r="W49" s="38"/>
      <c r="AC49" s="43">
        <v>0</v>
      </c>
      <c r="AD49" s="43">
        <f t="shared" ref="AD49:AD81" si="12">AC49*AD$48</f>
        <v>0</v>
      </c>
      <c r="AE49" s="43">
        <f t="shared" ref="AE49:AE81" si="13">COS(AD49)</f>
        <v>1</v>
      </c>
      <c r="AF49" s="43">
        <f t="shared" ref="AF49:AF81" si="14">SIN(AD49)</f>
        <v>0</v>
      </c>
      <c r="AG49" s="43">
        <f t="shared" ref="AG49:AG81" ca="1" si="15">AG$48+$AE49*AH$47</f>
        <v>-3.25</v>
      </c>
      <c r="AH49" s="43">
        <f t="shared" ref="AH49:AH81" ca="1" si="16">AH$48+$AF49*AH$47</f>
        <v>12.5625</v>
      </c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</row>
    <row r="50" spans="2:48" x14ac:dyDescent="0.25">
      <c r="B50" s="5"/>
      <c r="C50" s="5"/>
      <c r="D50" s="111">
        <f ca="1">AE8</f>
        <v>-1.5</v>
      </c>
      <c r="E50" s="111">
        <f ca="1">AG8</f>
        <v>2.5</v>
      </c>
      <c r="F50" s="6"/>
      <c r="G50" s="82">
        <f t="shared" ca="1" si="11"/>
        <v>0</v>
      </c>
      <c r="H50" s="83">
        <f t="shared" ca="1" si="11"/>
        <v>0</v>
      </c>
      <c r="I50" s="83">
        <f t="shared" ca="1" si="11"/>
        <v>-1.5</v>
      </c>
      <c r="J50" s="84">
        <f t="shared" ca="1" si="11"/>
        <v>-5</v>
      </c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  <c r="W50" s="38"/>
      <c r="AC50" s="43">
        <f t="shared" ref="AC50:AC81" si="17">AC49+1</f>
        <v>1</v>
      </c>
      <c r="AD50" s="43">
        <f t="shared" si="12"/>
        <v>0.19634954084936207</v>
      </c>
      <c r="AE50" s="43">
        <f t="shared" si="13"/>
        <v>0.98078528040323043</v>
      </c>
      <c r="AF50" s="43">
        <f t="shared" si="14"/>
        <v>0.19509032201612825</v>
      </c>
      <c r="AG50" s="43">
        <f t="shared" ca="1" si="15"/>
        <v>-3.2788220793951544</v>
      </c>
      <c r="AH50" s="43">
        <f t="shared" ca="1" si="16"/>
        <v>12.855135483024192</v>
      </c>
      <c r="AI50" s="43"/>
      <c r="AJ50" s="43">
        <f ca="1">J85</f>
        <v>-0.16666666666666696</v>
      </c>
      <c r="AK50" s="43">
        <f ca="1">AJ20</f>
        <v>-0.16666666666666696</v>
      </c>
      <c r="AL50" s="43"/>
      <c r="AM50" s="43">
        <f ca="1">AP8</f>
        <v>-4.75</v>
      </c>
      <c r="AN50" s="43">
        <f ca="1">J102</f>
        <v>-4.75</v>
      </c>
      <c r="AO50" s="43"/>
      <c r="AP50" s="43"/>
      <c r="AQ50" s="43"/>
      <c r="AR50" s="43"/>
      <c r="AS50" s="43"/>
      <c r="AT50" s="43"/>
      <c r="AU50" s="43"/>
      <c r="AV50" s="43"/>
    </row>
    <row r="51" spans="2:48" x14ac:dyDescent="0.25">
      <c r="B51" s="5"/>
      <c r="C51" s="5"/>
      <c r="D51" s="19" t="s">
        <v>101</v>
      </c>
      <c r="E51" s="6"/>
      <c r="F51" s="6"/>
      <c r="G51" s="85">
        <f t="shared" si="11"/>
        <v>0</v>
      </c>
      <c r="H51" s="86">
        <f t="shared" si="11"/>
        <v>0</v>
      </c>
      <c r="I51" s="86">
        <f t="shared" si="11"/>
        <v>0</v>
      </c>
      <c r="J51" s="87">
        <f t="shared" si="11"/>
        <v>1</v>
      </c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  <c r="W51" s="38"/>
      <c r="AC51" s="43">
        <f t="shared" si="17"/>
        <v>2</v>
      </c>
      <c r="AD51" s="43">
        <f t="shared" si="12"/>
        <v>0.39269908169872414</v>
      </c>
      <c r="AE51" s="43">
        <f t="shared" si="13"/>
        <v>0.92387953251128674</v>
      </c>
      <c r="AF51" s="43">
        <f t="shared" si="14"/>
        <v>0.38268343236508978</v>
      </c>
      <c r="AG51" s="43">
        <f t="shared" ca="1" si="15"/>
        <v>-3.36418070123307</v>
      </c>
      <c r="AH51" s="43">
        <f t="shared" ca="1" si="16"/>
        <v>13.136525148547635</v>
      </c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</row>
    <row r="52" spans="2:48" x14ac:dyDescent="0.25">
      <c r="B52" s="5"/>
      <c r="C52" s="15"/>
      <c r="D52" s="71"/>
      <c r="E52" s="16"/>
      <c r="F52" s="16"/>
      <c r="G52" s="86"/>
      <c r="H52" s="86"/>
      <c r="I52" s="86"/>
      <c r="J52" s="86"/>
      <c r="K52" s="17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38"/>
      <c r="AC52" s="43">
        <f t="shared" si="17"/>
        <v>3</v>
      </c>
      <c r="AD52" s="43">
        <f t="shared" si="12"/>
        <v>0.58904862254808621</v>
      </c>
      <c r="AE52" s="43">
        <f t="shared" si="13"/>
        <v>0.83146961230254524</v>
      </c>
      <c r="AF52" s="43">
        <f t="shared" si="14"/>
        <v>0.55557023301960218</v>
      </c>
      <c r="AG52" s="43">
        <f t="shared" ca="1" si="15"/>
        <v>-3.5027955815461822</v>
      </c>
      <c r="AH52" s="43">
        <f t="shared" ca="1" si="16"/>
        <v>13.395855349529404</v>
      </c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</row>
    <row r="53" spans="2:48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38"/>
      <c r="AC53" s="43">
        <f t="shared" si="17"/>
        <v>4</v>
      </c>
      <c r="AD53" s="43">
        <f t="shared" si="12"/>
        <v>0.78539816339744828</v>
      </c>
      <c r="AE53" s="43">
        <f t="shared" si="13"/>
        <v>0.70710678118654757</v>
      </c>
      <c r="AF53" s="43">
        <f t="shared" si="14"/>
        <v>0.70710678118654746</v>
      </c>
      <c r="AG53" s="43">
        <f t="shared" ca="1" si="15"/>
        <v>-3.6893398282201786</v>
      </c>
      <c r="AH53" s="43">
        <f t="shared" ca="1" si="16"/>
        <v>13.623160171779821</v>
      </c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</row>
    <row r="54" spans="2:48" x14ac:dyDescent="0.25">
      <c r="B54" s="5"/>
      <c r="C54" s="2" t="s">
        <v>63</v>
      </c>
      <c r="D54" s="3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  <c r="W54" s="38"/>
      <c r="AC54" s="43">
        <f t="shared" si="17"/>
        <v>5</v>
      </c>
      <c r="AD54" s="43">
        <f t="shared" si="12"/>
        <v>0.98174770424681035</v>
      </c>
      <c r="AE54" s="43">
        <f t="shared" si="13"/>
        <v>0.55557023301960229</v>
      </c>
      <c r="AF54" s="43">
        <f t="shared" si="14"/>
        <v>0.83146961230254524</v>
      </c>
      <c r="AG54" s="43">
        <f t="shared" ca="1" si="15"/>
        <v>-3.9166446504705963</v>
      </c>
      <c r="AH54" s="43">
        <f t="shared" ca="1" si="16"/>
        <v>13.809704418453817</v>
      </c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</row>
    <row r="55" spans="2:48" x14ac:dyDescent="0.25">
      <c r="B55" s="5"/>
      <c r="C55" s="5"/>
      <c r="D55" s="88">
        <f ca="1">D14</f>
        <v>12.5625</v>
      </c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  <c r="W55" s="38"/>
      <c r="AC55" s="43">
        <f t="shared" si="17"/>
        <v>6</v>
      </c>
      <c r="AD55" s="43">
        <f t="shared" si="12"/>
        <v>1.1780972450961724</v>
      </c>
      <c r="AE55" s="43">
        <f t="shared" si="13"/>
        <v>0.38268343236508984</v>
      </c>
      <c r="AF55" s="43">
        <f t="shared" si="14"/>
        <v>0.92387953251128674</v>
      </c>
      <c r="AG55" s="43">
        <f t="shared" ca="1" si="15"/>
        <v>-4.1759748514523656</v>
      </c>
      <c r="AH55" s="43">
        <f t="shared" ca="1" si="16"/>
        <v>13.948319298766929</v>
      </c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</row>
    <row r="56" spans="2:48" x14ac:dyDescent="0.25">
      <c r="B56" s="5"/>
      <c r="C56" s="26" t="s">
        <v>1</v>
      </c>
      <c r="D56" s="89">
        <f ca="1">D15</f>
        <v>0</v>
      </c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  <c r="W56" s="38"/>
      <c r="AC56" s="43">
        <f t="shared" si="17"/>
        <v>7</v>
      </c>
      <c r="AD56" s="43">
        <f t="shared" si="12"/>
        <v>1.3744467859455345</v>
      </c>
      <c r="AE56" s="43">
        <f t="shared" si="13"/>
        <v>0.19509032201612833</v>
      </c>
      <c r="AF56" s="43">
        <f t="shared" si="14"/>
        <v>0.98078528040323043</v>
      </c>
      <c r="AG56" s="43">
        <f t="shared" ca="1" si="15"/>
        <v>-4.4573645169758072</v>
      </c>
      <c r="AH56" s="43">
        <f t="shared" ca="1" si="16"/>
        <v>14.033677920604845</v>
      </c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</row>
    <row r="57" spans="2:48" x14ac:dyDescent="0.25">
      <c r="B57" s="5"/>
      <c r="C57" s="5"/>
      <c r="D57" s="90">
        <f ca="1">D16</f>
        <v>-4.75</v>
      </c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  <c r="W57" s="38"/>
      <c r="AC57" s="43">
        <f t="shared" si="17"/>
        <v>8</v>
      </c>
      <c r="AD57" s="43">
        <f t="shared" si="12"/>
        <v>1.5707963267948966</v>
      </c>
      <c r="AE57" s="43">
        <f t="shared" si="13"/>
        <v>6.1257422745431001E-17</v>
      </c>
      <c r="AF57" s="43">
        <f t="shared" si="14"/>
        <v>1</v>
      </c>
      <c r="AG57" s="43">
        <f t="shared" ca="1" si="15"/>
        <v>-4.75</v>
      </c>
      <c r="AH57" s="43">
        <f t="shared" ca="1" si="16"/>
        <v>14.0625</v>
      </c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</row>
    <row r="58" spans="2:48" x14ac:dyDescent="0.25">
      <c r="B58" s="5"/>
      <c r="C58" s="5"/>
      <c r="D58" s="91" t="s">
        <v>100</v>
      </c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  <c r="W58" s="38"/>
      <c r="AC58" s="43">
        <f t="shared" si="17"/>
        <v>9</v>
      </c>
      <c r="AD58" s="43">
        <f t="shared" si="12"/>
        <v>1.7671458676442586</v>
      </c>
      <c r="AE58" s="43">
        <f t="shared" si="13"/>
        <v>-0.19509032201612819</v>
      </c>
      <c r="AF58" s="43">
        <f t="shared" si="14"/>
        <v>0.98078528040323043</v>
      </c>
      <c r="AG58" s="43">
        <f t="shared" ca="1" si="15"/>
        <v>-5.042635483024192</v>
      </c>
      <c r="AH58" s="43">
        <f t="shared" ca="1" si="16"/>
        <v>14.033677920604845</v>
      </c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</row>
    <row r="59" spans="2:48" x14ac:dyDescent="0.25">
      <c r="B59" s="5"/>
      <c r="C59" s="28" t="s">
        <v>76</v>
      </c>
      <c r="D59" s="29">
        <f ca="1">1+ RANDBETWEEN(1,3)/2</f>
        <v>1.5</v>
      </c>
      <c r="E59" s="1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38"/>
      <c r="AC59" s="43">
        <f t="shared" si="17"/>
        <v>10</v>
      </c>
      <c r="AD59" s="43">
        <f t="shared" si="12"/>
        <v>1.9634954084936207</v>
      </c>
      <c r="AE59" s="43">
        <f t="shared" si="13"/>
        <v>-0.38268343236508973</v>
      </c>
      <c r="AF59" s="43">
        <f t="shared" si="14"/>
        <v>0.92387953251128674</v>
      </c>
      <c r="AG59" s="43">
        <f t="shared" ca="1" si="15"/>
        <v>-5.3240251485476344</v>
      </c>
      <c r="AH59" s="43">
        <f t="shared" ca="1" si="16"/>
        <v>13.948319298766929</v>
      </c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</row>
    <row r="60" spans="2:48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  <c r="W60" s="38"/>
      <c r="AC60" s="43">
        <f t="shared" si="17"/>
        <v>11</v>
      </c>
      <c r="AD60" s="43">
        <f t="shared" si="12"/>
        <v>2.1598449493429825</v>
      </c>
      <c r="AE60" s="43">
        <f t="shared" si="13"/>
        <v>-0.55557023301960196</v>
      </c>
      <c r="AF60" s="43">
        <f t="shared" si="14"/>
        <v>0.83146961230254546</v>
      </c>
      <c r="AG60" s="43">
        <f t="shared" ca="1" si="15"/>
        <v>-5.5833553495294028</v>
      </c>
      <c r="AH60" s="43">
        <f t="shared" ca="1" si="16"/>
        <v>13.809704418453819</v>
      </c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</row>
    <row r="61" spans="2:48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  <c r="W61" s="38"/>
      <c r="AC61" s="43">
        <f t="shared" si="17"/>
        <v>12</v>
      </c>
      <c r="AD61" s="43">
        <f t="shared" si="12"/>
        <v>2.3561944901923448</v>
      </c>
      <c r="AE61" s="43">
        <f t="shared" si="13"/>
        <v>-0.70710678118654746</v>
      </c>
      <c r="AF61" s="43">
        <f t="shared" si="14"/>
        <v>0.70710678118654757</v>
      </c>
      <c r="AG61" s="43">
        <f t="shared" ca="1" si="15"/>
        <v>-5.810660171779821</v>
      </c>
      <c r="AH61" s="43">
        <f t="shared" ca="1" si="16"/>
        <v>13.623160171779821</v>
      </c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</row>
    <row r="62" spans="2:48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  <c r="W62" s="38"/>
      <c r="AC62" s="43">
        <f t="shared" si="17"/>
        <v>13</v>
      </c>
      <c r="AD62" s="43">
        <f t="shared" si="12"/>
        <v>2.5525440310417071</v>
      </c>
      <c r="AE62" s="43">
        <f t="shared" si="13"/>
        <v>-0.83146961230254535</v>
      </c>
      <c r="AF62" s="43">
        <f t="shared" si="14"/>
        <v>0.55557023301960218</v>
      </c>
      <c r="AG62" s="43">
        <f t="shared" ca="1" si="15"/>
        <v>-5.9972044184538182</v>
      </c>
      <c r="AH62" s="43">
        <f t="shared" ca="1" si="16"/>
        <v>13.395855349529404</v>
      </c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</row>
    <row r="63" spans="2:48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  <c r="W63" s="38"/>
      <c r="AC63" s="43">
        <f t="shared" si="17"/>
        <v>14</v>
      </c>
      <c r="AD63" s="43">
        <f t="shared" si="12"/>
        <v>2.748893571891069</v>
      </c>
      <c r="AE63" s="43">
        <f t="shared" si="13"/>
        <v>-0.92387953251128674</v>
      </c>
      <c r="AF63" s="43">
        <f t="shared" si="14"/>
        <v>0.38268343236508989</v>
      </c>
      <c r="AG63" s="43">
        <f t="shared" ca="1" si="15"/>
        <v>-6.13581929876693</v>
      </c>
      <c r="AH63" s="43">
        <f t="shared" ca="1" si="16"/>
        <v>13.136525148547635</v>
      </c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</row>
    <row r="64" spans="2:48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  <c r="W64" s="38"/>
      <c r="AC64" s="43">
        <f t="shared" si="17"/>
        <v>15</v>
      </c>
      <c r="AD64" s="43">
        <f t="shared" si="12"/>
        <v>2.9452431127404308</v>
      </c>
      <c r="AE64" s="43">
        <f t="shared" si="13"/>
        <v>-0.98078528040323043</v>
      </c>
      <c r="AF64" s="43">
        <f t="shared" si="14"/>
        <v>0.19509032201612861</v>
      </c>
      <c r="AG64" s="43">
        <f t="shared" ca="1" si="15"/>
        <v>-6.2211779206048456</v>
      </c>
      <c r="AH64" s="43">
        <f t="shared" ca="1" si="16"/>
        <v>12.855135483024194</v>
      </c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</row>
    <row r="65" spans="2:48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  <c r="W65" s="38"/>
      <c r="AC65" s="43">
        <f t="shared" si="17"/>
        <v>16</v>
      </c>
      <c r="AD65" s="43">
        <f t="shared" si="12"/>
        <v>3.1415926535897931</v>
      </c>
      <c r="AE65" s="43">
        <f t="shared" si="13"/>
        <v>-1</v>
      </c>
      <c r="AF65" s="43">
        <f t="shared" si="14"/>
        <v>1.22514845490862E-16</v>
      </c>
      <c r="AG65" s="43">
        <f t="shared" ca="1" si="15"/>
        <v>-6.25</v>
      </c>
      <c r="AH65" s="43">
        <f t="shared" ca="1" si="16"/>
        <v>12.5625</v>
      </c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</row>
    <row r="66" spans="2:48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  <c r="W66" s="38"/>
      <c r="AC66" s="43">
        <f t="shared" si="17"/>
        <v>17</v>
      </c>
      <c r="AD66" s="43">
        <f t="shared" si="12"/>
        <v>3.3379421944391554</v>
      </c>
      <c r="AE66" s="43">
        <f t="shared" si="13"/>
        <v>-0.98078528040323043</v>
      </c>
      <c r="AF66" s="43">
        <f t="shared" si="14"/>
        <v>-0.19509032201612836</v>
      </c>
      <c r="AG66" s="43">
        <f t="shared" ca="1" si="15"/>
        <v>-6.2211779206048456</v>
      </c>
      <c r="AH66" s="43">
        <f t="shared" ca="1" si="16"/>
        <v>12.269864516975808</v>
      </c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</row>
    <row r="67" spans="2:48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  <c r="W67" s="38"/>
      <c r="AC67" s="43">
        <f t="shared" si="17"/>
        <v>18</v>
      </c>
      <c r="AD67" s="43">
        <f t="shared" si="12"/>
        <v>3.5342917352885173</v>
      </c>
      <c r="AE67" s="43">
        <f t="shared" si="13"/>
        <v>-0.92387953251128685</v>
      </c>
      <c r="AF67" s="43">
        <f t="shared" si="14"/>
        <v>-0.38268343236508967</v>
      </c>
      <c r="AG67" s="43">
        <f t="shared" ca="1" si="15"/>
        <v>-6.13581929876693</v>
      </c>
      <c r="AH67" s="43">
        <f t="shared" ca="1" si="16"/>
        <v>11.988474851452365</v>
      </c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</row>
    <row r="68" spans="2:48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  <c r="W68" s="38"/>
      <c r="AC68" s="43">
        <f t="shared" si="17"/>
        <v>19</v>
      </c>
      <c r="AD68" s="43">
        <f t="shared" si="12"/>
        <v>3.7306412761378791</v>
      </c>
      <c r="AE68" s="43">
        <f t="shared" si="13"/>
        <v>-0.83146961230254546</v>
      </c>
      <c r="AF68" s="43">
        <f t="shared" si="14"/>
        <v>-0.55557023301960196</v>
      </c>
      <c r="AG68" s="43">
        <f t="shared" ca="1" si="15"/>
        <v>-5.9972044184538182</v>
      </c>
      <c r="AH68" s="43">
        <f t="shared" ca="1" si="16"/>
        <v>11.729144650470596</v>
      </c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</row>
    <row r="69" spans="2:48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  <c r="W69" s="38"/>
      <c r="AC69" s="43">
        <f t="shared" si="17"/>
        <v>20</v>
      </c>
      <c r="AD69" s="43">
        <f t="shared" si="12"/>
        <v>3.9269908169872414</v>
      </c>
      <c r="AE69" s="43">
        <f t="shared" si="13"/>
        <v>-0.70710678118654768</v>
      </c>
      <c r="AF69" s="43">
        <f t="shared" si="14"/>
        <v>-0.70710678118654746</v>
      </c>
      <c r="AG69" s="43">
        <f t="shared" ca="1" si="15"/>
        <v>-5.810660171779821</v>
      </c>
      <c r="AH69" s="43">
        <f t="shared" ca="1" si="16"/>
        <v>11.501839828220179</v>
      </c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</row>
    <row r="70" spans="2:48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  <c r="W70" s="38"/>
      <c r="AC70" s="43">
        <f t="shared" si="17"/>
        <v>21</v>
      </c>
      <c r="AD70" s="43">
        <f t="shared" si="12"/>
        <v>4.1233403578366037</v>
      </c>
      <c r="AE70" s="43">
        <f t="shared" si="13"/>
        <v>-0.55557023301960218</v>
      </c>
      <c r="AF70" s="43">
        <f t="shared" si="14"/>
        <v>-0.83146961230254524</v>
      </c>
      <c r="AG70" s="43">
        <f t="shared" ca="1" si="15"/>
        <v>-5.5833553495294037</v>
      </c>
      <c r="AH70" s="43">
        <f t="shared" ca="1" si="16"/>
        <v>11.315295581546183</v>
      </c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</row>
    <row r="71" spans="2:48" x14ac:dyDescent="0.25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  <c r="W71" s="38"/>
      <c r="AC71" s="43">
        <f t="shared" si="17"/>
        <v>22</v>
      </c>
      <c r="AD71" s="43">
        <f t="shared" si="12"/>
        <v>4.3196898986859651</v>
      </c>
      <c r="AE71" s="43">
        <f t="shared" si="13"/>
        <v>-0.38268343236509034</v>
      </c>
      <c r="AF71" s="43">
        <f t="shared" si="14"/>
        <v>-0.92387953251128652</v>
      </c>
      <c r="AG71" s="43">
        <f t="shared" ca="1" si="15"/>
        <v>-5.3240251485476353</v>
      </c>
      <c r="AH71" s="43">
        <f t="shared" ca="1" si="16"/>
        <v>11.176680701233071</v>
      </c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</row>
    <row r="72" spans="2:48" x14ac:dyDescent="0.25">
      <c r="B72" s="21" t="s"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  <c r="W72" s="38"/>
      <c r="AC72" s="43">
        <f t="shared" si="17"/>
        <v>23</v>
      </c>
      <c r="AD72" s="43">
        <f t="shared" si="12"/>
        <v>4.5160394395353274</v>
      </c>
      <c r="AE72" s="43">
        <f t="shared" si="13"/>
        <v>-0.19509032201612866</v>
      </c>
      <c r="AF72" s="43">
        <f t="shared" si="14"/>
        <v>-0.98078528040323032</v>
      </c>
      <c r="AG72" s="43">
        <f t="shared" ca="1" si="15"/>
        <v>-5.0426354830241928</v>
      </c>
      <c r="AH72" s="43">
        <f t="shared" ca="1" si="16"/>
        <v>11.091322079395155</v>
      </c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</row>
    <row r="73" spans="2:48" x14ac:dyDescent="0.25">
      <c r="B73" s="5"/>
      <c r="C73" s="18" t="s">
        <v>118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  <c r="W73" s="38"/>
      <c r="AC73" s="43">
        <f t="shared" si="17"/>
        <v>24</v>
      </c>
      <c r="AD73" s="43">
        <f t="shared" si="12"/>
        <v>4.7123889803846897</v>
      </c>
      <c r="AE73" s="43">
        <f t="shared" si="13"/>
        <v>-1.83772268236293E-16</v>
      </c>
      <c r="AF73" s="43">
        <f t="shared" si="14"/>
        <v>-1</v>
      </c>
      <c r="AG73" s="43">
        <f t="shared" ca="1" si="15"/>
        <v>-4.75</v>
      </c>
      <c r="AH73" s="43">
        <f t="shared" ca="1" si="16"/>
        <v>11.0625</v>
      </c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</row>
    <row r="74" spans="2:48" ht="17.25" x14ac:dyDescent="0.25">
      <c r="B74" s="5"/>
      <c r="C74" s="6"/>
      <c r="D74" s="18" t="s">
        <v>108</v>
      </c>
      <c r="E74" s="6"/>
      <c r="F74" s="6"/>
      <c r="G74" s="6"/>
      <c r="H74" s="91" t="s">
        <v>21</v>
      </c>
      <c r="I74" s="6"/>
      <c r="J74" s="91" t="s">
        <v>117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  <c r="W74" s="38"/>
      <c r="AC74" s="43">
        <f t="shared" si="17"/>
        <v>25</v>
      </c>
      <c r="AD74" s="43">
        <f t="shared" si="12"/>
        <v>4.908738521234052</v>
      </c>
      <c r="AE74" s="43">
        <f t="shared" si="13"/>
        <v>0.1950903220161283</v>
      </c>
      <c r="AF74" s="43">
        <f t="shared" si="14"/>
        <v>-0.98078528040323043</v>
      </c>
      <c r="AG74" s="43">
        <f t="shared" ca="1" si="15"/>
        <v>-4.4573645169758072</v>
      </c>
      <c r="AH74" s="43">
        <f t="shared" ca="1" si="16"/>
        <v>11.091322079395155</v>
      </c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</row>
    <row r="75" spans="2:48" x14ac:dyDescent="0.25">
      <c r="B75" s="5"/>
      <c r="C75" s="6"/>
      <c r="D75" s="72">
        <f t="array" aca="1" ref="D75:G78" ca="1">MINVERSE(G48:J51)</f>
        <v>-0.66666666666666663</v>
      </c>
      <c r="E75" s="78">
        <f ca="1"/>
        <v>0</v>
      </c>
      <c r="F75" s="78">
        <f ca="1"/>
        <v>0</v>
      </c>
      <c r="G75" s="73">
        <f ca="1"/>
        <v>6</v>
      </c>
      <c r="H75" s="88">
        <f ca="1">D55</f>
        <v>12.5625</v>
      </c>
      <c r="I75" s="6"/>
      <c r="J75" s="92">
        <f t="array" aca="1" ref="J75:J78" ca="1">MMULT(D75:G78,H75:H78)</f>
        <v>-2.375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  <c r="W75" s="38"/>
      <c r="AC75" s="43">
        <f t="shared" si="17"/>
        <v>26</v>
      </c>
      <c r="AD75" s="43">
        <f t="shared" si="12"/>
        <v>5.1050880620834143</v>
      </c>
      <c r="AE75" s="43">
        <f t="shared" si="13"/>
        <v>0.38268343236509</v>
      </c>
      <c r="AF75" s="43">
        <f t="shared" si="14"/>
        <v>-0.92387953251128663</v>
      </c>
      <c r="AG75" s="43">
        <f t="shared" ca="1" si="15"/>
        <v>-4.1759748514523647</v>
      </c>
      <c r="AH75" s="43">
        <f t="shared" ca="1" si="16"/>
        <v>11.176680701233071</v>
      </c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</row>
    <row r="76" spans="2:48" x14ac:dyDescent="0.25">
      <c r="B76" s="5"/>
      <c r="C76" s="6"/>
      <c r="D76" s="53">
        <f ca="1"/>
        <v>0</v>
      </c>
      <c r="E76" s="24">
        <f ca="1"/>
        <v>0.66666666666666663</v>
      </c>
      <c r="F76" s="24">
        <f ca="1"/>
        <v>0</v>
      </c>
      <c r="G76" s="74">
        <f ca="1"/>
        <v>0</v>
      </c>
      <c r="H76" s="89">
        <f ca="1">D56</f>
        <v>0</v>
      </c>
      <c r="I76" s="93" t="s">
        <v>102</v>
      </c>
      <c r="J76" s="94">
        <f ca="1"/>
        <v>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  <c r="W76" s="38"/>
      <c r="AC76" s="43">
        <f t="shared" si="17"/>
        <v>27</v>
      </c>
      <c r="AD76" s="43">
        <f t="shared" si="12"/>
        <v>5.3014376029327757</v>
      </c>
      <c r="AE76" s="43">
        <f t="shared" si="13"/>
        <v>0.55557023301960184</v>
      </c>
      <c r="AF76" s="43">
        <f t="shared" si="14"/>
        <v>-0.83146961230254546</v>
      </c>
      <c r="AG76" s="43">
        <f t="shared" ca="1" si="15"/>
        <v>-3.9166446504705972</v>
      </c>
      <c r="AH76" s="43">
        <f t="shared" ca="1" si="16"/>
        <v>11.315295581546181</v>
      </c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</row>
    <row r="77" spans="2:48" x14ac:dyDescent="0.25">
      <c r="B77" s="5"/>
      <c r="C77" s="6"/>
      <c r="D77" s="53">
        <f ca="1"/>
        <v>0</v>
      </c>
      <c r="E77" s="24">
        <f ca="1"/>
        <v>0</v>
      </c>
      <c r="F77" s="24">
        <f ca="1"/>
        <v>-0.66666666666666663</v>
      </c>
      <c r="G77" s="74">
        <f ca="1"/>
        <v>-3.3333333333333335</v>
      </c>
      <c r="H77" s="89">
        <f ca="1">D57</f>
        <v>-4.75</v>
      </c>
      <c r="I77" s="6"/>
      <c r="J77" s="94">
        <f ca="1"/>
        <v>-0.16666666666666696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  <c r="W77" s="38"/>
      <c r="AC77" s="43">
        <f t="shared" si="17"/>
        <v>28</v>
      </c>
      <c r="AD77" s="43">
        <f t="shared" si="12"/>
        <v>5.497787143782138</v>
      </c>
      <c r="AE77" s="43">
        <f t="shared" si="13"/>
        <v>0.70710678118654735</v>
      </c>
      <c r="AF77" s="43">
        <f t="shared" si="14"/>
        <v>-0.70710678118654768</v>
      </c>
      <c r="AG77" s="43">
        <f t="shared" ca="1" si="15"/>
        <v>-3.689339828220179</v>
      </c>
      <c r="AH77" s="43">
        <f t="shared" ca="1" si="16"/>
        <v>11.501839828220179</v>
      </c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</row>
    <row r="78" spans="2:48" x14ac:dyDescent="0.25">
      <c r="B78" s="5"/>
      <c r="C78" s="6"/>
      <c r="D78" s="75">
        <f ca="1"/>
        <v>0</v>
      </c>
      <c r="E78" s="95">
        <f ca="1"/>
        <v>0</v>
      </c>
      <c r="F78" s="95">
        <f ca="1"/>
        <v>0</v>
      </c>
      <c r="G78" s="76">
        <f ca="1"/>
        <v>1</v>
      </c>
      <c r="H78" s="14">
        <v>1</v>
      </c>
      <c r="I78" s="6"/>
      <c r="J78" s="14">
        <f ca="1"/>
        <v>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  <c r="W78" s="38"/>
      <c r="AC78" s="43">
        <f t="shared" si="17"/>
        <v>29</v>
      </c>
      <c r="AD78" s="43">
        <f t="shared" si="12"/>
        <v>5.6941366846315002</v>
      </c>
      <c r="AE78" s="43">
        <f t="shared" si="13"/>
        <v>0.83146961230254524</v>
      </c>
      <c r="AF78" s="43">
        <f t="shared" si="14"/>
        <v>-0.55557023301960218</v>
      </c>
      <c r="AG78" s="43">
        <f t="shared" ca="1" si="15"/>
        <v>-3.5027955815461822</v>
      </c>
      <c r="AH78" s="43">
        <f t="shared" ca="1" si="16"/>
        <v>11.729144650470596</v>
      </c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</row>
    <row r="79" spans="2:48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  <c r="W79" s="38"/>
      <c r="AC79" s="43">
        <f t="shared" si="17"/>
        <v>30</v>
      </c>
      <c r="AD79" s="43">
        <f t="shared" si="12"/>
        <v>5.8904862254808616</v>
      </c>
      <c r="AE79" s="43">
        <f t="shared" si="13"/>
        <v>0.92387953251128652</v>
      </c>
      <c r="AF79" s="43">
        <f t="shared" si="14"/>
        <v>-0.38268343236509039</v>
      </c>
      <c r="AG79" s="43">
        <f t="shared" ca="1" si="15"/>
        <v>-3.36418070123307</v>
      </c>
      <c r="AH79" s="43">
        <f t="shared" ca="1" si="16"/>
        <v>11.988474851452365</v>
      </c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</row>
    <row r="80" spans="2:48" x14ac:dyDescent="0.25">
      <c r="B80" s="5"/>
      <c r="C80" s="18" t="s">
        <v>119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  <c r="W80" s="38"/>
      <c r="AC80" s="43">
        <f t="shared" si="17"/>
        <v>31</v>
      </c>
      <c r="AD80" s="43">
        <f t="shared" si="12"/>
        <v>6.0868357663302239</v>
      </c>
      <c r="AE80" s="43">
        <f t="shared" si="13"/>
        <v>0.98078528040323032</v>
      </c>
      <c r="AF80" s="43">
        <f t="shared" si="14"/>
        <v>-0.19509032201612872</v>
      </c>
      <c r="AG80" s="43">
        <f t="shared" ca="1" si="15"/>
        <v>-3.2788220793951544</v>
      </c>
      <c r="AH80" s="43">
        <f t="shared" ca="1" si="16"/>
        <v>12.269864516975806</v>
      </c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</row>
    <row r="81" spans="2:48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  <c r="W81" s="38"/>
      <c r="AC81" s="43">
        <f t="shared" si="17"/>
        <v>32</v>
      </c>
      <c r="AD81" s="43">
        <f t="shared" si="12"/>
        <v>6.2831853071795862</v>
      </c>
      <c r="AE81" s="43">
        <f t="shared" si="13"/>
        <v>1</v>
      </c>
      <c r="AF81" s="43">
        <f t="shared" si="14"/>
        <v>-2.45029690981724E-16</v>
      </c>
      <c r="AG81" s="43">
        <f t="shared" ca="1" si="15"/>
        <v>-3.25</v>
      </c>
      <c r="AH81" s="43">
        <f t="shared" ca="1" si="16"/>
        <v>12.5625</v>
      </c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</row>
    <row r="82" spans="2:48" x14ac:dyDescent="0.25">
      <c r="B82" s="5"/>
      <c r="C82" s="6"/>
      <c r="D82" s="30" t="s">
        <v>62</v>
      </c>
      <c r="E82" s="24" t="s">
        <v>53</v>
      </c>
      <c r="F82" s="24" t="s">
        <v>54</v>
      </c>
      <c r="G82" s="24"/>
      <c r="H82" s="91" t="s">
        <v>117</v>
      </c>
      <c r="I82" s="6"/>
      <c r="J82" s="30" t="s">
        <v>75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  <c r="W82" s="38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</row>
    <row r="83" spans="2:48" x14ac:dyDescent="0.25">
      <c r="B83" s="5"/>
      <c r="C83" s="6"/>
      <c r="D83" s="30" t="s">
        <v>59</v>
      </c>
      <c r="E83" s="118">
        <f t="shared" ref="E83:F85" ca="1" si="18">D48</f>
        <v>-1.375</v>
      </c>
      <c r="F83" s="119">
        <f t="shared" ca="1" si="18"/>
        <v>0.625</v>
      </c>
      <c r="G83" s="30" t="s">
        <v>39</v>
      </c>
      <c r="H83" s="92">
        <f t="shared" ref="H83:H85" ca="1" si="19">J75</f>
        <v>-2.375</v>
      </c>
      <c r="I83" s="6"/>
      <c r="J83" s="120">
        <f ca="1">IF(H83&lt;E83,E83,IF(F83&lt;H83,F83,H83))</f>
        <v>-1.375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  <c r="W83" s="38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</row>
    <row r="84" spans="2:48" x14ac:dyDescent="0.25">
      <c r="B84" s="5"/>
      <c r="C84" s="6"/>
      <c r="D84" s="30" t="s">
        <v>60</v>
      </c>
      <c r="E84" s="118">
        <f t="shared" si="18"/>
        <v>-1</v>
      </c>
      <c r="F84" s="119">
        <f t="shared" si="18"/>
        <v>1</v>
      </c>
      <c r="G84" s="30" t="s">
        <v>39</v>
      </c>
      <c r="H84" s="112">
        <f t="shared" ca="1" si="19"/>
        <v>0</v>
      </c>
      <c r="I84" s="6"/>
      <c r="J84" s="121">
        <f t="shared" ref="J84:J85" ca="1" si="20">IF(H84&lt;E84,E84,IF(F84&lt;H84,F84,H84))</f>
        <v>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  <c r="W84" s="38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</row>
    <row r="85" spans="2:48" x14ac:dyDescent="0.25">
      <c r="B85" s="5"/>
      <c r="C85" s="6"/>
      <c r="D85" s="30" t="s">
        <v>61</v>
      </c>
      <c r="E85" s="118">
        <f t="shared" ca="1" si="18"/>
        <v>-1.5</v>
      </c>
      <c r="F85" s="119">
        <f t="shared" ca="1" si="18"/>
        <v>2.5</v>
      </c>
      <c r="G85" s="30" t="s">
        <v>39</v>
      </c>
      <c r="H85" s="96">
        <f t="shared" ca="1" si="19"/>
        <v>-0.16666666666666696</v>
      </c>
      <c r="I85" s="6"/>
      <c r="J85" s="122">
        <f t="shared" ca="1" si="20"/>
        <v>-0.16666666666666696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  <c r="W85" s="38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</row>
    <row r="86" spans="2:48" x14ac:dyDescent="0.25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  <c r="W86" s="38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</row>
    <row r="87" spans="2:48" x14ac:dyDescent="0.25">
      <c r="B87" s="5"/>
      <c r="C87" s="22"/>
      <c r="D87" s="22"/>
      <c r="E87" s="22"/>
      <c r="F87" s="22"/>
      <c r="G87" s="22"/>
      <c r="H87" s="22"/>
      <c r="I87" s="22"/>
      <c r="J87" s="22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  <c r="W87" s="38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</row>
    <row r="88" spans="2:48" x14ac:dyDescent="0.25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  <c r="W88" s="38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</row>
    <row r="89" spans="2:48" x14ac:dyDescent="0.25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  <c r="W89" s="38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</row>
    <row r="90" spans="2:48" x14ac:dyDescent="0.2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  <c r="W90" s="38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</row>
    <row r="91" spans="2:48" x14ac:dyDescent="0.25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  <c r="W91" s="38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</row>
    <row r="92" spans="2:48" x14ac:dyDescent="0.25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  <c r="W92" s="38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</row>
    <row r="93" spans="2:48" x14ac:dyDescent="0.25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  <c r="W93" s="38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</row>
    <row r="94" spans="2:48" x14ac:dyDescent="0.25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  <c r="W94" s="38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</row>
    <row r="95" spans="2:48" x14ac:dyDescent="0.25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  <c r="W95" s="38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</row>
    <row r="96" spans="2:48" x14ac:dyDescent="0.2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  <c r="W96" s="38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</row>
    <row r="97" spans="2:48" x14ac:dyDescent="0.25">
      <c r="B97" s="5"/>
      <c r="C97" s="18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  <c r="W97" s="38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</row>
    <row r="98" spans="2:48" x14ac:dyDescent="0.25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  <c r="W98" s="38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</row>
    <row r="99" spans="2:48" x14ac:dyDescent="0.25">
      <c r="B99" s="5"/>
      <c r="C99" s="6"/>
      <c r="D99" s="18" t="s">
        <v>10</v>
      </c>
      <c r="E99" s="6"/>
      <c r="F99" s="6"/>
      <c r="G99" s="6"/>
      <c r="H99" s="30" t="s">
        <v>75</v>
      </c>
      <c r="I99" s="6"/>
      <c r="J99" s="30" t="s">
        <v>122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  <c r="W99" s="38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</row>
    <row r="100" spans="2:48" x14ac:dyDescent="0.25">
      <c r="B100" s="5"/>
      <c r="C100" s="6"/>
      <c r="D100" s="72">
        <f t="shared" ref="D100:G103" ca="1" si="21">G48</f>
        <v>-1.5</v>
      </c>
      <c r="E100" s="78">
        <f t="shared" ca="1" si="21"/>
        <v>0</v>
      </c>
      <c r="F100" s="78">
        <f t="shared" ca="1" si="21"/>
        <v>0</v>
      </c>
      <c r="G100" s="73">
        <f t="shared" ca="1" si="21"/>
        <v>9</v>
      </c>
      <c r="H100" s="120">
        <f ca="1">J83</f>
        <v>-1.375</v>
      </c>
      <c r="I100" s="6"/>
      <c r="J100" s="113">
        <f t="array" aca="1" ref="J100:J103" ca="1">MMULT(D100:G103,H100:H103)</f>
        <v>11.0625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  <c r="W100" s="38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</row>
    <row r="101" spans="2:48" x14ac:dyDescent="0.25">
      <c r="B101" s="5"/>
      <c r="C101" s="6"/>
      <c r="D101" s="53">
        <f t="shared" ca="1" si="21"/>
        <v>0</v>
      </c>
      <c r="E101" s="24">
        <f t="shared" ca="1" si="21"/>
        <v>1.5</v>
      </c>
      <c r="F101" s="24">
        <f t="shared" ca="1" si="21"/>
        <v>0</v>
      </c>
      <c r="G101" s="74">
        <f t="shared" si="21"/>
        <v>0</v>
      </c>
      <c r="H101" s="123">
        <f ca="1">J84</f>
        <v>0</v>
      </c>
      <c r="I101" s="93" t="s">
        <v>102</v>
      </c>
      <c r="J101" s="114">
        <f ca="1"/>
        <v>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7"/>
      <c r="W101" s="38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</row>
    <row r="102" spans="2:48" x14ac:dyDescent="0.25">
      <c r="B102" s="5"/>
      <c r="C102" s="6"/>
      <c r="D102" s="53">
        <f t="shared" ca="1" si="21"/>
        <v>0</v>
      </c>
      <c r="E102" s="24">
        <f t="shared" ca="1" si="21"/>
        <v>0</v>
      </c>
      <c r="F102" s="24">
        <f t="shared" ca="1" si="21"/>
        <v>-1.5</v>
      </c>
      <c r="G102" s="74">
        <f t="shared" ca="1" si="21"/>
        <v>-5</v>
      </c>
      <c r="H102" s="123">
        <f ca="1">J85</f>
        <v>-0.16666666666666696</v>
      </c>
      <c r="I102" s="6"/>
      <c r="J102" s="114">
        <f ca="1"/>
        <v>-4.75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/>
      <c r="W102" s="38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</row>
    <row r="103" spans="2:48" x14ac:dyDescent="0.25">
      <c r="B103" s="5"/>
      <c r="C103" s="6"/>
      <c r="D103" s="75">
        <f t="shared" si="21"/>
        <v>0</v>
      </c>
      <c r="E103" s="95">
        <f t="shared" si="21"/>
        <v>0</v>
      </c>
      <c r="F103" s="95">
        <f t="shared" si="21"/>
        <v>0</v>
      </c>
      <c r="G103" s="76">
        <f t="shared" si="21"/>
        <v>1</v>
      </c>
      <c r="H103" s="14">
        <v>1</v>
      </c>
      <c r="I103" s="6"/>
      <c r="J103" s="14">
        <f ca="1"/>
        <v>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7"/>
      <c r="W103" s="38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</row>
    <row r="104" spans="2:48" x14ac:dyDescent="0.25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7"/>
      <c r="W104" s="38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</row>
    <row r="105" spans="2:48" x14ac:dyDescent="0.25">
      <c r="B105" s="5"/>
      <c r="C105" s="18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7"/>
      <c r="W105" s="38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</row>
    <row r="106" spans="2:48" x14ac:dyDescent="0.25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7"/>
      <c r="W106" s="38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</row>
    <row r="107" spans="2:48" x14ac:dyDescent="0.25">
      <c r="B107" s="5"/>
      <c r="C107" s="6"/>
      <c r="D107" s="8">
        <f t="shared" ref="D107:D109" ca="1" si="22">J100-D55</f>
        <v>-1.5</v>
      </c>
      <c r="E107" s="6"/>
      <c r="F107" s="6"/>
      <c r="G107" s="6"/>
      <c r="H107" s="24">
        <f ca="1">SQRT(SUMPRODUCT(D107:D109,D107:D109))</f>
        <v>1.5</v>
      </c>
      <c r="I107" s="30" t="str">
        <f ca="1">IF(H107&lt;J107,"&lt;","≥")</f>
        <v>≥</v>
      </c>
      <c r="J107" s="24">
        <f ca="1">D59</f>
        <v>1.5</v>
      </c>
      <c r="K107" s="62" t="s">
        <v>81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7"/>
      <c r="W107" s="38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</row>
    <row r="108" spans="2:48" x14ac:dyDescent="0.25">
      <c r="B108" s="5"/>
      <c r="C108" s="10" t="s">
        <v>124</v>
      </c>
      <c r="D108" s="11">
        <f t="shared" ca="1" si="22"/>
        <v>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7"/>
      <c r="W108" s="38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</row>
    <row r="109" spans="2:48" x14ac:dyDescent="0.25">
      <c r="B109" s="5"/>
      <c r="C109" s="6"/>
      <c r="D109" s="14">
        <f t="shared" ca="1" si="22"/>
        <v>0</v>
      </c>
      <c r="E109" s="6"/>
      <c r="F109" s="6"/>
      <c r="G109" s="6"/>
      <c r="H109" s="6"/>
      <c r="I109" s="30" t="str">
        <f ca="1">"The OBB &amp; BSPhere "&amp;IF(I107="&lt;","","DO NOT")&amp;" collide."</f>
        <v>The OBB &amp; BSPhere DO NOT collide.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7"/>
      <c r="W109" s="38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</row>
    <row r="110" spans="2:48" x14ac:dyDescent="0.25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7"/>
      <c r="W110" s="38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</row>
    <row r="111" spans="2:48" x14ac:dyDescent="0.25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7"/>
      <c r="W111" s="38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</row>
    <row r="112" spans="2:48" x14ac:dyDescent="0.25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38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</row>
    <row r="113" spans="2:48" x14ac:dyDescent="0.25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7"/>
      <c r="W113" s="38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</row>
    <row r="114" spans="2:48" x14ac:dyDescent="0.25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7"/>
      <c r="W114" s="38"/>
    </row>
    <row r="115" spans="2:48" x14ac:dyDescent="0.25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7"/>
      <c r="W115" s="38"/>
    </row>
    <row r="116" spans="2:48" x14ac:dyDescent="0.25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7"/>
      <c r="W116" s="38"/>
    </row>
    <row r="117" spans="2:48" x14ac:dyDescent="0.25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7"/>
      <c r="W117" s="38"/>
    </row>
    <row r="118" spans="2:48" x14ac:dyDescent="0.25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7"/>
      <c r="W118" s="38"/>
    </row>
    <row r="119" spans="2:48" x14ac:dyDescent="0.25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7"/>
      <c r="W119" s="38"/>
    </row>
    <row r="120" spans="2:48" x14ac:dyDescent="0.25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7"/>
      <c r="W120" s="38"/>
    </row>
    <row r="121" spans="2:48" x14ac:dyDescent="0.25"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7"/>
      <c r="W121" s="38"/>
    </row>
  </sheetData>
  <conditionalFormatting sqref="I29:I31">
    <cfRule type="expression" dxfId="7" priority="5">
      <formula>I29</formula>
    </cfRule>
    <cfRule type="expression" dxfId="6" priority="6">
      <formula>NOT(I29)</formula>
    </cfRule>
  </conditionalFormatting>
  <conditionalFormatting sqref="H33:J34">
    <cfRule type="expression" dxfId="5" priority="3">
      <formula>-NOT(AND($I$29,$I$30,$I$31))</formula>
    </cfRule>
    <cfRule type="expression" dxfId="4" priority="4">
      <formula>AND($I$29,$I$30,$I$31)</formula>
    </cfRule>
  </conditionalFormatting>
  <conditionalFormatting sqref="G109:K109">
    <cfRule type="expression" dxfId="3" priority="1">
      <formula>$I$107&lt;&gt;"&lt;"</formula>
    </cfRule>
    <cfRule type="expression" dxfId="2" priority="2">
      <formula>$I$107="&lt;"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"/>
  <sheetViews>
    <sheetView topLeftCell="A85" zoomScaleNormal="100" workbookViewId="0">
      <selection activeCell="X28" sqref="X28"/>
    </sheetView>
  </sheetViews>
  <sheetFormatPr defaultColWidth="6.7109375" defaultRowHeight="15" x14ac:dyDescent="0.25"/>
  <cols>
    <col min="5" max="6" width="6.7109375" customWidth="1"/>
    <col min="23" max="28" width="6.7109375" customWidth="1"/>
    <col min="29" max="33" width="6.7109375" style="43"/>
    <col min="34" max="34" width="7.7109375" style="43" bestFit="1" customWidth="1"/>
    <col min="35" max="46" width="6.7109375" style="43"/>
  </cols>
  <sheetData>
    <row r="1" spans="1:72" x14ac:dyDescent="0.25">
      <c r="A1" s="1" t="s">
        <v>0</v>
      </c>
      <c r="AB1" s="43"/>
      <c r="AU1" s="43"/>
      <c r="AV1" s="43"/>
    </row>
    <row r="2" spans="1:72" x14ac:dyDescent="0.25">
      <c r="AB2" s="43"/>
      <c r="AU2" s="43"/>
      <c r="AV2" s="43"/>
    </row>
    <row r="3" spans="1:72" x14ac:dyDescent="0.25">
      <c r="B3" s="2" t="s">
        <v>125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AB3" s="43"/>
      <c r="AC3" s="34" t="s">
        <v>35</v>
      </c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</row>
    <row r="4" spans="1:72" x14ac:dyDescent="0.25">
      <c r="B4" s="60" t="s">
        <v>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AB4" s="43"/>
      <c r="AC4" s="34" t="s">
        <v>93</v>
      </c>
      <c r="AD4" s="34"/>
      <c r="AE4" s="34" t="s">
        <v>95</v>
      </c>
      <c r="AF4" s="34"/>
      <c r="AG4" s="34"/>
      <c r="AH4" s="34"/>
      <c r="AI4" s="34" t="s">
        <v>96</v>
      </c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</row>
    <row r="5" spans="1:72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AB5" s="43"/>
      <c r="AC5" s="35" t="s">
        <v>49</v>
      </c>
      <c r="AD5" s="35" t="s">
        <v>50</v>
      </c>
      <c r="AE5" s="35" t="s">
        <v>51</v>
      </c>
      <c r="AF5" s="34"/>
      <c r="AG5" s="35" t="s">
        <v>52</v>
      </c>
      <c r="AH5" s="35"/>
      <c r="AI5" s="35" t="s">
        <v>51</v>
      </c>
      <c r="AJ5" s="34"/>
      <c r="AK5" s="35" t="s">
        <v>52</v>
      </c>
      <c r="AL5" s="34"/>
      <c r="AM5" s="34" t="s">
        <v>105</v>
      </c>
      <c r="AN5" s="35" t="s">
        <v>127</v>
      </c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</row>
    <row r="6" spans="1:72" x14ac:dyDescent="0.25">
      <c r="B6" s="5"/>
      <c r="C6" s="2" t="s">
        <v>99</v>
      </c>
      <c r="D6" s="78" t="s">
        <v>53</v>
      </c>
      <c r="E6" s="78" t="s">
        <v>54</v>
      </c>
      <c r="F6" s="3"/>
      <c r="G6" s="3"/>
      <c r="H6" s="3"/>
      <c r="I6" s="3"/>
      <c r="J6" s="3"/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AB6" s="43"/>
      <c r="AC6" s="34">
        <f ca="1">RANDBETWEEN(-4,4)/8</f>
        <v>-0.5</v>
      </c>
      <c r="AD6" s="34">
        <f ca="1">RANDBETWEEN(2,5)/2</f>
        <v>2.5</v>
      </c>
      <c r="AE6" s="34">
        <f ca="1">AC6-AD6</f>
        <v>-3</v>
      </c>
      <c r="AF6" s="34">
        <f ca="1">AG6</f>
        <v>2</v>
      </c>
      <c r="AG6" s="34">
        <f ca="1">AC6+AD6</f>
        <v>2</v>
      </c>
      <c r="AH6" s="34">
        <f ca="1">AE6</f>
        <v>-3</v>
      </c>
      <c r="AI6" s="34">
        <f t="array" aca="1" ref="AI6:AL9" ca="1">MMULT(AP12:AS15,AE6:AH9)</f>
        <v>9.2298373876248849</v>
      </c>
      <c r="AJ6" s="34">
        <f ca="1"/>
        <v>6.9937694101250951</v>
      </c>
      <c r="AK6" s="34">
        <f ca="1"/>
        <v>7.4409830056250525</v>
      </c>
      <c r="AL6" s="34">
        <f ca="1"/>
        <v>9.6770509831248432</v>
      </c>
      <c r="AM6" s="34">
        <f t="shared" ref="AM6:AM8" ca="1" si="0">(AK6+AI6)/2</f>
        <v>8.3354101966249683</v>
      </c>
      <c r="AN6" s="34">
        <f t="shared" ref="AN6:AN8" ca="1" si="1">RANDBETWEEN(-16,16)/4</f>
        <v>-1.5</v>
      </c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</row>
    <row r="7" spans="1:72" x14ac:dyDescent="0.25">
      <c r="B7" s="5"/>
      <c r="C7" s="5"/>
      <c r="D7" s="109">
        <f ca="1">AE6</f>
        <v>-3</v>
      </c>
      <c r="E7" s="109">
        <f ca="1">AG6</f>
        <v>2</v>
      </c>
      <c r="F7" s="6"/>
      <c r="G7" s="79">
        <f t="shared" ref="G7:J10" ca="1" si="2">AP12</f>
        <v>-0.44721359549995793</v>
      </c>
      <c r="H7" s="80">
        <f t="shared" ca="1" si="2"/>
        <v>0</v>
      </c>
      <c r="I7" s="80">
        <f t="shared" ca="1" si="2"/>
        <v>0.22360679774997896</v>
      </c>
      <c r="J7" s="81">
        <f t="shared" ca="1" si="2"/>
        <v>8</v>
      </c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AB7" s="43"/>
      <c r="AC7" s="34">
        <v>0</v>
      </c>
      <c r="AD7" s="34">
        <v>1</v>
      </c>
      <c r="AE7" s="34">
        <f>AC7-AD7</f>
        <v>-1</v>
      </c>
      <c r="AF7" s="34">
        <f>AE7</f>
        <v>-1</v>
      </c>
      <c r="AG7" s="34">
        <f>AC7+AD7</f>
        <v>1</v>
      </c>
      <c r="AH7" s="34">
        <f>AG7</f>
        <v>1</v>
      </c>
      <c r="AI7" s="34">
        <f ca="1"/>
        <v>-0.5</v>
      </c>
      <c r="AJ7" s="34">
        <f ca="1"/>
        <v>-0.5</v>
      </c>
      <c r="AK7" s="34">
        <f ca="1"/>
        <v>0.5</v>
      </c>
      <c r="AL7" s="34">
        <f ca="1"/>
        <v>0.5</v>
      </c>
      <c r="AM7" s="34">
        <f t="shared" ca="1" si="0"/>
        <v>0</v>
      </c>
      <c r="AN7" s="34">
        <v>0</v>
      </c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</row>
    <row r="8" spans="1:72" x14ac:dyDescent="0.25">
      <c r="B8" s="5"/>
      <c r="C8" s="27"/>
      <c r="D8" s="110">
        <f>AE7</f>
        <v>-1</v>
      </c>
      <c r="E8" s="110">
        <f>AG7</f>
        <v>1</v>
      </c>
      <c r="F8" s="12" t="s">
        <v>11</v>
      </c>
      <c r="G8" s="82">
        <f t="shared" ca="1" si="2"/>
        <v>0</v>
      </c>
      <c r="H8" s="83">
        <f t="shared" ca="1" si="2"/>
        <v>0.5</v>
      </c>
      <c r="I8" s="83">
        <f t="shared" ca="1" si="2"/>
        <v>0</v>
      </c>
      <c r="J8" s="84">
        <f t="shared" si="2"/>
        <v>0</v>
      </c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AB8" s="43"/>
      <c r="AC8" s="34">
        <f ca="1">RANDBETWEEN(-4,4)/8</f>
        <v>0.5</v>
      </c>
      <c r="AD8" s="34">
        <f ca="1">RANDBETWEEN(2,5)/2</f>
        <v>1</v>
      </c>
      <c r="AE8" s="34">
        <f ca="1">AC8-AD8</f>
        <v>-0.5</v>
      </c>
      <c r="AF8" s="34">
        <f ca="1">AE8</f>
        <v>-0.5</v>
      </c>
      <c r="AG8" s="34">
        <f ca="1">AC8+AD8</f>
        <v>1.5</v>
      </c>
      <c r="AH8" s="34">
        <f ca="1">AG8</f>
        <v>1.5</v>
      </c>
      <c r="AI8" s="34">
        <f ca="1"/>
        <v>-8.1055728090000834</v>
      </c>
      <c r="AJ8" s="34">
        <f ca="1"/>
        <v>-9.2236067977499783</v>
      </c>
      <c r="AK8" s="34">
        <f ca="1"/>
        <v>-10.118033988749895</v>
      </c>
      <c r="AL8" s="34">
        <f ca="1"/>
        <v>-9</v>
      </c>
      <c r="AM8" s="34">
        <f t="shared" ca="1" si="0"/>
        <v>-9.11180339887499</v>
      </c>
      <c r="AN8" s="34">
        <f t="shared" ca="1" si="1"/>
        <v>1.75</v>
      </c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</row>
    <row r="9" spans="1:72" x14ac:dyDescent="0.25">
      <c r="B9" s="5"/>
      <c r="C9" s="5"/>
      <c r="D9" s="111">
        <f ca="1">AE8</f>
        <v>-0.5</v>
      </c>
      <c r="E9" s="111">
        <f ca="1">AG8</f>
        <v>1.5</v>
      </c>
      <c r="F9" s="6"/>
      <c r="G9" s="82">
        <f t="shared" ca="1" si="2"/>
        <v>-0.22360679774997896</v>
      </c>
      <c r="H9" s="83">
        <f t="shared" ca="1" si="2"/>
        <v>0</v>
      </c>
      <c r="I9" s="83">
        <f t="shared" ca="1" si="2"/>
        <v>-0.44721359549995793</v>
      </c>
      <c r="J9" s="84">
        <f t="shared" ca="1" si="2"/>
        <v>-9</v>
      </c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AB9" s="43"/>
      <c r="AC9" s="34">
        <v>1</v>
      </c>
      <c r="AD9" s="34"/>
      <c r="AE9" s="34">
        <v>1</v>
      </c>
      <c r="AF9" s="34">
        <v>1</v>
      </c>
      <c r="AG9" s="34">
        <v>1</v>
      </c>
      <c r="AH9" s="34">
        <v>1</v>
      </c>
      <c r="AI9" s="34">
        <f ca="1"/>
        <v>1</v>
      </c>
      <c r="AJ9" s="34">
        <f ca="1"/>
        <v>1</v>
      </c>
      <c r="AK9" s="34">
        <f ca="1"/>
        <v>1</v>
      </c>
      <c r="AL9" s="34">
        <f ca="1"/>
        <v>1</v>
      </c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</row>
    <row r="10" spans="1:72" x14ac:dyDescent="0.25">
      <c r="B10" s="5"/>
      <c r="C10" s="5"/>
      <c r="D10" s="19" t="s">
        <v>101</v>
      </c>
      <c r="E10" s="6"/>
      <c r="F10" s="6"/>
      <c r="G10" s="85">
        <f t="shared" si="2"/>
        <v>0</v>
      </c>
      <c r="H10" s="86">
        <f t="shared" si="2"/>
        <v>0</v>
      </c>
      <c r="I10" s="86">
        <f t="shared" si="2"/>
        <v>0</v>
      </c>
      <c r="J10" s="87">
        <f t="shared" si="2"/>
        <v>1</v>
      </c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AB10" s="43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</row>
    <row r="11" spans="1:72" x14ac:dyDescent="0.25">
      <c r="B11" s="5"/>
      <c r="C11" s="15"/>
      <c r="D11" s="71"/>
      <c r="E11" s="16"/>
      <c r="F11" s="16"/>
      <c r="G11" s="86"/>
      <c r="H11" s="86"/>
      <c r="I11" s="86"/>
      <c r="J11" s="86"/>
      <c r="K11" s="17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AB11" s="43"/>
      <c r="AC11" s="34" t="s">
        <v>6</v>
      </c>
      <c r="AD11" s="34">
        <v>0</v>
      </c>
      <c r="AE11" s="34">
        <v>1</v>
      </c>
      <c r="AF11" s="34">
        <v>0</v>
      </c>
      <c r="AG11" s="34" t="s">
        <v>2</v>
      </c>
      <c r="AH11" s="34">
        <f>SQRT(SUMPRODUCT(AD11:AF11,AD11:AF11))</f>
        <v>1</v>
      </c>
      <c r="AI11" s="34"/>
      <c r="AJ11" s="35" t="s">
        <v>7</v>
      </c>
      <c r="AK11" s="35"/>
      <c r="AL11" s="35"/>
      <c r="AM11" s="35" t="s">
        <v>8</v>
      </c>
      <c r="AN11" s="35" t="s">
        <v>9</v>
      </c>
      <c r="AO11" s="35"/>
      <c r="AP11" s="35" t="s">
        <v>10</v>
      </c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</row>
    <row r="12" spans="1:72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AB12" s="43"/>
      <c r="AC12" s="34" t="s">
        <v>4</v>
      </c>
      <c r="AD12" s="34">
        <f ca="1">RANDBETWEEN(-5,5)</f>
        <v>2</v>
      </c>
      <c r="AE12" s="34">
        <v>0</v>
      </c>
      <c r="AF12" s="34">
        <f t="shared" ref="AF12" ca="1" si="3">RANDBETWEEN(-5,5)</f>
        <v>-4</v>
      </c>
      <c r="AG12" s="34" t="s">
        <v>2</v>
      </c>
      <c r="AH12" s="34">
        <f ca="1">SQRT(SUMPRODUCT(AD12:AF12,AD12:AF12))</f>
        <v>4.4721359549995796</v>
      </c>
      <c r="AI12" s="34"/>
      <c r="AJ12" s="34">
        <f t="array" aca="1" ref="AJ12:AJ14" ca="1">TRANSPOSE(AD13:AF13)/AH13</f>
        <v>-0.89442719099991586</v>
      </c>
      <c r="AK12" s="34">
        <f t="array" aca="1" ref="AK12:AK14" ca="1">TRANSPOSE(AD14:AG14)/AH14</f>
        <v>0</v>
      </c>
      <c r="AL12" s="34">
        <f t="array" aca="1" ref="AL12:AL14" ca="1">TRANSPOSE(AD12:AG12)/AH12</f>
        <v>0.44721359549995793</v>
      </c>
      <c r="AM12" s="34">
        <f t="shared" ref="AM12:AM14" ca="1" si="4">(2*RANDBETWEEN(0,1)-1) * RANDBETWEEN(4,10)</f>
        <v>8</v>
      </c>
      <c r="AN12" s="34">
        <f ca="1">RANDBETWEEN(1,4)/2</f>
        <v>0.5</v>
      </c>
      <c r="AO12" s="34"/>
      <c r="AP12" s="34">
        <f t="shared" ref="AP12:AR14" ca="1" si="5">AJ12*$AN$12</f>
        <v>-0.44721359549995793</v>
      </c>
      <c r="AQ12" s="34">
        <f t="shared" ca="1" si="5"/>
        <v>0</v>
      </c>
      <c r="AR12" s="34">
        <f t="shared" ca="1" si="5"/>
        <v>0.22360679774997896</v>
      </c>
      <c r="AS12" s="34">
        <f t="shared" ref="AS12:AS14" ca="1" si="6">AM12</f>
        <v>8</v>
      </c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</row>
    <row r="13" spans="1:72" x14ac:dyDescent="0.25">
      <c r="B13" s="5"/>
      <c r="C13" s="6"/>
      <c r="D13" s="106">
        <f t="shared" ref="D13:D15" ca="1" si="7">AN6</f>
        <v>-1.5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AB13" s="43"/>
      <c r="AC13" s="34" t="s">
        <v>5</v>
      </c>
      <c r="AD13" s="34">
        <f ca="1">AE11*AF12-AF11*AE12</f>
        <v>-4</v>
      </c>
      <c r="AE13" s="34">
        <f ca="1">-(AD11*AF12-AF11*AD12)</f>
        <v>0</v>
      </c>
      <c r="AF13" s="34">
        <f ca="1">AD11*AE12-AE11*AD12</f>
        <v>-2</v>
      </c>
      <c r="AG13" s="34" t="s">
        <v>2</v>
      </c>
      <c r="AH13" s="34">
        <f ca="1">SQRT(SUMPRODUCT(AD13:AF13,AD13:AF13))</f>
        <v>4.4721359549995796</v>
      </c>
      <c r="AI13" s="34"/>
      <c r="AJ13" s="34">
        <f ca="1"/>
        <v>0</v>
      </c>
      <c r="AK13" s="34">
        <f ca="1"/>
        <v>1</v>
      </c>
      <c r="AL13" s="34">
        <f ca="1"/>
        <v>0</v>
      </c>
      <c r="AM13" s="34">
        <v>0</v>
      </c>
      <c r="AN13" s="34"/>
      <c r="AO13" s="34"/>
      <c r="AP13" s="34">
        <f t="shared" ca="1" si="5"/>
        <v>0</v>
      </c>
      <c r="AQ13" s="34">
        <f t="shared" ca="1" si="5"/>
        <v>0.5</v>
      </c>
      <c r="AR13" s="34">
        <f t="shared" ca="1" si="5"/>
        <v>0</v>
      </c>
      <c r="AS13" s="34">
        <f t="shared" si="6"/>
        <v>0</v>
      </c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</row>
    <row r="14" spans="1:72" x14ac:dyDescent="0.25">
      <c r="B14" s="5"/>
      <c r="C14" s="12" t="s">
        <v>126</v>
      </c>
      <c r="D14" s="107">
        <f t="shared" si="7"/>
        <v>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AB14" s="43"/>
      <c r="AC14" s="34" t="s">
        <v>3</v>
      </c>
      <c r="AD14" s="34">
        <f ca="1">AE12*AF13-AF12*AE13</f>
        <v>0</v>
      </c>
      <c r="AE14" s="34">
        <f ca="1">-(AD12*AF13-AF12*AD13)</f>
        <v>20</v>
      </c>
      <c r="AF14" s="34">
        <f ca="1">AD12*AE13-AE12*AD13</f>
        <v>0</v>
      </c>
      <c r="AG14" s="34" t="s">
        <v>2</v>
      </c>
      <c r="AH14" s="34">
        <f ca="1">SQRT(SUMPRODUCT(AD14:AF14,AD14:AF14))</f>
        <v>20</v>
      </c>
      <c r="AI14" s="34"/>
      <c r="AJ14" s="34">
        <f ca="1"/>
        <v>-0.44721359549995793</v>
      </c>
      <c r="AK14" s="34">
        <f ca="1"/>
        <v>0</v>
      </c>
      <c r="AL14" s="34">
        <f ca="1"/>
        <v>-0.89442719099991586</v>
      </c>
      <c r="AM14" s="34">
        <f t="shared" ca="1" si="4"/>
        <v>-9</v>
      </c>
      <c r="AN14" s="34"/>
      <c r="AO14" s="34"/>
      <c r="AP14" s="34">
        <f t="shared" ca="1" si="5"/>
        <v>-0.22360679774997896</v>
      </c>
      <c r="AQ14" s="34">
        <f t="shared" ca="1" si="5"/>
        <v>0</v>
      </c>
      <c r="AR14" s="34">
        <f t="shared" ca="1" si="5"/>
        <v>-0.44721359549995793</v>
      </c>
      <c r="AS14" s="34">
        <f t="shared" ca="1" si="6"/>
        <v>-9</v>
      </c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</row>
    <row r="15" spans="1:72" x14ac:dyDescent="0.25">
      <c r="B15" s="5"/>
      <c r="C15" s="6"/>
      <c r="D15" s="108">
        <f t="shared" ca="1" si="7"/>
        <v>1.75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AB15" s="43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>
        <v>0</v>
      </c>
      <c r="AQ15" s="34">
        <v>0</v>
      </c>
      <c r="AR15" s="34">
        <v>0</v>
      </c>
      <c r="AS15" s="34">
        <v>1</v>
      </c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</row>
    <row r="16" spans="1:72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AB16" s="43"/>
      <c r="AC16" s="34" t="s">
        <v>56</v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</row>
    <row r="17" spans="2:72" x14ac:dyDescent="0.25">
      <c r="B17" s="21" t="s">
        <v>67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AB17" s="43"/>
      <c r="AC17" s="34" t="s">
        <v>94</v>
      </c>
      <c r="AD17" s="34"/>
      <c r="AE17" s="34" t="s">
        <v>97</v>
      </c>
      <c r="AF17" s="34"/>
      <c r="AG17" s="34" t="s">
        <v>113</v>
      </c>
      <c r="AH17" s="35" t="s">
        <v>62</v>
      </c>
      <c r="AI17" s="34">
        <v>50</v>
      </c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</row>
    <row r="18" spans="2:72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AB18" s="43"/>
      <c r="AC18" s="34">
        <f ca="1">AE8</f>
        <v>-0.5</v>
      </c>
      <c r="AD18" s="34">
        <f ca="1">AE6</f>
        <v>-3</v>
      </c>
      <c r="AE18" s="34">
        <f t="array" aca="1" ref="AE18:AE21" ca="1">TRANSPOSE(AI8:AL8)</f>
        <v>-8.1055728090000834</v>
      </c>
      <c r="AF18" s="34">
        <f t="array" aca="1" ref="AF18:AF21" ca="1">TRANSPOSE(AI6:AL6)</f>
        <v>9.2298373876248849</v>
      </c>
      <c r="AG18" s="34">
        <f ca="1">AC6</f>
        <v>-0.5</v>
      </c>
      <c r="AH18" s="34">
        <f ca="1">-AI17*AJ18/2</f>
        <v>37.5</v>
      </c>
      <c r="AI18" s="34">
        <v>0</v>
      </c>
      <c r="AJ18" s="34">
        <f ca="1">AN6</f>
        <v>-1.5</v>
      </c>
      <c r="AK18" s="34">
        <f ca="1">AI17*AJ18/2</f>
        <v>-37.5</v>
      </c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</row>
    <row r="19" spans="2:72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AB19" s="43"/>
      <c r="AC19" s="34">
        <f ca="1">AE8</f>
        <v>-0.5</v>
      </c>
      <c r="AD19" s="34">
        <f ca="1">AG6</f>
        <v>2</v>
      </c>
      <c r="AE19" s="34">
        <f ca="1"/>
        <v>-9.2236067977499783</v>
      </c>
      <c r="AF19" s="34">
        <f ca="1"/>
        <v>6.9937694101250951</v>
      </c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</row>
    <row r="20" spans="2:72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AB20" s="43"/>
      <c r="AC20" s="34">
        <f ca="1">AG8</f>
        <v>1.5</v>
      </c>
      <c r="AD20" s="34">
        <f ca="1">AG6</f>
        <v>2</v>
      </c>
      <c r="AE20" s="34">
        <f ca="1"/>
        <v>-10.118033988749895</v>
      </c>
      <c r="AF20" s="34">
        <f ca="1"/>
        <v>7.4409830056250525</v>
      </c>
      <c r="AG20" s="34">
        <f ca="1">AC8</f>
        <v>0.5</v>
      </c>
      <c r="AH20" s="34">
        <f ca="1">-AI17*AJ20/2</f>
        <v>-43.75</v>
      </c>
      <c r="AI20" s="34">
        <v>0</v>
      </c>
      <c r="AJ20" s="34">
        <f ca="1">AN8</f>
        <v>1.75</v>
      </c>
      <c r="AK20" s="34">
        <f ca="1">AI17*AJ20/2</f>
        <v>43.75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</row>
    <row r="21" spans="2:72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AB21" s="43"/>
      <c r="AC21" s="34">
        <f ca="1">AG8</f>
        <v>1.5</v>
      </c>
      <c r="AD21" s="34">
        <f ca="1">AE6</f>
        <v>-3</v>
      </c>
      <c r="AE21" s="34">
        <f ca="1"/>
        <v>-9</v>
      </c>
      <c r="AF21" s="34">
        <f ca="1"/>
        <v>9.6770509831248432</v>
      </c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</row>
    <row r="22" spans="2:72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AB22" s="43"/>
      <c r="AC22" s="34">
        <f ca="1">AE8</f>
        <v>-0.5</v>
      </c>
      <c r="AD22" s="34">
        <f ca="1">AE6</f>
        <v>-3</v>
      </c>
      <c r="AE22" s="34">
        <f ca="1">AE18</f>
        <v>-8.1055728090000834</v>
      </c>
      <c r="AF22" s="34">
        <f ca="1">AF18</f>
        <v>9.2298373876248849</v>
      </c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</row>
    <row r="23" spans="2:72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AB23" s="43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</row>
    <row r="24" spans="2:72" x14ac:dyDescent="0.25">
      <c r="B24" s="21" t="s">
        <v>182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AB24" s="43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</row>
    <row r="25" spans="2:72" ht="17.25" x14ac:dyDescent="0.25">
      <c r="B25" s="5"/>
      <c r="C25" s="18" t="s">
        <v>108</v>
      </c>
      <c r="D25" s="6"/>
      <c r="E25" s="6"/>
      <c r="F25" s="6"/>
      <c r="G25" s="30" t="s">
        <v>127</v>
      </c>
      <c r="H25" s="6"/>
      <c r="I25" s="30" t="s">
        <v>128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AB25" s="43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</row>
    <row r="26" spans="2:72" x14ac:dyDescent="0.25">
      <c r="B26" s="5"/>
      <c r="C26" s="72">
        <f t="array" aca="1" ref="C26:F29" ca="1">MINVERSE(G7:J10)</f>
        <v>-1.7888543819998319</v>
      </c>
      <c r="D26" s="78">
        <f ca="1"/>
        <v>0</v>
      </c>
      <c r="E26" s="78">
        <f ca="1"/>
        <v>-0.89442719099991586</v>
      </c>
      <c r="F26" s="73">
        <f ca="1"/>
        <v>6.2609903369994129</v>
      </c>
      <c r="G26" s="106">
        <f ca="1">D13</f>
        <v>-1.5</v>
      </c>
      <c r="H26" s="6"/>
      <c r="I26" s="8">
        <f t="array" aca="1" ref="I26:I29" ca="1">MMULT(C26:F29,G26:G29)</f>
        <v>1.1180339887498953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AB26" s="43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</row>
    <row r="27" spans="2:72" x14ac:dyDescent="0.25">
      <c r="B27" s="5"/>
      <c r="C27" s="53">
        <f ca="1"/>
        <v>0</v>
      </c>
      <c r="D27" s="24">
        <f ca="1"/>
        <v>2</v>
      </c>
      <c r="E27" s="24">
        <f ca="1"/>
        <v>0</v>
      </c>
      <c r="F27" s="74">
        <f ca="1"/>
        <v>0</v>
      </c>
      <c r="G27" s="107">
        <f>D14</f>
        <v>0</v>
      </c>
      <c r="H27" s="24" t="s">
        <v>102</v>
      </c>
      <c r="I27" s="11">
        <f ca="1"/>
        <v>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AB27" s="43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</row>
    <row r="28" spans="2:72" x14ac:dyDescent="0.25">
      <c r="B28" s="5"/>
      <c r="C28" s="53">
        <f ca="1"/>
        <v>0.89442719099991586</v>
      </c>
      <c r="D28" s="24">
        <f ca="1"/>
        <v>0</v>
      </c>
      <c r="E28" s="24">
        <f ca="1"/>
        <v>-1.7888543819998317</v>
      </c>
      <c r="F28" s="74">
        <f ca="1"/>
        <v>-23.255106965997811</v>
      </c>
      <c r="G28" s="107">
        <f ca="1">D15</f>
        <v>1.75</v>
      </c>
      <c r="H28" s="6"/>
      <c r="I28" s="11">
        <f ca="1"/>
        <v>-4.4721359549995796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AB28" s="43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</row>
    <row r="29" spans="2:72" x14ac:dyDescent="0.25">
      <c r="B29" s="5"/>
      <c r="C29" s="75">
        <f ca="1"/>
        <v>0</v>
      </c>
      <c r="D29" s="95">
        <f ca="1"/>
        <v>0</v>
      </c>
      <c r="E29" s="95">
        <f ca="1"/>
        <v>0</v>
      </c>
      <c r="F29" s="76">
        <f ca="1"/>
        <v>1</v>
      </c>
      <c r="G29" s="14">
        <v>0</v>
      </c>
      <c r="H29" s="6"/>
      <c r="I29" s="14">
        <f ca="1"/>
        <v>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AB29" s="43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</row>
    <row r="30" spans="2:72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  <c r="AB30" s="43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</row>
    <row r="31" spans="2:72" ht="17.25" x14ac:dyDescent="0.25">
      <c r="B31" s="21" t="s">
        <v>160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  <c r="AB31" s="43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</row>
    <row r="32" spans="2:72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  <c r="AB32" s="43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</row>
    <row r="33" spans="2:72" ht="17.25" x14ac:dyDescent="0.25">
      <c r="B33" s="5"/>
      <c r="C33" s="6"/>
      <c r="D33" s="20" t="s">
        <v>129</v>
      </c>
      <c r="E33" s="24">
        <f ca="1">SUMPRODUCT(I7:I10,I7:I10)</f>
        <v>0.24999999999999997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AB33" s="43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</row>
    <row r="34" spans="2:72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AB34" s="43"/>
      <c r="AC34" s="34" t="s">
        <v>56</v>
      </c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</row>
    <row r="35" spans="2:72" x14ac:dyDescent="0.25">
      <c r="B35" s="21" t="s">
        <v>139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  <c r="AB35" s="43"/>
      <c r="AC35" s="34" t="s">
        <v>134</v>
      </c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</row>
    <row r="36" spans="2:72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  <c r="AB36" s="43"/>
      <c r="AC36" s="34" t="s">
        <v>127</v>
      </c>
      <c r="AD36" s="34" t="s">
        <v>137</v>
      </c>
      <c r="AE36" s="34"/>
      <c r="AF36" s="34" t="s">
        <v>105</v>
      </c>
      <c r="AG36" s="34" t="s">
        <v>135</v>
      </c>
      <c r="AH36" s="34" t="s">
        <v>136</v>
      </c>
      <c r="AI36" s="34" t="s">
        <v>138</v>
      </c>
      <c r="AJ36" s="34" t="s">
        <v>169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</row>
    <row r="37" spans="2:72" x14ac:dyDescent="0.25">
      <c r="B37" s="5"/>
      <c r="C37" s="6"/>
      <c r="D37" s="6"/>
      <c r="E37" s="6"/>
      <c r="F37" s="8">
        <f ca="1">(E7-D7)/2</f>
        <v>2.5</v>
      </c>
      <c r="G37" s="126" t="s">
        <v>131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  <c r="AB37" s="43"/>
      <c r="AC37" s="34">
        <f ca="1">AN6</f>
        <v>-1.5</v>
      </c>
      <c r="AD37" s="34"/>
      <c r="AE37" s="34"/>
      <c r="AF37" s="34">
        <f ca="1">AM6</f>
        <v>8.3354101966249683</v>
      </c>
      <c r="AG37" s="34">
        <f ca="1">AE$38*AC37</f>
        <v>8.0325942333088047</v>
      </c>
      <c r="AH37" s="34">
        <f t="shared" ref="AH37:AH39" ca="1" si="8">AG37 +AJ$37* AC37*G$41/AD$38</f>
        <v>7.5196139325882649</v>
      </c>
      <c r="AI37" s="34">
        <f t="shared" ref="AI37:AI39" ca="1" si="9">AH37-(AG37-AF37)</f>
        <v>7.8224298959044285</v>
      </c>
      <c r="AJ37" s="34">
        <f ca="1">IF(AE38=MAX(AE38,AE75),-1,1)</f>
        <v>1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</row>
    <row r="38" spans="2:72" x14ac:dyDescent="0.25">
      <c r="B38" s="5"/>
      <c r="C38" s="6"/>
      <c r="D38" s="6"/>
      <c r="E38" s="12" t="s">
        <v>167</v>
      </c>
      <c r="F38" s="11">
        <f>(E8-D8)/2</f>
        <v>1</v>
      </c>
      <c r="G38" s="126" t="s">
        <v>132</v>
      </c>
      <c r="H38" s="6"/>
      <c r="I38" s="6" t="s">
        <v>130</v>
      </c>
      <c r="J38" s="24">
        <f ca="1">SQRT(SUMPRODUCT(D13:D15,D13:D15))</f>
        <v>2.3048861143232218</v>
      </c>
      <c r="K38" s="6"/>
      <c r="L38" s="6"/>
      <c r="M38" s="6"/>
      <c r="N38" s="6">
        <f ca="1">(ABS(I26*F37)+ABS(I27*F38)+ABS(I28*F39))/J38</f>
        <v>3.1529631254723292</v>
      </c>
      <c r="P38" s="18" t="s">
        <v>183</v>
      </c>
      <c r="Q38" s="6"/>
      <c r="R38" s="6"/>
      <c r="S38" s="6"/>
      <c r="T38" s="6"/>
      <c r="U38" s="6"/>
      <c r="V38" s="7"/>
      <c r="AB38" s="43"/>
      <c r="AC38" s="34">
        <f>AN7</f>
        <v>0</v>
      </c>
      <c r="AD38" s="34">
        <f ca="1">SQRT(SUMPRODUCT(AC37:AC39,AC37:AC39))</f>
        <v>2.3048861143232218</v>
      </c>
      <c r="AE38" s="34">
        <f ca="1">SUMPRODUCT(AF37:AF39,AC37:AC39)/SUMPRODUCT(AC37:AC39,AC37:AC39)</f>
        <v>-5.3550628222058698</v>
      </c>
      <c r="AF38" s="34">
        <f ca="1">AM7</f>
        <v>0</v>
      </c>
      <c r="AG38" s="34">
        <f ca="1">AE$38*AC38</f>
        <v>0</v>
      </c>
      <c r="AH38" s="34">
        <f t="shared" ca="1" si="8"/>
        <v>0</v>
      </c>
      <c r="AI38" s="34">
        <f t="shared" ca="1" si="9"/>
        <v>0</v>
      </c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</row>
    <row r="39" spans="2:72" x14ac:dyDescent="0.25">
      <c r="B39" s="5"/>
      <c r="C39" s="6"/>
      <c r="D39" s="6"/>
      <c r="E39" s="6"/>
      <c r="F39" s="14">
        <f ca="1">(E9-D9)/2</f>
        <v>1</v>
      </c>
      <c r="G39" s="126" t="s">
        <v>133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  <c r="AB39" s="43"/>
      <c r="AC39" s="34">
        <f ca="1">AN8</f>
        <v>1.75</v>
      </c>
      <c r="AD39" s="34"/>
      <c r="AE39" s="34"/>
      <c r="AF39" s="34">
        <f ca="1">AM8</f>
        <v>-9.11180339887499</v>
      </c>
      <c r="AG39" s="34">
        <f ca="1">AE$38*AC39</f>
        <v>-9.3713599388602731</v>
      </c>
      <c r="AH39" s="34">
        <f t="shared" ca="1" si="8"/>
        <v>-8.7728829213529771</v>
      </c>
      <c r="AI39" s="34">
        <f t="shared" ca="1" si="9"/>
        <v>-8.513326381367694</v>
      </c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</row>
    <row r="40" spans="2:72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  <c r="AB40" s="43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</row>
    <row r="41" spans="2:72" x14ac:dyDescent="0.25">
      <c r="B41" s="21" t="s">
        <v>140</v>
      </c>
      <c r="C41" s="6"/>
      <c r="D41" s="6"/>
      <c r="E41" s="6"/>
      <c r="F41" s="6"/>
      <c r="G41" s="59">
        <f ca="1">N38*E33</f>
        <v>0.78824078136808218</v>
      </c>
      <c r="H41" s="6"/>
      <c r="I41" s="6"/>
      <c r="J41" s="19" t="s">
        <v>159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  <c r="AB41" s="43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</row>
    <row r="42" spans="2:72" x14ac:dyDescent="0.25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7"/>
      <c r="AB42" s="43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</row>
    <row r="43" spans="2:72" x14ac:dyDescent="0.25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AB43" s="43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</row>
    <row r="44" spans="2:72" x14ac:dyDescent="0.2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AB44" s="43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</row>
    <row r="45" spans="2:72" x14ac:dyDescent="0.25">
      <c r="B45" s="38"/>
      <c r="C45" s="38"/>
      <c r="D45" s="7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AB45" s="43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</row>
    <row r="46" spans="2:72" x14ac:dyDescent="0.25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AB46" s="43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</row>
    <row r="47" spans="2:72" x14ac:dyDescent="0.2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AB47" s="43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</row>
    <row r="48" spans="2:72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AB48" s="43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</row>
    <row r="49" spans="2:72" x14ac:dyDescent="0.25">
      <c r="B49" s="2" t="s">
        <v>185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36"/>
      <c r="AB49" s="43"/>
      <c r="AC49" s="34" t="s">
        <v>35</v>
      </c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</row>
    <row r="50" spans="2:72" x14ac:dyDescent="0.25">
      <c r="B50" s="21" t="s">
        <v>184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  <c r="W50" s="36"/>
      <c r="AB50" s="43"/>
      <c r="AC50" s="35" t="s">
        <v>142</v>
      </c>
      <c r="AD50" s="34"/>
      <c r="AE50" s="34" t="s">
        <v>95</v>
      </c>
      <c r="AF50" s="34"/>
      <c r="AG50" s="34"/>
      <c r="AH50" s="34"/>
      <c r="AI50" s="34" t="s">
        <v>96</v>
      </c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</row>
    <row r="51" spans="2:72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  <c r="W51" s="36"/>
      <c r="AB51" s="43"/>
      <c r="AC51" s="35" t="s">
        <v>142</v>
      </c>
      <c r="AD51" s="35" t="s">
        <v>50</v>
      </c>
      <c r="AE51" s="35" t="s">
        <v>51</v>
      </c>
      <c r="AF51" s="34"/>
      <c r="AG51" s="35" t="s">
        <v>52</v>
      </c>
      <c r="AH51" s="35"/>
      <c r="AI51" s="35" t="s">
        <v>51</v>
      </c>
      <c r="AJ51" s="34"/>
      <c r="AK51" s="35" t="s">
        <v>52</v>
      </c>
      <c r="AL51" s="34"/>
      <c r="AM51" s="34" t="s">
        <v>105</v>
      </c>
      <c r="AN51" s="35" t="s">
        <v>127</v>
      </c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</row>
    <row r="52" spans="2:72" x14ac:dyDescent="0.25">
      <c r="B52" s="5"/>
      <c r="C52" s="2" t="s">
        <v>93</v>
      </c>
      <c r="D52" s="78" t="s">
        <v>53</v>
      </c>
      <c r="E52" s="78" t="s">
        <v>54</v>
      </c>
      <c r="F52" s="3"/>
      <c r="G52" s="3"/>
      <c r="H52" s="3"/>
      <c r="I52" s="3"/>
      <c r="J52" s="3"/>
      <c r="K52" s="4"/>
      <c r="L52" s="6"/>
      <c r="M52" s="2" t="s">
        <v>142</v>
      </c>
      <c r="N52" s="78" t="s">
        <v>53</v>
      </c>
      <c r="O52" s="78" t="s">
        <v>54</v>
      </c>
      <c r="P52" s="3"/>
      <c r="Q52" s="3"/>
      <c r="R52" s="3"/>
      <c r="S52" s="3"/>
      <c r="T52" s="3"/>
      <c r="U52" s="4"/>
      <c r="V52" s="7"/>
      <c r="W52" s="36"/>
      <c r="AB52" s="43"/>
      <c r="AC52" s="34">
        <f ca="1">RANDBETWEEN(-4,4)/8</f>
        <v>0.375</v>
      </c>
      <c r="AD52" s="34">
        <f ca="1">RANDBETWEEN(2,5)/2</f>
        <v>1.5</v>
      </c>
      <c r="AE52" s="34">
        <f ca="1">AC52-AD52</f>
        <v>-1.125</v>
      </c>
      <c r="AF52" s="34">
        <f ca="1">AG52</f>
        <v>1.875</v>
      </c>
      <c r="AG52" s="34">
        <f ca="1">AC52+AD52</f>
        <v>1.875</v>
      </c>
      <c r="AH52" s="34">
        <f ca="1">AE52</f>
        <v>-1.125</v>
      </c>
      <c r="AI52" s="34">
        <f t="array" aca="1" ref="AI52:AL55" ca="1">MMULT(AP58:AS61,AE52:AH55)</f>
        <v>-9.8385254915624216</v>
      </c>
      <c r="AJ52" s="34">
        <f ca="1"/>
        <v>-8.4968847050625467</v>
      </c>
      <c r="AK52" s="34">
        <f ca="1"/>
        <v>-7.8260643118126101</v>
      </c>
      <c r="AL52" s="34">
        <f ca="1"/>
        <v>-9.167705098312485</v>
      </c>
      <c r="AM52" s="34">
        <f t="shared" ref="AM52:AM54" ca="1" si="10">(AK52+AI52)/2</f>
        <v>-8.832294901687515</v>
      </c>
      <c r="AN52" s="34">
        <f t="shared" ref="AN52:AN54" ca="1" si="11">RANDBETWEEN(-16,16)/4</f>
        <v>0.25</v>
      </c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</row>
    <row r="53" spans="2:72" x14ac:dyDescent="0.25">
      <c r="B53" s="5"/>
      <c r="C53" s="5"/>
      <c r="D53" s="109">
        <f t="shared" ref="D53:D55" ca="1" si="12">AE6</f>
        <v>-3</v>
      </c>
      <c r="E53" s="109">
        <f t="shared" ref="E53:E55" ca="1" si="13">AG6</f>
        <v>2</v>
      </c>
      <c r="F53" s="6"/>
      <c r="G53" s="79">
        <f t="shared" ref="G53:J56" ca="1" si="14">AP12</f>
        <v>-0.44721359549995793</v>
      </c>
      <c r="H53" s="80">
        <f t="shared" ca="1" si="14"/>
        <v>0</v>
      </c>
      <c r="I53" s="80">
        <f t="shared" ca="1" si="14"/>
        <v>0.22360679774997896</v>
      </c>
      <c r="J53" s="81">
        <f t="shared" ca="1" si="14"/>
        <v>8</v>
      </c>
      <c r="K53" s="7"/>
      <c r="L53" s="6"/>
      <c r="M53" s="5"/>
      <c r="N53" s="88">
        <f t="shared" ref="N53:N55" ca="1" si="15">AE52</f>
        <v>-1.125</v>
      </c>
      <c r="O53" s="88">
        <f t="shared" ref="O53:O55" ca="1" si="16">AG52</f>
        <v>1.875</v>
      </c>
      <c r="P53" s="6"/>
      <c r="Q53" s="79">
        <f t="shared" ref="Q53:T56" ca="1" si="17">AP58</f>
        <v>0.44721359549995793</v>
      </c>
      <c r="R53" s="80">
        <f t="shared" ca="1" si="17"/>
        <v>0</v>
      </c>
      <c r="S53" s="80">
        <f t="shared" ca="1" si="17"/>
        <v>0.22360679774997896</v>
      </c>
      <c r="T53" s="81">
        <f t="shared" ca="1" si="17"/>
        <v>-9</v>
      </c>
      <c r="U53" s="7"/>
      <c r="V53" s="7"/>
      <c r="W53" s="36"/>
      <c r="AB53" s="43"/>
      <c r="AC53" s="34">
        <v>0</v>
      </c>
      <c r="AD53" s="34">
        <v>1</v>
      </c>
      <c r="AE53" s="34">
        <f>AC53-AD53</f>
        <v>-1</v>
      </c>
      <c r="AF53" s="34">
        <f>AE53</f>
        <v>-1</v>
      </c>
      <c r="AG53" s="34">
        <f>AC53+AD53</f>
        <v>1</v>
      </c>
      <c r="AH53" s="34">
        <f>AG53</f>
        <v>1</v>
      </c>
      <c r="AI53" s="34">
        <f ca="1"/>
        <v>-0.5</v>
      </c>
      <c r="AJ53" s="34">
        <f ca="1"/>
        <v>-0.5</v>
      </c>
      <c r="AK53" s="34">
        <f ca="1"/>
        <v>0.5</v>
      </c>
      <c r="AL53" s="34">
        <f ca="1"/>
        <v>0.5</v>
      </c>
      <c r="AM53" s="34">
        <f t="shared" ca="1" si="10"/>
        <v>0</v>
      </c>
      <c r="AN53" s="34">
        <v>0</v>
      </c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</row>
    <row r="54" spans="2:72" ht="18" x14ac:dyDescent="0.35">
      <c r="B54" s="5"/>
      <c r="C54" s="27"/>
      <c r="D54" s="110">
        <f t="shared" si="12"/>
        <v>-1</v>
      </c>
      <c r="E54" s="110">
        <f t="shared" si="13"/>
        <v>1</v>
      </c>
      <c r="F54" s="12" t="s">
        <v>143</v>
      </c>
      <c r="G54" s="82">
        <f t="shared" ca="1" si="14"/>
        <v>0</v>
      </c>
      <c r="H54" s="83">
        <f t="shared" ca="1" si="14"/>
        <v>0.5</v>
      </c>
      <c r="I54" s="83">
        <f t="shared" ca="1" si="14"/>
        <v>0</v>
      </c>
      <c r="J54" s="84">
        <f t="shared" si="14"/>
        <v>0</v>
      </c>
      <c r="K54" s="7"/>
      <c r="L54" s="6"/>
      <c r="M54" s="27"/>
      <c r="N54" s="89">
        <f t="shared" si="15"/>
        <v>-1</v>
      </c>
      <c r="O54" s="89">
        <f t="shared" si="16"/>
        <v>1</v>
      </c>
      <c r="P54" s="12" t="s">
        <v>144</v>
      </c>
      <c r="Q54" s="82">
        <f t="shared" ca="1" si="17"/>
        <v>0</v>
      </c>
      <c r="R54" s="83">
        <f t="shared" ca="1" si="17"/>
        <v>0.5</v>
      </c>
      <c r="S54" s="83">
        <f t="shared" ca="1" si="17"/>
        <v>0</v>
      </c>
      <c r="T54" s="84">
        <f t="shared" si="17"/>
        <v>0</v>
      </c>
      <c r="U54" s="7"/>
      <c r="V54" s="7"/>
      <c r="W54" s="36"/>
      <c r="AB54" s="43"/>
      <c r="AC54" s="34">
        <f ca="1">RANDBETWEEN(-4,4)/8</f>
        <v>0</v>
      </c>
      <c r="AD54" s="34">
        <f ca="1">RANDBETWEEN(2,5)/2</f>
        <v>1.5</v>
      </c>
      <c r="AE54" s="34">
        <f ca="1">AC54-AD54</f>
        <v>-1.5</v>
      </c>
      <c r="AF54" s="34">
        <f ca="1">AE54</f>
        <v>-1.5</v>
      </c>
      <c r="AG54" s="34">
        <f ca="1">AC54+AD54</f>
        <v>1.5</v>
      </c>
      <c r="AH54" s="34">
        <f ca="1">AG54</f>
        <v>1.5</v>
      </c>
      <c r="AI54" s="34">
        <f ca="1"/>
        <v>8.5807372542187892</v>
      </c>
      <c r="AJ54" s="34">
        <f ca="1"/>
        <v>7.9099168609688526</v>
      </c>
      <c r="AK54" s="34">
        <f ca="1"/>
        <v>9.2515576474687258</v>
      </c>
      <c r="AL54" s="34">
        <f ca="1"/>
        <v>9.9223780407186624</v>
      </c>
      <c r="AM54" s="34">
        <f t="shared" ca="1" si="10"/>
        <v>8.9161474508437575</v>
      </c>
      <c r="AN54" s="34">
        <f t="shared" ca="1" si="11"/>
        <v>-1.5</v>
      </c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</row>
    <row r="55" spans="2:72" x14ac:dyDescent="0.25">
      <c r="B55" s="5"/>
      <c r="C55" s="5"/>
      <c r="D55" s="111">
        <f t="shared" ca="1" si="12"/>
        <v>-0.5</v>
      </c>
      <c r="E55" s="111">
        <f t="shared" ca="1" si="13"/>
        <v>1.5</v>
      </c>
      <c r="F55" s="6"/>
      <c r="G55" s="82">
        <f t="shared" ca="1" si="14"/>
        <v>-0.22360679774997896</v>
      </c>
      <c r="H55" s="83">
        <f t="shared" ca="1" si="14"/>
        <v>0</v>
      </c>
      <c r="I55" s="83">
        <f t="shared" ca="1" si="14"/>
        <v>-0.44721359549995793</v>
      </c>
      <c r="J55" s="84">
        <f t="shared" ca="1" si="14"/>
        <v>-9</v>
      </c>
      <c r="K55" s="7"/>
      <c r="L55" s="6"/>
      <c r="M55" s="5"/>
      <c r="N55" s="90">
        <f t="shared" ca="1" si="15"/>
        <v>-1.5</v>
      </c>
      <c r="O55" s="90">
        <f t="shared" ca="1" si="16"/>
        <v>1.5</v>
      </c>
      <c r="P55" s="6"/>
      <c r="Q55" s="82">
        <f t="shared" ca="1" si="17"/>
        <v>-0.22360679774997896</v>
      </c>
      <c r="R55" s="83">
        <f t="shared" ca="1" si="17"/>
        <v>0</v>
      </c>
      <c r="S55" s="83">
        <f t="shared" ca="1" si="17"/>
        <v>0.44721359549995793</v>
      </c>
      <c r="T55" s="84">
        <f t="shared" ca="1" si="17"/>
        <v>9</v>
      </c>
      <c r="U55" s="7"/>
      <c r="V55" s="7"/>
      <c r="W55" s="36"/>
      <c r="AB55" s="43"/>
      <c r="AC55" s="34">
        <v>1</v>
      </c>
      <c r="AD55" s="34"/>
      <c r="AE55" s="34">
        <v>1</v>
      </c>
      <c r="AF55" s="34">
        <v>1</v>
      </c>
      <c r="AG55" s="34">
        <v>1</v>
      </c>
      <c r="AH55" s="34">
        <v>1</v>
      </c>
      <c r="AI55" s="34">
        <f ca="1"/>
        <v>1</v>
      </c>
      <c r="AJ55" s="34">
        <f ca="1"/>
        <v>1</v>
      </c>
      <c r="AK55" s="34">
        <f ca="1"/>
        <v>1</v>
      </c>
      <c r="AL55" s="34">
        <f ca="1"/>
        <v>1</v>
      </c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</row>
    <row r="56" spans="2:72" x14ac:dyDescent="0.25">
      <c r="B56" s="5"/>
      <c r="C56" s="5"/>
      <c r="D56" s="19" t="s">
        <v>101</v>
      </c>
      <c r="E56" s="6"/>
      <c r="F56" s="6"/>
      <c r="G56" s="85">
        <f t="shared" si="14"/>
        <v>0</v>
      </c>
      <c r="H56" s="86">
        <f t="shared" si="14"/>
        <v>0</v>
      </c>
      <c r="I56" s="86">
        <f t="shared" si="14"/>
        <v>0</v>
      </c>
      <c r="J56" s="87">
        <f t="shared" si="14"/>
        <v>1</v>
      </c>
      <c r="K56" s="7"/>
      <c r="L56" s="6"/>
      <c r="M56" s="5"/>
      <c r="N56" s="19" t="s">
        <v>101</v>
      </c>
      <c r="O56" s="6"/>
      <c r="P56" s="6"/>
      <c r="Q56" s="85">
        <f t="shared" si="17"/>
        <v>0</v>
      </c>
      <c r="R56" s="86">
        <f t="shared" si="17"/>
        <v>0</v>
      </c>
      <c r="S56" s="86">
        <f t="shared" si="17"/>
        <v>0</v>
      </c>
      <c r="T56" s="87">
        <f t="shared" si="17"/>
        <v>1</v>
      </c>
      <c r="U56" s="7"/>
      <c r="V56" s="7"/>
      <c r="W56" s="36"/>
      <c r="AB56" s="43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</row>
    <row r="57" spans="2:72" x14ac:dyDescent="0.25">
      <c r="B57" s="5"/>
      <c r="C57" s="15"/>
      <c r="D57" s="71"/>
      <c r="E57" s="16"/>
      <c r="F57" s="16"/>
      <c r="G57" s="86"/>
      <c r="H57" s="86"/>
      <c r="I57" s="86"/>
      <c r="J57" s="86"/>
      <c r="K57" s="17"/>
      <c r="L57" s="6"/>
      <c r="M57" s="15"/>
      <c r="N57" s="71"/>
      <c r="O57" s="16"/>
      <c r="P57" s="16"/>
      <c r="Q57" s="86"/>
      <c r="R57" s="86"/>
      <c r="S57" s="86"/>
      <c r="T57" s="86"/>
      <c r="U57" s="17"/>
      <c r="V57" s="7"/>
      <c r="W57" s="36"/>
      <c r="AB57" s="43"/>
      <c r="AC57" s="34" t="s">
        <v>6</v>
      </c>
      <c r="AD57" s="34">
        <v>0</v>
      </c>
      <c r="AE57" s="34">
        <v>1</v>
      </c>
      <c r="AF57" s="34">
        <v>0</v>
      </c>
      <c r="AG57" s="34" t="s">
        <v>2</v>
      </c>
      <c r="AH57" s="34">
        <f>SQRT(SUMPRODUCT(AD57:AF57,AD57:AF57))</f>
        <v>1</v>
      </c>
      <c r="AI57" s="34"/>
      <c r="AJ57" s="35" t="s">
        <v>7</v>
      </c>
      <c r="AK57" s="35"/>
      <c r="AL57" s="35"/>
      <c r="AM57" s="35" t="s">
        <v>8</v>
      </c>
      <c r="AN57" s="35" t="s">
        <v>9</v>
      </c>
      <c r="AO57" s="35"/>
      <c r="AP57" s="35" t="s">
        <v>10</v>
      </c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</row>
    <row r="58" spans="2:72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  <c r="W58" s="36"/>
      <c r="AB58" s="43"/>
      <c r="AC58" s="34" t="s">
        <v>4</v>
      </c>
      <c r="AD58" s="34">
        <f ca="1">RANDBETWEEN(-5,5)</f>
        <v>2</v>
      </c>
      <c r="AE58" s="34">
        <v>0</v>
      </c>
      <c r="AF58" s="34">
        <f t="shared" ref="AF58" ca="1" si="18">RANDBETWEEN(-5,5)</f>
        <v>4</v>
      </c>
      <c r="AG58" s="34" t="s">
        <v>2</v>
      </c>
      <c r="AH58" s="34">
        <f ca="1">SQRT(SUMPRODUCT(AD58:AF58,AD58:AF58))</f>
        <v>4.4721359549995796</v>
      </c>
      <c r="AI58" s="34"/>
      <c r="AJ58" s="34">
        <f t="array" aca="1" ref="AJ58:AJ60" ca="1">TRANSPOSE(AD59:AF59)/AH59</f>
        <v>0.89442719099991586</v>
      </c>
      <c r="AK58" s="34">
        <f t="array" aca="1" ref="AK58:AK60" ca="1">TRANSPOSE(AD60:AG60)/AH60</f>
        <v>0</v>
      </c>
      <c r="AL58" s="34">
        <f t="array" aca="1" ref="AL58:AL60" ca="1">TRANSPOSE(AD58:AG58)/AH58</f>
        <v>0.44721359549995793</v>
      </c>
      <c r="AM58" s="34">
        <f t="shared" ref="AM58:AM60" ca="1" si="19">(2*RANDBETWEEN(0,1)-1) * RANDBETWEEN(4,10)</f>
        <v>-9</v>
      </c>
      <c r="AN58" s="34">
        <f ca="1">RANDBETWEEN(1,4)/2</f>
        <v>0.5</v>
      </c>
      <c r="AO58" s="34"/>
      <c r="AP58" s="34">
        <f t="shared" ref="AP58:AP60" ca="1" si="20">AJ58*$AN$12</f>
        <v>0.44721359549995793</v>
      </c>
      <c r="AQ58" s="34">
        <f t="shared" ref="AQ58:AQ60" ca="1" si="21">AK58*$AN$12</f>
        <v>0</v>
      </c>
      <c r="AR58" s="34">
        <f t="shared" ref="AR58:AR60" ca="1" si="22">AL58*$AN$12</f>
        <v>0.22360679774997896</v>
      </c>
      <c r="AS58" s="34">
        <f t="shared" ref="AS58:AS60" ca="1" si="23">AM58</f>
        <v>-9</v>
      </c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</row>
    <row r="59" spans="2:72" x14ac:dyDescent="0.25">
      <c r="B59" s="5"/>
      <c r="C59" s="6"/>
      <c r="D59" s="8">
        <f t="shared" ref="D59:D61" ca="1" si="24">D13</f>
        <v>-1.5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36"/>
      <c r="AB59" s="43"/>
      <c r="AC59" s="34" t="s">
        <v>5</v>
      </c>
      <c r="AD59" s="34">
        <f ca="1">AE57*AF58-AF57*AE58</f>
        <v>4</v>
      </c>
      <c r="AE59" s="34">
        <f ca="1">-(AD57*AF58-AF57*AD58)</f>
        <v>0</v>
      </c>
      <c r="AF59" s="34">
        <f ca="1">AD57*AE58-AE57*AD58</f>
        <v>-2</v>
      </c>
      <c r="AG59" s="34" t="s">
        <v>2</v>
      </c>
      <c r="AH59" s="34">
        <f ca="1">SQRT(SUMPRODUCT(AD59:AF59,AD59:AF59))</f>
        <v>4.4721359549995796</v>
      </c>
      <c r="AI59" s="34"/>
      <c r="AJ59" s="34">
        <f ca="1"/>
        <v>0</v>
      </c>
      <c r="AK59" s="34">
        <f ca="1"/>
        <v>1</v>
      </c>
      <c r="AL59" s="34">
        <f ca="1"/>
        <v>0</v>
      </c>
      <c r="AM59" s="34">
        <v>0</v>
      </c>
      <c r="AN59" s="34"/>
      <c r="AO59" s="34"/>
      <c r="AP59" s="34">
        <f t="shared" ca="1" si="20"/>
        <v>0</v>
      </c>
      <c r="AQ59" s="34">
        <f t="shared" ca="1" si="21"/>
        <v>0.5</v>
      </c>
      <c r="AR59" s="34">
        <f t="shared" ca="1" si="22"/>
        <v>0</v>
      </c>
      <c r="AS59" s="34">
        <f t="shared" si="23"/>
        <v>0</v>
      </c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</row>
    <row r="60" spans="2:72" x14ac:dyDescent="0.25">
      <c r="B60" s="5"/>
      <c r="C60" s="12" t="s">
        <v>126</v>
      </c>
      <c r="D60" s="11">
        <f t="shared" si="24"/>
        <v>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  <c r="AB60" s="43"/>
      <c r="AC60" s="34" t="s">
        <v>3</v>
      </c>
      <c r="AD60" s="34">
        <f ca="1">AE58*AF59-AF58*AE59</f>
        <v>0</v>
      </c>
      <c r="AE60" s="34">
        <f ca="1">-(AD58*AF59-AF58*AD59)</f>
        <v>20</v>
      </c>
      <c r="AF60" s="34">
        <f ca="1">AD58*AE59-AE58*AD59</f>
        <v>0</v>
      </c>
      <c r="AG60" s="34" t="s">
        <v>2</v>
      </c>
      <c r="AH60" s="34">
        <f ca="1">SQRT(SUMPRODUCT(AD60:AF60,AD60:AF60))</f>
        <v>20</v>
      </c>
      <c r="AI60" s="34"/>
      <c r="AJ60" s="34">
        <f ca="1"/>
        <v>-0.44721359549995793</v>
      </c>
      <c r="AK60" s="34">
        <f ca="1"/>
        <v>0</v>
      </c>
      <c r="AL60" s="34">
        <f ca="1"/>
        <v>0.89442719099991586</v>
      </c>
      <c r="AM60" s="34">
        <f t="shared" ca="1" si="19"/>
        <v>9</v>
      </c>
      <c r="AN60" s="34"/>
      <c r="AO60" s="34"/>
      <c r="AP60" s="34">
        <f t="shared" ca="1" si="20"/>
        <v>-0.22360679774997896</v>
      </c>
      <c r="AQ60" s="34">
        <f t="shared" ca="1" si="21"/>
        <v>0</v>
      </c>
      <c r="AR60" s="34">
        <f t="shared" ca="1" si="22"/>
        <v>0.44721359549995793</v>
      </c>
      <c r="AS60" s="34">
        <f t="shared" ca="1" si="23"/>
        <v>9</v>
      </c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</row>
    <row r="61" spans="2:72" x14ac:dyDescent="0.25">
      <c r="B61" s="5"/>
      <c r="C61" s="6"/>
      <c r="D61" s="14">
        <f t="shared" ca="1" si="24"/>
        <v>1.75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  <c r="AB61" s="43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>
        <v>0</v>
      </c>
      <c r="AQ61" s="34">
        <v>0</v>
      </c>
      <c r="AR61" s="34">
        <v>0</v>
      </c>
      <c r="AS61" s="34">
        <v>1</v>
      </c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</row>
    <row r="62" spans="2:72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  <c r="AB62" s="43"/>
      <c r="AC62" s="34" t="s">
        <v>56</v>
      </c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</row>
    <row r="63" spans="2:72" x14ac:dyDescent="0.25">
      <c r="B63" s="21" t="s">
        <v>67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  <c r="AB63" s="43"/>
      <c r="AC63" s="34" t="s">
        <v>161</v>
      </c>
      <c r="AD63" s="34"/>
      <c r="AE63" s="34" t="s">
        <v>162</v>
      </c>
      <c r="AF63" s="34"/>
      <c r="AG63" s="34" t="s">
        <v>113</v>
      </c>
      <c r="AH63" s="35" t="s">
        <v>62</v>
      </c>
      <c r="AI63" s="34">
        <v>50</v>
      </c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</row>
    <row r="64" spans="2:72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  <c r="AB64" s="43"/>
      <c r="AC64" s="34">
        <f ca="1">AE54</f>
        <v>-1.5</v>
      </c>
      <c r="AD64" s="34">
        <f ca="1">AE52</f>
        <v>-1.125</v>
      </c>
      <c r="AE64" s="34">
        <f t="array" aca="1" ref="AE64:AE67" ca="1">TRANSPOSE(AI54:AL54)</f>
        <v>8.5807372542187892</v>
      </c>
      <c r="AF64" s="34">
        <f t="array" aca="1" ref="AF64:AF67" ca="1">TRANSPOSE(AI52:AL52)</f>
        <v>-9.8385254915624216</v>
      </c>
      <c r="AG64" s="34">
        <f ca="1">AC52</f>
        <v>0.375</v>
      </c>
      <c r="AH64" s="34">
        <f ca="1">-AI63*AJ64/2</f>
        <v>-6.25</v>
      </c>
      <c r="AI64" s="34">
        <v>0</v>
      </c>
      <c r="AJ64" s="34">
        <f ca="1">AN52</f>
        <v>0.25</v>
      </c>
      <c r="AK64" s="34">
        <f ca="1">AI63*AJ64/2</f>
        <v>6.25</v>
      </c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</row>
    <row r="65" spans="2:72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  <c r="AB65" s="43"/>
      <c r="AC65" s="34">
        <f ca="1">AE54</f>
        <v>-1.5</v>
      </c>
      <c r="AD65" s="34">
        <f ca="1">AG52</f>
        <v>1.875</v>
      </c>
      <c r="AE65" s="34">
        <f ca="1"/>
        <v>7.9099168609688526</v>
      </c>
      <c r="AF65" s="34">
        <f ca="1"/>
        <v>-8.4968847050625467</v>
      </c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</row>
    <row r="66" spans="2:72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  <c r="AB66" s="43"/>
      <c r="AC66" s="34">
        <f ca="1">AG54</f>
        <v>1.5</v>
      </c>
      <c r="AD66" s="34">
        <f ca="1">AG52</f>
        <v>1.875</v>
      </c>
      <c r="AE66" s="34">
        <f ca="1"/>
        <v>9.2515576474687258</v>
      </c>
      <c r="AF66" s="34">
        <f ca="1"/>
        <v>-7.8260643118126101</v>
      </c>
      <c r="AG66" s="34">
        <f ca="1">AC54</f>
        <v>0</v>
      </c>
      <c r="AH66" s="34">
        <f ca="1">-AI63*AJ66/2</f>
        <v>37.5</v>
      </c>
      <c r="AI66" s="34">
        <v>0</v>
      </c>
      <c r="AJ66" s="34">
        <f ca="1">AN54</f>
        <v>-1.5</v>
      </c>
      <c r="AK66" s="34">
        <f ca="1">AI63*AJ66/2</f>
        <v>-37.5</v>
      </c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</row>
    <row r="67" spans="2:72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  <c r="AB67" s="43"/>
      <c r="AC67" s="34">
        <f ca="1">AG54</f>
        <v>1.5</v>
      </c>
      <c r="AD67" s="34">
        <f ca="1">AE52</f>
        <v>-1.125</v>
      </c>
      <c r="AE67" s="34">
        <f ca="1"/>
        <v>9.9223780407186624</v>
      </c>
      <c r="AF67" s="34">
        <f ca="1"/>
        <v>-9.167705098312485</v>
      </c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</row>
    <row r="68" spans="2:72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  <c r="AB68" s="43"/>
      <c r="AC68" s="34">
        <f ca="1">AE54</f>
        <v>-1.5</v>
      </c>
      <c r="AD68" s="34">
        <f ca="1">AE52</f>
        <v>-1.125</v>
      </c>
      <c r="AE68" s="34">
        <f ca="1">AE64</f>
        <v>8.5807372542187892</v>
      </c>
      <c r="AF68" s="34">
        <f ca="1">AF64</f>
        <v>-9.8385254915624216</v>
      </c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</row>
    <row r="69" spans="2:72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  <c r="AB69" s="43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</row>
    <row r="70" spans="2:72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  <c r="AB70" s="43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</row>
    <row r="71" spans="2:72" ht="18" x14ac:dyDescent="0.35">
      <c r="B71" s="5"/>
      <c r="C71" s="18" t="s">
        <v>164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  <c r="AB71" s="43"/>
      <c r="AC71" s="34" t="s">
        <v>56</v>
      </c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</row>
    <row r="72" spans="2:72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  <c r="AB72" s="43"/>
      <c r="AC72" s="34" t="s">
        <v>134</v>
      </c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</row>
    <row r="73" spans="2:72" x14ac:dyDescent="0.25">
      <c r="B73" s="5"/>
      <c r="C73" s="6"/>
      <c r="D73" s="6"/>
      <c r="E73" s="13">
        <f ca="1">G41</f>
        <v>0.78824078136808218</v>
      </c>
      <c r="F73" s="6" t="s">
        <v>163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  <c r="AB73" s="43"/>
      <c r="AC73" s="34" t="s">
        <v>127</v>
      </c>
      <c r="AD73" s="34" t="s">
        <v>137</v>
      </c>
      <c r="AE73" s="34"/>
      <c r="AF73" s="34" t="s">
        <v>105</v>
      </c>
      <c r="AG73" s="34" t="s">
        <v>135</v>
      </c>
      <c r="AH73" s="34" t="s">
        <v>136</v>
      </c>
      <c r="AI73" s="34" t="s">
        <v>138</v>
      </c>
      <c r="AJ73" s="34" t="s">
        <v>169</v>
      </c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</row>
    <row r="74" spans="2:72" x14ac:dyDescent="0.25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  <c r="AB74" s="43"/>
      <c r="AC74" s="34">
        <f ca="1">D59</f>
        <v>-1.5</v>
      </c>
      <c r="AD74" s="34"/>
      <c r="AE74" s="34"/>
      <c r="AF74" s="34">
        <f ca="1">AM52</f>
        <v>-8.832294901687515</v>
      </c>
      <c r="AG74" s="34">
        <f ca="1">AE$75*AC74</f>
        <v>-8.1463624634845679</v>
      </c>
      <c r="AH74" s="34">
        <f ca="1">AG74 +AJ$74* AC74*J$85/AD$75</f>
        <v>-7.5071100887405109</v>
      </c>
      <c r="AI74" s="34">
        <f t="shared" ref="AI74:AI76" ca="1" si="25">AH74-(AG74-AF74)</f>
        <v>-8.1930425269434579</v>
      </c>
      <c r="AJ74" s="34">
        <f ca="1">IF(AE38=MIN(AE38,AE75),-1,1)</f>
        <v>-1</v>
      </c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</row>
    <row r="75" spans="2:72" ht="18" x14ac:dyDescent="0.35">
      <c r="B75" s="5"/>
      <c r="C75" s="18" t="s">
        <v>165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  <c r="AB75" s="43"/>
      <c r="AC75" s="34">
        <f>D60</f>
        <v>0</v>
      </c>
      <c r="AD75" s="34">
        <f ca="1">SQRT(SUMPRODUCT(AC74:AC76,AC74:AC76))</f>
        <v>2.3048861143232218</v>
      </c>
      <c r="AE75" s="34">
        <f ca="1">SUMPRODUCT(AF74:AF76,AC74:AC76)/SUMPRODUCT(AC74:AC76,AC74:AC76)</f>
        <v>5.4309083089897126</v>
      </c>
      <c r="AF75" s="34">
        <f ca="1">AM53</f>
        <v>0</v>
      </c>
      <c r="AG75" s="34">
        <f ca="1">AE$75*AC75</f>
        <v>0</v>
      </c>
      <c r="AH75" s="34">
        <f ca="1">AG75 +AJ$74* AC75*J$85/AD$75</f>
        <v>0</v>
      </c>
      <c r="AI75" s="34">
        <f t="shared" ca="1" si="25"/>
        <v>0</v>
      </c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</row>
    <row r="76" spans="2:72" x14ac:dyDescent="0.25">
      <c r="B76" s="5"/>
      <c r="C76" s="6"/>
      <c r="D76" s="6"/>
      <c r="E76" s="6"/>
      <c r="F76" s="6"/>
      <c r="G76" s="6"/>
      <c r="H76" s="6"/>
      <c r="I76" s="6"/>
      <c r="J76" s="8">
        <f ca="1">(O53-N53)/2</f>
        <v>1.5</v>
      </c>
      <c r="K76" s="100" t="s">
        <v>131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  <c r="AB76" s="43"/>
      <c r="AC76" s="34">
        <f ca="1">D61</f>
        <v>1.75</v>
      </c>
      <c r="AD76" s="34"/>
      <c r="AE76" s="34"/>
      <c r="AF76" s="34">
        <f ca="1">AM54</f>
        <v>8.9161474508437575</v>
      </c>
      <c r="AG76" s="34">
        <f ca="1">AE$75*AC76</f>
        <v>9.5040895407319965</v>
      </c>
      <c r="AH76" s="34">
        <f ca="1">AG76 +AJ$74* AC76*J$85/AD$75</f>
        <v>8.758295103530596</v>
      </c>
      <c r="AI76" s="34">
        <f t="shared" ca="1" si="25"/>
        <v>8.170353013642357</v>
      </c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</row>
    <row r="77" spans="2:72" ht="17.25" x14ac:dyDescent="0.25">
      <c r="B77" s="5"/>
      <c r="C77" s="20" t="s">
        <v>166</v>
      </c>
      <c r="D77" s="13">
        <f ca="1">SUMPRODUCT(S53:S55,S53:S55)</f>
        <v>0.24999999999999997</v>
      </c>
      <c r="E77" s="6" t="s">
        <v>130</v>
      </c>
      <c r="F77" s="24">
        <f ca="1">SQRT(SUMPRODUCT(D59:D61,D59:D61))</f>
        <v>2.3048861143232218</v>
      </c>
      <c r="G77" s="6"/>
      <c r="H77" s="6"/>
      <c r="I77" s="12" t="s">
        <v>167</v>
      </c>
      <c r="J77" s="11">
        <f>(O54-N54)/2</f>
        <v>1</v>
      </c>
      <c r="K77" s="100" t="s">
        <v>132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  <c r="AB77" s="43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</row>
    <row r="78" spans="2:72" x14ac:dyDescent="0.25">
      <c r="B78" s="5"/>
      <c r="C78" s="6"/>
      <c r="D78" s="6"/>
      <c r="E78" s="6"/>
      <c r="F78" s="6"/>
      <c r="G78" s="6"/>
      <c r="H78" s="6"/>
      <c r="I78" s="6"/>
      <c r="J78" s="14">
        <f ca="1">(O55-N55)/2</f>
        <v>1.5</v>
      </c>
      <c r="K78" s="100" t="s">
        <v>133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  <c r="AB78" s="43"/>
      <c r="AC78" s="34" t="s">
        <v>173</v>
      </c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</row>
    <row r="79" spans="2:72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  <c r="AB79" s="43"/>
      <c r="AC79" s="34" t="s">
        <v>174</v>
      </c>
      <c r="AD79" s="34" t="s">
        <v>175</v>
      </c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</row>
    <row r="80" spans="2:72" x14ac:dyDescent="0.25">
      <c r="B80" s="5"/>
      <c r="C80" s="6"/>
      <c r="D80" s="6"/>
      <c r="E80" s="72">
        <f t="array" aca="1" ref="E80:H83" ca="1">MINVERSE(Q53:T56)</f>
        <v>1.7888543819998319</v>
      </c>
      <c r="F80" s="78">
        <f ca="1"/>
        <v>0</v>
      </c>
      <c r="G80" s="78">
        <f ca="1"/>
        <v>-0.89442719099991586</v>
      </c>
      <c r="H80" s="73">
        <f ca="1"/>
        <v>24.149534156997731</v>
      </c>
      <c r="I80" s="8">
        <f t="shared" ref="I80:I82" ca="1" si="26">D59</f>
        <v>-1.5</v>
      </c>
      <c r="J80" s="6"/>
      <c r="K80" s="8">
        <f t="array" aca="1" ref="K80:K83" ca="1">MMULT(E80:H83,I80:I83)</f>
        <v>-4.2485291572496013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  <c r="AB80" s="43"/>
      <c r="AC80" s="34">
        <f t="shared" ref="AC80:AC82" ca="1" si="27">AG37</f>
        <v>8.0325942333088047</v>
      </c>
      <c r="AD80" s="34">
        <f t="shared" ref="AD80:AD82" ca="1" si="28">AG74</f>
        <v>-8.1463624634845679</v>
      </c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</row>
    <row r="81" spans="2:72" ht="18.75" x14ac:dyDescent="0.35">
      <c r="B81" s="5"/>
      <c r="C81" s="6"/>
      <c r="D81" s="12" t="s">
        <v>168</v>
      </c>
      <c r="E81" s="53">
        <f ca="1"/>
        <v>0</v>
      </c>
      <c r="F81" s="24">
        <f ca="1"/>
        <v>2</v>
      </c>
      <c r="G81" s="24">
        <f ca="1"/>
        <v>0</v>
      </c>
      <c r="H81" s="74">
        <f ca="1"/>
        <v>0</v>
      </c>
      <c r="I81" s="11">
        <f t="shared" si="26"/>
        <v>0</v>
      </c>
      <c r="J81" s="91" t="s">
        <v>102</v>
      </c>
      <c r="K81" s="11">
        <f ca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  <c r="AB81" s="43"/>
      <c r="AC81" s="34">
        <f t="shared" ca="1" si="27"/>
        <v>0</v>
      </c>
      <c r="AD81" s="34">
        <f t="shared" ca="1" si="28"/>
        <v>0</v>
      </c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</row>
    <row r="82" spans="2:72" x14ac:dyDescent="0.25">
      <c r="B82" s="5"/>
      <c r="C82" s="6"/>
      <c r="D82" s="6"/>
      <c r="E82" s="53">
        <f ca="1"/>
        <v>0.89442719099991586</v>
      </c>
      <c r="F82" s="24">
        <f ca="1"/>
        <v>0</v>
      </c>
      <c r="G82" s="24">
        <f ca="1"/>
        <v>1.7888543819998317</v>
      </c>
      <c r="H82" s="74">
        <f ca="1"/>
        <v>-8.0498447189992426</v>
      </c>
      <c r="I82" s="11">
        <f t="shared" ca="1" si="26"/>
        <v>1.75</v>
      </c>
      <c r="J82" s="6"/>
      <c r="K82" s="11">
        <f ca="1"/>
        <v>1.7888543819998317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  <c r="AB82" s="43"/>
      <c r="AC82" s="34">
        <f t="shared" ca="1" si="27"/>
        <v>-9.3713599388602731</v>
      </c>
      <c r="AD82" s="34">
        <f t="shared" ca="1" si="28"/>
        <v>9.5040895407319965</v>
      </c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</row>
    <row r="83" spans="2:72" x14ac:dyDescent="0.25">
      <c r="B83" s="5"/>
      <c r="C83" s="6"/>
      <c r="D83" s="6"/>
      <c r="E83" s="75">
        <f ca="1"/>
        <v>0</v>
      </c>
      <c r="F83" s="95">
        <f ca="1"/>
        <v>0</v>
      </c>
      <c r="G83" s="95">
        <f ca="1"/>
        <v>0</v>
      </c>
      <c r="H83" s="76">
        <f ca="1"/>
        <v>1</v>
      </c>
      <c r="I83" s="14">
        <v>0</v>
      </c>
      <c r="J83" s="6"/>
      <c r="K83" s="14">
        <f ca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  <c r="AB83" s="43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</row>
    <row r="84" spans="2:72" x14ac:dyDescent="0.25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  <c r="AB84" s="43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</row>
    <row r="85" spans="2:72" x14ac:dyDescent="0.25">
      <c r="B85" s="5"/>
      <c r="C85" s="6"/>
      <c r="D85" s="6"/>
      <c r="E85" s="13">
        <f ca="1">SUMPRODUCT(ABS(K80:K82),J76:J78)/F77</f>
        <v>3.9290771255885946</v>
      </c>
      <c r="F85" s="6"/>
      <c r="G85" s="6"/>
      <c r="H85" s="6"/>
      <c r="I85" s="6"/>
      <c r="J85" s="13">
        <f ca="1">D77*E85</f>
        <v>0.98226928139714853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</row>
    <row r="86" spans="2:72" x14ac:dyDescent="0.25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</row>
    <row r="87" spans="2:72" x14ac:dyDescent="0.25">
      <c r="B87" s="5"/>
      <c r="C87" s="18" t="s">
        <v>18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</row>
    <row r="88" spans="2:72" x14ac:dyDescent="0.25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</row>
    <row r="89" spans="2:72" x14ac:dyDescent="0.25">
      <c r="B89" s="5"/>
      <c r="C89" s="6"/>
      <c r="D89" s="6"/>
      <c r="E89" s="8">
        <f ca="1">AF74</f>
        <v>-8.832294901687515</v>
      </c>
      <c r="F89" s="6"/>
      <c r="G89" s="8">
        <f t="shared" ref="G89:G91" ca="1" si="29">AF37</f>
        <v>8.3354101966249683</v>
      </c>
      <c r="H89" s="6"/>
      <c r="I89" s="8">
        <f t="shared" ref="I89:I91" ca="1" si="30">E89-G89</f>
        <v>-17.167705098312481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</row>
    <row r="90" spans="2:72" x14ac:dyDescent="0.25">
      <c r="B90" s="5"/>
      <c r="C90" s="6"/>
      <c r="D90" s="10"/>
      <c r="E90" s="11">
        <f ca="1">AF75</f>
        <v>0</v>
      </c>
      <c r="F90" s="24" t="s">
        <v>171</v>
      </c>
      <c r="G90" s="11">
        <f t="shared" ca="1" si="29"/>
        <v>0</v>
      </c>
      <c r="H90" s="24" t="s">
        <v>102</v>
      </c>
      <c r="I90" s="11">
        <f t="shared" ca="1" si="30"/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72" x14ac:dyDescent="0.25">
      <c r="B91" s="5"/>
      <c r="C91" s="6"/>
      <c r="D91" s="6"/>
      <c r="E91" s="14">
        <f ca="1">AF76</f>
        <v>8.9161474508437575</v>
      </c>
      <c r="F91" s="6"/>
      <c r="G91" s="14">
        <f t="shared" ca="1" si="29"/>
        <v>-9.11180339887499</v>
      </c>
      <c r="H91" s="6"/>
      <c r="I91" s="14">
        <f t="shared" ca="1" si="30"/>
        <v>18.027950849718749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72" x14ac:dyDescent="0.25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72" x14ac:dyDescent="0.25">
      <c r="B93" s="5"/>
      <c r="C93" s="6"/>
      <c r="D93" s="6"/>
      <c r="E93" s="6"/>
      <c r="F93" s="6">
        <f ca="1">SUMPRODUCT(I89:I91,D59:D61)</f>
        <v>57.300471634476537</v>
      </c>
      <c r="G93" s="6"/>
      <c r="H93" s="10" t="s">
        <v>170</v>
      </c>
      <c r="I93" s="6">
        <f ca="1">ABS(F93)/F77</f>
        <v>24.860435089783834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72" x14ac:dyDescent="0.25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72" x14ac:dyDescent="0.25">
      <c r="B95" s="5"/>
      <c r="C95" s="18" t="s">
        <v>172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72" x14ac:dyDescent="0.2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31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5"/>
      <c r="C97" s="6"/>
      <c r="D97" s="6"/>
      <c r="E97" s="6">
        <f ca="1">I93</f>
        <v>24.860435089783834</v>
      </c>
      <c r="F97" s="24" t="str">
        <f ca="1">IF(E97&lt;=G97,"≤","&gt;")</f>
        <v>&gt;</v>
      </c>
      <c r="G97" s="6">
        <f ca="1">J85+E73</f>
        <v>1.7705100627652306</v>
      </c>
      <c r="H97" s="6"/>
      <c r="I97" s="6"/>
      <c r="J97" s="6"/>
      <c r="K97" s="101"/>
      <c r="L97" s="102"/>
      <c r="M97" s="103" t="str">
        <f ca="1">"The OBBs "&amp;IF(F97="&gt;","DO NOT","")&amp;" intersect along v."</f>
        <v>The OBBs DO NOT intersect along v.</v>
      </c>
      <c r="N97" s="102"/>
      <c r="O97" s="104"/>
      <c r="P97" s="6"/>
      <c r="Q97" s="6"/>
      <c r="R97" s="6"/>
      <c r="S97" s="6"/>
      <c r="T97" s="6"/>
      <c r="U97" s="6"/>
      <c r="V97" s="7"/>
    </row>
    <row r="98" spans="2:22" x14ac:dyDescent="0.25"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7"/>
    </row>
    <row r="99" spans="2:22" x14ac:dyDescent="0.25"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</row>
    <row r="100" spans="2:22" x14ac:dyDescent="0.25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</row>
  </sheetData>
  <conditionalFormatting sqref="K97:O97">
    <cfRule type="expression" dxfId="1" priority="1">
      <formula>$F$97="&gt;"</formula>
    </cfRule>
    <cfRule type="expression" dxfId="0" priority="2">
      <formula>$F$97&lt;&gt;"&gt;"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G1" sqref="G1"/>
    </sheetView>
  </sheetViews>
  <sheetFormatPr defaultColWidth="6.7109375" defaultRowHeight="15" x14ac:dyDescent="0.25"/>
  <cols>
    <col min="29" max="34" width="6.85546875" bestFit="1" customWidth="1"/>
    <col min="35" max="38" width="8.42578125" bestFit="1" customWidth="1"/>
  </cols>
  <sheetData>
    <row r="1" spans="1:45" x14ac:dyDescent="0.25">
      <c r="A1" s="1" t="s">
        <v>0</v>
      </c>
    </row>
    <row r="3" spans="1:45" x14ac:dyDescent="0.25">
      <c r="B3" s="2" t="s">
        <v>141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AC3" s="34" t="s">
        <v>35</v>
      </c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1:45" x14ac:dyDescent="0.25">
      <c r="B4" s="60" t="s">
        <v>156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AC4" s="34" t="s">
        <v>93</v>
      </c>
      <c r="AD4" s="34"/>
      <c r="AE4" s="34" t="s">
        <v>95</v>
      </c>
      <c r="AF4" s="34"/>
      <c r="AG4" s="34"/>
      <c r="AH4" s="34"/>
      <c r="AI4" s="34" t="s">
        <v>96</v>
      </c>
      <c r="AJ4" s="34"/>
      <c r="AK4" s="34"/>
      <c r="AL4" s="34"/>
      <c r="AM4" s="34"/>
      <c r="AN4" s="34" t="s">
        <v>72</v>
      </c>
      <c r="AO4" s="34"/>
      <c r="AP4" s="34"/>
      <c r="AQ4" s="34"/>
      <c r="AR4" s="34"/>
      <c r="AS4" s="34"/>
    </row>
    <row r="5" spans="1:45" x14ac:dyDescent="0.25">
      <c r="B5" s="5"/>
      <c r="C5" s="2" t="s">
        <v>93</v>
      </c>
      <c r="D5" s="78" t="s">
        <v>53</v>
      </c>
      <c r="E5" s="78" t="s">
        <v>54</v>
      </c>
      <c r="F5" s="3"/>
      <c r="G5" s="3"/>
      <c r="H5" s="3"/>
      <c r="I5" s="3"/>
      <c r="J5" s="3"/>
      <c r="K5" s="4"/>
      <c r="L5" s="6"/>
      <c r="M5" s="6"/>
      <c r="N5" s="6"/>
      <c r="O5" s="7"/>
      <c r="AC5" s="35" t="s">
        <v>49</v>
      </c>
      <c r="AD5" s="35" t="s">
        <v>50</v>
      </c>
      <c r="AE5" s="35" t="s">
        <v>51</v>
      </c>
      <c r="AF5" s="34"/>
      <c r="AG5" s="35" t="s">
        <v>52</v>
      </c>
      <c r="AH5" s="35"/>
      <c r="AI5" s="35" t="s">
        <v>51</v>
      </c>
      <c r="AJ5" s="34"/>
      <c r="AK5" s="35" t="s">
        <v>52</v>
      </c>
      <c r="AL5" s="34"/>
      <c r="AM5" s="34"/>
      <c r="AN5" s="34" t="s">
        <v>105</v>
      </c>
      <c r="AO5" s="34"/>
      <c r="AP5" s="34"/>
      <c r="AQ5" s="34"/>
      <c r="AR5" s="34"/>
      <c r="AS5" s="34"/>
    </row>
    <row r="6" spans="1:45" x14ac:dyDescent="0.25">
      <c r="B6" s="5"/>
      <c r="C6" s="5"/>
      <c r="D6" s="97">
        <f ca="1">AE6</f>
        <v>-3</v>
      </c>
      <c r="E6" s="97">
        <f ca="1">AG6</f>
        <v>2</v>
      </c>
      <c r="F6" s="6"/>
      <c r="G6" s="79">
        <f t="shared" ref="G6:J9" ca="1" si="0">AP12</f>
        <v>0.20365326999063921</v>
      </c>
      <c r="H6" s="80">
        <f t="shared" ca="1" si="0"/>
        <v>-0.58578215254265331</v>
      </c>
      <c r="I6" s="80">
        <f t="shared" ca="1" si="0"/>
        <v>0.78446454055273618</v>
      </c>
      <c r="J6" s="81">
        <f t="shared" ca="1" si="0"/>
        <v>-9</v>
      </c>
      <c r="K6" s="7"/>
      <c r="L6" s="6"/>
      <c r="M6" s="6"/>
      <c r="N6" s="6"/>
      <c r="O6" s="7"/>
      <c r="AC6" s="34">
        <f ca="1">RANDBETWEEN(-4,4)/8</f>
        <v>-0.5</v>
      </c>
      <c r="AD6" s="34">
        <f ca="1">RANDBETWEEN(2,5)/2</f>
        <v>2.5</v>
      </c>
      <c r="AE6" s="34">
        <f ca="1">AC6-AD6</f>
        <v>-3</v>
      </c>
      <c r="AF6" s="34">
        <f ca="1">AG6</f>
        <v>2</v>
      </c>
      <c r="AG6" s="34">
        <f ca="1">AC6+AD6</f>
        <v>2</v>
      </c>
      <c r="AH6" s="34">
        <f ca="1">AE6</f>
        <v>-3</v>
      </c>
      <c r="AI6" s="34">
        <f t="array" aca="1" ref="AI6:AL9" ca="1">MMULT(AP12:AS15,AE6:AH9)</f>
        <v>-10.055428930122705</v>
      </c>
      <c r="AJ6" s="34">
        <f ca="1"/>
        <v>-9.0371625801695092</v>
      </c>
      <c r="AK6" s="34">
        <f ca="1"/>
        <v>-8.6397978041493442</v>
      </c>
      <c r="AL6" s="34">
        <f ca="1"/>
        <v>-9.65806415410254</v>
      </c>
      <c r="AM6" s="34"/>
      <c r="AN6" s="34">
        <f t="shared" ref="AN6:AN8" ca="1" si="1">(AI6+AK6)/2</f>
        <v>-9.3476133671360238</v>
      </c>
      <c r="AO6" s="34"/>
      <c r="AP6" s="34"/>
      <c r="AQ6" s="34"/>
      <c r="AR6" s="34"/>
      <c r="AS6" s="34"/>
    </row>
    <row r="7" spans="1:45" ht="18" x14ac:dyDescent="0.35">
      <c r="B7" s="5"/>
      <c r="C7" s="27"/>
      <c r="D7" s="98">
        <f ca="1">AE7</f>
        <v>-1.25</v>
      </c>
      <c r="E7" s="98">
        <f ca="1">AG7</f>
        <v>0.75</v>
      </c>
      <c r="F7" s="12" t="s">
        <v>143</v>
      </c>
      <c r="G7" s="82">
        <f t="shared" ca="1" si="0"/>
        <v>0.81461307996255683</v>
      </c>
      <c r="H7" s="83">
        <f t="shared" ca="1" si="0"/>
        <v>0.5458424603238361</v>
      </c>
      <c r="I7" s="83">
        <f t="shared" ca="1" si="0"/>
        <v>0.19611613513818404</v>
      </c>
      <c r="J7" s="84">
        <f t="shared" si="0"/>
        <v>0</v>
      </c>
      <c r="K7" s="7"/>
      <c r="L7" s="6"/>
      <c r="M7" s="6"/>
      <c r="N7" s="6"/>
      <c r="O7" s="7"/>
      <c r="AC7" s="34">
        <f ca="1">RANDBETWEEN(-4,4)/8</f>
        <v>-0.25</v>
      </c>
      <c r="AD7" s="34">
        <f ca="1">RANDBETWEEN(2,5)/2</f>
        <v>1</v>
      </c>
      <c r="AE7" s="34">
        <f ca="1">AC7-AD7</f>
        <v>-1.25</v>
      </c>
      <c r="AF7" s="34">
        <f ca="1">AE7</f>
        <v>-1.25</v>
      </c>
      <c r="AG7" s="34">
        <f ca="1">AC7+AD7</f>
        <v>0.75</v>
      </c>
      <c r="AH7" s="34">
        <f ca="1">AG7</f>
        <v>0.75</v>
      </c>
      <c r="AI7" s="34">
        <f ca="1"/>
        <v>-3.4203165179997419</v>
      </c>
      <c r="AJ7" s="34">
        <f ca="1"/>
        <v>0.65274888181304247</v>
      </c>
      <c r="AK7" s="34">
        <f ca="1"/>
        <v>2.136666072737083</v>
      </c>
      <c r="AL7" s="34">
        <f ca="1"/>
        <v>-1.9363993270757009</v>
      </c>
      <c r="AM7" s="34"/>
      <c r="AN7" s="34">
        <f t="shared" ca="1" si="1"/>
        <v>-0.64182522263132946</v>
      </c>
      <c r="AO7" s="34"/>
      <c r="AP7" s="34"/>
      <c r="AQ7" s="34"/>
      <c r="AR7" s="34"/>
      <c r="AS7" s="34"/>
    </row>
    <row r="8" spans="1:45" x14ac:dyDescent="0.25">
      <c r="B8" s="5"/>
      <c r="C8" s="5"/>
      <c r="D8" s="99">
        <f ca="1">AE8</f>
        <v>-1.5</v>
      </c>
      <c r="E8" s="99">
        <f ca="1">AG8</f>
        <v>0.5</v>
      </c>
      <c r="F8" s="6"/>
      <c r="G8" s="82">
        <f t="shared" ca="1" si="0"/>
        <v>-0.54307538664170452</v>
      </c>
      <c r="H8" s="83">
        <f t="shared" ca="1" si="0"/>
        <v>0.59909538328225909</v>
      </c>
      <c r="I8" s="83">
        <f t="shared" ca="1" si="0"/>
        <v>0.58834840541455213</v>
      </c>
      <c r="J8" s="84">
        <f t="shared" ca="1" si="0"/>
        <v>5</v>
      </c>
      <c r="K8" s="7"/>
      <c r="L8" s="6"/>
      <c r="M8" s="6"/>
      <c r="N8" s="6"/>
      <c r="O8" s="7"/>
      <c r="AC8" s="34">
        <f ca="1">RANDBETWEEN(-4,4)/8</f>
        <v>-0.5</v>
      </c>
      <c r="AD8" s="34">
        <f ca="1">RANDBETWEEN(2,5)/2</f>
        <v>1</v>
      </c>
      <c r="AE8" s="34">
        <f ca="1">AC8-AD8</f>
        <v>-1.5</v>
      </c>
      <c r="AF8" s="34">
        <f ca="1">AE8</f>
        <v>-1.5</v>
      </c>
      <c r="AG8" s="34">
        <f ca="1">AC8+AD8</f>
        <v>0.5</v>
      </c>
      <c r="AH8" s="34">
        <f ca="1">AG8</f>
        <v>0.5</v>
      </c>
      <c r="AI8" s="34">
        <f ca="1"/>
        <v>4.9978343227004611</v>
      </c>
      <c r="AJ8" s="34">
        <f ca="1"/>
        <v>2.2824573894919391</v>
      </c>
      <c r="AK8" s="34">
        <f ca="1"/>
        <v>4.6573449668855611</v>
      </c>
      <c r="AL8" s="34">
        <f ca="1"/>
        <v>7.3727219000940849</v>
      </c>
      <c r="AM8" s="34"/>
      <c r="AN8" s="34">
        <f t="shared" ca="1" si="1"/>
        <v>4.8275896447930116</v>
      </c>
      <c r="AO8" s="34"/>
      <c r="AP8" s="34"/>
      <c r="AQ8" s="34"/>
      <c r="AR8" s="34"/>
      <c r="AS8" s="34"/>
    </row>
    <row r="9" spans="1:45" x14ac:dyDescent="0.25">
      <c r="B9" s="5"/>
      <c r="C9" s="5"/>
      <c r="D9" s="19" t="s">
        <v>101</v>
      </c>
      <c r="E9" s="6"/>
      <c r="F9" s="6"/>
      <c r="G9" s="85">
        <f t="shared" si="0"/>
        <v>0</v>
      </c>
      <c r="H9" s="86">
        <f t="shared" si="0"/>
        <v>0</v>
      </c>
      <c r="I9" s="86">
        <f t="shared" si="0"/>
        <v>0</v>
      </c>
      <c r="J9" s="87">
        <f t="shared" si="0"/>
        <v>1</v>
      </c>
      <c r="K9" s="7"/>
      <c r="L9" s="6"/>
      <c r="M9" s="6"/>
      <c r="N9" s="6"/>
      <c r="O9" s="7"/>
      <c r="AC9" s="34">
        <v>1</v>
      </c>
      <c r="AD9" s="34"/>
      <c r="AE9" s="34">
        <v>1</v>
      </c>
      <c r="AF9" s="34">
        <v>1</v>
      </c>
      <c r="AG9" s="34">
        <v>1</v>
      </c>
      <c r="AH9" s="34">
        <v>1</v>
      </c>
      <c r="AI9" s="34">
        <f ca="1"/>
        <v>1</v>
      </c>
      <c r="AJ9" s="34">
        <f ca="1"/>
        <v>1</v>
      </c>
      <c r="AK9" s="34">
        <f ca="1"/>
        <v>1</v>
      </c>
      <c r="AL9" s="34">
        <f ca="1"/>
        <v>1</v>
      </c>
      <c r="AM9" s="34"/>
      <c r="AN9" s="34"/>
      <c r="AO9" s="34"/>
      <c r="AP9" s="34"/>
      <c r="AQ9" s="34"/>
      <c r="AR9" s="34"/>
      <c r="AS9" s="34"/>
    </row>
    <row r="10" spans="1:45" x14ac:dyDescent="0.25">
      <c r="B10" s="5"/>
      <c r="C10" s="15"/>
      <c r="D10" s="71"/>
      <c r="E10" s="16"/>
      <c r="F10" s="16"/>
      <c r="G10" s="86"/>
      <c r="H10" s="86"/>
      <c r="I10" s="86"/>
      <c r="J10" s="86"/>
      <c r="K10" s="17"/>
      <c r="L10" s="6"/>
      <c r="M10" s="6"/>
      <c r="N10" s="6"/>
      <c r="O10" s="7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</row>
    <row r="11" spans="1:45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AC11" s="34" t="s">
        <v>6</v>
      </c>
      <c r="AD11" s="34">
        <f ca="1">RANDBETWEEN(-5,5)</f>
        <v>-4</v>
      </c>
      <c r="AE11" s="34">
        <f ca="1">RANDBETWEEN(-5,5)</f>
        <v>3</v>
      </c>
      <c r="AF11" s="34">
        <f ca="1">RANDBETWEEN(-5,5)</f>
        <v>3</v>
      </c>
      <c r="AG11" s="34" t="s">
        <v>2</v>
      </c>
      <c r="AH11" s="34">
        <f ca="1">SQRT(SUMPRODUCT(AD11:AF11,AD11:AF11))</f>
        <v>5.8309518948453007</v>
      </c>
      <c r="AI11" s="34"/>
      <c r="AJ11" s="35" t="s">
        <v>7</v>
      </c>
      <c r="AK11" s="35"/>
      <c r="AL11" s="35"/>
      <c r="AM11" s="35" t="s">
        <v>8</v>
      </c>
      <c r="AN11" s="35" t="s">
        <v>9</v>
      </c>
      <c r="AO11" s="35"/>
      <c r="AP11" s="35" t="s">
        <v>10</v>
      </c>
      <c r="AQ11" s="34"/>
      <c r="AR11" s="34"/>
      <c r="AS11" s="34"/>
    </row>
    <row r="12" spans="1:45" x14ac:dyDescent="0.25">
      <c r="B12" s="5"/>
      <c r="C12" s="2" t="s">
        <v>142</v>
      </c>
      <c r="D12" s="78" t="s">
        <v>53</v>
      </c>
      <c r="E12" s="78" t="s">
        <v>54</v>
      </c>
      <c r="F12" s="3"/>
      <c r="G12" s="3"/>
      <c r="H12" s="3"/>
      <c r="I12" s="3"/>
      <c r="J12" s="3"/>
      <c r="K12" s="4"/>
      <c r="L12" s="6"/>
      <c r="M12" s="6"/>
      <c r="N12" s="6"/>
      <c r="O12" s="7"/>
      <c r="AC12" s="34" t="s">
        <v>4</v>
      </c>
      <c r="AD12" s="34">
        <f ca="1">RANDBETWEEN(-5,5)</f>
        <v>4</v>
      </c>
      <c r="AE12" s="34">
        <f ca="1">RANDBETWEEN(-5,5)</f>
        <v>1</v>
      </c>
      <c r="AF12" s="34">
        <f t="shared" ref="AF12" ca="1" si="2">RANDBETWEEN(-5,5)</f>
        <v>3</v>
      </c>
      <c r="AG12" s="34" t="s">
        <v>2</v>
      </c>
      <c r="AH12" s="34">
        <f ca="1">SQRT(SUMPRODUCT(AD12:AF12,AD12:AF12))</f>
        <v>5.0990195135927845</v>
      </c>
      <c r="AI12" s="34"/>
      <c r="AJ12" s="34">
        <f t="array" aca="1" ref="AJ12:AJ14" ca="1">TRANSPOSE(AD13:AF13)/AH13</f>
        <v>0.20365326999063921</v>
      </c>
      <c r="AK12" s="34">
        <f t="array" aca="1" ref="AK12:AK14" ca="1">TRANSPOSE(AD14:AG14)/AH14</f>
        <v>-0.58578215254265331</v>
      </c>
      <c r="AL12" s="34">
        <f t="array" aca="1" ref="AL12:AL14" ca="1">TRANSPOSE(AD12:AG12)/AH12</f>
        <v>0.78446454055273618</v>
      </c>
      <c r="AM12" s="34">
        <f t="shared" ref="AM12:AM14" ca="1" si="3">(2*RANDBETWEEN(0,1)-1) * RANDBETWEEN(4,10)</f>
        <v>-9</v>
      </c>
      <c r="AN12" s="34">
        <f ca="1">RANDBETWEEN(1,4)/2</f>
        <v>1</v>
      </c>
      <c r="AO12" s="34"/>
      <c r="AP12" s="34">
        <f t="shared" ref="AP12:AR14" ca="1" si="4">AJ12*$AN$12</f>
        <v>0.20365326999063921</v>
      </c>
      <c r="AQ12" s="34">
        <f t="shared" ca="1" si="4"/>
        <v>-0.58578215254265331</v>
      </c>
      <c r="AR12" s="34">
        <f t="shared" ca="1" si="4"/>
        <v>0.78446454055273618</v>
      </c>
      <c r="AS12" s="34">
        <f t="shared" ref="AS12:AS14" ca="1" si="5">AM12</f>
        <v>-9</v>
      </c>
    </row>
    <row r="13" spans="1:45" x14ac:dyDescent="0.25">
      <c r="B13" s="5"/>
      <c r="C13" s="5"/>
      <c r="D13" s="97">
        <f ca="1">AE19</f>
        <v>-2.75</v>
      </c>
      <c r="E13" s="97">
        <f ca="1">AG19</f>
        <v>2.25</v>
      </c>
      <c r="F13" s="6"/>
      <c r="G13" s="79">
        <f t="shared" ref="G13:J16" ca="1" si="6">AP25</f>
        <v>-0.57346234436332832</v>
      </c>
      <c r="H13" s="80">
        <f t="shared" ca="1" si="6"/>
        <v>-0.81923192051904048</v>
      </c>
      <c r="I13" s="80">
        <f t="shared" ca="1" si="6"/>
        <v>0</v>
      </c>
      <c r="J13" s="81">
        <f t="shared" ca="1" si="6"/>
        <v>-7</v>
      </c>
      <c r="K13" s="7"/>
      <c r="L13" s="6"/>
      <c r="M13" s="6"/>
      <c r="N13" s="6"/>
      <c r="O13" s="7"/>
      <c r="AC13" s="34" t="s">
        <v>5</v>
      </c>
      <c r="AD13" s="34">
        <f ca="1">AE11*AF12-AF11*AE12</f>
        <v>6</v>
      </c>
      <c r="AE13" s="34">
        <f ca="1">-(AD11*AF12-AF11*AD12)</f>
        <v>24</v>
      </c>
      <c r="AF13" s="34">
        <f ca="1">AD11*AE12-AE11*AD12</f>
        <v>-16</v>
      </c>
      <c r="AG13" s="34" t="s">
        <v>2</v>
      </c>
      <c r="AH13" s="34">
        <f ca="1">SQRT(SUMPRODUCT(AD13:AF13,AD13:AF13))</f>
        <v>29.461839725312469</v>
      </c>
      <c r="AI13" s="34"/>
      <c r="AJ13" s="34">
        <f ca="1"/>
        <v>0.81461307996255683</v>
      </c>
      <c r="AK13" s="34">
        <f ca="1"/>
        <v>0.5458424603238361</v>
      </c>
      <c r="AL13" s="34">
        <f ca="1"/>
        <v>0.19611613513818404</v>
      </c>
      <c r="AM13" s="34">
        <v>0</v>
      </c>
      <c r="AN13" s="34"/>
      <c r="AO13" s="34"/>
      <c r="AP13" s="34">
        <f t="shared" ca="1" si="4"/>
        <v>0.81461307996255683</v>
      </c>
      <c r="AQ13" s="34">
        <f t="shared" ca="1" si="4"/>
        <v>0.5458424603238361</v>
      </c>
      <c r="AR13" s="34">
        <f t="shared" ca="1" si="4"/>
        <v>0.19611613513818404</v>
      </c>
      <c r="AS13" s="34">
        <f t="shared" si="5"/>
        <v>0</v>
      </c>
    </row>
    <row r="14" spans="1:45" ht="18" x14ac:dyDescent="0.35">
      <c r="B14" s="5"/>
      <c r="C14" s="27"/>
      <c r="D14" s="98">
        <f ca="1">AE20</f>
        <v>-1.25</v>
      </c>
      <c r="E14" s="98">
        <f ca="1">AG20</f>
        <v>1.75</v>
      </c>
      <c r="F14" s="12" t="s">
        <v>144</v>
      </c>
      <c r="G14" s="82">
        <f t="shared" ca="1" si="6"/>
        <v>-0.49153915231142431</v>
      </c>
      <c r="H14" s="83">
        <f t="shared" ca="1" si="6"/>
        <v>0.34407740661799702</v>
      </c>
      <c r="I14" s="83">
        <f t="shared" ca="1" si="6"/>
        <v>0.8</v>
      </c>
      <c r="J14" s="84">
        <f t="shared" si="6"/>
        <v>0</v>
      </c>
      <c r="K14" s="7"/>
      <c r="L14" s="6"/>
      <c r="M14" s="6"/>
      <c r="N14" s="6"/>
      <c r="O14" s="7"/>
      <c r="AC14" s="34" t="s">
        <v>3</v>
      </c>
      <c r="AD14" s="34">
        <f ca="1">AE12*AF13-AF12*AE13</f>
        <v>-88</v>
      </c>
      <c r="AE14" s="34">
        <f ca="1">-(AD12*AF13-AF12*AD13)</f>
        <v>82</v>
      </c>
      <c r="AF14" s="34">
        <f ca="1">AD12*AE13-AE12*AD13</f>
        <v>90</v>
      </c>
      <c r="AG14" s="34" t="s">
        <v>2</v>
      </c>
      <c r="AH14" s="34">
        <f ca="1">SQRT(SUMPRODUCT(AD14:AF14,AD14:AF14))</f>
        <v>150.22649566571138</v>
      </c>
      <c r="AI14" s="34"/>
      <c r="AJ14" s="34">
        <f ca="1"/>
        <v>-0.54307538664170452</v>
      </c>
      <c r="AK14" s="34">
        <f ca="1"/>
        <v>0.59909538328225909</v>
      </c>
      <c r="AL14" s="34">
        <f ca="1"/>
        <v>0.58834840541455213</v>
      </c>
      <c r="AM14" s="34">
        <f t="shared" ca="1" si="3"/>
        <v>5</v>
      </c>
      <c r="AN14" s="34"/>
      <c r="AO14" s="34"/>
      <c r="AP14" s="34">
        <f t="shared" ca="1" si="4"/>
        <v>-0.54307538664170452</v>
      </c>
      <c r="AQ14" s="34">
        <f t="shared" ca="1" si="4"/>
        <v>0.59909538328225909</v>
      </c>
      <c r="AR14" s="34">
        <f t="shared" ca="1" si="4"/>
        <v>0.58834840541455213</v>
      </c>
      <c r="AS14" s="34">
        <f t="shared" ca="1" si="5"/>
        <v>5</v>
      </c>
    </row>
    <row r="15" spans="1:45" x14ac:dyDescent="0.25">
      <c r="B15" s="5"/>
      <c r="C15" s="5"/>
      <c r="D15" s="99">
        <f ca="1">AE21</f>
        <v>-1.75</v>
      </c>
      <c r="E15" s="99">
        <f ca="1">AG21</f>
        <v>2.25</v>
      </c>
      <c r="F15" s="6"/>
      <c r="G15" s="82">
        <f t="shared" ca="1" si="6"/>
        <v>-0.65538553641523245</v>
      </c>
      <c r="H15" s="83">
        <f t="shared" ca="1" si="6"/>
        <v>0.45876987549066267</v>
      </c>
      <c r="I15" s="83">
        <f t="shared" ca="1" si="6"/>
        <v>-0.6</v>
      </c>
      <c r="J15" s="84">
        <f t="shared" ca="1" si="6"/>
        <v>10</v>
      </c>
      <c r="K15" s="7"/>
      <c r="L15" s="6"/>
      <c r="M15" s="6"/>
      <c r="N15" s="6"/>
      <c r="O15" s="7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>
        <v>0</v>
      </c>
      <c r="AQ15" s="34">
        <v>0</v>
      </c>
      <c r="AR15" s="34">
        <v>0</v>
      </c>
      <c r="AS15" s="34">
        <v>1</v>
      </c>
    </row>
    <row r="16" spans="1:45" x14ac:dyDescent="0.25">
      <c r="B16" s="5"/>
      <c r="C16" s="5"/>
      <c r="D16" s="19" t="s">
        <v>101</v>
      </c>
      <c r="E16" s="6"/>
      <c r="F16" s="6"/>
      <c r="G16" s="85">
        <f t="shared" si="6"/>
        <v>0</v>
      </c>
      <c r="H16" s="86">
        <f t="shared" si="6"/>
        <v>0</v>
      </c>
      <c r="I16" s="86">
        <f t="shared" si="6"/>
        <v>0</v>
      </c>
      <c r="J16" s="87">
        <f t="shared" si="6"/>
        <v>1</v>
      </c>
      <c r="K16" s="7"/>
      <c r="L16" s="6"/>
      <c r="M16" s="6"/>
      <c r="N16" s="6"/>
      <c r="O16" s="7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</row>
    <row r="17" spans="2:45" x14ac:dyDescent="0.25">
      <c r="B17" s="5"/>
      <c r="C17" s="15"/>
      <c r="D17" s="71"/>
      <c r="E17" s="16"/>
      <c r="F17" s="16"/>
      <c r="G17" s="86"/>
      <c r="H17" s="86"/>
      <c r="I17" s="86"/>
      <c r="J17" s="86"/>
      <c r="K17" s="17"/>
      <c r="L17" s="6"/>
      <c r="M17" s="6"/>
      <c r="N17" s="6"/>
      <c r="O17" s="7"/>
      <c r="AC17" s="34" t="s">
        <v>142</v>
      </c>
      <c r="AD17" s="34"/>
      <c r="AE17" s="34" t="s">
        <v>95</v>
      </c>
      <c r="AF17" s="34"/>
      <c r="AG17" s="34"/>
      <c r="AH17" s="34"/>
      <c r="AI17" s="34" t="s">
        <v>96</v>
      </c>
      <c r="AJ17" s="34"/>
      <c r="AK17" s="34"/>
      <c r="AL17" s="34"/>
      <c r="AM17" s="34"/>
      <c r="AN17" s="34" t="s">
        <v>72</v>
      </c>
      <c r="AO17" s="34"/>
      <c r="AP17" s="34"/>
      <c r="AQ17" s="34"/>
      <c r="AR17" s="34"/>
      <c r="AS17" s="34"/>
    </row>
    <row r="18" spans="2:45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AC18" s="35" t="s">
        <v>49</v>
      </c>
      <c r="AD18" s="35" t="s">
        <v>50</v>
      </c>
      <c r="AE18" s="35" t="s">
        <v>51</v>
      </c>
      <c r="AF18" s="34"/>
      <c r="AG18" s="35" t="s">
        <v>52</v>
      </c>
      <c r="AH18" s="35"/>
      <c r="AI18" s="35" t="s">
        <v>51</v>
      </c>
      <c r="AJ18" s="34"/>
      <c r="AK18" s="35" t="s">
        <v>52</v>
      </c>
      <c r="AL18" s="34"/>
      <c r="AM18" s="34"/>
      <c r="AN18" s="34" t="s">
        <v>105</v>
      </c>
      <c r="AO18" s="34"/>
      <c r="AP18" s="34"/>
      <c r="AQ18" s="34"/>
      <c r="AR18" s="34"/>
      <c r="AS18" s="34"/>
    </row>
    <row r="19" spans="2:45" x14ac:dyDescent="0.25">
      <c r="B19" s="21" t="s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AC19" s="34">
        <f ca="1">RANDBETWEEN(-4,4)/8</f>
        <v>-0.25</v>
      </c>
      <c r="AD19" s="34">
        <f ca="1">RANDBETWEEN(2,5)/2</f>
        <v>2.5</v>
      </c>
      <c r="AE19" s="34">
        <f ca="1">AC19-AD19</f>
        <v>-2.75</v>
      </c>
      <c r="AF19" s="34">
        <f ca="1">AG19</f>
        <v>2.25</v>
      </c>
      <c r="AG19" s="34">
        <f ca="1">AC19+AD19</f>
        <v>2.25</v>
      </c>
      <c r="AH19" s="34">
        <f ca="1">AE19</f>
        <v>-2.75</v>
      </c>
      <c r="AI19" s="34">
        <f t="array" aca="1" ref="AI19:AL22" ca="1">MMULT(AP25:AS28,AE19:AH22)</f>
        <v>-4.3989386523520464</v>
      </c>
      <c r="AJ19" s="34">
        <f ca="1"/>
        <v>-7.2662503741686884</v>
      </c>
      <c r="AK19" s="34">
        <f ca="1"/>
        <v>-9.723946135725809</v>
      </c>
      <c r="AL19" s="34">
        <f ca="1"/>
        <v>-6.8566344139091679</v>
      </c>
      <c r="AM19" s="34"/>
      <c r="AN19" s="34">
        <f t="shared" ref="AN19:AN21" ca="1" si="7">(AI19+AK19)/2</f>
        <v>-7.0614423940389273</v>
      </c>
      <c r="AO19" s="34"/>
      <c r="AP19" s="34"/>
      <c r="AQ19" s="34"/>
      <c r="AR19" s="34"/>
      <c r="AS19" s="34"/>
    </row>
    <row r="20" spans="2:45" x14ac:dyDescent="0.25">
      <c r="B20" s="5"/>
      <c r="C20" s="18" t="s">
        <v>148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AC20" s="34">
        <f ca="1">RANDBETWEEN(-4,4)/8</f>
        <v>0.25</v>
      </c>
      <c r="AD20" s="34">
        <f ca="1">RANDBETWEEN(2,5)/2</f>
        <v>1.5</v>
      </c>
      <c r="AE20" s="34">
        <f ca="1">AC20-AD20</f>
        <v>-1.25</v>
      </c>
      <c r="AF20" s="34">
        <f ca="1">AE20</f>
        <v>-1.25</v>
      </c>
      <c r="AG20" s="34">
        <f ca="1">AC20+AD20</f>
        <v>1.75</v>
      </c>
      <c r="AH20" s="34">
        <f ca="1">AG20</f>
        <v>1.75</v>
      </c>
      <c r="AI20" s="34">
        <f ca="1"/>
        <v>-0.47836408941607955</v>
      </c>
      <c r="AJ20" s="34">
        <f ca="1"/>
        <v>-2.9360598509732014</v>
      </c>
      <c r="AK20" s="34">
        <f ca="1"/>
        <v>1.2961723688807902</v>
      </c>
      <c r="AL20" s="34">
        <f ca="1"/>
        <v>3.7538681304379118</v>
      </c>
      <c r="AM20" s="34"/>
      <c r="AN20" s="34">
        <f t="shared" ca="1" si="7"/>
        <v>0.40890413973235534</v>
      </c>
      <c r="AO20" s="34"/>
      <c r="AP20" s="34"/>
      <c r="AQ20" s="34"/>
      <c r="AR20" s="34"/>
      <c r="AS20" s="34"/>
    </row>
    <row r="21" spans="2:45" ht="18" x14ac:dyDescent="0.35">
      <c r="B21" s="5"/>
      <c r="C21" s="6"/>
      <c r="D21" s="30" t="s">
        <v>145</v>
      </c>
      <c r="E21" s="30" t="s">
        <v>146</v>
      </c>
      <c r="F21" s="30" t="s">
        <v>147</v>
      </c>
      <c r="G21" s="6"/>
      <c r="H21" s="30" t="s">
        <v>149</v>
      </c>
      <c r="I21" s="30" t="s">
        <v>150</v>
      </c>
      <c r="J21" s="30" t="s">
        <v>151</v>
      </c>
      <c r="K21" s="6"/>
      <c r="L21" s="6"/>
      <c r="M21" s="6"/>
      <c r="N21" s="6"/>
      <c r="O21" s="7"/>
      <c r="AC21" s="34">
        <f ca="1">RANDBETWEEN(-4,4)/8</f>
        <v>0.25</v>
      </c>
      <c r="AD21" s="34">
        <f ca="1">RANDBETWEEN(2,5)/2</f>
        <v>2</v>
      </c>
      <c r="AE21" s="34">
        <f ca="1">AC21-AD21</f>
        <v>-1.75</v>
      </c>
      <c r="AF21" s="34">
        <f ca="1">AE21</f>
        <v>-1.75</v>
      </c>
      <c r="AG21" s="34">
        <f ca="1">AC21+AD21</f>
        <v>2.25</v>
      </c>
      <c r="AH21" s="34">
        <f ca="1">AG21</f>
        <v>2.25</v>
      </c>
      <c r="AI21" s="34">
        <f ca="1"/>
        <v>12.27884788077856</v>
      </c>
      <c r="AJ21" s="34">
        <f ca="1"/>
        <v>9.0019201987023987</v>
      </c>
      <c r="AK21" s="34">
        <f ca="1"/>
        <v>7.9782298251743864</v>
      </c>
      <c r="AL21" s="34">
        <f ca="1"/>
        <v>11.25515750725055</v>
      </c>
      <c r="AM21" s="34"/>
      <c r="AN21" s="34">
        <f t="shared" ca="1" si="7"/>
        <v>10.128538852976472</v>
      </c>
      <c r="AO21" s="34"/>
      <c r="AP21" s="34"/>
      <c r="AQ21" s="34"/>
      <c r="AR21" s="34"/>
      <c r="AS21" s="34"/>
    </row>
    <row r="22" spans="2:45" x14ac:dyDescent="0.25">
      <c r="B22" s="5"/>
      <c r="C22" s="6"/>
      <c r="D22" s="8">
        <f t="shared" ref="D22:F24" ca="1" si="8">G6</f>
        <v>0.20365326999063921</v>
      </c>
      <c r="E22" s="8">
        <f t="shared" ca="1" si="8"/>
        <v>-0.58578215254265331</v>
      </c>
      <c r="F22" s="8">
        <f t="shared" ca="1" si="8"/>
        <v>0.78446454055273618</v>
      </c>
      <c r="G22" s="6"/>
      <c r="H22" s="8">
        <f t="shared" ref="H22:J24" ca="1" si="9">G13</f>
        <v>-0.57346234436332832</v>
      </c>
      <c r="I22" s="8">
        <f t="shared" ca="1" si="9"/>
        <v>-0.81923192051904048</v>
      </c>
      <c r="J22" s="8">
        <f t="shared" ca="1" si="9"/>
        <v>0</v>
      </c>
      <c r="K22" s="6"/>
      <c r="L22" s="6"/>
      <c r="M22" s="6"/>
      <c r="N22" s="6"/>
      <c r="O22" s="7"/>
      <c r="AC22" s="34">
        <v>1</v>
      </c>
      <c r="AD22" s="34"/>
      <c r="AE22" s="34">
        <v>1</v>
      </c>
      <c r="AF22" s="34">
        <v>1</v>
      </c>
      <c r="AG22" s="34">
        <v>1</v>
      </c>
      <c r="AH22" s="34">
        <v>1</v>
      </c>
      <c r="AI22" s="34">
        <f ca="1"/>
        <v>1</v>
      </c>
      <c r="AJ22" s="34">
        <f ca="1"/>
        <v>1</v>
      </c>
      <c r="AK22" s="34">
        <f ca="1"/>
        <v>1</v>
      </c>
      <c r="AL22" s="34">
        <f ca="1"/>
        <v>1</v>
      </c>
      <c r="AM22" s="34"/>
      <c r="AN22" s="34"/>
      <c r="AO22" s="34"/>
      <c r="AP22" s="34"/>
      <c r="AQ22" s="34"/>
      <c r="AR22" s="34"/>
      <c r="AS22" s="34"/>
    </row>
    <row r="23" spans="2:45" ht="18" x14ac:dyDescent="0.35">
      <c r="B23" s="5"/>
      <c r="C23" s="12" t="s">
        <v>143</v>
      </c>
      <c r="D23" s="11">
        <f t="shared" ca="1" si="8"/>
        <v>0.81461307996255683</v>
      </c>
      <c r="E23" s="11">
        <f t="shared" ca="1" si="8"/>
        <v>0.5458424603238361</v>
      </c>
      <c r="F23" s="11">
        <f t="shared" ca="1" si="8"/>
        <v>0.19611613513818404</v>
      </c>
      <c r="G23" s="12" t="s">
        <v>144</v>
      </c>
      <c r="H23" s="11">
        <f t="shared" ca="1" si="9"/>
        <v>-0.49153915231142431</v>
      </c>
      <c r="I23" s="11">
        <f t="shared" ca="1" si="9"/>
        <v>0.34407740661799702</v>
      </c>
      <c r="J23" s="11">
        <f t="shared" ca="1" si="9"/>
        <v>0.8</v>
      </c>
      <c r="K23" s="6"/>
      <c r="L23" s="6"/>
      <c r="M23" s="6"/>
      <c r="N23" s="6"/>
      <c r="O23" s="7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</row>
    <row r="24" spans="2:45" x14ac:dyDescent="0.25">
      <c r="B24" s="5"/>
      <c r="C24" s="6"/>
      <c r="D24" s="14">
        <f t="shared" ca="1" si="8"/>
        <v>-0.54307538664170452</v>
      </c>
      <c r="E24" s="14">
        <f t="shared" ca="1" si="8"/>
        <v>0.59909538328225909</v>
      </c>
      <c r="F24" s="14">
        <f t="shared" ca="1" si="8"/>
        <v>0.58834840541455213</v>
      </c>
      <c r="G24" s="6"/>
      <c r="H24" s="14">
        <f t="shared" ca="1" si="9"/>
        <v>-0.65538553641523245</v>
      </c>
      <c r="I24" s="14">
        <f t="shared" ca="1" si="9"/>
        <v>0.45876987549066267</v>
      </c>
      <c r="J24" s="14">
        <f t="shared" ca="1" si="9"/>
        <v>-0.6</v>
      </c>
      <c r="K24" s="6"/>
      <c r="L24" s="6"/>
      <c r="M24" s="6"/>
      <c r="N24" s="6"/>
      <c r="O24" s="7"/>
      <c r="AC24" s="34" t="s">
        <v>6</v>
      </c>
      <c r="AD24" s="34">
        <f ca="1">RANDBETWEEN(-5,5)</f>
        <v>-2</v>
      </c>
      <c r="AE24" s="34">
        <f ca="1">RANDBETWEEN(-5,5)</f>
        <v>-3</v>
      </c>
      <c r="AF24" s="34">
        <f ca="1">RANDBETWEEN(-5,5)</f>
        <v>4</v>
      </c>
      <c r="AG24" s="34" t="s">
        <v>2</v>
      </c>
      <c r="AH24" s="34">
        <f ca="1">SQRT(SUMPRODUCT(AD24:AF24,AD24:AF24))</f>
        <v>5.3851648071345037</v>
      </c>
      <c r="AI24" s="34"/>
      <c r="AJ24" s="35" t="s">
        <v>7</v>
      </c>
      <c r="AK24" s="35"/>
      <c r="AL24" s="35"/>
      <c r="AM24" s="35" t="s">
        <v>8</v>
      </c>
      <c r="AN24" s="35" t="s">
        <v>9</v>
      </c>
      <c r="AO24" s="35"/>
      <c r="AP24" s="35" t="s">
        <v>10</v>
      </c>
      <c r="AQ24" s="34"/>
      <c r="AR24" s="34"/>
      <c r="AS24" s="34"/>
    </row>
    <row r="25" spans="2:4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AC25" s="34" t="s">
        <v>4</v>
      </c>
      <c r="AD25" s="34">
        <f ca="1">RANDBETWEEN(-5,5)</f>
        <v>0</v>
      </c>
      <c r="AE25" s="34">
        <f ca="1">RANDBETWEEN(-5,5)</f>
        <v>4</v>
      </c>
      <c r="AF25" s="34">
        <f t="shared" ref="AF25" ca="1" si="10">RANDBETWEEN(-5,5)</f>
        <v>-3</v>
      </c>
      <c r="AG25" s="34" t="s">
        <v>2</v>
      </c>
      <c r="AH25" s="34">
        <f ca="1">SQRT(SUMPRODUCT(AD25:AF25,AD25:AF25))</f>
        <v>5</v>
      </c>
      <c r="AI25" s="34"/>
      <c r="AJ25" s="34">
        <f t="array" aca="1" ref="AJ25:AJ27" ca="1">TRANSPOSE(AD26:AF26)/AH26</f>
        <v>-0.57346234436332832</v>
      </c>
      <c r="AK25" s="34">
        <f t="array" aca="1" ref="AK25:AK27" ca="1">TRANSPOSE(AD27:AG27)/AH27</f>
        <v>-0.81923192051904048</v>
      </c>
      <c r="AL25" s="34">
        <f t="array" aca="1" ref="AL25:AL27" ca="1">TRANSPOSE(AD25:AG25)/AH25</f>
        <v>0</v>
      </c>
      <c r="AM25" s="34">
        <f t="shared" ref="AM25:AM27" ca="1" si="11">(2*RANDBETWEEN(0,1)-1) * RANDBETWEEN(4,10)</f>
        <v>-7</v>
      </c>
      <c r="AN25" s="34">
        <f ca="1">RANDBETWEEN(1,4)/2</f>
        <v>2</v>
      </c>
      <c r="AO25" s="34"/>
      <c r="AP25" s="34">
        <f t="shared" ref="AP25:AR27" ca="1" si="12">AJ25*$AN$12</f>
        <v>-0.57346234436332832</v>
      </c>
      <c r="AQ25" s="34">
        <f t="shared" ca="1" si="12"/>
        <v>-0.81923192051904048</v>
      </c>
      <c r="AR25" s="34">
        <f t="shared" ca="1" si="12"/>
        <v>0</v>
      </c>
      <c r="AS25" s="34">
        <f t="shared" ref="AS25:AS27" ca="1" si="13">AM25</f>
        <v>-7</v>
      </c>
    </row>
    <row r="26" spans="2:45" x14ac:dyDescent="0.25">
      <c r="B26" s="5"/>
      <c r="C26" s="18" t="s">
        <v>152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AC26" s="34" t="s">
        <v>5</v>
      </c>
      <c r="AD26" s="34">
        <f ca="1">AE24*AF25-AF24*AE25</f>
        <v>-7</v>
      </c>
      <c r="AE26" s="34">
        <f ca="1">-(AD24*AF25-AF24*AD25)</f>
        <v>-6</v>
      </c>
      <c r="AF26" s="34">
        <f ca="1">AD24*AE25-AE24*AD25</f>
        <v>-8</v>
      </c>
      <c r="AG26" s="34" t="s">
        <v>2</v>
      </c>
      <c r="AH26" s="34">
        <f ca="1">SQRT(SUMPRODUCT(AD26:AF26,AD26:AF26))</f>
        <v>12.206555615733702</v>
      </c>
      <c r="AI26" s="34"/>
      <c r="AJ26" s="34">
        <f ca="1"/>
        <v>-0.49153915231142431</v>
      </c>
      <c r="AK26" s="34">
        <f ca="1"/>
        <v>0.34407740661799702</v>
      </c>
      <c r="AL26" s="34">
        <f ca="1"/>
        <v>0.8</v>
      </c>
      <c r="AM26" s="34">
        <v>0</v>
      </c>
      <c r="AN26" s="34"/>
      <c r="AO26" s="34"/>
      <c r="AP26" s="34">
        <f t="shared" ca="1" si="12"/>
        <v>-0.49153915231142431</v>
      </c>
      <c r="AQ26" s="34">
        <f t="shared" ca="1" si="12"/>
        <v>0.34407740661799702</v>
      </c>
      <c r="AR26" s="34">
        <f t="shared" ca="1" si="12"/>
        <v>0.8</v>
      </c>
      <c r="AS26" s="34">
        <f t="shared" si="13"/>
        <v>0</v>
      </c>
    </row>
    <row r="27" spans="2:45" ht="18" x14ac:dyDescent="0.35">
      <c r="B27" s="5"/>
      <c r="C27" s="6"/>
      <c r="D27" s="6"/>
      <c r="E27" s="30" t="s">
        <v>153</v>
      </c>
      <c r="F27" s="6"/>
      <c r="G27" s="6"/>
      <c r="H27" s="6"/>
      <c r="I27" s="30" t="s">
        <v>154</v>
      </c>
      <c r="J27" s="6"/>
      <c r="K27" s="6"/>
      <c r="L27" s="6"/>
      <c r="M27" s="30" t="s">
        <v>155</v>
      </c>
      <c r="N27" s="6"/>
      <c r="O27" s="7"/>
      <c r="AC27" s="34" t="s">
        <v>3</v>
      </c>
      <c r="AD27" s="34">
        <f ca="1">AE25*AF26-AF25*AE26</f>
        <v>-50</v>
      </c>
      <c r="AE27" s="34">
        <f ca="1">-(AD25*AF26-AF25*AD26)</f>
        <v>21</v>
      </c>
      <c r="AF27" s="34">
        <f ca="1">AD25*AE26-AE25*AD26</f>
        <v>28</v>
      </c>
      <c r="AG27" s="34" t="s">
        <v>2</v>
      </c>
      <c r="AH27" s="34">
        <f ca="1">SQRT(SUMPRODUCT(AD27:AF27,AD27:AF27))</f>
        <v>61.032778078668514</v>
      </c>
      <c r="AI27" s="34"/>
      <c r="AJ27" s="34">
        <f ca="1"/>
        <v>-0.65538553641523245</v>
      </c>
      <c r="AK27" s="34">
        <f ca="1"/>
        <v>0.45876987549066267</v>
      </c>
      <c r="AL27" s="34">
        <f ca="1"/>
        <v>-0.6</v>
      </c>
      <c r="AM27" s="34">
        <f t="shared" ca="1" si="11"/>
        <v>10</v>
      </c>
      <c r="AN27" s="34"/>
      <c r="AO27" s="34"/>
      <c r="AP27" s="34">
        <f t="shared" ca="1" si="12"/>
        <v>-0.65538553641523245</v>
      </c>
      <c r="AQ27" s="34">
        <f t="shared" ca="1" si="12"/>
        <v>0.45876987549066267</v>
      </c>
      <c r="AR27" s="34">
        <f t="shared" ca="1" si="12"/>
        <v>-0.6</v>
      </c>
      <c r="AS27" s="34">
        <f t="shared" ca="1" si="13"/>
        <v>10</v>
      </c>
    </row>
    <row r="28" spans="2:45" ht="18" x14ac:dyDescent="0.35">
      <c r="B28" s="5"/>
      <c r="C28" s="6"/>
      <c r="D28" s="30" t="s">
        <v>149</v>
      </c>
      <c r="E28" s="30" t="s">
        <v>150</v>
      </c>
      <c r="F28" s="30" t="s">
        <v>151</v>
      </c>
      <c r="G28" s="6"/>
      <c r="H28" s="30" t="s">
        <v>149</v>
      </c>
      <c r="I28" s="30" t="s">
        <v>150</v>
      </c>
      <c r="J28" s="30" t="s">
        <v>151</v>
      </c>
      <c r="K28" s="6"/>
      <c r="L28" s="30" t="s">
        <v>149</v>
      </c>
      <c r="M28" s="30" t="s">
        <v>150</v>
      </c>
      <c r="N28" s="30" t="s">
        <v>151</v>
      </c>
      <c r="O28" s="7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0</v>
      </c>
      <c r="AQ28" s="34">
        <v>0</v>
      </c>
      <c r="AR28" s="34">
        <v>0</v>
      </c>
      <c r="AS28" s="34">
        <v>1</v>
      </c>
    </row>
    <row r="29" spans="2:45" x14ac:dyDescent="0.25">
      <c r="B29" s="5"/>
      <c r="C29" s="6"/>
      <c r="D29" s="8">
        <f ca="1">$D23*H24-H23*$D24</f>
        <v>-0.80082844557318744</v>
      </c>
      <c r="E29" s="8">
        <f ca="1">$D23*I24-I23*$D24</f>
        <v>0.56057991190123113</v>
      </c>
      <c r="F29" s="8">
        <f ca="1">$D23*J24-J23*$D24</f>
        <v>-5.4307538664170429E-2</v>
      </c>
      <c r="G29" s="24"/>
      <c r="H29" s="8">
        <f ca="1">$E23*H24-H23*$E24</f>
        <v>-6.325841680529809E-2</v>
      </c>
      <c r="I29" s="8">
        <f ca="1">$E23*I24-I23*$E24</f>
        <v>4.4280891763708641E-2</v>
      </c>
      <c r="J29" s="8">
        <f ca="1">$E23*J24-J23*$E24</f>
        <v>-0.80678178282010893</v>
      </c>
      <c r="K29" s="24"/>
      <c r="L29" s="8">
        <f ca="1">$F23*H24-H23*$F24</f>
        <v>0.16066459803402622</v>
      </c>
      <c r="M29" s="8">
        <f ca="1">$F23*I24-I23*$F24</f>
        <v>-0.11246521862381835</v>
      </c>
      <c r="N29" s="8">
        <f ca="1">$F23*J24-J23*$F24</f>
        <v>-0.58834840541455213</v>
      </c>
      <c r="O29" s="7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</row>
    <row r="30" spans="2:45" x14ac:dyDescent="0.25">
      <c r="B30" s="5"/>
      <c r="C30" s="6"/>
      <c r="D30" s="11">
        <f ca="1">-($D22*H24-H22*$D24)</f>
        <v>0.44490469198510407</v>
      </c>
      <c r="E30" s="11">
        <f ca="1">-($D22*I24-I22*$D24)</f>
        <v>0.35147470666823222</v>
      </c>
      <c r="F30" s="11">
        <f ca="1">-($D22*J24-J22*$D24)</f>
        <v>0.12219196199438352</v>
      </c>
      <c r="G30" s="24"/>
      <c r="H30" s="11">
        <f ca="1">-($E22*H24-H22*$E24)</f>
        <v>-0.72747179326092737</v>
      </c>
      <c r="I30" s="11">
        <f ca="1">-($E22*I24-I22*$E24)</f>
        <v>-0.22205885623377036</v>
      </c>
      <c r="J30" s="11">
        <f ca="1">-($E22*J24-J22*$E24)</f>
        <v>-0.35146929152559198</v>
      </c>
      <c r="K30" s="24"/>
      <c r="L30" s="11">
        <f ca="1">-($F22*H24-H22*$F24)</f>
        <v>0.17673105783742887</v>
      </c>
      <c r="M30" s="11">
        <f ca="1">-($F22*I24-I22*$F24)</f>
        <v>-0.84188249369829726</v>
      </c>
      <c r="N30" s="11">
        <f ca="1">-($F22*J24-J22*$F24)</f>
        <v>0.47067872433164171</v>
      </c>
      <c r="O30" s="7"/>
    </row>
    <row r="31" spans="2:45" x14ac:dyDescent="0.25">
      <c r="B31" s="5"/>
      <c r="C31" s="6"/>
      <c r="D31" s="14">
        <f ca="1">$D22*H23-H22*$D23</f>
        <v>0.36704637088771086</v>
      </c>
      <c r="E31" s="14">
        <f ca="1">$D22*I23-I22*$D23</f>
        <v>0.73742952696530994</v>
      </c>
      <c r="F31" s="14">
        <f ca="1">$D22*J23-J22*$D23</f>
        <v>0.16292261599251137</v>
      </c>
      <c r="G31" s="24"/>
      <c r="H31" s="14">
        <f ca="1">$E22*H23-H22*$E23</f>
        <v>0.60095495965033141</v>
      </c>
      <c r="I31" s="14">
        <f ca="1">$E22*I23-I22*$E23</f>
        <v>0.24561716318195032</v>
      </c>
      <c r="J31" s="14">
        <f ca="1">$E22*J23-J22*$E23</f>
        <v>-0.46862572203412267</v>
      </c>
      <c r="K31" s="24"/>
      <c r="L31" s="14">
        <f ca="1">$F22*H23-H22*$F23</f>
        <v>-0.27312981665784453</v>
      </c>
      <c r="M31" s="14">
        <f ca="1">$F22*I23-I22*$F23</f>
        <v>0.4305811227311902</v>
      </c>
      <c r="N31" s="14">
        <f ca="1">$F22*J23-J22*$F23</f>
        <v>0.62757163244218894</v>
      </c>
      <c r="O31" s="7"/>
    </row>
    <row r="32" spans="2:45" x14ac:dyDescent="0.25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spans="2:16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55"/>
    </row>
    <row r="34" spans="2:16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55"/>
    </row>
    <row r="35" spans="2:16" x14ac:dyDescent="0.2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BSphere</vt:lpstr>
      <vt:lpstr>Interval overlap</vt:lpstr>
      <vt:lpstr>Clamping</vt:lpstr>
      <vt:lpstr>AABB</vt:lpstr>
      <vt:lpstr>OBB</vt:lpstr>
      <vt:lpstr>OBB projection on axis</vt:lpstr>
      <vt:lpstr>OBB axes for 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2020-10-28T22:18:57Z</dcterms:modified>
</cp:coreProperties>
</file>