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AM325\Lecture8\"/>
    </mc:Choice>
  </mc:AlternateContent>
  <bookViews>
    <workbookView xWindow="30" yWindow="120" windowWidth="14640" windowHeight="11925" activeTab="1"/>
  </bookViews>
  <sheets>
    <sheet name="Sheet1" sheetId="1" r:id="rId1"/>
    <sheet name="Sheet2" sheetId="2" r:id="rId2"/>
    <sheet name="Sheet3" sheetId="3" r:id="rId3"/>
  </sheets>
  <definedNames>
    <definedName name="PointCount">Sheet2!$D$13</definedName>
    <definedName name="POINTLIST">Sheet2!$B$3:$D$12</definedName>
    <definedName name="XCENTERDATA">Sheet2!$AH$2:$AK$2</definedName>
    <definedName name="XVALUES">Sheet2!$C$3:$C$12</definedName>
    <definedName name="YCENTERDATA">Sheet2!$AH$3:$AK$3</definedName>
    <definedName name="YVALUES">Sheet2!$D$3:$D$12</definedName>
  </definedNames>
  <calcPr calcId="162913"/>
</workbook>
</file>

<file path=xl/calcChain.xml><?xml version="1.0" encoding="utf-8"?>
<calcChain xmlns="http://schemas.openxmlformats.org/spreadsheetml/2006/main">
  <c r="AG8" i="2" l="1"/>
  <c r="AF9" i="2"/>
  <c r="AG9" i="2" s="1"/>
  <c r="AF10" i="2" l="1"/>
  <c r="AF11" i="2" s="1"/>
  <c r="AF12" i="2" s="1"/>
  <c r="D13" i="2"/>
  <c r="B4" i="2" s="1"/>
  <c r="B5" i="2" s="1"/>
  <c r="B6" i="2" s="1"/>
  <c r="B7" i="2" s="1"/>
  <c r="B8" i="2" s="1"/>
  <c r="B9" i="2" s="1"/>
  <c r="I38" i="2"/>
  <c r="I12" i="2"/>
  <c r="K12" i="2" s="1"/>
  <c r="I11" i="2"/>
  <c r="K11" i="2" s="1"/>
  <c r="I9" i="2"/>
  <c r="K9" i="2" s="1"/>
  <c r="I8" i="2"/>
  <c r="K8" i="2" s="1"/>
  <c r="AG10" i="2" l="1"/>
  <c r="AG11" i="2"/>
  <c r="AF13" i="2"/>
  <c r="AG12" i="2"/>
  <c r="B10" i="2"/>
  <c r="H11" i="1"/>
  <c r="G11" i="1"/>
  <c r="J11" i="1" s="1"/>
  <c r="U5" i="1"/>
  <c r="U7" i="1" s="1"/>
  <c r="V4" i="1"/>
  <c r="U4" i="1"/>
  <c r="H4" i="1"/>
  <c r="G4" i="1"/>
  <c r="J4" i="1" s="1"/>
  <c r="AF14" i="2" l="1"/>
  <c r="AG13" i="2"/>
  <c r="B11" i="2"/>
  <c r="N12" i="2"/>
  <c r="N11" i="2"/>
  <c r="M11" i="2"/>
  <c r="M12" i="2"/>
  <c r="N9" i="2"/>
  <c r="M9" i="2"/>
  <c r="N8" i="2"/>
  <c r="M8" i="2"/>
  <c r="G12" i="1"/>
  <c r="L11" i="1" s="1"/>
  <c r="G5" i="1"/>
  <c r="L4" i="1" s="1"/>
  <c r="D5" i="1" s="1"/>
  <c r="H6" i="1" s="1"/>
  <c r="K18" i="2" l="1"/>
  <c r="AI2" i="2" s="1"/>
  <c r="AF15" i="2"/>
  <c r="AG14" i="2"/>
  <c r="B12" i="2"/>
  <c r="B63" i="2" s="1" a="1"/>
  <c r="J19" i="2"/>
  <c r="AH3" i="2" s="1"/>
  <c r="K19" i="2"/>
  <c r="AI3" i="2" s="1"/>
  <c r="J18" i="2"/>
  <c r="AH2" i="2" s="1"/>
  <c r="Q5" i="1"/>
  <c r="U6" i="1" s="1"/>
  <c r="R5" i="1"/>
  <c r="V6" i="1" s="1"/>
  <c r="D12" i="1"/>
  <c r="C12" i="1"/>
  <c r="C5" i="1"/>
  <c r="G6" i="1" s="1"/>
  <c r="J6" i="1" s="1"/>
  <c r="G7" i="1" s="1"/>
  <c r="L6" i="1" s="1"/>
  <c r="D7" i="1" s="1"/>
  <c r="AK2" i="2" l="1"/>
  <c r="AK3" i="2"/>
  <c r="AF16" i="2"/>
  <c r="AG15" i="2"/>
  <c r="B124" i="2" a="1"/>
  <c r="B132" i="2" s="1"/>
  <c r="D132" i="2" s="1"/>
  <c r="B178" i="2" a="1"/>
  <c r="B184" i="2" s="1"/>
  <c r="B41" i="2" a="1"/>
  <c r="B44" i="2" s="1"/>
  <c r="B142" i="2" a="1"/>
  <c r="B150" i="2" s="1"/>
  <c r="D150" i="2" s="1"/>
  <c r="B160" i="2" a="1"/>
  <c r="B162" i="2" s="1"/>
  <c r="B106" i="2" a="1"/>
  <c r="B114" i="2" s="1"/>
  <c r="C114" i="2" s="1"/>
  <c r="B69" i="2"/>
  <c r="B67" i="2"/>
  <c r="B64" i="2"/>
  <c r="B66" i="2"/>
  <c r="B68" i="2"/>
  <c r="B63" i="2"/>
  <c r="B65" i="2"/>
  <c r="B70" i="2"/>
  <c r="B71" i="2"/>
  <c r="D71" i="2" s="1"/>
  <c r="B86" i="2" a="1"/>
  <c r="B95" i="2" s="1"/>
  <c r="B72" i="2"/>
  <c r="M18" i="2"/>
  <c r="M19" i="2"/>
  <c r="R7" i="1"/>
  <c r="C7" i="1"/>
  <c r="Q7" i="1"/>
  <c r="G13" i="1"/>
  <c r="H13" i="1"/>
  <c r="B48" i="2" l="1"/>
  <c r="B127" i="2"/>
  <c r="C127" i="2" s="1"/>
  <c r="B131" i="2"/>
  <c r="C131" i="2" s="1"/>
  <c r="B179" i="2"/>
  <c r="D179" i="2" s="1"/>
  <c r="B130" i="2"/>
  <c r="D130" i="2" s="1"/>
  <c r="B160" i="2"/>
  <c r="C160" i="2" s="1"/>
  <c r="B129" i="2"/>
  <c r="C129" i="2" s="1"/>
  <c r="C132" i="2"/>
  <c r="B133" i="2"/>
  <c r="D133" i="2" s="1"/>
  <c r="B128" i="2"/>
  <c r="D128" i="2" s="1"/>
  <c r="B168" i="2"/>
  <c r="D168" i="2" s="1"/>
  <c r="B166" i="2"/>
  <c r="C166" i="2" s="1"/>
  <c r="B163" i="2"/>
  <c r="C163" i="2" s="1"/>
  <c r="B161" i="2"/>
  <c r="C161" i="2" s="1"/>
  <c r="B165" i="2"/>
  <c r="D165" i="2" s="1"/>
  <c r="B126" i="2"/>
  <c r="C126" i="2" s="1"/>
  <c r="B180" i="2"/>
  <c r="D180" i="2" s="1"/>
  <c r="B164" i="2"/>
  <c r="C164" i="2" s="1"/>
  <c r="AF17" i="2"/>
  <c r="AG16" i="2"/>
  <c r="B46" i="2"/>
  <c r="C46" i="2" s="1"/>
  <c r="B43" i="2"/>
  <c r="C43" i="2" s="1"/>
  <c r="C71" i="2"/>
  <c r="B45" i="2"/>
  <c r="C45" i="2" s="1"/>
  <c r="B47" i="2"/>
  <c r="D47" i="2" s="1"/>
  <c r="B148" i="2"/>
  <c r="D148" i="2" s="1"/>
  <c r="B147" i="2"/>
  <c r="C147" i="2" s="1"/>
  <c r="B41" i="2"/>
  <c r="D41" i="2" s="1"/>
  <c r="B49" i="2"/>
  <c r="C49" i="2" s="1"/>
  <c r="C150" i="2"/>
  <c r="B144" i="2"/>
  <c r="D144" i="2" s="1"/>
  <c r="B50" i="2"/>
  <c r="C50" i="2" s="1"/>
  <c r="B42" i="2"/>
  <c r="C42" i="2" s="1"/>
  <c r="B142" i="2"/>
  <c r="C142" i="2" s="1"/>
  <c r="D114" i="2"/>
  <c r="B151" i="2"/>
  <c r="D151" i="2" s="1"/>
  <c r="B115" i="2"/>
  <c r="C115" i="2" s="1"/>
  <c r="B113" i="2"/>
  <c r="D113" i="2" s="1"/>
  <c r="B109" i="2"/>
  <c r="D109" i="2" s="1"/>
  <c r="B143" i="2"/>
  <c r="D143" i="2" s="1"/>
  <c r="B146" i="2"/>
  <c r="C146" i="2" s="1"/>
  <c r="B183" i="2"/>
  <c r="C183" i="2" s="1"/>
  <c r="B182" i="2"/>
  <c r="D182" i="2" s="1"/>
  <c r="B169" i="2"/>
  <c r="D169" i="2" s="1"/>
  <c r="B187" i="2"/>
  <c r="C187" i="2" s="1"/>
  <c r="B108" i="2"/>
  <c r="D108" i="2" s="1"/>
  <c r="B107" i="2"/>
  <c r="C107" i="2" s="1"/>
  <c r="B125" i="2"/>
  <c r="D125" i="2" s="1"/>
  <c r="B124" i="2"/>
  <c r="D124" i="2" s="1"/>
  <c r="B149" i="2"/>
  <c r="C149" i="2" s="1"/>
  <c r="B145" i="2"/>
  <c r="D145" i="2" s="1"/>
  <c r="B185" i="2"/>
  <c r="C185" i="2" s="1"/>
  <c r="B181" i="2"/>
  <c r="D181" i="2" s="1"/>
  <c r="B167" i="2"/>
  <c r="C167" i="2" s="1"/>
  <c r="B110" i="2"/>
  <c r="C110" i="2" s="1"/>
  <c r="B106" i="2"/>
  <c r="C106" i="2" s="1"/>
  <c r="B186" i="2"/>
  <c r="B111" i="2"/>
  <c r="D111" i="2" s="1"/>
  <c r="B112" i="2"/>
  <c r="D112" i="2" s="1"/>
  <c r="B178" i="2"/>
  <c r="C178" i="2" s="1"/>
  <c r="C65" i="2"/>
  <c r="D65" i="2"/>
  <c r="C63" i="2"/>
  <c r="D63" i="2"/>
  <c r="C67" i="2"/>
  <c r="D67" i="2"/>
  <c r="B89" i="2"/>
  <c r="B86" i="2"/>
  <c r="B90" i="2"/>
  <c r="B88" i="2"/>
  <c r="B92" i="2"/>
  <c r="B87" i="2"/>
  <c r="B91" i="2"/>
  <c r="B93" i="2"/>
  <c r="B94" i="2"/>
  <c r="C130" i="2"/>
  <c r="D70" i="2"/>
  <c r="C70" i="2"/>
  <c r="D66" i="2"/>
  <c r="C66" i="2"/>
  <c r="D184" i="2"/>
  <c r="C184" i="2"/>
  <c r="D64" i="2"/>
  <c r="C64" i="2"/>
  <c r="C162" i="2"/>
  <c r="D162" i="2"/>
  <c r="D68" i="2"/>
  <c r="C68" i="2"/>
  <c r="D69" i="2"/>
  <c r="C69" i="2"/>
  <c r="D95" i="2"/>
  <c r="C95" i="2"/>
  <c r="D72" i="2"/>
  <c r="C72" i="2"/>
  <c r="D44" i="2"/>
  <c r="C44" i="2"/>
  <c r="C48" i="2"/>
  <c r="D48" i="2"/>
  <c r="J25" i="2" a="1"/>
  <c r="M25" i="2" s="1"/>
  <c r="AH6" i="2" s="1"/>
  <c r="J13" i="1"/>
  <c r="C128" i="2" l="1"/>
  <c r="C168" i="2"/>
  <c r="D127" i="2"/>
  <c r="D131" i="2"/>
  <c r="C179" i="2"/>
  <c r="C144" i="2"/>
  <c r="D160" i="2"/>
  <c r="D129" i="2"/>
  <c r="D163" i="2"/>
  <c r="C47" i="2"/>
  <c r="C180" i="2"/>
  <c r="C133" i="2"/>
  <c r="D106" i="2"/>
  <c r="D43" i="2"/>
  <c r="D46" i="2"/>
  <c r="C165" i="2"/>
  <c r="D164" i="2"/>
  <c r="C41" i="2"/>
  <c r="D49" i="2"/>
  <c r="D187" i="2"/>
  <c r="D126" i="2"/>
  <c r="D161" i="2"/>
  <c r="AF18" i="2"/>
  <c r="AG17" i="2"/>
  <c r="D166" i="2"/>
  <c r="D45" i="2"/>
  <c r="C108" i="2"/>
  <c r="D146" i="2"/>
  <c r="D167" i="2"/>
  <c r="D147" i="2"/>
  <c r="D42" i="2"/>
  <c r="D115" i="2"/>
  <c r="C181" i="2"/>
  <c r="C148" i="2"/>
  <c r="D142" i="2"/>
  <c r="D149" i="2"/>
  <c r="C124" i="2"/>
  <c r="C111" i="2"/>
  <c r="C145" i="2"/>
  <c r="C125" i="2"/>
  <c r="C109" i="2"/>
  <c r="D50" i="2"/>
  <c r="C112" i="2"/>
  <c r="C182" i="2"/>
  <c r="C169" i="2"/>
  <c r="C151" i="2"/>
  <c r="D110" i="2"/>
  <c r="D178" i="2"/>
  <c r="D185" i="2"/>
  <c r="D107" i="2"/>
  <c r="C143" i="2"/>
  <c r="D186" i="2"/>
  <c r="C186" i="2"/>
  <c r="M38" i="2"/>
  <c r="D183" i="2"/>
  <c r="C113" i="2"/>
  <c r="D87" i="2"/>
  <c r="C87" i="2"/>
  <c r="D86" i="2"/>
  <c r="C86" i="2"/>
  <c r="C94" i="2"/>
  <c r="D94" i="2"/>
  <c r="C92" i="2"/>
  <c r="D92" i="2"/>
  <c r="D89" i="2"/>
  <c r="C89" i="2"/>
  <c r="D93" i="2"/>
  <c r="C93" i="2"/>
  <c r="C88" i="2"/>
  <c r="D88" i="2"/>
  <c r="D91" i="2"/>
  <c r="C91" i="2"/>
  <c r="C90" i="2"/>
  <c r="D90" i="2"/>
  <c r="K25" i="2"/>
  <c r="L25" i="2"/>
  <c r="L38" i="2" s="1"/>
  <c r="J25" i="2"/>
  <c r="AH7" i="2" s="1"/>
  <c r="G14" i="1"/>
  <c r="L13" i="1" s="1"/>
  <c r="AF19" i="2" l="1"/>
  <c r="AG18" i="2"/>
  <c r="J38" i="2"/>
  <c r="G41" i="2" s="1"/>
  <c r="AH8" i="2"/>
  <c r="K38" i="2"/>
  <c r="H47" i="2" s="1"/>
  <c r="AI7" i="2"/>
  <c r="AI16" i="2" s="1"/>
  <c r="C14" i="1"/>
  <c r="D14" i="1"/>
  <c r="G48" i="2" l="1"/>
  <c r="AH12" i="2"/>
  <c r="AH10" i="2"/>
  <c r="AH9" i="2"/>
  <c r="AH14" i="2"/>
  <c r="AH17" i="2"/>
  <c r="AH18" i="2"/>
  <c r="AI18" i="2"/>
  <c r="AI14" i="2"/>
  <c r="AI12" i="2"/>
  <c r="AI10" i="2"/>
  <c r="AF20" i="2"/>
  <c r="AG19" i="2"/>
  <c r="AI8" i="2"/>
  <c r="H41" i="2"/>
  <c r="I41" i="2" s="1"/>
  <c r="K41" i="2" s="1"/>
  <c r="AH15" i="2"/>
  <c r="AI13" i="2"/>
  <c r="AH11" i="2"/>
  <c r="AI9" i="2"/>
  <c r="AI17" i="2"/>
  <c r="AH16" i="2"/>
  <c r="AI15" i="2"/>
  <c r="AH13" i="2"/>
  <c r="AI11" i="2"/>
  <c r="G50" i="2"/>
  <c r="G42" i="2"/>
  <c r="G44" i="2"/>
  <c r="G46" i="2"/>
  <c r="G45" i="2"/>
  <c r="H44" i="2"/>
  <c r="G43" i="2"/>
  <c r="G49" i="2"/>
  <c r="H50" i="2"/>
  <c r="H43" i="2"/>
  <c r="G47" i="2"/>
  <c r="I47" i="2" s="1"/>
  <c r="H46" i="2"/>
  <c r="H42" i="2"/>
  <c r="H49" i="2"/>
  <c r="H48" i="2"/>
  <c r="H45" i="2"/>
  <c r="I48" i="2" l="1"/>
  <c r="I42" i="2"/>
  <c r="K42" i="2" s="1"/>
  <c r="I50" i="2"/>
  <c r="I49" i="2"/>
  <c r="AF21" i="2"/>
  <c r="AG20" i="2"/>
  <c r="AI19" i="2"/>
  <c r="AH19" i="2"/>
  <c r="I44" i="2"/>
  <c r="I45" i="2"/>
  <c r="I46" i="2"/>
  <c r="I43" i="2"/>
  <c r="AF22" i="2" l="1"/>
  <c r="AG21" i="2"/>
  <c r="AH20" i="2"/>
  <c r="AI20" i="2"/>
  <c r="K43" i="2"/>
  <c r="K44" i="2" s="1"/>
  <c r="K45" i="2" s="1"/>
  <c r="K46" i="2" s="1"/>
  <c r="K47" i="2" s="1"/>
  <c r="K48" i="2" s="1"/>
  <c r="K49" i="2" s="1"/>
  <c r="K50" i="2" s="1"/>
  <c r="K51" i="2" l="1"/>
  <c r="K52" i="2" s="1"/>
  <c r="AH21" i="2"/>
  <c r="AI21" i="2"/>
  <c r="AF23" i="2"/>
  <c r="AG22" i="2"/>
  <c r="L52" i="2" l="1"/>
  <c r="K53" i="2"/>
  <c r="G56" i="2" s="1"/>
  <c r="AH22" i="2"/>
  <c r="AI22" i="2"/>
  <c r="AF24" i="2"/>
  <c r="AG23" i="2"/>
  <c r="K54" i="2" l="1"/>
  <c r="M56" i="2" s="1"/>
  <c r="AJ6" i="2" s="1"/>
  <c r="AI23" i="2"/>
  <c r="AH23" i="2"/>
  <c r="AF25" i="2"/>
  <c r="AG24" i="2"/>
  <c r="J56" i="2" l="1"/>
  <c r="AJ7" i="2" s="1"/>
  <c r="K56" i="2"/>
  <c r="H67" i="2" s="1"/>
  <c r="AH24" i="2"/>
  <c r="AI24" i="2"/>
  <c r="AF26" i="2"/>
  <c r="AG25" i="2"/>
  <c r="H66" i="2" l="1"/>
  <c r="H70" i="2"/>
  <c r="H65" i="2"/>
  <c r="H71" i="2"/>
  <c r="H63" i="2"/>
  <c r="AK7" i="2"/>
  <c r="AK20" i="2" s="1"/>
  <c r="H68" i="2"/>
  <c r="H69" i="2"/>
  <c r="H72" i="2"/>
  <c r="H64" i="2"/>
  <c r="G72" i="2"/>
  <c r="I72" i="2" s="1"/>
  <c r="G68" i="2"/>
  <c r="I68" i="2" s="1"/>
  <c r="G67" i="2"/>
  <c r="G71" i="2"/>
  <c r="I71" i="2" s="1"/>
  <c r="G69" i="2"/>
  <c r="I69" i="2" s="1"/>
  <c r="G64" i="2"/>
  <c r="G70" i="2"/>
  <c r="I70" i="2" s="1"/>
  <c r="G63" i="2"/>
  <c r="G65" i="2"/>
  <c r="I65" i="2" s="1"/>
  <c r="G66" i="2"/>
  <c r="I66" i="2" s="1"/>
  <c r="AJ22" i="2"/>
  <c r="AJ9" i="2"/>
  <c r="AJ10" i="2"/>
  <c r="AJ13" i="2"/>
  <c r="AJ19" i="2"/>
  <c r="AJ21" i="2"/>
  <c r="AJ16" i="2"/>
  <c r="AJ20" i="2"/>
  <c r="AJ8" i="2"/>
  <c r="AJ12" i="2"/>
  <c r="AJ14" i="2"/>
  <c r="AJ18" i="2"/>
  <c r="AJ23" i="2"/>
  <c r="AJ11" i="2"/>
  <c r="AJ15" i="2"/>
  <c r="AJ17" i="2"/>
  <c r="AJ24" i="2"/>
  <c r="AH25" i="2"/>
  <c r="AJ25" i="2"/>
  <c r="AI25" i="2"/>
  <c r="AF27" i="2"/>
  <c r="AG26" i="2"/>
  <c r="I67" i="2"/>
  <c r="AK19" i="2" l="1"/>
  <c r="AK16" i="2"/>
  <c r="AK22" i="2"/>
  <c r="AK10" i="2"/>
  <c r="AK23" i="2"/>
  <c r="AK18" i="2"/>
  <c r="AK14" i="2"/>
  <c r="AK12" i="2"/>
  <c r="AK24" i="2"/>
  <c r="AK8" i="2"/>
  <c r="AK11" i="2"/>
  <c r="AK17" i="2"/>
  <c r="AK25" i="2"/>
  <c r="AK21" i="2"/>
  <c r="AK13" i="2"/>
  <c r="AK15" i="2"/>
  <c r="AK9" i="2"/>
  <c r="I63" i="2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I64" i="2"/>
  <c r="AH26" i="2"/>
  <c r="AK26" i="2"/>
  <c r="AJ26" i="2"/>
  <c r="AI26" i="2"/>
  <c r="AF28" i="2"/>
  <c r="AG27" i="2"/>
  <c r="AK27" i="2" l="1"/>
  <c r="AJ27" i="2"/>
  <c r="AI27" i="2"/>
  <c r="AH27" i="2"/>
  <c r="AF29" i="2"/>
  <c r="AG28" i="2"/>
  <c r="K73" i="2"/>
  <c r="K74" i="2" s="1"/>
  <c r="AH28" i="2" l="1"/>
  <c r="AK28" i="2"/>
  <c r="AJ28" i="2"/>
  <c r="AI28" i="2"/>
  <c r="AF30" i="2"/>
  <c r="AG29" i="2"/>
  <c r="L74" i="2"/>
  <c r="K75" i="2"/>
  <c r="K76" i="2" s="1"/>
  <c r="M78" i="2" s="1"/>
  <c r="AL6" i="2" s="1"/>
  <c r="AK29" i="2" l="1"/>
  <c r="AH29" i="2"/>
  <c r="AJ29" i="2"/>
  <c r="AI29" i="2"/>
  <c r="AF31" i="2"/>
  <c r="AG30" i="2"/>
  <c r="K78" i="2"/>
  <c r="J78" i="2"/>
  <c r="AL7" i="2" s="1"/>
  <c r="G78" i="2"/>
  <c r="G91" i="2" l="1"/>
  <c r="H95" i="2"/>
  <c r="AM7" i="2"/>
  <c r="AH30" i="2"/>
  <c r="AK30" i="2"/>
  <c r="AJ30" i="2"/>
  <c r="AI30" i="2"/>
  <c r="AF32" i="2"/>
  <c r="AG31" i="2"/>
  <c r="G90" i="2"/>
  <c r="H86" i="2"/>
  <c r="H88" i="2"/>
  <c r="G86" i="2"/>
  <c r="G89" i="2"/>
  <c r="G93" i="2"/>
  <c r="G94" i="2"/>
  <c r="G88" i="2"/>
  <c r="H89" i="2"/>
  <c r="G92" i="2"/>
  <c r="G95" i="2"/>
  <c r="G87" i="2"/>
  <c r="I89" i="2"/>
  <c r="H90" i="2"/>
  <c r="H91" i="2"/>
  <c r="H92" i="2"/>
  <c r="H87" i="2"/>
  <c r="H94" i="2"/>
  <c r="H93" i="2"/>
  <c r="I91" i="2" l="1"/>
  <c r="I92" i="2"/>
  <c r="I90" i="2"/>
  <c r="I93" i="2"/>
  <c r="AM28" i="2"/>
  <c r="AM20" i="2"/>
  <c r="AM12" i="2"/>
  <c r="AM31" i="2"/>
  <c r="AM23" i="2"/>
  <c r="AM15" i="2"/>
  <c r="AM26" i="2"/>
  <c r="AM18" i="2"/>
  <c r="AM10" i="2"/>
  <c r="AM29" i="2"/>
  <c r="AM21" i="2"/>
  <c r="AM13" i="2"/>
  <c r="AM24" i="2"/>
  <c r="AM16" i="2"/>
  <c r="AM8" i="2"/>
  <c r="AM27" i="2"/>
  <c r="AM19" i="2"/>
  <c r="AM11" i="2"/>
  <c r="AM30" i="2"/>
  <c r="AM22" i="2"/>
  <c r="AM14" i="2"/>
  <c r="AM25" i="2"/>
  <c r="AM17" i="2"/>
  <c r="AM9" i="2"/>
  <c r="AL26" i="2"/>
  <c r="AL18" i="2"/>
  <c r="AL10" i="2"/>
  <c r="AL27" i="2"/>
  <c r="AL19" i="2"/>
  <c r="AL11" i="2"/>
  <c r="AL24" i="2"/>
  <c r="AL16" i="2"/>
  <c r="AL8" i="2"/>
  <c r="AL25" i="2"/>
  <c r="AL17" i="2"/>
  <c r="AL9" i="2"/>
  <c r="AL30" i="2"/>
  <c r="AL22" i="2"/>
  <c r="AL14" i="2"/>
  <c r="AL31" i="2"/>
  <c r="AL23" i="2"/>
  <c r="AL15" i="2"/>
  <c r="AL28" i="2"/>
  <c r="AL20" i="2"/>
  <c r="AL12" i="2"/>
  <c r="AL29" i="2"/>
  <c r="AL21" i="2"/>
  <c r="AL13" i="2"/>
  <c r="I95" i="2"/>
  <c r="I94" i="2"/>
  <c r="I86" i="2"/>
  <c r="K86" i="2" s="1"/>
  <c r="AK31" i="2"/>
  <c r="AH31" i="2"/>
  <c r="AJ31" i="2"/>
  <c r="AI31" i="2"/>
  <c r="AF33" i="2"/>
  <c r="AG32" i="2"/>
  <c r="AM32" i="2" s="1"/>
  <c r="I88" i="2"/>
  <c r="I87" i="2"/>
  <c r="AL32" i="2" l="1"/>
  <c r="K87" i="2"/>
  <c r="K88" i="2" s="1"/>
  <c r="K89" i="2" s="1"/>
  <c r="K90" i="2" s="1"/>
  <c r="K91" i="2" s="1"/>
  <c r="K92" i="2" s="1"/>
  <c r="K93" i="2" s="1"/>
  <c r="K94" i="2" s="1"/>
  <c r="K95" i="2" s="1"/>
  <c r="AH32" i="2"/>
  <c r="AK32" i="2"/>
  <c r="AJ32" i="2"/>
  <c r="AI32" i="2"/>
  <c r="AF34" i="2"/>
  <c r="AG33" i="2"/>
  <c r="AM33" i="2" l="1"/>
  <c r="AL33" i="2"/>
  <c r="K96" i="2"/>
  <c r="K97" i="2" s="1"/>
  <c r="AK33" i="2"/>
  <c r="AJ33" i="2"/>
  <c r="AI33" i="2"/>
  <c r="AH33" i="2"/>
  <c r="AF35" i="2"/>
  <c r="AG34" i="2"/>
  <c r="K98" i="2" l="1"/>
  <c r="G101" i="2" s="1"/>
  <c r="AM34" i="2"/>
  <c r="AL34" i="2"/>
  <c r="L97" i="2"/>
  <c r="AH34" i="2"/>
  <c r="AK34" i="2"/>
  <c r="AJ34" i="2"/>
  <c r="AI34" i="2"/>
  <c r="AF36" i="2"/>
  <c r="AG35" i="2"/>
  <c r="K99" i="2" l="1"/>
  <c r="M101" i="2" s="1"/>
  <c r="AN6" i="2" s="1"/>
  <c r="AL35" i="2"/>
  <c r="AM35" i="2"/>
  <c r="AK35" i="2"/>
  <c r="AH35" i="2"/>
  <c r="AJ35" i="2"/>
  <c r="AI35" i="2"/>
  <c r="AF37" i="2"/>
  <c r="AG36" i="2"/>
  <c r="J101" i="2" l="1"/>
  <c r="AN7" i="2" s="1"/>
  <c r="AN32" i="2" s="1"/>
  <c r="K101" i="2"/>
  <c r="AO7" i="2" s="1"/>
  <c r="AO32" i="2" s="1"/>
  <c r="AM36" i="2"/>
  <c r="AL36" i="2"/>
  <c r="AH36" i="2"/>
  <c r="AK36" i="2"/>
  <c r="AJ36" i="2"/>
  <c r="AI36" i="2"/>
  <c r="AF38" i="2"/>
  <c r="AG37" i="2"/>
  <c r="G106" i="2" l="1"/>
  <c r="I106" i="2" s="1"/>
  <c r="K106" i="2" s="1"/>
  <c r="G113" i="2"/>
  <c r="I113" i="2" s="1"/>
  <c r="AN19" i="2"/>
  <c r="AN21" i="2"/>
  <c r="H108" i="2"/>
  <c r="H114" i="2"/>
  <c r="H112" i="2"/>
  <c r="AN27" i="2"/>
  <c r="AN25" i="2"/>
  <c r="G110" i="2"/>
  <c r="I110" i="2" s="1"/>
  <c r="G107" i="2"/>
  <c r="I107" i="2" s="1"/>
  <c r="G109" i="2"/>
  <c r="I109" i="2" s="1"/>
  <c r="G112" i="2"/>
  <c r="I112" i="2" s="1"/>
  <c r="AN37" i="2"/>
  <c r="AN33" i="2"/>
  <c r="G111" i="2"/>
  <c r="AN8" i="2"/>
  <c r="AN11" i="2"/>
  <c r="AN35" i="2"/>
  <c r="AN10" i="2"/>
  <c r="AN34" i="2"/>
  <c r="AN13" i="2"/>
  <c r="AN9" i="2"/>
  <c r="AN17" i="2"/>
  <c r="AN24" i="2"/>
  <c r="AN26" i="2"/>
  <c r="H107" i="2"/>
  <c r="AN16" i="2"/>
  <c r="AN29" i="2"/>
  <c r="AO27" i="2"/>
  <c r="AN18" i="2"/>
  <c r="H115" i="2"/>
  <c r="H109" i="2"/>
  <c r="H110" i="2"/>
  <c r="AO10" i="2"/>
  <c r="H113" i="2"/>
  <c r="H106" i="2"/>
  <c r="H111" i="2"/>
  <c r="AO18" i="2"/>
  <c r="G108" i="2"/>
  <c r="I108" i="2" s="1"/>
  <c r="G114" i="2"/>
  <c r="I114" i="2" s="1"/>
  <c r="G115" i="2"/>
  <c r="I115" i="2" s="1"/>
  <c r="AO19" i="2"/>
  <c r="AN15" i="2"/>
  <c r="AN23" i="2"/>
  <c r="AN31" i="2"/>
  <c r="AO15" i="2"/>
  <c r="AN12" i="2"/>
  <c r="AN20" i="2"/>
  <c r="AN28" i="2"/>
  <c r="AN36" i="2"/>
  <c r="AN14" i="2"/>
  <c r="AN22" i="2"/>
  <c r="AN30" i="2"/>
  <c r="AO25" i="2"/>
  <c r="AO17" i="2"/>
  <c r="AO26" i="2"/>
  <c r="AO34" i="2"/>
  <c r="AO29" i="2"/>
  <c r="AO9" i="2"/>
  <c r="AO33" i="2"/>
  <c r="AO11" i="2"/>
  <c r="AO31" i="2"/>
  <c r="AO12" i="2"/>
  <c r="AO20" i="2"/>
  <c r="AO28" i="2"/>
  <c r="AO36" i="2"/>
  <c r="AO35" i="2"/>
  <c r="AO14" i="2"/>
  <c r="AO22" i="2"/>
  <c r="AO30" i="2"/>
  <c r="AO13" i="2"/>
  <c r="AO21" i="2"/>
  <c r="AO23" i="2"/>
  <c r="AO8" i="2"/>
  <c r="AO16" i="2"/>
  <c r="AO24" i="2"/>
  <c r="AM37" i="2"/>
  <c r="AL37" i="2"/>
  <c r="AO37" i="2"/>
  <c r="I111" i="2"/>
  <c r="AK37" i="2"/>
  <c r="AH37" i="2"/>
  <c r="AJ37" i="2"/>
  <c r="AI37" i="2"/>
  <c r="AF39" i="2"/>
  <c r="AG38" i="2"/>
  <c r="AL38" i="2" l="1"/>
  <c r="AM38" i="2"/>
  <c r="AO38" i="2"/>
  <c r="AN38" i="2"/>
  <c r="K107" i="2"/>
  <c r="K108" i="2" s="1"/>
  <c r="K109" i="2" s="1"/>
  <c r="K110" i="2" s="1"/>
  <c r="K111" i="2" s="1"/>
  <c r="K112" i="2" s="1"/>
  <c r="K113" i="2" s="1"/>
  <c r="K114" i="2" s="1"/>
  <c r="K115" i="2" s="1"/>
  <c r="AH38" i="2"/>
  <c r="AK38" i="2"/>
  <c r="AJ38" i="2"/>
  <c r="AI38" i="2"/>
  <c r="AF40" i="2"/>
  <c r="AG39" i="2"/>
  <c r="K116" i="2" l="1"/>
  <c r="L117" i="2" s="1"/>
  <c r="AM39" i="2"/>
  <c r="AL39" i="2"/>
  <c r="AO39" i="2"/>
  <c r="AN39" i="2"/>
  <c r="AK39" i="2"/>
  <c r="AH39" i="2"/>
  <c r="AJ39" i="2"/>
  <c r="AI39" i="2"/>
  <c r="AF41" i="2"/>
  <c r="AG40" i="2"/>
  <c r="K118" i="2" l="1"/>
  <c r="G121" i="2" s="1"/>
  <c r="K117" i="2"/>
  <c r="AM40" i="2"/>
  <c r="AL40" i="2"/>
  <c r="AO40" i="2"/>
  <c r="AN40" i="2"/>
  <c r="AH40" i="2"/>
  <c r="AK40" i="2"/>
  <c r="AJ40" i="2"/>
  <c r="AI40" i="2"/>
  <c r="AF42" i="2"/>
  <c r="AG41" i="2"/>
  <c r="K119" i="2" l="1"/>
  <c r="K121" i="2" s="1"/>
  <c r="AM41" i="2"/>
  <c r="AL41" i="2"/>
  <c r="AN41" i="2"/>
  <c r="AO41" i="2"/>
  <c r="AK41" i="2"/>
  <c r="AH41" i="2"/>
  <c r="AJ41" i="2"/>
  <c r="AI41" i="2"/>
  <c r="AF43" i="2"/>
  <c r="AG42" i="2"/>
  <c r="M121" i="2" l="1"/>
  <c r="J121" i="2"/>
  <c r="G124" i="2" s="1"/>
  <c r="I124" i="2" s="1"/>
  <c r="K124" i="2" s="1"/>
  <c r="AM42" i="2"/>
  <c r="AL42" i="2"/>
  <c r="AN42" i="2"/>
  <c r="AO42" i="2"/>
  <c r="AH42" i="2"/>
  <c r="AK42" i="2"/>
  <c r="AJ42" i="2"/>
  <c r="AI42" i="2"/>
  <c r="AF44" i="2"/>
  <c r="AG44" i="2" s="1"/>
  <c r="AG43" i="2"/>
  <c r="H125" i="2"/>
  <c r="H132" i="2"/>
  <c r="H130" i="2"/>
  <c r="H128" i="2"/>
  <c r="H127" i="2"/>
  <c r="H133" i="2"/>
  <c r="H131" i="2"/>
  <c r="H124" i="2"/>
  <c r="H126" i="2"/>
  <c r="H129" i="2"/>
  <c r="G133" i="2"/>
  <c r="I133" i="2" s="1"/>
  <c r="G126" i="2"/>
  <c r="G131" i="2"/>
  <c r="I131" i="2" s="1"/>
  <c r="G128" i="2"/>
  <c r="I128" i="2" s="1"/>
  <c r="G132" i="2" l="1"/>
  <c r="I132" i="2" s="1"/>
  <c r="G125" i="2"/>
  <c r="I125" i="2" s="1"/>
  <c r="G130" i="2"/>
  <c r="I130" i="2" s="1"/>
  <c r="G129" i="2"/>
  <c r="I129" i="2" s="1"/>
  <c r="G127" i="2"/>
  <c r="I127" i="2" s="1"/>
  <c r="AL43" i="2"/>
  <c r="AM43" i="2"/>
  <c r="AO43" i="2"/>
  <c r="AN43" i="2"/>
  <c r="AL44" i="2"/>
  <c r="AM44" i="2"/>
  <c r="AN44" i="2"/>
  <c r="AO44" i="2"/>
  <c r="I126" i="2"/>
  <c r="AK43" i="2"/>
  <c r="AH43" i="2"/>
  <c r="AJ43" i="2"/>
  <c r="AI43" i="2"/>
  <c r="AH44" i="2"/>
  <c r="AK44" i="2"/>
  <c r="AJ44" i="2"/>
  <c r="AI44" i="2"/>
  <c r="K125" i="2"/>
  <c r="K126" i="2" l="1"/>
  <c r="K127" i="2" s="1"/>
  <c r="K128" i="2" s="1"/>
  <c r="K129" i="2" s="1"/>
  <c r="K130" i="2" s="1"/>
  <c r="K131" i="2" s="1"/>
  <c r="K132" i="2" s="1"/>
  <c r="K133" i="2" s="1"/>
  <c r="K134" i="2" l="1"/>
  <c r="K136" i="2" s="1"/>
  <c r="K137" i="2" s="1"/>
  <c r="K135" i="2" l="1"/>
  <c r="J139" i="2" s="1"/>
  <c r="L135" i="2"/>
  <c r="K139" i="2" s="1"/>
  <c r="G139" i="2"/>
  <c r="M139" i="2"/>
  <c r="H147" i="2" l="1"/>
  <c r="H146" i="2"/>
  <c r="H143" i="2"/>
  <c r="H145" i="2"/>
  <c r="H148" i="2"/>
  <c r="H149" i="2"/>
  <c r="H144" i="2"/>
  <c r="H150" i="2"/>
  <c r="H142" i="2"/>
  <c r="H151" i="2"/>
  <c r="G145" i="2"/>
  <c r="I145" i="2" s="1"/>
  <c r="G146" i="2"/>
  <c r="G150" i="2"/>
  <c r="I150" i="2" s="1"/>
  <c r="G148" i="2"/>
  <c r="I148" i="2" s="1"/>
  <c r="G147" i="2"/>
  <c r="I147" i="2" s="1"/>
  <c r="G149" i="2"/>
  <c r="I149" i="2" s="1"/>
  <c r="G144" i="2"/>
  <c r="I144" i="2" s="1"/>
  <c r="G142" i="2"/>
  <c r="I142" i="2" s="1"/>
  <c r="K142" i="2" s="1"/>
  <c r="G151" i="2"/>
  <c r="I151" i="2" s="1"/>
  <c r="G143" i="2"/>
  <c r="I143" i="2" s="1"/>
  <c r="I146" i="2" l="1"/>
  <c r="K143" i="2"/>
  <c r="K144" i="2" s="1"/>
  <c r="K145" i="2" s="1"/>
  <c r="K146" i="2" l="1"/>
  <c r="K147" i="2" s="1"/>
  <c r="K148" i="2" s="1"/>
  <c r="K149" i="2" s="1"/>
  <c r="K150" i="2" s="1"/>
  <c r="K151" i="2" s="1"/>
  <c r="K152" i="2" l="1"/>
  <c r="K154" i="2" s="1"/>
  <c r="L153" i="2" l="1"/>
  <c r="K153" i="2"/>
  <c r="K155" i="2"/>
  <c r="G157" i="2"/>
  <c r="K157" i="2" l="1"/>
  <c r="M157" i="2"/>
  <c r="J157" i="2"/>
  <c r="G163" i="2" l="1"/>
  <c r="I163" i="2" s="1"/>
  <c r="G167" i="2"/>
  <c r="I167" i="2" s="1"/>
  <c r="G160" i="2"/>
  <c r="I160" i="2" s="1"/>
  <c r="K160" i="2" s="1"/>
  <c r="G164" i="2"/>
  <c r="I164" i="2" s="1"/>
  <c r="G166" i="2"/>
  <c r="I166" i="2" s="1"/>
  <c r="G168" i="2"/>
  <c r="I168" i="2" s="1"/>
  <c r="G165" i="2"/>
  <c r="I165" i="2" s="1"/>
  <c r="G162" i="2"/>
  <c r="I162" i="2" s="1"/>
  <c r="G169" i="2"/>
  <c r="I169" i="2" s="1"/>
  <c r="G161" i="2"/>
  <c r="I161" i="2" s="1"/>
  <c r="H168" i="2"/>
  <c r="H165" i="2"/>
  <c r="H162" i="2"/>
  <c r="H160" i="2"/>
  <c r="H161" i="2"/>
  <c r="H166" i="2"/>
  <c r="H163" i="2"/>
  <c r="H164" i="2"/>
  <c r="H167" i="2"/>
  <c r="H169" i="2"/>
  <c r="K161" i="2" l="1"/>
  <c r="K162" i="2" s="1"/>
  <c r="K163" i="2" s="1"/>
  <c r="K164" i="2" s="1"/>
  <c r="K165" i="2" s="1"/>
  <c r="K166" i="2" s="1"/>
  <c r="K167" i="2" s="1"/>
  <c r="K168" i="2" s="1"/>
  <c r="K169" i="2" s="1"/>
  <c r="K170" i="2" l="1"/>
  <c r="K171" i="2" l="1"/>
  <c r="L171" i="2"/>
  <c r="K172" i="2"/>
  <c r="G175" i="2" l="1"/>
  <c r="K173" i="2"/>
  <c r="K175" i="2" l="1"/>
  <c r="J175" i="2"/>
  <c r="M175" i="2"/>
  <c r="G183" i="2" l="1"/>
  <c r="I183" i="2" s="1"/>
  <c r="G187" i="2"/>
  <c r="I187" i="2" s="1"/>
  <c r="G181" i="2"/>
  <c r="I181" i="2" s="1"/>
  <c r="G182" i="2"/>
  <c r="I182" i="2" s="1"/>
  <c r="G179" i="2"/>
  <c r="I179" i="2" s="1"/>
  <c r="G186" i="2"/>
  <c r="I186" i="2" s="1"/>
  <c r="G180" i="2"/>
  <c r="I180" i="2" s="1"/>
  <c r="G184" i="2"/>
  <c r="I184" i="2" s="1"/>
  <c r="G178" i="2"/>
  <c r="I178" i="2" s="1"/>
  <c r="K178" i="2" s="1"/>
  <c r="G185" i="2"/>
  <c r="I185" i="2" s="1"/>
  <c r="H180" i="2"/>
  <c r="H183" i="2"/>
  <c r="H187" i="2"/>
  <c r="H184" i="2"/>
  <c r="H178" i="2"/>
  <c r="H179" i="2"/>
  <c r="H186" i="2"/>
  <c r="H182" i="2"/>
  <c r="H181" i="2"/>
  <c r="H185" i="2"/>
  <c r="K179" i="2" l="1"/>
  <c r="K180" i="2" s="1"/>
  <c r="K181" i="2" s="1"/>
  <c r="K182" i="2" s="1"/>
  <c r="K183" i="2" s="1"/>
  <c r="K184" i="2" s="1"/>
  <c r="K185" i="2" s="1"/>
  <c r="K186" i="2" s="1"/>
  <c r="K187" i="2" s="1"/>
  <c r="K188" i="2" l="1"/>
  <c r="L189" i="2" s="1"/>
  <c r="K190" i="2" l="1"/>
  <c r="K191" i="2" s="1"/>
  <c r="K189" i="2"/>
  <c r="G193" i="2" l="1"/>
  <c r="M193" i="2"/>
  <c r="K193" i="2"/>
  <c r="J193" i="2"/>
</calcChain>
</file>

<file path=xl/sharedStrings.xml><?xml version="1.0" encoding="utf-8"?>
<sst xmlns="http://schemas.openxmlformats.org/spreadsheetml/2006/main" count="177" uniqueCount="50">
  <si>
    <t xml:space="preserve">center </t>
  </si>
  <si>
    <t>rad</t>
  </si>
  <si>
    <t>p1</t>
  </si>
  <si>
    <t>dp</t>
  </si>
  <si>
    <t>d</t>
  </si>
  <si>
    <t>center</t>
  </si>
  <si>
    <t>eps</t>
  </si>
  <si>
    <t>p2</t>
  </si>
  <si>
    <t>Points</t>
  </si>
  <si>
    <t xml:space="preserve">index </t>
  </si>
  <si>
    <t>x</t>
  </si>
  <si>
    <t>y</t>
  </si>
  <si>
    <t>Step 1:  Largest extent along either axes</t>
  </si>
  <si>
    <t>P(min y)</t>
  </si>
  <si>
    <t>P(max y)</t>
  </si>
  <si>
    <t>P(min x)</t>
  </si>
  <si>
    <t>P(max x)</t>
  </si>
  <si>
    <t>Along each each axis:</t>
  </si>
  <si>
    <t>Step 2:  Compute initial center and radius</t>
  </si>
  <si>
    <t xml:space="preserve">P(max x) - P(min x) </t>
  </si>
  <si>
    <t xml:space="preserve">P(max y) - P(min y) </t>
  </si>
  <si>
    <t>Determine which axes has longest P(max)-P(min)</t>
  </si>
  <si>
    <t xml:space="preserve"> Using the longest axis</t>
  </si>
  <si>
    <t>. Set radius as half the length of P(max) - P(min)</t>
  </si>
  <si>
    <t>center x axis</t>
  </si>
  <si>
    <t>center y axis</t>
  </si>
  <si>
    <t>radius</t>
  </si>
  <si>
    <t>min x value</t>
  </si>
  <si>
    <t>max x value</t>
  </si>
  <si>
    <t>min y value</t>
  </si>
  <si>
    <t>max y value</t>
  </si>
  <si>
    <t>Length</t>
  </si>
  <si>
    <t>For each point p in the list</t>
  </si>
  <si>
    <t>. Compute v = center - p and dist = ║v║</t>
  </si>
  <si>
    <t>. If dist &gt; radius  (ie: point outside radius)</t>
  </si>
  <si>
    <t>. Set radius = radius + delta</t>
  </si>
  <si>
    <t>. Set center = center + delta * v / ║v║</t>
  </si>
  <si>
    <t>. Set delta = (dist-rad)/2</t>
  </si>
  <si>
    <t>dist</t>
  </si>
  <si>
    <t>dist &gt; radius?</t>
  </si>
  <si>
    <t>delta</t>
  </si>
  <si>
    <t>v</t>
  </si>
  <si>
    <t>index</t>
  </si>
  <si>
    <t>new center</t>
  </si>
  <si>
    <t>Count:</t>
  </si>
  <si>
    <t>Radius</t>
  </si>
  <si>
    <r>
      <t xml:space="preserve">. Find the point with the </t>
    </r>
    <r>
      <rPr>
        <b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 xml:space="preserve"> value on the axis</t>
    </r>
  </si>
  <si>
    <r>
      <t xml:space="preserve">. Find the point with the </t>
    </r>
    <r>
      <rPr>
        <b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 value on the axis</t>
    </r>
  </si>
  <si>
    <t>. Set center as midpoint between P(max) and P(min)</t>
  </si>
  <si>
    <t>Step 3: Test each point in the list and grown the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</si>
</sst>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2" xfId="0" applyFill="1" applyBorder="1"/>
    <xf numFmtId="0" fontId="0" fillId="2" borderId="6" xfId="0" applyFill="1" applyBorder="1"/>
    <xf numFmtId="0" fontId="4" fillId="2" borderId="1" xfId="0" applyFont="1" applyFill="1" applyBorder="1"/>
    <xf numFmtId="0" fontId="4" fillId="2" borderId="9" xfId="0" applyFont="1" applyFill="1" applyBorder="1"/>
    <xf numFmtId="0" fontId="3" fillId="2" borderId="9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22" xfId="0" applyFont="1" applyFill="1" applyBorder="1"/>
    <xf numFmtId="0" fontId="3" fillId="2" borderId="6" xfId="0" applyFont="1" applyFill="1" applyBorder="1"/>
    <xf numFmtId="0" fontId="0" fillId="3" borderId="0" xfId="0" applyFill="1"/>
    <xf numFmtId="0" fontId="3" fillId="3" borderId="0" xfId="0" applyFont="1" applyFill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16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Sheet2!$C$3:$C$12</c:f>
              <c:numCache>
                <c:formatCode>General</c:formatCode>
                <c:ptCount val="10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-4</c:v>
                </c:pt>
              </c:numCache>
            </c:numRef>
          </c:xVal>
          <c:yVal>
            <c:numRef>
              <c:f>Sheet2!$D$3:$D$12</c:f>
              <c:numCache>
                <c:formatCode>General</c:formatCode>
                <c:ptCount val="10"/>
                <c:pt idx="0">
                  <c:v>-4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9-4763-81D9-62B8BF21372E}"/>
            </c:ext>
          </c:extLst>
        </c:ser>
        <c:ser>
          <c:idx val="1"/>
          <c:order val="1"/>
          <c:tx>
            <c:v>Initial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1-E4F9-4763-81D9-62B8BF21372E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E4F9-4763-81D9-62B8BF21372E}"/>
              </c:ext>
            </c:extLst>
          </c:dPt>
          <c:xVal>
            <c:numRef>
              <c:f>Sheet2!$AH$7:$AH$44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Sheet2!$AI$7:$AI$44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2.7765782588644341</c:v>
                </c:pt>
                <c:pt idx="3">
                  <c:v>3.5295605803008323</c:v>
                </c:pt>
                <c:pt idx="4">
                  <c:v>4.2360679774997898</c:v>
                </c:pt>
                <c:pt idx="5">
                  <c:v>4.8746335807074086</c:v>
                </c:pt>
                <c:pt idx="6">
                  <c:v>5.4258548972000114</c:v>
                </c:pt>
                <c:pt idx="7">
                  <c:v>5.872983346207417</c:v>
                </c:pt>
                <c:pt idx="8">
                  <c:v>6.2024331560644459</c:v>
                </c:pt>
                <c:pt idx="9">
                  <c:v>6.4041941610082409</c:v>
                </c:pt>
                <c:pt idx="10">
                  <c:v>6.4721359549995796</c:v>
                </c:pt>
                <c:pt idx="11">
                  <c:v>6.4041941610082409</c:v>
                </c:pt>
                <c:pt idx="12">
                  <c:v>6.2024331560644468</c:v>
                </c:pt>
                <c:pt idx="13">
                  <c:v>5.8729833462074179</c:v>
                </c:pt>
                <c:pt idx="14">
                  <c:v>5.4258548972000114</c:v>
                </c:pt>
                <c:pt idx="15">
                  <c:v>4.8746335807074086</c:v>
                </c:pt>
                <c:pt idx="16">
                  <c:v>4.2360679774997898</c:v>
                </c:pt>
                <c:pt idx="17">
                  <c:v>3.5295605803008332</c:v>
                </c:pt>
                <c:pt idx="18">
                  <c:v>2.7765782588644337</c:v>
                </c:pt>
                <c:pt idx="19">
                  <c:v>2.0000000000000004</c:v>
                </c:pt>
                <c:pt idx="20">
                  <c:v>1.2234217411355652</c:v>
                </c:pt>
                <c:pt idx="21">
                  <c:v>0.47043941969916769</c:v>
                </c:pt>
                <c:pt idx="22">
                  <c:v>-0.23606797749979025</c:v>
                </c:pt>
                <c:pt idx="23">
                  <c:v>-0.87463358070740815</c:v>
                </c:pt>
                <c:pt idx="24">
                  <c:v>-1.4258548972000114</c:v>
                </c:pt>
                <c:pt idx="25">
                  <c:v>-1.8729833462074157</c:v>
                </c:pt>
                <c:pt idx="26">
                  <c:v>-2.2024331560644468</c:v>
                </c:pt>
                <c:pt idx="27">
                  <c:v>-2.4041941610082409</c:v>
                </c:pt>
                <c:pt idx="28">
                  <c:v>-2.4721359549995796</c:v>
                </c:pt>
                <c:pt idx="29">
                  <c:v>-2.4041941610082418</c:v>
                </c:pt>
                <c:pt idx="30">
                  <c:v>-2.2024331560644459</c:v>
                </c:pt>
                <c:pt idx="31">
                  <c:v>-1.872983346207417</c:v>
                </c:pt>
                <c:pt idx="32">
                  <c:v>-1.4258548972000122</c:v>
                </c:pt>
                <c:pt idx="33">
                  <c:v>-0.87463358070740993</c:v>
                </c:pt>
                <c:pt idx="34">
                  <c:v>-0.23606797749979158</c:v>
                </c:pt>
                <c:pt idx="35">
                  <c:v>0.47043941969916792</c:v>
                </c:pt>
                <c:pt idx="36">
                  <c:v>1.2234217411355655</c:v>
                </c:pt>
                <c:pt idx="37">
                  <c:v>1.9999999999999989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F9-4763-81D9-62B8BF21372E}"/>
            </c:ext>
          </c:extLst>
        </c:ser>
        <c:ser>
          <c:idx val="2"/>
          <c:order val="2"/>
          <c:tx>
            <c:v>2nd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5-E4F9-4763-81D9-62B8BF21372E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E4F9-4763-81D9-62B8BF21372E}"/>
              </c:ext>
            </c:extLst>
          </c:dPt>
          <c:xVal>
            <c:numRef>
              <c:f>Sheet2!$AJ$7:$AJ$44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Sheet2!$AK$7:$AK$44</c:f>
              <c:numCache>
                <c:formatCode>General</c:formatCode>
                <c:ptCount val="38"/>
                <c:pt idx="0">
                  <c:v>1.2360679774997898</c:v>
                </c:pt>
                <c:pt idx="1">
                  <c:v>1.2360679774997898</c:v>
                </c:pt>
                <c:pt idx="2">
                  <c:v>2.1453016399327978</c:v>
                </c:pt>
                <c:pt idx="3">
                  <c:v>3.0269086976272122</c:v>
                </c:pt>
                <c:pt idx="4">
                  <c:v>3.8541019662496843</c:v>
                </c:pt>
                <c:pt idx="5">
                  <c:v>4.6017475969131123</c:v>
                </c:pt>
                <c:pt idx="6">
                  <c:v>5.2471287554567301</c:v>
                </c:pt>
                <c:pt idx="7">
                  <c:v>5.7706358619568139</c:v>
                </c:pt>
                <c:pt idx="8">
                  <c:v>6.1563624178897376</c:v>
                </c:pt>
                <c:pt idx="9">
                  <c:v>6.3925883170405342</c:v>
                </c:pt>
                <c:pt idx="10">
                  <c:v>6.4721359549995796</c:v>
                </c:pt>
                <c:pt idx="11">
                  <c:v>6.3925883170405342</c:v>
                </c:pt>
                <c:pt idx="12">
                  <c:v>6.1563624178897385</c:v>
                </c:pt>
                <c:pt idx="13">
                  <c:v>5.7706358619568148</c:v>
                </c:pt>
                <c:pt idx="14">
                  <c:v>5.2471287554567301</c:v>
                </c:pt>
                <c:pt idx="15">
                  <c:v>4.6017475969131123</c:v>
                </c:pt>
                <c:pt idx="16">
                  <c:v>3.8541019662496843</c:v>
                </c:pt>
                <c:pt idx="17">
                  <c:v>3.026908697627213</c:v>
                </c:pt>
                <c:pt idx="18">
                  <c:v>2.1453016399327973</c:v>
                </c:pt>
                <c:pt idx="19">
                  <c:v>1.2360679774997905</c:v>
                </c:pt>
                <c:pt idx="20">
                  <c:v>0.32683431506678096</c:v>
                </c:pt>
                <c:pt idx="21">
                  <c:v>-0.55477274262763232</c:v>
                </c:pt>
                <c:pt idx="22">
                  <c:v>-1.3819660112501055</c:v>
                </c:pt>
                <c:pt idx="23">
                  <c:v>-2.1296116419135322</c:v>
                </c:pt>
                <c:pt idx="24">
                  <c:v>-2.7749928004571496</c:v>
                </c:pt>
                <c:pt idx="25">
                  <c:v>-3.2984999069572334</c:v>
                </c:pt>
                <c:pt idx="26">
                  <c:v>-3.6842264628901589</c:v>
                </c:pt>
                <c:pt idx="27">
                  <c:v>-3.9204523620409546</c:v>
                </c:pt>
                <c:pt idx="28">
                  <c:v>-4</c:v>
                </c:pt>
                <c:pt idx="29">
                  <c:v>-3.9204523620409555</c:v>
                </c:pt>
                <c:pt idx="30">
                  <c:v>-3.684226462890158</c:v>
                </c:pt>
                <c:pt idx="31">
                  <c:v>-3.2984999069572343</c:v>
                </c:pt>
                <c:pt idx="32">
                  <c:v>-2.7749928004571505</c:v>
                </c:pt>
                <c:pt idx="33">
                  <c:v>-2.129611641913534</c:v>
                </c:pt>
                <c:pt idx="34">
                  <c:v>-1.3819660112501073</c:v>
                </c:pt>
                <c:pt idx="35">
                  <c:v>-0.5547727426276321</c:v>
                </c:pt>
                <c:pt idx="36">
                  <c:v>0.3268343150667814</c:v>
                </c:pt>
                <c:pt idx="37">
                  <c:v>1.2360679774997885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F9-4763-81D9-62B8BF21372E}"/>
            </c:ext>
          </c:extLst>
        </c:ser>
        <c:ser>
          <c:idx val="3"/>
          <c:order val="3"/>
          <c:tx>
            <c:v>3rd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9-E4F9-4763-81D9-62B8BF21372E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E4F9-4763-81D9-62B8BF21372E}"/>
              </c:ext>
            </c:extLst>
          </c:dPt>
          <c:xVal>
            <c:numRef>
              <c:f>Sheet2!$AL$7:$AL$44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Sheet2!$AM$7:$AM$44</c:f>
              <c:numCache>
                <c:formatCode>General</c:formatCode>
                <c:ptCount val="38"/>
                <c:pt idx="0">
                  <c:v>0.69846640652185021</c:v>
                </c:pt>
                <c:pt idx="1">
                  <c:v>0.69846640652185021</c:v>
                </c:pt>
                <c:pt idx="2">
                  <c:v>1.7251769552825329</c:v>
                </c:pt>
                <c:pt idx="3">
                  <c:v>2.7206914235597286</c:v>
                </c:pt>
                <c:pt idx="4">
                  <c:v>3.6547616079894611</c:v>
                </c:pt>
                <c:pt idx="5">
                  <c:v>4.4990062586801542</c:v>
                </c:pt>
                <c:pt idx="6">
                  <c:v>5.2277734291289768</c:v>
                </c:pt>
                <c:pt idx="7">
                  <c:v>5.8189198976358227</c:v>
                </c:pt>
                <c:pt idx="8">
                  <c:v>6.2544839778896595</c:v>
                </c:pt>
                <c:pt idx="9">
                  <c:v>6.5212312757180317</c:v>
                </c:pt>
                <c:pt idx="10">
                  <c:v>6.6110568094570734</c:v>
                </c:pt>
                <c:pt idx="11">
                  <c:v>6.5212312757180317</c:v>
                </c:pt>
                <c:pt idx="12">
                  <c:v>6.2544839778896595</c:v>
                </c:pt>
                <c:pt idx="13">
                  <c:v>5.8189198976358245</c:v>
                </c:pt>
                <c:pt idx="14">
                  <c:v>5.2277734291289768</c:v>
                </c:pt>
                <c:pt idx="15">
                  <c:v>4.4990062586801551</c:v>
                </c:pt>
                <c:pt idx="16">
                  <c:v>3.6547616079894611</c:v>
                </c:pt>
                <c:pt idx="17">
                  <c:v>2.7206914235597295</c:v>
                </c:pt>
                <c:pt idx="18">
                  <c:v>1.7251769552825327</c:v>
                </c:pt>
                <c:pt idx="19">
                  <c:v>0.69846640652185099</c:v>
                </c:pt>
                <c:pt idx="20">
                  <c:v>-0.32824414223883336</c:v>
                </c:pt>
                <c:pt idx="21">
                  <c:v>-1.3237586105160277</c:v>
                </c:pt>
                <c:pt idx="22">
                  <c:v>-2.2578287949457616</c:v>
                </c:pt>
                <c:pt idx="23">
                  <c:v>-3.1020734456364534</c:v>
                </c:pt>
                <c:pt idx="24">
                  <c:v>-3.8308406160852759</c:v>
                </c:pt>
                <c:pt idx="25">
                  <c:v>-4.4219870845921214</c:v>
                </c:pt>
                <c:pt idx="26">
                  <c:v>-4.8575511648459599</c:v>
                </c:pt>
                <c:pt idx="27">
                  <c:v>-5.1242984626743322</c:v>
                </c:pt>
                <c:pt idx="28">
                  <c:v>-5.2141239964133721</c:v>
                </c:pt>
                <c:pt idx="29">
                  <c:v>-5.1242984626743322</c:v>
                </c:pt>
                <c:pt idx="30">
                  <c:v>-4.8575511648459582</c:v>
                </c:pt>
                <c:pt idx="31">
                  <c:v>-4.4219870845921232</c:v>
                </c:pt>
                <c:pt idx="32">
                  <c:v>-3.8308406160852768</c:v>
                </c:pt>
                <c:pt idx="33">
                  <c:v>-3.1020734456364556</c:v>
                </c:pt>
                <c:pt idx="34">
                  <c:v>-2.2578287949457638</c:v>
                </c:pt>
                <c:pt idx="35">
                  <c:v>-1.3237586105160273</c:v>
                </c:pt>
                <c:pt idx="36">
                  <c:v>-0.32824414223883291</c:v>
                </c:pt>
                <c:pt idx="37">
                  <c:v>0.69846640652184877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4F9-4763-81D9-62B8BF21372E}"/>
            </c:ext>
          </c:extLst>
        </c:ser>
        <c:ser>
          <c:idx val="4"/>
          <c:order val="4"/>
          <c:tx>
            <c:v>4th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D-E4F9-4763-81D9-62B8BF21372E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E4F9-4763-81D9-62B8BF21372E}"/>
              </c:ext>
            </c:extLst>
          </c:dPt>
          <c:xVal>
            <c:numRef>
              <c:f>Sheet2!$AN$7:$AN$44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Sheet2!$AO$7:$AO$44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4F9-4763-81D9-62B8BF21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80928"/>
        <c:axId val="161582464"/>
      </c:scatterChart>
      <c:valAx>
        <c:axId val="161580928"/>
        <c:scaling>
          <c:orientation val="minMax"/>
          <c:max val="8"/>
          <c:min val="-8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161582464"/>
        <c:crosses val="autoZero"/>
        <c:crossBetween val="midCat"/>
        <c:majorUnit val="1"/>
        <c:minorUnit val="1"/>
      </c:valAx>
      <c:valAx>
        <c:axId val="161582464"/>
        <c:scaling>
          <c:orientation val="minMax"/>
          <c:max val="8"/>
          <c:min val="-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92D050"/>
            </a:solidFill>
          </a:ln>
        </c:spPr>
        <c:txPr>
          <a:bodyPr/>
          <a:lstStyle/>
          <a:p>
            <a:pPr>
              <a:defRPr>
                <a:solidFill>
                  <a:srgbClr val="92D050"/>
                </a:solidFill>
              </a:defRPr>
            </a:pPr>
            <a:endParaRPr lang="en-US"/>
          </a:p>
        </c:txPr>
        <c:crossAx val="16158092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Sheet2!$C$3:$C$12</c:f>
              <c:numCache>
                <c:formatCode>General</c:formatCode>
                <c:ptCount val="10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-4</c:v>
                </c:pt>
              </c:numCache>
            </c:numRef>
          </c:xVal>
          <c:yVal>
            <c:numRef>
              <c:f>Sheet2!$D$3:$D$12</c:f>
              <c:numCache>
                <c:formatCode>General</c:formatCode>
                <c:ptCount val="10"/>
                <c:pt idx="0">
                  <c:v>-4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9F6-8CB5-338BB58BFF93}"/>
            </c:ext>
          </c:extLst>
        </c:ser>
        <c:ser>
          <c:idx val="1"/>
          <c:order val="1"/>
          <c:tx>
            <c:v>Initial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1-72D3-49F6-8CB5-338BB58BFF93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72D3-49F6-8CB5-338BB58BFF93}"/>
              </c:ext>
            </c:extLst>
          </c:dPt>
          <c:xVal>
            <c:numRef>
              <c:f>Sheet2!$AH$7:$AH$44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Sheet2!$AI$7:$AI$44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2.7765782588644341</c:v>
                </c:pt>
                <c:pt idx="3">
                  <c:v>3.5295605803008323</c:v>
                </c:pt>
                <c:pt idx="4">
                  <c:v>4.2360679774997898</c:v>
                </c:pt>
                <c:pt idx="5">
                  <c:v>4.8746335807074086</c:v>
                </c:pt>
                <c:pt idx="6">
                  <c:v>5.4258548972000114</c:v>
                </c:pt>
                <c:pt idx="7">
                  <c:v>5.872983346207417</c:v>
                </c:pt>
                <c:pt idx="8">
                  <c:v>6.2024331560644459</c:v>
                </c:pt>
                <c:pt idx="9">
                  <c:v>6.4041941610082409</c:v>
                </c:pt>
                <c:pt idx="10">
                  <c:v>6.4721359549995796</c:v>
                </c:pt>
                <c:pt idx="11">
                  <c:v>6.4041941610082409</c:v>
                </c:pt>
                <c:pt idx="12">
                  <c:v>6.2024331560644468</c:v>
                </c:pt>
                <c:pt idx="13">
                  <c:v>5.8729833462074179</c:v>
                </c:pt>
                <c:pt idx="14">
                  <c:v>5.4258548972000114</c:v>
                </c:pt>
                <c:pt idx="15">
                  <c:v>4.8746335807074086</c:v>
                </c:pt>
                <c:pt idx="16">
                  <c:v>4.2360679774997898</c:v>
                </c:pt>
                <c:pt idx="17">
                  <c:v>3.5295605803008332</c:v>
                </c:pt>
                <c:pt idx="18">
                  <c:v>2.7765782588644337</c:v>
                </c:pt>
                <c:pt idx="19">
                  <c:v>2.0000000000000004</c:v>
                </c:pt>
                <c:pt idx="20">
                  <c:v>1.2234217411355652</c:v>
                </c:pt>
                <c:pt idx="21">
                  <c:v>0.47043941969916769</c:v>
                </c:pt>
                <c:pt idx="22">
                  <c:v>-0.23606797749979025</c:v>
                </c:pt>
                <c:pt idx="23">
                  <c:v>-0.87463358070740815</c:v>
                </c:pt>
                <c:pt idx="24">
                  <c:v>-1.4258548972000114</c:v>
                </c:pt>
                <c:pt idx="25">
                  <c:v>-1.8729833462074157</c:v>
                </c:pt>
                <c:pt idx="26">
                  <c:v>-2.2024331560644468</c:v>
                </c:pt>
                <c:pt idx="27">
                  <c:v>-2.4041941610082409</c:v>
                </c:pt>
                <c:pt idx="28">
                  <c:v>-2.4721359549995796</c:v>
                </c:pt>
                <c:pt idx="29">
                  <c:v>-2.4041941610082418</c:v>
                </c:pt>
                <c:pt idx="30">
                  <c:v>-2.2024331560644459</c:v>
                </c:pt>
                <c:pt idx="31">
                  <c:v>-1.872983346207417</c:v>
                </c:pt>
                <c:pt idx="32">
                  <c:v>-1.4258548972000122</c:v>
                </c:pt>
                <c:pt idx="33">
                  <c:v>-0.87463358070740993</c:v>
                </c:pt>
                <c:pt idx="34">
                  <c:v>-0.23606797749979158</c:v>
                </c:pt>
                <c:pt idx="35">
                  <c:v>0.47043941969916792</c:v>
                </c:pt>
                <c:pt idx="36">
                  <c:v>1.2234217411355655</c:v>
                </c:pt>
                <c:pt idx="37">
                  <c:v>1.9999999999999989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3-49F6-8CB5-338BB58BFF93}"/>
            </c:ext>
          </c:extLst>
        </c:ser>
        <c:ser>
          <c:idx val="2"/>
          <c:order val="2"/>
          <c:tx>
            <c:v>2nd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5-72D3-49F6-8CB5-338BB58BFF93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72D3-49F6-8CB5-338BB58BFF93}"/>
              </c:ext>
            </c:extLst>
          </c:dPt>
          <c:xVal>
            <c:numRef>
              <c:f>Sheet2!$AJ$7:$AJ$44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Sheet2!$AK$7:$AK$44</c:f>
              <c:numCache>
                <c:formatCode>General</c:formatCode>
                <c:ptCount val="38"/>
                <c:pt idx="0">
                  <c:v>1.2360679774997898</c:v>
                </c:pt>
                <c:pt idx="1">
                  <c:v>1.2360679774997898</c:v>
                </c:pt>
                <c:pt idx="2">
                  <c:v>2.1453016399327978</c:v>
                </c:pt>
                <c:pt idx="3">
                  <c:v>3.0269086976272122</c:v>
                </c:pt>
                <c:pt idx="4">
                  <c:v>3.8541019662496843</c:v>
                </c:pt>
                <c:pt idx="5">
                  <c:v>4.6017475969131123</c:v>
                </c:pt>
                <c:pt idx="6">
                  <c:v>5.2471287554567301</c:v>
                </c:pt>
                <c:pt idx="7">
                  <c:v>5.7706358619568139</c:v>
                </c:pt>
                <c:pt idx="8">
                  <c:v>6.1563624178897376</c:v>
                </c:pt>
                <c:pt idx="9">
                  <c:v>6.3925883170405342</c:v>
                </c:pt>
                <c:pt idx="10">
                  <c:v>6.4721359549995796</c:v>
                </c:pt>
                <c:pt idx="11">
                  <c:v>6.3925883170405342</c:v>
                </c:pt>
                <c:pt idx="12">
                  <c:v>6.1563624178897385</c:v>
                </c:pt>
                <c:pt idx="13">
                  <c:v>5.7706358619568148</c:v>
                </c:pt>
                <c:pt idx="14">
                  <c:v>5.2471287554567301</c:v>
                </c:pt>
                <c:pt idx="15">
                  <c:v>4.6017475969131123</c:v>
                </c:pt>
                <c:pt idx="16">
                  <c:v>3.8541019662496843</c:v>
                </c:pt>
                <c:pt idx="17">
                  <c:v>3.026908697627213</c:v>
                </c:pt>
                <c:pt idx="18">
                  <c:v>2.1453016399327973</c:v>
                </c:pt>
                <c:pt idx="19">
                  <c:v>1.2360679774997905</c:v>
                </c:pt>
                <c:pt idx="20">
                  <c:v>0.32683431506678096</c:v>
                </c:pt>
                <c:pt idx="21">
                  <c:v>-0.55477274262763232</c:v>
                </c:pt>
                <c:pt idx="22">
                  <c:v>-1.3819660112501055</c:v>
                </c:pt>
                <c:pt idx="23">
                  <c:v>-2.1296116419135322</c:v>
                </c:pt>
                <c:pt idx="24">
                  <c:v>-2.7749928004571496</c:v>
                </c:pt>
                <c:pt idx="25">
                  <c:v>-3.2984999069572334</c:v>
                </c:pt>
                <c:pt idx="26">
                  <c:v>-3.6842264628901589</c:v>
                </c:pt>
                <c:pt idx="27">
                  <c:v>-3.9204523620409546</c:v>
                </c:pt>
                <c:pt idx="28">
                  <c:v>-4</c:v>
                </c:pt>
                <c:pt idx="29">
                  <c:v>-3.9204523620409555</c:v>
                </c:pt>
                <c:pt idx="30">
                  <c:v>-3.684226462890158</c:v>
                </c:pt>
                <c:pt idx="31">
                  <c:v>-3.2984999069572343</c:v>
                </c:pt>
                <c:pt idx="32">
                  <c:v>-2.7749928004571505</c:v>
                </c:pt>
                <c:pt idx="33">
                  <c:v>-2.129611641913534</c:v>
                </c:pt>
                <c:pt idx="34">
                  <c:v>-1.3819660112501073</c:v>
                </c:pt>
                <c:pt idx="35">
                  <c:v>-0.5547727426276321</c:v>
                </c:pt>
                <c:pt idx="36">
                  <c:v>0.3268343150667814</c:v>
                </c:pt>
                <c:pt idx="37">
                  <c:v>1.2360679774997885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D3-49F6-8CB5-338BB58BFF93}"/>
            </c:ext>
          </c:extLst>
        </c:ser>
        <c:ser>
          <c:idx val="3"/>
          <c:order val="3"/>
          <c:tx>
            <c:v>3rd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9-72D3-49F6-8CB5-338BB58BFF93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72D3-49F6-8CB5-338BB58BFF93}"/>
              </c:ext>
            </c:extLst>
          </c:dPt>
          <c:xVal>
            <c:numRef>
              <c:f>Sheet2!$AL$7:$AL$44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Sheet2!$AM$7:$AM$44</c:f>
              <c:numCache>
                <c:formatCode>General</c:formatCode>
                <c:ptCount val="38"/>
                <c:pt idx="0">
                  <c:v>0.69846640652185021</c:v>
                </c:pt>
                <c:pt idx="1">
                  <c:v>0.69846640652185021</c:v>
                </c:pt>
                <c:pt idx="2">
                  <c:v>1.7251769552825329</c:v>
                </c:pt>
                <c:pt idx="3">
                  <c:v>2.7206914235597286</c:v>
                </c:pt>
                <c:pt idx="4">
                  <c:v>3.6547616079894611</c:v>
                </c:pt>
                <c:pt idx="5">
                  <c:v>4.4990062586801542</c:v>
                </c:pt>
                <c:pt idx="6">
                  <c:v>5.2277734291289768</c:v>
                </c:pt>
                <c:pt idx="7">
                  <c:v>5.8189198976358227</c:v>
                </c:pt>
                <c:pt idx="8">
                  <c:v>6.2544839778896595</c:v>
                </c:pt>
                <c:pt idx="9">
                  <c:v>6.5212312757180317</c:v>
                </c:pt>
                <c:pt idx="10">
                  <c:v>6.6110568094570734</c:v>
                </c:pt>
                <c:pt idx="11">
                  <c:v>6.5212312757180317</c:v>
                </c:pt>
                <c:pt idx="12">
                  <c:v>6.2544839778896595</c:v>
                </c:pt>
                <c:pt idx="13">
                  <c:v>5.8189198976358245</c:v>
                </c:pt>
                <c:pt idx="14">
                  <c:v>5.2277734291289768</c:v>
                </c:pt>
                <c:pt idx="15">
                  <c:v>4.4990062586801551</c:v>
                </c:pt>
                <c:pt idx="16">
                  <c:v>3.6547616079894611</c:v>
                </c:pt>
                <c:pt idx="17">
                  <c:v>2.7206914235597295</c:v>
                </c:pt>
                <c:pt idx="18">
                  <c:v>1.7251769552825327</c:v>
                </c:pt>
                <c:pt idx="19">
                  <c:v>0.69846640652185099</c:v>
                </c:pt>
                <c:pt idx="20">
                  <c:v>-0.32824414223883336</c:v>
                </c:pt>
                <c:pt idx="21">
                  <c:v>-1.3237586105160277</c:v>
                </c:pt>
                <c:pt idx="22">
                  <c:v>-2.2578287949457616</c:v>
                </c:pt>
                <c:pt idx="23">
                  <c:v>-3.1020734456364534</c:v>
                </c:pt>
                <c:pt idx="24">
                  <c:v>-3.8308406160852759</c:v>
                </c:pt>
                <c:pt idx="25">
                  <c:v>-4.4219870845921214</c:v>
                </c:pt>
                <c:pt idx="26">
                  <c:v>-4.8575511648459599</c:v>
                </c:pt>
                <c:pt idx="27">
                  <c:v>-5.1242984626743322</c:v>
                </c:pt>
                <c:pt idx="28">
                  <c:v>-5.2141239964133721</c:v>
                </c:pt>
                <c:pt idx="29">
                  <c:v>-5.1242984626743322</c:v>
                </c:pt>
                <c:pt idx="30">
                  <c:v>-4.8575511648459582</c:v>
                </c:pt>
                <c:pt idx="31">
                  <c:v>-4.4219870845921232</c:v>
                </c:pt>
                <c:pt idx="32">
                  <c:v>-3.8308406160852768</c:v>
                </c:pt>
                <c:pt idx="33">
                  <c:v>-3.1020734456364556</c:v>
                </c:pt>
                <c:pt idx="34">
                  <c:v>-2.2578287949457638</c:v>
                </c:pt>
                <c:pt idx="35">
                  <c:v>-1.3237586105160273</c:v>
                </c:pt>
                <c:pt idx="36">
                  <c:v>-0.32824414223883291</c:v>
                </c:pt>
                <c:pt idx="37">
                  <c:v>0.69846640652184877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2D3-49F6-8CB5-338BB58BFF93}"/>
            </c:ext>
          </c:extLst>
        </c:ser>
        <c:ser>
          <c:idx val="4"/>
          <c:order val="4"/>
          <c:tx>
            <c:v>4th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D-72D3-49F6-8CB5-338BB58BFF93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72D3-49F6-8CB5-338BB58BFF93}"/>
              </c:ext>
            </c:extLst>
          </c:dPt>
          <c:xVal>
            <c:numRef>
              <c:f>Sheet2!$AN$7:$AN$44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Sheet2!$AO$7:$AO$44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2D3-49F6-8CB5-338BB58BFF93}"/>
            </c:ext>
          </c:extLst>
        </c:ser>
        <c:ser>
          <c:idx val="5"/>
          <c:order val="5"/>
          <c:tx>
            <c:v>x extent</c:v>
          </c:tx>
          <c:spPr>
            <a:ln w="28575"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Sheet2!$M$8:$M$9</c:f>
              <c:numCache>
                <c:formatCode>General</c:formatCode>
                <c:ptCount val="2"/>
                <c:pt idx="0">
                  <c:v>-4</c:v>
                </c:pt>
                <c:pt idx="1">
                  <c:v>4</c:v>
                </c:pt>
              </c:numCache>
            </c:numRef>
          </c:xVal>
          <c:yVal>
            <c:numRef>
              <c:f>Sheet2!$N$8:$N$9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822-4437-B49A-59D686EE54A3}"/>
            </c:ext>
          </c:extLst>
        </c:ser>
        <c:ser>
          <c:idx val="6"/>
          <c:order val="6"/>
          <c:tx>
            <c:v>y extent</c:v>
          </c:tx>
          <c:spPr>
            <a:ln w="28575">
              <a:solidFill>
                <a:srgbClr val="00B050"/>
              </a:solidFill>
              <a:prstDash val="sysDot"/>
            </a:ln>
          </c:spPr>
          <c:marker>
            <c:symbol val="none"/>
          </c:marker>
          <c:xVal>
            <c:numRef>
              <c:f>Sheet2!$M$11:$M$12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Sheet2!$N$11:$N$12</c:f>
              <c:numCache>
                <c:formatCode>General</c:formatCode>
                <c:ptCount val="2"/>
                <c:pt idx="0">
                  <c:v>-4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822-4437-B49A-59D686EE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80928"/>
        <c:axId val="161582464"/>
      </c:scatterChart>
      <c:valAx>
        <c:axId val="161580928"/>
        <c:scaling>
          <c:orientation val="minMax"/>
          <c:max val="8"/>
          <c:min val="-8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161582464"/>
        <c:crosses val="autoZero"/>
        <c:crossBetween val="midCat"/>
        <c:majorUnit val="1"/>
        <c:minorUnit val="1"/>
      </c:valAx>
      <c:valAx>
        <c:axId val="161582464"/>
        <c:scaling>
          <c:orientation val="minMax"/>
          <c:max val="8"/>
          <c:min val="-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92D050"/>
            </a:solidFill>
          </a:ln>
        </c:spPr>
        <c:txPr>
          <a:bodyPr/>
          <a:lstStyle/>
          <a:p>
            <a:pPr>
              <a:defRPr>
                <a:solidFill>
                  <a:srgbClr val="92D050"/>
                </a:solidFill>
              </a:defRPr>
            </a:pPr>
            <a:endParaRPr lang="en-US"/>
          </a:p>
        </c:txPr>
        <c:crossAx val="16158092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Sheet2!$C$3:$C$12</c:f>
              <c:numCache>
                <c:formatCode>General</c:formatCode>
                <c:ptCount val="10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-4</c:v>
                </c:pt>
              </c:numCache>
            </c:numRef>
          </c:xVal>
          <c:yVal>
            <c:numRef>
              <c:f>Sheet2!$D$3:$D$12</c:f>
              <c:numCache>
                <c:formatCode>General</c:formatCode>
                <c:ptCount val="10"/>
                <c:pt idx="0">
                  <c:v>-4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C-417F-9432-D8A28C116698}"/>
            </c:ext>
          </c:extLst>
        </c:ser>
        <c:ser>
          <c:idx val="1"/>
          <c:order val="1"/>
          <c:tx>
            <c:v>Initial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1-15CC-417F-9432-D8A28C116698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5CC-417F-9432-D8A28C116698}"/>
              </c:ext>
            </c:extLst>
          </c:dPt>
          <c:xVal>
            <c:numRef>
              <c:f>Sheet2!$AH$7:$AH$44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Sheet2!$AI$7:$AI$44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2.7765782588644341</c:v>
                </c:pt>
                <c:pt idx="3">
                  <c:v>3.5295605803008323</c:v>
                </c:pt>
                <c:pt idx="4">
                  <c:v>4.2360679774997898</c:v>
                </c:pt>
                <c:pt idx="5">
                  <c:v>4.8746335807074086</c:v>
                </c:pt>
                <c:pt idx="6">
                  <c:v>5.4258548972000114</c:v>
                </c:pt>
                <c:pt idx="7">
                  <c:v>5.872983346207417</c:v>
                </c:pt>
                <c:pt idx="8">
                  <c:v>6.2024331560644459</c:v>
                </c:pt>
                <c:pt idx="9">
                  <c:v>6.4041941610082409</c:v>
                </c:pt>
                <c:pt idx="10">
                  <c:v>6.4721359549995796</c:v>
                </c:pt>
                <c:pt idx="11">
                  <c:v>6.4041941610082409</c:v>
                </c:pt>
                <c:pt idx="12">
                  <c:v>6.2024331560644468</c:v>
                </c:pt>
                <c:pt idx="13">
                  <c:v>5.8729833462074179</c:v>
                </c:pt>
                <c:pt idx="14">
                  <c:v>5.4258548972000114</c:v>
                </c:pt>
                <c:pt idx="15">
                  <c:v>4.8746335807074086</c:v>
                </c:pt>
                <c:pt idx="16">
                  <c:v>4.2360679774997898</c:v>
                </c:pt>
                <c:pt idx="17">
                  <c:v>3.5295605803008332</c:v>
                </c:pt>
                <c:pt idx="18">
                  <c:v>2.7765782588644337</c:v>
                </c:pt>
                <c:pt idx="19">
                  <c:v>2.0000000000000004</c:v>
                </c:pt>
                <c:pt idx="20">
                  <c:v>1.2234217411355652</c:v>
                </c:pt>
                <c:pt idx="21">
                  <c:v>0.47043941969916769</c:v>
                </c:pt>
                <c:pt idx="22">
                  <c:v>-0.23606797749979025</c:v>
                </c:pt>
                <c:pt idx="23">
                  <c:v>-0.87463358070740815</c:v>
                </c:pt>
                <c:pt idx="24">
                  <c:v>-1.4258548972000114</c:v>
                </c:pt>
                <c:pt idx="25">
                  <c:v>-1.8729833462074157</c:v>
                </c:pt>
                <c:pt idx="26">
                  <c:v>-2.2024331560644468</c:v>
                </c:pt>
                <c:pt idx="27">
                  <c:v>-2.4041941610082409</c:v>
                </c:pt>
                <c:pt idx="28">
                  <c:v>-2.4721359549995796</c:v>
                </c:pt>
                <c:pt idx="29">
                  <c:v>-2.4041941610082418</c:v>
                </c:pt>
                <c:pt idx="30">
                  <c:v>-2.2024331560644459</c:v>
                </c:pt>
                <c:pt idx="31">
                  <c:v>-1.872983346207417</c:v>
                </c:pt>
                <c:pt idx="32">
                  <c:v>-1.4258548972000122</c:v>
                </c:pt>
                <c:pt idx="33">
                  <c:v>-0.87463358070740993</c:v>
                </c:pt>
                <c:pt idx="34">
                  <c:v>-0.23606797749979158</c:v>
                </c:pt>
                <c:pt idx="35">
                  <c:v>0.47043941969916792</c:v>
                </c:pt>
                <c:pt idx="36">
                  <c:v>1.2234217411355655</c:v>
                </c:pt>
                <c:pt idx="37">
                  <c:v>1.9999999999999989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CC-417F-9432-D8A28C116698}"/>
            </c:ext>
          </c:extLst>
        </c:ser>
        <c:ser>
          <c:idx val="2"/>
          <c:order val="2"/>
          <c:tx>
            <c:v>2nd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5-15CC-417F-9432-D8A28C116698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5CC-417F-9432-D8A28C116698}"/>
              </c:ext>
            </c:extLst>
          </c:dPt>
          <c:xVal>
            <c:numRef>
              <c:f>Sheet2!$AJ$7:$AJ$44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Sheet2!$AK$7:$AK$44</c:f>
              <c:numCache>
                <c:formatCode>General</c:formatCode>
                <c:ptCount val="38"/>
                <c:pt idx="0">
                  <c:v>1.2360679774997898</c:v>
                </c:pt>
                <c:pt idx="1">
                  <c:v>1.2360679774997898</c:v>
                </c:pt>
                <c:pt idx="2">
                  <c:v>2.1453016399327978</c:v>
                </c:pt>
                <c:pt idx="3">
                  <c:v>3.0269086976272122</c:v>
                </c:pt>
                <c:pt idx="4">
                  <c:v>3.8541019662496843</c:v>
                </c:pt>
                <c:pt idx="5">
                  <c:v>4.6017475969131123</c:v>
                </c:pt>
                <c:pt idx="6">
                  <c:v>5.2471287554567301</c:v>
                </c:pt>
                <c:pt idx="7">
                  <c:v>5.7706358619568139</c:v>
                </c:pt>
                <c:pt idx="8">
                  <c:v>6.1563624178897376</c:v>
                </c:pt>
                <c:pt idx="9">
                  <c:v>6.3925883170405342</c:v>
                </c:pt>
                <c:pt idx="10">
                  <c:v>6.4721359549995796</c:v>
                </c:pt>
                <c:pt idx="11">
                  <c:v>6.3925883170405342</c:v>
                </c:pt>
                <c:pt idx="12">
                  <c:v>6.1563624178897385</c:v>
                </c:pt>
                <c:pt idx="13">
                  <c:v>5.7706358619568148</c:v>
                </c:pt>
                <c:pt idx="14">
                  <c:v>5.2471287554567301</c:v>
                </c:pt>
                <c:pt idx="15">
                  <c:v>4.6017475969131123</c:v>
                </c:pt>
                <c:pt idx="16">
                  <c:v>3.8541019662496843</c:v>
                </c:pt>
                <c:pt idx="17">
                  <c:v>3.026908697627213</c:v>
                </c:pt>
                <c:pt idx="18">
                  <c:v>2.1453016399327973</c:v>
                </c:pt>
                <c:pt idx="19">
                  <c:v>1.2360679774997905</c:v>
                </c:pt>
                <c:pt idx="20">
                  <c:v>0.32683431506678096</c:v>
                </c:pt>
                <c:pt idx="21">
                  <c:v>-0.55477274262763232</c:v>
                </c:pt>
                <c:pt idx="22">
                  <c:v>-1.3819660112501055</c:v>
                </c:pt>
                <c:pt idx="23">
                  <c:v>-2.1296116419135322</c:v>
                </c:pt>
                <c:pt idx="24">
                  <c:v>-2.7749928004571496</c:v>
                </c:pt>
                <c:pt idx="25">
                  <c:v>-3.2984999069572334</c:v>
                </c:pt>
                <c:pt idx="26">
                  <c:v>-3.6842264628901589</c:v>
                </c:pt>
                <c:pt idx="27">
                  <c:v>-3.9204523620409546</c:v>
                </c:pt>
                <c:pt idx="28">
                  <c:v>-4</c:v>
                </c:pt>
                <c:pt idx="29">
                  <c:v>-3.9204523620409555</c:v>
                </c:pt>
                <c:pt idx="30">
                  <c:v>-3.684226462890158</c:v>
                </c:pt>
                <c:pt idx="31">
                  <c:v>-3.2984999069572343</c:v>
                </c:pt>
                <c:pt idx="32">
                  <c:v>-2.7749928004571505</c:v>
                </c:pt>
                <c:pt idx="33">
                  <c:v>-2.129611641913534</c:v>
                </c:pt>
                <c:pt idx="34">
                  <c:v>-1.3819660112501073</c:v>
                </c:pt>
                <c:pt idx="35">
                  <c:v>-0.5547727426276321</c:v>
                </c:pt>
                <c:pt idx="36">
                  <c:v>0.3268343150667814</c:v>
                </c:pt>
                <c:pt idx="37">
                  <c:v>1.2360679774997885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CC-417F-9432-D8A28C116698}"/>
            </c:ext>
          </c:extLst>
        </c:ser>
        <c:ser>
          <c:idx val="3"/>
          <c:order val="3"/>
          <c:tx>
            <c:v>3rd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9-15CC-417F-9432-D8A28C116698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15CC-417F-9432-D8A28C116698}"/>
              </c:ext>
            </c:extLst>
          </c:dPt>
          <c:xVal>
            <c:numRef>
              <c:f>Sheet2!$AL$7:$AL$44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Sheet2!$AM$7:$AM$44</c:f>
              <c:numCache>
                <c:formatCode>General</c:formatCode>
                <c:ptCount val="38"/>
                <c:pt idx="0">
                  <c:v>0.69846640652185021</c:v>
                </c:pt>
                <c:pt idx="1">
                  <c:v>0.69846640652185021</c:v>
                </c:pt>
                <c:pt idx="2">
                  <c:v>1.7251769552825329</c:v>
                </c:pt>
                <c:pt idx="3">
                  <c:v>2.7206914235597286</c:v>
                </c:pt>
                <c:pt idx="4">
                  <c:v>3.6547616079894611</c:v>
                </c:pt>
                <c:pt idx="5">
                  <c:v>4.4990062586801542</c:v>
                </c:pt>
                <c:pt idx="6">
                  <c:v>5.2277734291289768</c:v>
                </c:pt>
                <c:pt idx="7">
                  <c:v>5.8189198976358227</c:v>
                </c:pt>
                <c:pt idx="8">
                  <c:v>6.2544839778896595</c:v>
                </c:pt>
                <c:pt idx="9">
                  <c:v>6.5212312757180317</c:v>
                </c:pt>
                <c:pt idx="10">
                  <c:v>6.6110568094570734</c:v>
                </c:pt>
                <c:pt idx="11">
                  <c:v>6.5212312757180317</c:v>
                </c:pt>
                <c:pt idx="12">
                  <c:v>6.2544839778896595</c:v>
                </c:pt>
                <c:pt idx="13">
                  <c:v>5.8189198976358245</c:v>
                </c:pt>
                <c:pt idx="14">
                  <c:v>5.2277734291289768</c:v>
                </c:pt>
                <c:pt idx="15">
                  <c:v>4.4990062586801551</c:v>
                </c:pt>
                <c:pt idx="16">
                  <c:v>3.6547616079894611</c:v>
                </c:pt>
                <c:pt idx="17">
                  <c:v>2.7206914235597295</c:v>
                </c:pt>
                <c:pt idx="18">
                  <c:v>1.7251769552825327</c:v>
                </c:pt>
                <c:pt idx="19">
                  <c:v>0.69846640652185099</c:v>
                </c:pt>
                <c:pt idx="20">
                  <c:v>-0.32824414223883336</c:v>
                </c:pt>
                <c:pt idx="21">
                  <c:v>-1.3237586105160277</c:v>
                </c:pt>
                <c:pt idx="22">
                  <c:v>-2.2578287949457616</c:v>
                </c:pt>
                <c:pt idx="23">
                  <c:v>-3.1020734456364534</c:v>
                </c:pt>
                <c:pt idx="24">
                  <c:v>-3.8308406160852759</c:v>
                </c:pt>
                <c:pt idx="25">
                  <c:v>-4.4219870845921214</c:v>
                </c:pt>
                <c:pt idx="26">
                  <c:v>-4.8575511648459599</c:v>
                </c:pt>
                <c:pt idx="27">
                  <c:v>-5.1242984626743322</c:v>
                </c:pt>
                <c:pt idx="28">
                  <c:v>-5.2141239964133721</c:v>
                </c:pt>
                <c:pt idx="29">
                  <c:v>-5.1242984626743322</c:v>
                </c:pt>
                <c:pt idx="30">
                  <c:v>-4.8575511648459582</c:v>
                </c:pt>
                <c:pt idx="31">
                  <c:v>-4.4219870845921232</c:v>
                </c:pt>
                <c:pt idx="32">
                  <c:v>-3.8308406160852768</c:v>
                </c:pt>
                <c:pt idx="33">
                  <c:v>-3.1020734456364556</c:v>
                </c:pt>
                <c:pt idx="34">
                  <c:v>-2.2578287949457638</c:v>
                </c:pt>
                <c:pt idx="35">
                  <c:v>-1.3237586105160273</c:v>
                </c:pt>
                <c:pt idx="36">
                  <c:v>-0.32824414223883291</c:v>
                </c:pt>
                <c:pt idx="37">
                  <c:v>0.69846640652184877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5CC-417F-9432-D8A28C116698}"/>
            </c:ext>
          </c:extLst>
        </c:ser>
        <c:ser>
          <c:idx val="4"/>
          <c:order val="4"/>
          <c:tx>
            <c:v>4th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D-15CC-417F-9432-D8A28C116698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15CC-417F-9432-D8A28C116698}"/>
              </c:ext>
            </c:extLst>
          </c:dPt>
          <c:xVal>
            <c:numRef>
              <c:f>Sheet2!$AN$7:$AN$44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Sheet2!$AO$7:$AO$44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5CC-417F-9432-D8A28C116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80928"/>
        <c:axId val="161582464"/>
      </c:scatterChart>
      <c:valAx>
        <c:axId val="161580928"/>
        <c:scaling>
          <c:orientation val="minMax"/>
          <c:max val="8"/>
          <c:min val="-8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161582464"/>
        <c:crosses val="autoZero"/>
        <c:crossBetween val="midCat"/>
        <c:majorUnit val="1"/>
        <c:minorUnit val="1"/>
      </c:valAx>
      <c:valAx>
        <c:axId val="161582464"/>
        <c:scaling>
          <c:orientation val="minMax"/>
          <c:max val="8"/>
          <c:min val="-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92D050"/>
            </a:solidFill>
          </a:ln>
        </c:spPr>
        <c:txPr>
          <a:bodyPr/>
          <a:lstStyle/>
          <a:p>
            <a:pPr>
              <a:defRPr>
                <a:solidFill>
                  <a:srgbClr val="92D050"/>
                </a:solidFill>
              </a:defRPr>
            </a:pPr>
            <a:endParaRPr lang="en-US"/>
          </a:p>
        </c:txPr>
        <c:crossAx val="16158092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Sheet2!$C$3:$C$12</c:f>
              <c:numCache>
                <c:formatCode>General</c:formatCode>
                <c:ptCount val="10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-4</c:v>
                </c:pt>
              </c:numCache>
            </c:numRef>
          </c:xVal>
          <c:yVal>
            <c:numRef>
              <c:f>Sheet2!$D$3:$D$12</c:f>
              <c:numCache>
                <c:formatCode>General</c:formatCode>
                <c:ptCount val="10"/>
                <c:pt idx="0">
                  <c:v>-4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A-4B4B-84B7-5345ABE28741}"/>
            </c:ext>
          </c:extLst>
        </c:ser>
        <c:ser>
          <c:idx val="1"/>
          <c:order val="1"/>
          <c:tx>
            <c:v>Initial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1-254A-4B4B-84B7-5345ABE28741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254A-4B4B-84B7-5345ABE28741}"/>
              </c:ext>
            </c:extLst>
          </c:dPt>
          <c:xVal>
            <c:numRef>
              <c:f>Sheet2!$AH$7:$AH$44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Sheet2!$AI$7:$AI$44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2.7765782588644341</c:v>
                </c:pt>
                <c:pt idx="3">
                  <c:v>3.5295605803008323</c:v>
                </c:pt>
                <c:pt idx="4">
                  <c:v>4.2360679774997898</c:v>
                </c:pt>
                <c:pt idx="5">
                  <c:v>4.8746335807074086</c:v>
                </c:pt>
                <c:pt idx="6">
                  <c:v>5.4258548972000114</c:v>
                </c:pt>
                <c:pt idx="7">
                  <c:v>5.872983346207417</c:v>
                </c:pt>
                <c:pt idx="8">
                  <c:v>6.2024331560644459</c:v>
                </c:pt>
                <c:pt idx="9">
                  <c:v>6.4041941610082409</c:v>
                </c:pt>
                <c:pt idx="10">
                  <c:v>6.4721359549995796</c:v>
                </c:pt>
                <c:pt idx="11">
                  <c:v>6.4041941610082409</c:v>
                </c:pt>
                <c:pt idx="12">
                  <c:v>6.2024331560644468</c:v>
                </c:pt>
                <c:pt idx="13">
                  <c:v>5.8729833462074179</c:v>
                </c:pt>
                <c:pt idx="14">
                  <c:v>5.4258548972000114</c:v>
                </c:pt>
                <c:pt idx="15">
                  <c:v>4.8746335807074086</c:v>
                </c:pt>
                <c:pt idx="16">
                  <c:v>4.2360679774997898</c:v>
                </c:pt>
                <c:pt idx="17">
                  <c:v>3.5295605803008332</c:v>
                </c:pt>
                <c:pt idx="18">
                  <c:v>2.7765782588644337</c:v>
                </c:pt>
                <c:pt idx="19">
                  <c:v>2.0000000000000004</c:v>
                </c:pt>
                <c:pt idx="20">
                  <c:v>1.2234217411355652</c:v>
                </c:pt>
                <c:pt idx="21">
                  <c:v>0.47043941969916769</c:v>
                </c:pt>
                <c:pt idx="22">
                  <c:v>-0.23606797749979025</c:v>
                </c:pt>
                <c:pt idx="23">
                  <c:v>-0.87463358070740815</c:v>
                </c:pt>
                <c:pt idx="24">
                  <c:v>-1.4258548972000114</c:v>
                </c:pt>
                <c:pt idx="25">
                  <c:v>-1.8729833462074157</c:v>
                </c:pt>
                <c:pt idx="26">
                  <c:v>-2.2024331560644468</c:v>
                </c:pt>
                <c:pt idx="27">
                  <c:v>-2.4041941610082409</c:v>
                </c:pt>
                <c:pt idx="28">
                  <c:v>-2.4721359549995796</c:v>
                </c:pt>
                <c:pt idx="29">
                  <c:v>-2.4041941610082418</c:v>
                </c:pt>
                <c:pt idx="30">
                  <c:v>-2.2024331560644459</c:v>
                </c:pt>
                <c:pt idx="31">
                  <c:v>-1.872983346207417</c:v>
                </c:pt>
                <c:pt idx="32">
                  <c:v>-1.4258548972000122</c:v>
                </c:pt>
                <c:pt idx="33">
                  <c:v>-0.87463358070740993</c:v>
                </c:pt>
                <c:pt idx="34">
                  <c:v>-0.23606797749979158</c:v>
                </c:pt>
                <c:pt idx="35">
                  <c:v>0.47043941969916792</c:v>
                </c:pt>
                <c:pt idx="36">
                  <c:v>1.2234217411355655</c:v>
                </c:pt>
                <c:pt idx="37">
                  <c:v>1.9999999999999989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4A-4B4B-84B7-5345ABE28741}"/>
            </c:ext>
          </c:extLst>
        </c:ser>
        <c:ser>
          <c:idx val="2"/>
          <c:order val="2"/>
          <c:tx>
            <c:v>2nd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5-254A-4B4B-84B7-5345ABE28741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254A-4B4B-84B7-5345ABE28741}"/>
              </c:ext>
            </c:extLst>
          </c:dPt>
          <c:xVal>
            <c:numRef>
              <c:f>Sheet2!$AJ$7:$AJ$44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Sheet2!$AK$7:$AK$44</c:f>
              <c:numCache>
                <c:formatCode>General</c:formatCode>
                <c:ptCount val="38"/>
                <c:pt idx="0">
                  <c:v>1.2360679774997898</c:v>
                </c:pt>
                <c:pt idx="1">
                  <c:v>1.2360679774997898</c:v>
                </c:pt>
                <c:pt idx="2">
                  <c:v>2.1453016399327978</c:v>
                </c:pt>
                <c:pt idx="3">
                  <c:v>3.0269086976272122</c:v>
                </c:pt>
                <c:pt idx="4">
                  <c:v>3.8541019662496843</c:v>
                </c:pt>
                <c:pt idx="5">
                  <c:v>4.6017475969131123</c:v>
                </c:pt>
                <c:pt idx="6">
                  <c:v>5.2471287554567301</c:v>
                </c:pt>
                <c:pt idx="7">
                  <c:v>5.7706358619568139</c:v>
                </c:pt>
                <c:pt idx="8">
                  <c:v>6.1563624178897376</c:v>
                </c:pt>
                <c:pt idx="9">
                  <c:v>6.3925883170405342</c:v>
                </c:pt>
                <c:pt idx="10">
                  <c:v>6.4721359549995796</c:v>
                </c:pt>
                <c:pt idx="11">
                  <c:v>6.3925883170405342</c:v>
                </c:pt>
                <c:pt idx="12">
                  <c:v>6.1563624178897385</c:v>
                </c:pt>
                <c:pt idx="13">
                  <c:v>5.7706358619568148</c:v>
                </c:pt>
                <c:pt idx="14">
                  <c:v>5.2471287554567301</c:v>
                </c:pt>
                <c:pt idx="15">
                  <c:v>4.6017475969131123</c:v>
                </c:pt>
                <c:pt idx="16">
                  <c:v>3.8541019662496843</c:v>
                </c:pt>
                <c:pt idx="17">
                  <c:v>3.026908697627213</c:v>
                </c:pt>
                <c:pt idx="18">
                  <c:v>2.1453016399327973</c:v>
                </c:pt>
                <c:pt idx="19">
                  <c:v>1.2360679774997905</c:v>
                </c:pt>
                <c:pt idx="20">
                  <c:v>0.32683431506678096</c:v>
                </c:pt>
                <c:pt idx="21">
                  <c:v>-0.55477274262763232</c:v>
                </c:pt>
                <c:pt idx="22">
                  <c:v>-1.3819660112501055</c:v>
                </c:pt>
                <c:pt idx="23">
                  <c:v>-2.1296116419135322</c:v>
                </c:pt>
                <c:pt idx="24">
                  <c:v>-2.7749928004571496</c:v>
                </c:pt>
                <c:pt idx="25">
                  <c:v>-3.2984999069572334</c:v>
                </c:pt>
                <c:pt idx="26">
                  <c:v>-3.6842264628901589</c:v>
                </c:pt>
                <c:pt idx="27">
                  <c:v>-3.9204523620409546</c:v>
                </c:pt>
                <c:pt idx="28">
                  <c:v>-4</c:v>
                </c:pt>
                <c:pt idx="29">
                  <c:v>-3.9204523620409555</c:v>
                </c:pt>
                <c:pt idx="30">
                  <c:v>-3.684226462890158</c:v>
                </c:pt>
                <c:pt idx="31">
                  <c:v>-3.2984999069572343</c:v>
                </c:pt>
                <c:pt idx="32">
                  <c:v>-2.7749928004571505</c:v>
                </c:pt>
                <c:pt idx="33">
                  <c:v>-2.129611641913534</c:v>
                </c:pt>
                <c:pt idx="34">
                  <c:v>-1.3819660112501073</c:v>
                </c:pt>
                <c:pt idx="35">
                  <c:v>-0.5547727426276321</c:v>
                </c:pt>
                <c:pt idx="36">
                  <c:v>0.3268343150667814</c:v>
                </c:pt>
                <c:pt idx="37">
                  <c:v>1.2360679774997885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54A-4B4B-84B7-5345ABE28741}"/>
            </c:ext>
          </c:extLst>
        </c:ser>
        <c:ser>
          <c:idx val="3"/>
          <c:order val="3"/>
          <c:tx>
            <c:v>3rd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9-254A-4B4B-84B7-5345ABE28741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254A-4B4B-84B7-5345ABE28741}"/>
              </c:ext>
            </c:extLst>
          </c:dPt>
          <c:xVal>
            <c:numRef>
              <c:f>Sheet2!$AL$7:$AL$44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Sheet2!$AM$7:$AM$44</c:f>
              <c:numCache>
                <c:formatCode>General</c:formatCode>
                <c:ptCount val="38"/>
                <c:pt idx="0">
                  <c:v>0.69846640652185021</c:v>
                </c:pt>
                <c:pt idx="1">
                  <c:v>0.69846640652185021</c:v>
                </c:pt>
                <c:pt idx="2">
                  <c:v>1.7251769552825329</c:v>
                </c:pt>
                <c:pt idx="3">
                  <c:v>2.7206914235597286</c:v>
                </c:pt>
                <c:pt idx="4">
                  <c:v>3.6547616079894611</c:v>
                </c:pt>
                <c:pt idx="5">
                  <c:v>4.4990062586801542</c:v>
                </c:pt>
                <c:pt idx="6">
                  <c:v>5.2277734291289768</c:v>
                </c:pt>
                <c:pt idx="7">
                  <c:v>5.8189198976358227</c:v>
                </c:pt>
                <c:pt idx="8">
                  <c:v>6.2544839778896595</c:v>
                </c:pt>
                <c:pt idx="9">
                  <c:v>6.5212312757180317</c:v>
                </c:pt>
                <c:pt idx="10">
                  <c:v>6.6110568094570734</c:v>
                </c:pt>
                <c:pt idx="11">
                  <c:v>6.5212312757180317</c:v>
                </c:pt>
                <c:pt idx="12">
                  <c:v>6.2544839778896595</c:v>
                </c:pt>
                <c:pt idx="13">
                  <c:v>5.8189198976358245</c:v>
                </c:pt>
                <c:pt idx="14">
                  <c:v>5.2277734291289768</c:v>
                </c:pt>
                <c:pt idx="15">
                  <c:v>4.4990062586801551</c:v>
                </c:pt>
                <c:pt idx="16">
                  <c:v>3.6547616079894611</c:v>
                </c:pt>
                <c:pt idx="17">
                  <c:v>2.7206914235597295</c:v>
                </c:pt>
                <c:pt idx="18">
                  <c:v>1.7251769552825327</c:v>
                </c:pt>
                <c:pt idx="19">
                  <c:v>0.69846640652185099</c:v>
                </c:pt>
                <c:pt idx="20">
                  <c:v>-0.32824414223883336</c:v>
                </c:pt>
                <c:pt idx="21">
                  <c:v>-1.3237586105160277</c:v>
                </c:pt>
                <c:pt idx="22">
                  <c:v>-2.2578287949457616</c:v>
                </c:pt>
                <c:pt idx="23">
                  <c:v>-3.1020734456364534</c:v>
                </c:pt>
                <c:pt idx="24">
                  <c:v>-3.8308406160852759</c:v>
                </c:pt>
                <c:pt idx="25">
                  <c:v>-4.4219870845921214</c:v>
                </c:pt>
                <c:pt idx="26">
                  <c:v>-4.8575511648459599</c:v>
                </c:pt>
                <c:pt idx="27">
                  <c:v>-5.1242984626743322</c:v>
                </c:pt>
                <c:pt idx="28">
                  <c:v>-5.2141239964133721</c:v>
                </c:pt>
                <c:pt idx="29">
                  <c:v>-5.1242984626743322</c:v>
                </c:pt>
                <c:pt idx="30">
                  <c:v>-4.8575511648459582</c:v>
                </c:pt>
                <c:pt idx="31">
                  <c:v>-4.4219870845921232</c:v>
                </c:pt>
                <c:pt idx="32">
                  <c:v>-3.8308406160852768</c:v>
                </c:pt>
                <c:pt idx="33">
                  <c:v>-3.1020734456364556</c:v>
                </c:pt>
                <c:pt idx="34">
                  <c:v>-2.2578287949457638</c:v>
                </c:pt>
                <c:pt idx="35">
                  <c:v>-1.3237586105160273</c:v>
                </c:pt>
                <c:pt idx="36">
                  <c:v>-0.32824414223883291</c:v>
                </c:pt>
                <c:pt idx="37">
                  <c:v>0.69846640652184877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54A-4B4B-84B7-5345ABE28741}"/>
            </c:ext>
          </c:extLst>
        </c:ser>
        <c:ser>
          <c:idx val="4"/>
          <c:order val="4"/>
          <c:tx>
            <c:v>4th Circle</c:v>
          </c:tx>
          <c:marker>
            <c:symbol val="none"/>
          </c:marker>
          <c:dPt>
            <c:idx val="0"/>
            <c:marker>
              <c:symbol val="diamond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D-254A-4B4B-84B7-5345ABE28741}"/>
              </c:ext>
            </c:extLst>
          </c:dPt>
          <c:dPt>
            <c:idx val="1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254A-4B4B-84B7-5345ABE28741}"/>
              </c:ext>
            </c:extLst>
          </c:dPt>
          <c:xVal>
            <c:numRef>
              <c:f>Sheet2!$AN$7:$AN$44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xVal>
          <c:yVal>
            <c:numRef>
              <c:f>Sheet2!$AO$7:$AO$44</c:f>
              <c:numCache>
                <c:formatCode>General</c:formatCode>
                <c:ptCount val="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54A-4B4B-84B7-5345ABE2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80928"/>
        <c:axId val="161582464"/>
      </c:scatterChart>
      <c:valAx>
        <c:axId val="161580928"/>
        <c:scaling>
          <c:orientation val="minMax"/>
          <c:max val="8"/>
          <c:min val="-8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161582464"/>
        <c:crosses val="autoZero"/>
        <c:crossBetween val="midCat"/>
        <c:majorUnit val="1"/>
        <c:minorUnit val="1"/>
      </c:valAx>
      <c:valAx>
        <c:axId val="161582464"/>
        <c:scaling>
          <c:orientation val="minMax"/>
          <c:max val="8"/>
          <c:min val="-8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92D050"/>
            </a:solidFill>
          </a:ln>
        </c:spPr>
        <c:txPr>
          <a:bodyPr/>
          <a:lstStyle/>
          <a:p>
            <a:pPr>
              <a:defRPr>
                <a:solidFill>
                  <a:srgbClr val="92D050"/>
                </a:solidFill>
              </a:defRPr>
            </a:pPr>
            <a:endParaRPr lang="en-US"/>
          </a:p>
        </c:txPr>
        <c:crossAx val="161580928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$AH$5" lockText="1" noThreeD="1"/>
</file>

<file path=xl/ctrlProps/ctrlProp2.xml><?xml version="1.0" encoding="utf-8"?>
<formControlPr xmlns="http://schemas.microsoft.com/office/spreadsheetml/2009/9/main" objectType="CheckBox" fmlaLink="$AJ$5" lockText="1" noThreeD="1"/>
</file>

<file path=xl/ctrlProps/ctrlProp3.xml><?xml version="1.0" encoding="utf-8"?>
<formControlPr xmlns="http://schemas.microsoft.com/office/spreadsheetml/2009/9/main" objectType="CheckBox" fmlaLink="$AL$5" lockText="1" noThreeD="1"/>
</file>

<file path=xl/ctrlProps/ctrlProp4.xml><?xml version="1.0" encoding="utf-8"?>
<formControlPr xmlns="http://schemas.microsoft.com/office/spreadsheetml/2009/9/main" objectType="CheckBox" fmlaLink="$AN$5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CheckBox" fmlaLink="$AH$5" lockText="1" noThreeD="1"/>
</file>

<file path=xl/ctrlProps/ctrlProp7.xml><?xml version="1.0" encoding="utf-8"?>
<formControlPr xmlns="http://schemas.microsoft.com/office/spreadsheetml/2009/9/main" objectType="CheckBox" fmlaLink="$AJ$5" lockText="1" noThreeD="1"/>
</file>

<file path=xl/ctrlProps/ctrlProp8.xml><?xml version="1.0" encoding="utf-8"?>
<formControlPr xmlns="http://schemas.microsoft.com/office/spreadsheetml/2009/9/main" objectType="CheckBox" fmlaLink="$AL$5" lockText="1" noThreeD="1"/>
</file>

<file path=xl/ctrlProps/ctrlProp9.xml><?xml version="1.0" encoding="utf-8"?>
<formControlPr xmlns="http://schemas.microsoft.com/office/spreadsheetml/2009/9/main" objectType="CheckBox" fmlaLink="$AN$5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CheckBox" fmlaLink="$AH$5" lockText="1" noThreeD="1"/>
</file>

<file path=xl/ctrlProps/ctrlProp12.xml><?xml version="1.0" encoding="utf-8"?>
<formControlPr xmlns="http://schemas.microsoft.com/office/spreadsheetml/2009/9/main" objectType="CheckBox" fmlaLink="$AJ$5" lockText="1" noThreeD="1"/>
</file>

<file path=xl/ctrlProps/ctrlProp13.xml><?xml version="1.0" encoding="utf-8"?>
<formControlPr xmlns="http://schemas.microsoft.com/office/spreadsheetml/2009/9/main" objectType="CheckBox" fmlaLink="$AL$5" lockText="1" noThreeD="1"/>
</file>

<file path=xl/ctrlProps/ctrlProp14.xml><?xml version="1.0" encoding="utf-8"?>
<formControlPr xmlns="http://schemas.microsoft.com/office/spreadsheetml/2009/9/main" objectType="CheckBox" fmlaLink="$AN$5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CheckBox" fmlaLink="$AH$5" lockText="1" noThreeD="1"/>
</file>

<file path=xl/ctrlProps/ctrlProp17.xml><?xml version="1.0" encoding="utf-8"?>
<formControlPr xmlns="http://schemas.microsoft.com/office/spreadsheetml/2009/9/main" objectType="CheckBox" fmlaLink="$AJ$5" lockText="1" noThreeD="1"/>
</file>

<file path=xl/ctrlProps/ctrlProp18.xml><?xml version="1.0" encoding="utf-8"?>
<formControlPr xmlns="http://schemas.microsoft.com/office/spreadsheetml/2009/9/main" objectType="CheckBox" fmlaLink="$AL$5" lockText="1" noThreeD="1"/>
</file>

<file path=xl/ctrlProps/ctrlProp19.xml><?xml version="1.0" encoding="utf-8"?>
<formControlPr xmlns="http://schemas.microsoft.com/office/spreadsheetml/2009/9/main" objectType="CheckBox" fmlaLink="$AN$5" lockText="1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CheckBox" fmlaLink="$AH$5" lockText="1" noThreeD="1"/>
</file>

<file path=xl/ctrlProps/ctrlProp22.xml><?xml version="1.0" encoding="utf-8"?>
<formControlPr xmlns="http://schemas.microsoft.com/office/spreadsheetml/2009/9/main" objectType="CheckBox" fmlaLink="$AJ$5" lockText="1" noThreeD="1"/>
</file>

<file path=xl/ctrlProps/ctrlProp23.xml><?xml version="1.0" encoding="utf-8"?>
<formControlPr xmlns="http://schemas.microsoft.com/office/spreadsheetml/2009/9/main" objectType="CheckBox" fmlaLink="$AL$5" lockText="1" noThreeD="1"/>
</file>

<file path=xl/ctrlProps/ctrlProp24.xml><?xml version="1.0" encoding="utf-8"?>
<formControlPr xmlns="http://schemas.microsoft.com/office/spreadsheetml/2009/9/main" objectType="CheckBox" fmlaLink="$AN$5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24</xdr:row>
          <xdr:rowOff>9525</xdr:rowOff>
        </xdr:from>
        <xdr:to>
          <xdr:col>14</xdr:col>
          <xdr:colOff>390525</xdr:colOff>
          <xdr:row>25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Initial circle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66675</xdr:colOff>
          <xdr:row>55</xdr:row>
          <xdr:rowOff>19050</xdr:rowOff>
        </xdr:from>
        <xdr:to>
          <xdr:col>14</xdr:col>
          <xdr:colOff>352425</xdr:colOff>
          <xdr:row>56</xdr:row>
          <xdr:rowOff>47625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2nd circle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77</xdr:row>
          <xdr:rowOff>9525</xdr:rowOff>
        </xdr:from>
        <xdr:to>
          <xdr:col>14</xdr:col>
          <xdr:colOff>371475</xdr:colOff>
          <xdr:row>78</xdr:row>
          <xdr:rowOff>38100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3rd circle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100</xdr:row>
          <xdr:rowOff>9525</xdr:rowOff>
        </xdr:from>
        <xdr:to>
          <xdr:col>14</xdr:col>
          <xdr:colOff>285750</xdr:colOff>
          <xdr:row>101</xdr:row>
          <xdr:rowOff>38100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4th circle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372717</xdr:colOff>
      <xdr:row>36</xdr:row>
      <xdr:rowOff>165651</xdr:rowOff>
    </xdr:from>
    <xdr:to>
      <xdr:col>21</xdr:col>
      <xdr:colOff>356152</xdr:colOff>
      <xdr:row>56</xdr:row>
      <xdr:rowOff>19848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389871</xdr:colOff>
          <xdr:row>37</xdr:row>
          <xdr:rowOff>4356</xdr:rowOff>
        </xdr:from>
        <xdr:to>
          <xdr:col>16</xdr:col>
          <xdr:colOff>159996</xdr:colOff>
          <xdr:row>41</xdr:row>
          <xdr:rowOff>165653</xdr:rowOff>
        </xdr:to>
        <xdr:grpSp>
          <xdr:nvGrpSpPr>
            <xdr:cNvPr id="21" name="Group 20"/>
            <xdr:cNvGrpSpPr/>
          </xdr:nvGrpSpPr>
          <xdr:grpSpPr>
            <a:xfrm>
              <a:off x="5400849" y="7102552"/>
              <a:ext cx="830299" cy="923297"/>
              <a:chOff x="7038086" y="9262386"/>
              <a:chExt cx="828679" cy="924102"/>
            </a:xfrm>
            <a:noFill/>
          </xdr:grpSpPr>
          <xdr:sp macro="" textlink="">
            <xdr:nvSpPr>
              <xdr:cNvPr id="1390" name="Group Box 366" hidden="1">
                <a:extLst>
                  <a:ext uri="{63B3BB69-23CF-44E3-9099-C40C66FF867C}">
                    <a14:compatExt spid="_x0000_s1390"/>
                  </a:ext>
                </a:extLst>
              </xdr:cNvPr>
              <xdr:cNvSpPr/>
            </xdr:nvSpPr>
            <xdr:spPr bwMode="auto">
              <a:xfrm>
                <a:off x="7053956" y="9262386"/>
                <a:ext cx="735795" cy="92410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Display</a:t>
                </a:r>
              </a:p>
            </xdr:txBody>
          </xdr:sp>
          <xdr:sp macro="" textlink="">
            <xdr:nvSpPr>
              <xdr:cNvPr id="1391" name="Check Box 367" hidden="1">
                <a:extLst>
                  <a:ext uri="{63B3BB69-23CF-44E3-9099-C40C66FF867C}">
                    <a14:compatExt spid="_x0000_s1391"/>
                  </a:ext>
                </a:extLst>
              </xdr:cNvPr>
              <xdr:cNvSpPr/>
            </xdr:nvSpPr>
            <xdr:spPr bwMode="auto">
              <a:xfrm>
                <a:off x="7038086" y="9376305"/>
                <a:ext cx="82867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Initial circle</a:t>
                </a:r>
              </a:p>
            </xdr:txBody>
          </xdr:sp>
          <xdr:sp macro="" textlink="">
            <xdr:nvSpPr>
              <xdr:cNvPr id="1392" name="Check Box 368" hidden="1">
                <a:extLst>
                  <a:ext uri="{63B3BB69-23CF-44E3-9099-C40C66FF867C}">
                    <a14:compatExt spid="_x0000_s1392"/>
                  </a:ext>
                </a:extLst>
              </xdr:cNvPr>
              <xdr:cNvSpPr/>
            </xdr:nvSpPr>
            <xdr:spPr bwMode="auto">
              <a:xfrm>
                <a:off x="7038087" y="9571810"/>
                <a:ext cx="733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2nd circle</a:t>
                </a:r>
              </a:p>
            </xdr:txBody>
          </xdr:sp>
          <xdr:sp macro="" textlink="">
            <xdr:nvSpPr>
              <xdr:cNvPr id="1393" name="Check Box 369" hidden="1">
                <a:extLst>
                  <a:ext uri="{63B3BB69-23CF-44E3-9099-C40C66FF867C}">
                    <a14:compatExt spid="_x0000_s1393"/>
                  </a:ext>
                </a:extLst>
              </xdr:cNvPr>
              <xdr:cNvSpPr/>
            </xdr:nvSpPr>
            <xdr:spPr bwMode="auto">
              <a:xfrm>
                <a:off x="7038087" y="9767314"/>
                <a:ext cx="7810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3rd circle</a:t>
                </a:r>
              </a:p>
            </xdr:txBody>
          </xdr:sp>
          <xdr:sp macro="" textlink="">
            <xdr:nvSpPr>
              <xdr:cNvPr id="1394" name="Check Box 370" hidden="1">
                <a:extLst>
                  <a:ext uri="{63B3BB69-23CF-44E3-9099-C40C66FF867C}">
                    <a14:compatExt spid="_x0000_s1394"/>
                  </a:ext>
                </a:extLst>
              </xdr:cNvPr>
              <xdr:cNvSpPr/>
            </xdr:nvSpPr>
            <xdr:spPr bwMode="auto">
              <a:xfrm>
                <a:off x="7038087" y="9962817"/>
                <a:ext cx="685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4th circle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14</xdr:col>
      <xdr:colOff>384312</xdr:colOff>
      <xdr:row>5</xdr:row>
      <xdr:rowOff>160682</xdr:rowOff>
    </xdr:from>
    <xdr:to>
      <xdr:col>21</xdr:col>
      <xdr:colOff>367747</xdr:colOff>
      <xdr:row>24</xdr:row>
      <xdr:rowOff>172249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442879</xdr:colOff>
          <xdr:row>6</xdr:row>
          <xdr:rowOff>40800</xdr:rowOff>
        </xdr:from>
        <xdr:to>
          <xdr:col>16</xdr:col>
          <xdr:colOff>213004</xdr:colOff>
          <xdr:row>11</xdr:row>
          <xdr:rowOff>11597</xdr:rowOff>
        </xdr:to>
        <xdr:grpSp>
          <xdr:nvGrpSpPr>
            <xdr:cNvPr id="35" name="Group 34"/>
            <xdr:cNvGrpSpPr/>
          </xdr:nvGrpSpPr>
          <xdr:grpSpPr>
            <a:xfrm>
              <a:off x="5453857" y="1183800"/>
              <a:ext cx="830299" cy="923297"/>
              <a:chOff x="7038086" y="9262386"/>
              <a:chExt cx="828679" cy="924102"/>
            </a:xfrm>
            <a:noFill/>
          </xdr:grpSpPr>
          <xdr:sp macro="" textlink="">
            <xdr:nvSpPr>
              <xdr:cNvPr id="1400" name="Group Box 376" hidden="1">
                <a:extLst>
                  <a:ext uri="{63B3BB69-23CF-44E3-9099-C40C66FF867C}">
                    <a14:compatExt spid="_x0000_s1400"/>
                  </a:ext>
                </a:extLst>
              </xdr:cNvPr>
              <xdr:cNvSpPr/>
            </xdr:nvSpPr>
            <xdr:spPr bwMode="auto">
              <a:xfrm>
                <a:off x="7053956" y="9262386"/>
                <a:ext cx="735795" cy="92410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Display</a:t>
                </a:r>
              </a:p>
            </xdr:txBody>
          </xdr:sp>
          <xdr:sp macro="" textlink="">
            <xdr:nvSpPr>
              <xdr:cNvPr id="1401" name="Check Box 377" hidden="1">
                <a:extLst>
                  <a:ext uri="{63B3BB69-23CF-44E3-9099-C40C66FF867C}">
                    <a14:compatExt spid="_x0000_s1401"/>
                  </a:ext>
                </a:extLst>
              </xdr:cNvPr>
              <xdr:cNvSpPr/>
            </xdr:nvSpPr>
            <xdr:spPr bwMode="auto">
              <a:xfrm>
                <a:off x="7038086" y="9376305"/>
                <a:ext cx="82867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Initial circle</a:t>
                </a:r>
              </a:p>
            </xdr:txBody>
          </xdr:sp>
          <xdr:sp macro="" textlink="">
            <xdr:nvSpPr>
              <xdr:cNvPr id="1402" name="Check Box 378" hidden="1">
                <a:extLst>
                  <a:ext uri="{63B3BB69-23CF-44E3-9099-C40C66FF867C}">
                    <a14:compatExt spid="_x0000_s1402"/>
                  </a:ext>
                </a:extLst>
              </xdr:cNvPr>
              <xdr:cNvSpPr/>
            </xdr:nvSpPr>
            <xdr:spPr bwMode="auto">
              <a:xfrm>
                <a:off x="7038087" y="9571810"/>
                <a:ext cx="733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2nd circle</a:t>
                </a:r>
              </a:p>
            </xdr:txBody>
          </xdr:sp>
          <xdr:sp macro="" textlink="">
            <xdr:nvSpPr>
              <xdr:cNvPr id="1403" name="Check Box 379" hidden="1">
                <a:extLst>
                  <a:ext uri="{63B3BB69-23CF-44E3-9099-C40C66FF867C}">
                    <a14:compatExt spid="_x0000_s1403"/>
                  </a:ext>
                </a:extLst>
              </xdr:cNvPr>
              <xdr:cNvSpPr/>
            </xdr:nvSpPr>
            <xdr:spPr bwMode="auto">
              <a:xfrm>
                <a:off x="7038087" y="9767314"/>
                <a:ext cx="7810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3rd circle</a:t>
                </a:r>
              </a:p>
            </xdr:txBody>
          </xdr:sp>
          <xdr:sp macro="" textlink="">
            <xdr:nvSpPr>
              <xdr:cNvPr id="1404" name="Check Box 380" hidden="1">
                <a:extLst>
                  <a:ext uri="{63B3BB69-23CF-44E3-9099-C40C66FF867C}">
                    <a14:compatExt spid="_x0000_s1404"/>
                  </a:ext>
                </a:extLst>
              </xdr:cNvPr>
              <xdr:cNvSpPr/>
            </xdr:nvSpPr>
            <xdr:spPr bwMode="auto">
              <a:xfrm>
                <a:off x="7038087" y="9962817"/>
                <a:ext cx="685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4th circle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14</xdr:col>
      <xdr:colOff>362777</xdr:colOff>
      <xdr:row>59</xdr:row>
      <xdr:rowOff>6625</xdr:rowOff>
    </xdr:from>
    <xdr:to>
      <xdr:col>21</xdr:col>
      <xdr:colOff>346212</xdr:colOff>
      <xdr:row>78</xdr:row>
      <xdr:rowOff>51322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379931</xdr:colOff>
          <xdr:row>59</xdr:row>
          <xdr:rowOff>35830</xdr:rowOff>
        </xdr:from>
        <xdr:to>
          <xdr:col>16</xdr:col>
          <xdr:colOff>150056</xdr:colOff>
          <xdr:row>64</xdr:row>
          <xdr:rowOff>6627</xdr:rowOff>
        </xdr:to>
        <xdr:grpSp>
          <xdr:nvGrpSpPr>
            <xdr:cNvPr id="42" name="Group 41"/>
            <xdr:cNvGrpSpPr/>
          </xdr:nvGrpSpPr>
          <xdr:grpSpPr>
            <a:xfrm>
              <a:off x="5390909" y="11325026"/>
              <a:ext cx="830299" cy="923297"/>
              <a:chOff x="7038086" y="9262386"/>
              <a:chExt cx="828679" cy="924102"/>
            </a:xfrm>
            <a:noFill/>
          </xdr:grpSpPr>
          <xdr:sp macro="" textlink="">
            <xdr:nvSpPr>
              <xdr:cNvPr id="1405" name="Group Box 381" hidden="1">
                <a:extLst>
                  <a:ext uri="{63B3BB69-23CF-44E3-9099-C40C66FF867C}">
                    <a14:compatExt spid="_x0000_s1405"/>
                  </a:ext>
                </a:extLst>
              </xdr:cNvPr>
              <xdr:cNvSpPr/>
            </xdr:nvSpPr>
            <xdr:spPr bwMode="auto">
              <a:xfrm>
                <a:off x="7053956" y="9262386"/>
                <a:ext cx="735795" cy="92410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Display</a:t>
                </a:r>
              </a:p>
            </xdr:txBody>
          </xdr:sp>
          <xdr:sp macro="" textlink="">
            <xdr:nvSpPr>
              <xdr:cNvPr id="1406" name="Check Box 382" hidden="1">
                <a:extLst>
                  <a:ext uri="{63B3BB69-23CF-44E3-9099-C40C66FF867C}">
                    <a14:compatExt spid="_x0000_s1406"/>
                  </a:ext>
                </a:extLst>
              </xdr:cNvPr>
              <xdr:cNvSpPr/>
            </xdr:nvSpPr>
            <xdr:spPr bwMode="auto">
              <a:xfrm>
                <a:off x="7038086" y="9376305"/>
                <a:ext cx="82867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Initial circle</a:t>
                </a:r>
              </a:p>
            </xdr:txBody>
          </xdr:sp>
          <xdr:sp macro="" textlink="">
            <xdr:nvSpPr>
              <xdr:cNvPr id="1407" name="Check Box 383" hidden="1">
                <a:extLst>
                  <a:ext uri="{63B3BB69-23CF-44E3-9099-C40C66FF867C}">
                    <a14:compatExt spid="_x0000_s1407"/>
                  </a:ext>
                </a:extLst>
              </xdr:cNvPr>
              <xdr:cNvSpPr/>
            </xdr:nvSpPr>
            <xdr:spPr bwMode="auto">
              <a:xfrm>
                <a:off x="7038087" y="9571810"/>
                <a:ext cx="733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2nd circle</a:t>
                </a:r>
              </a:p>
            </xdr:txBody>
          </xdr:sp>
          <xdr:sp macro="" textlink="">
            <xdr:nvSpPr>
              <xdr:cNvPr id="1408" name="Check Box 384" hidden="1">
                <a:extLst>
                  <a:ext uri="{63B3BB69-23CF-44E3-9099-C40C66FF867C}">
                    <a14:compatExt spid="_x0000_s1408"/>
                  </a:ext>
                </a:extLst>
              </xdr:cNvPr>
              <xdr:cNvSpPr/>
            </xdr:nvSpPr>
            <xdr:spPr bwMode="auto">
              <a:xfrm>
                <a:off x="7038087" y="9767314"/>
                <a:ext cx="7810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3rd circle</a:t>
                </a:r>
              </a:p>
            </xdr:txBody>
          </xdr:sp>
          <xdr:sp macro="" textlink="">
            <xdr:nvSpPr>
              <xdr:cNvPr id="1409" name="Check Box 385" hidden="1">
                <a:extLst>
                  <a:ext uri="{63B3BB69-23CF-44E3-9099-C40C66FF867C}">
                    <a14:compatExt spid="_x0000_s1409"/>
                  </a:ext>
                </a:extLst>
              </xdr:cNvPr>
              <xdr:cNvSpPr/>
            </xdr:nvSpPr>
            <xdr:spPr bwMode="auto">
              <a:xfrm>
                <a:off x="7038087" y="9962817"/>
                <a:ext cx="685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4th circle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14</xdr:col>
      <xdr:colOff>366090</xdr:colOff>
      <xdr:row>81</xdr:row>
      <xdr:rowOff>109329</xdr:rowOff>
    </xdr:from>
    <xdr:to>
      <xdr:col>21</xdr:col>
      <xdr:colOff>349525</xdr:colOff>
      <xdr:row>100</xdr:row>
      <xdr:rowOff>154026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383244</xdr:colOff>
          <xdr:row>81</xdr:row>
          <xdr:rowOff>138534</xdr:rowOff>
        </xdr:from>
        <xdr:to>
          <xdr:col>16</xdr:col>
          <xdr:colOff>153369</xdr:colOff>
          <xdr:row>86</xdr:row>
          <xdr:rowOff>109331</xdr:rowOff>
        </xdr:to>
        <xdr:grpSp>
          <xdr:nvGrpSpPr>
            <xdr:cNvPr id="49" name="Group 48"/>
            <xdr:cNvGrpSpPr/>
          </xdr:nvGrpSpPr>
          <xdr:grpSpPr>
            <a:xfrm>
              <a:off x="5394222" y="15618730"/>
              <a:ext cx="830299" cy="923297"/>
              <a:chOff x="7038086" y="9262386"/>
              <a:chExt cx="828679" cy="924102"/>
            </a:xfrm>
            <a:noFill/>
          </xdr:grpSpPr>
          <xdr:sp macro="" textlink="">
            <xdr:nvSpPr>
              <xdr:cNvPr id="1410" name="Group Box 386" hidden="1">
                <a:extLst>
                  <a:ext uri="{63B3BB69-23CF-44E3-9099-C40C66FF867C}">
                    <a14:compatExt spid="_x0000_s1410"/>
                  </a:ext>
                </a:extLst>
              </xdr:cNvPr>
              <xdr:cNvSpPr/>
            </xdr:nvSpPr>
            <xdr:spPr bwMode="auto">
              <a:xfrm>
                <a:off x="7053956" y="9262386"/>
                <a:ext cx="735795" cy="92410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Display</a:t>
                </a:r>
              </a:p>
            </xdr:txBody>
          </xdr:sp>
          <xdr:sp macro="" textlink="">
            <xdr:nvSpPr>
              <xdr:cNvPr id="1411" name="Check Box 387" hidden="1">
                <a:extLst>
                  <a:ext uri="{63B3BB69-23CF-44E3-9099-C40C66FF867C}">
                    <a14:compatExt spid="_x0000_s1411"/>
                  </a:ext>
                </a:extLst>
              </xdr:cNvPr>
              <xdr:cNvSpPr/>
            </xdr:nvSpPr>
            <xdr:spPr bwMode="auto">
              <a:xfrm>
                <a:off x="7038086" y="9376305"/>
                <a:ext cx="828679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Initial circle</a:t>
                </a:r>
              </a:p>
            </xdr:txBody>
          </xdr:sp>
          <xdr:sp macro="" textlink="">
            <xdr:nvSpPr>
              <xdr:cNvPr id="1412" name="Check Box 388" hidden="1">
                <a:extLst>
                  <a:ext uri="{63B3BB69-23CF-44E3-9099-C40C66FF867C}">
                    <a14:compatExt spid="_x0000_s1412"/>
                  </a:ext>
                </a:extLst>
              </xdr:cNvPr>
              <xdr:cNvSpPr/>
            </xdr:nvSpPr>
            <xdr:spPr bwMode="auto">
              <a:xfrm>
                <a:off x="7038087" y="9571810"/>
                <a:ext cx="733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2nd circle</a:t>
                </a:r>
              </a:p>
            </xdr:txBody>
          </xdr:sp>
          <xdr:sp macro="" textlink="">
            <xdr:nvSpPr>
              <xdr:cNvPr id="1413" name="Check Box 389" hidden="1">
                <a:extLst>
                  <a:ext uri="{63B3BB69-23CF-44E3-9099-C40C66FF867C}">
                    <a14:compatExt spid="_x0000_s1413"/>
                  </a:ext>
                </a:extLst>
              </xdr:cNvPr>
              <xdr:cNvSpPr/>
            </xdr:nvSpPr>
            <xdr:spPr bwMode="auto">
              <a:xfrm>
                <a:off x="7038087" y="9767314"/>
                <a:ext cx="7810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3rd circle</a:t>
                </a:r>
              </a:p>
            </xdr:txBody>
          </xdr:sp>
          <xdr:sp macro="" textlink="">
            <xdr:nvSpPr>
              <xdr:cNvPr id="1414" name="Check Box 390" hidden="1">
                <a:extLst>
                  <a:ext uri="{63B3BB69-23CF-44E3-9099-C40C66FF867C}">
                    <a14:compatExt spid="_x0000_s1414"/>
                  </a:ext>
                </a:extLst>
              </xdr:cNvPr>
              <xdr:cNvSpPr/>
            </xdr:nvSpPr>
            <xdr:spPr bwMode="auto">
              <a:xfrm>
                <a:off x="7038087" y="9962817"/>
                <a:ext cx="685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4th circle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4"/>
  <sheetViews>
    <sheetView workbookViewId="0">
      <selection activeCell="G10" sqref="G10"/>
    </sheetView>
  </sheetViews>
  <sheetFormatPr defaultRowHeight="15" x14ac:dyDescent="0.25"/>
  <cols>
    <col min="1" max="59" width="6.7109375" customWidth="1"/>
  </cols>
  <sheetData>
    <row r="3" spans="2:22" x14ac:dyDescent="0.25">
      <c r="B3" t="s">
        <v>0</v>
      </c>
      <c r="C3">
        <v>0</v>
      </c>
      <c r="D3">
        <v>0</v>
      </c>
      <c r="F3" t="s">
        <v>1</v>
      </c>
      <c r="G3">
        <v>4</v>
      </c>
      <c r="P3" t="s">
        <v>0</v>
      </c>
      <c r="Q3">
        <v>0</v>
      </c>
      <c r="R3">
        <v>0</v>
      </c>
      <c r="T3" t="s">
        <v>1</v>
      </c>
      <c r="U3">
        <v>4</v>
      </c>
    </row>
    <row r="4" spans="2:22" x14ac:dyDescent="0.25">
      <c r="B4" t="s">
        <v>2</v>
      </c>
      <c r="C4">
        <v>4</v>
      </c>
      <c r="D4">
        <v>4</v>
      </c>
      <c r="F4" t="s">
        <v>3</v>
      </c>
      <c r="G4">
        <f>C4-C3</f>
        <v>4</v>
      </c>
      <c r="H4">
        <f>D4-D3</f>
        <v>4</v>
      </c>
      <c r="I4" t="s">
        <v>4</v>
      </c>
      <c r="J4">
        <f>SQRT( SUMPRODUCT(G4:H4,G4:H4))</f>
        <v>5.6568542494923806</v>
      </c>
      <c r="K4" t="s">
        <v>6</v>
      </c>
      <c r="L4">
        <f>(J4-G5)/J4</f>
        <v>0.14644660940672635</v>
      </c>
      <c r="P4" t="s">
        <v>2</v>
      </c>
      <c r="Q4">
        <v>-4</v>
      </c>
      <c r="R4">
        <v>4</v>
      </c>
      <c r="T4" t="s">
        <v>3</v>
      </c>
      <c r="U4">
        <f>Q4-Q3</f>
        <v>-4</v>
      </c>
      <c r="V4">
        <f>R4-R3</f>
        <v>4</v>
      </c>
    </row>
    <row r="5" spans="2:22" x14ac:dyDescent="0.25">
      <c r="B5" t="s">
        <v>5</v>
      </c>
      <c r="C5">
        <f>C3+$L4*G4</f>
        <v>0.58578643762690541</v>
      </c>
      <c r="D5">
        <f>D3+$L4*H4</f>
        <v>0.58578643762690541</v>
      </c>
      <c r="F5" t="s">
        <v>1</v>
      </c>
      <c r="G5">
        <f>(G3+J4)/2</f>
        <v>4.8284271247461898</v>
      </c>
      <c r="P5" t="s">
        <v>5</v>
      </c>
      <c r="Q5">
        <f>Q3+$L4*U4</f>
        <v>-0.58578643762690541</v>
      </c>
      <c r="R5">
        <f>R3+$L4*V4</f>
        <v>0.58578643762690541</v>
      </c>
      <c r="T5" t="s">
        <v>1</v>
      </c>
      <c r="U5">
        <f>(U3+X4)/2</f>
        <v>2</v>
      </c>
    </row>
    <row r="6" spans="2:22" x14ac:dyDescent="0.25">
      <c r="B6" t="s">
        <v>7</v>
      </c>
      <c r="C6">
        <v>-4</v>
      </c>
      <c r="D6">
        <v>4</v>
      </c>
      <c r="F6" t="s">
        <v>3</v>
      </c>
      <c r="G6">
        <f>C6-C5</f>
        <v>-4.5857864376269051</v>
      </c>
      <c r="H6">
        <f>D6-D5</f>
        <v>3.4142135623730945</v>
      </c>
      <c r="I6" t="s">
        <v>4</v>
      </c>
      <c r="J6">
        <f>SQRT( SUMPRODUCT(G6:H6,G6:H6))</f>
        <v>5.7171926240957838</v>
      </c>
      <c r="K6" t="s">
        <v>6</v>
      </c>
      <c r="L6">
        <f>(J6-G7)/J6</f>
        <v>7.77274405276977E-2</v>
      </c>
      <c r="P6" t="s">
        <v>7</v>
      </c>
      <c r="Q6">
        <v>4</v>
      </c>
      <c r="R6">
        <v>4</v>
      </c>
      <c r="T6" t="s">
        <v>3</v>
      </c>
      <c r="U6">
        <f>Q6-Q5</f>
        <v>4.5857864376269051</v>
      </c>
      <c r="V6">
        <f>R6-R5</f>
        <v>3.4142135623730945</v>
      </c>
    </row>
    <row r="7" spans="2:22" x14ac:dyDescent="0.25">
      <c r="B7" t="s">
        <v>5</v>
      </c>
      <c r="C7">
        <f>C5+$L6*G6</f>
        <v>0.22934499502353745</v>
      </c>
      <c r="D7">
        <f>D5+$L6*H6</f>
        <v>0.85116451924511893</v>
      </c>
      <c r="F7" t="s">
        <v>1</v>
      </c>
      <c r="G7">
        <f>(G5+J6)/2</f>
        <v>5.2728098744209868</v>
      </c>
      <c r="P7" t="s">
        <v>5</v>
      </c>
      <c r="Q7">
        <f>Q5+$L6*U6</f>
        <v>-0.22934499502353745</v>
      </c>
      <c r="R7">
        <f>R5+$L6*V6</f>
        <v>0.85116451924511893</v>
      </c>
      <c r="T7" t="s">
        <v>1</v>
      </c>
      <c r="U7">
        <f>(U5+X6)/2</f>
        <v>1</v>
      </c>
    </row>
    <row r="10" spans="2:22" x14ac:dyDescent="0.25">
      <c r="B10" t="s">
        <v>0</v>
      </c>
      <c r="C10">
        <v>0</v>
      </c>
      <c r="D10">
        <v>0</v>
      </c>
      <c r="F10" t="s">
        <v>1</v>
      </c>
      <c r="G10">
        <v>4</v>
      </c>
    </row>
    <row r="11" spans="2:22" x14ac:dyDescent="0.25">
      <c r="B11" t="s">
        <v>2</v>
      </c>
      <c r="C11">
        <v>4</v>
      </c>
      <c r="D11">
        <v>4</v>
      </c>
      <c r="F11" t="s">
        <v>3</v>
      </c>
      <c r="G11">
        <f>C11-C10</f>
        <v>4</v>
      </c>
      <c r="H11">
        <f>D11-D10</f>
        <v>4</v>
      </c>
      <c r="I11" t="s">
        <v>4</v>
      </c>
      <c r="J11">
        <f>SQRT( SUMPRODUCT(G11:H11,G11:H11))</f>
        <v>5.6568542494923806</v>
      </c>
      <c r="K11" t="s">
        <v>6</v>
      </c>
      <c r="L11">
        <f>(J11-G12)/J11</f>
        <v>0.14644660940672635</v>
      </c>
    </row>
    <row r="12" spans="2:22" x14ac:dyDescent="0.25">
      <c r="B12" t="s">
        <v>5</v>
      </c>
      <c r="C12">
        <f>C10+$L11*G11</f>
        <v>0.58578643762690541</v>
      </c>
      <c r="D12">
        <f>D10+$L11*H11</f>
        <v>0.58578643762690541</v>
      </c>
      <c r="F12" t="s">
        <v>1</v>
      </c>
      <c r="G12">
        <f>(G10+J11)/2</f>
        <v>4.8284271247461898</v>
      </c>
    </row>
    <row r="13" spans="2:22" x14ac:dyDescent="0.25">
      <c r="B13" t="s">
        <v>7</v>
      </c>
      <c r="C13">
        <v>-4</v>
      </c>
      <c r="D13">
        <v>4</v>
      </c>
      <c r="F13" t="s">
        <v>3</v>
      </c>
      <c r="G13">
        <f>C13-C12</f>
        <v>-4.5857864376269051</v>
      </c>
      <c r="H13">
        <f>D13-D12</f>
        <v>3.4142135623730945</v>
      </c>
      <c r="I13" t="s">
        <v>4</v>
      </c>
      <c r="J13">
        <f>SQRT( SUMPRODUCT(G13:H13,G13:H13))</f>
        <v>5.7171926240957838</v>
      </c>
      <c r="K13" t="s">
        <v>6</v>
      </c>
      <c r="L13">
        <f>(J13-G14)/J13</f>
        <v>7.77274405276977E-2</v>
      </c>
    </row>
    <row r="14" spans="2:22" x14ac:dyDescent="0.25">
      <c r="B14" t="s">
        <v>5</v>
      </c>
      <c r="C14">
        <f>C12+$L13*G13</f>
        <v>0.22934499502353745</v>
      </c>
      <c r="D14">
        <f>D12+$L13*H13</f>
        <v>0.85116451924511893</v>
      </c>
      <c r="F14" t="s">
        <v>1</v>
      </c>
      <c r="G14">
        <f>(G12+J13)/2</f>
        <v>5.2728098744209868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O193"/>
  <sheetViews>
    <sheetView tabSelected="1" zoomScale="115" zoomScaleNormal="115" workbookViewId="0">
      <selection activeCell="X3" sqref="X3"/>
    </sheetView>
  </sheetViews>
  <sheetFormatPr defaultRowHeight="15" x14ac:dyDescent="0.25"/>
  <cols>
    <col min="1" max="1" width="4" style="38" customWidth="1"/>
    <col min="2" max="2" width="6.85546875" customWidth="1"/>
    <col min="3" max="4" width="4.28515625" customWidth="1"/>
    <col min="5" max="6" width="1" style="65" customWidth="1"/>
    <col min="7" max="15" width="6.7109375" customWidth="1"/>
    <col min="28" max="28" width="7.5703125" customWidth="1"/>
  </cols>
  <sheetData>
    <row r="2" spans="2:41" x14ac:dyDescent="0.25">
      <c r="B2" s="1" t="s">
        <v>8</v>
      </c>
      <c r="C2" s="12" t="s">
        <v>10</v>
      </c>
      <c r="D2" s="12" t="s">
        <v>11</v>
      </c>
      <c r="G2" s="72" t="s">
        <v>12</v>
      </c>
      <c r="H2" s="73"/>
      <c r="I2" s="73"/>
      <c r="J2" s="73"/>
      <c r="K2" s="73"/>
      <c r="L2" s="74"/>
      <c r="M2" s="74"/>
      <c r="N2" s="75"/>
      <c r="AG2" s="1" t="s">
        <v>24</v>
      </c>
      <c r="AH2" s="10">
        <f>M8+J18/2</f>
        <v>0</v>
      </c>
      <c r="AI2" s="11">
        <f>N8+K18/2</f>
        <v>2</v>
      </c>
      <c r="AJ2" s="1" t="s">
        <v>26</v>
      </c>
      <c r="AK2" s="3">
        <f>SQRT(SUMPRODUCT(M9:N9-AH2:AI2,M9:N9-AH2:AI2))</f>
        <v>4.4721359549995796</v>
      </c>
    </row>
    <row r="3" spans="2:41" x14ac:dyDescent="0.25">
      <c r="B3" s="2">
        <v>1</v>
      </c>
      <c r="C3" s="59">
        <v>0</v>
      </c>
      <c r="D3" s="60">
        <v>-4</v>
      </c>
      <c r="G3" s="76"/>
      <c r="H3" s="77"/>
      <c r="I3" s="77"/>
      <c r="J3" s="77"/>
      <c r="K3" s="77"/>
      <c r="L3" s="77"/>
      <c r="M3" s="77"/>
      <c r="N3" s="78"/>
      <c r="AG3" s="1" t="s">
        <v>25</v>
      </c>
      <c r="AH3" s="10">
        <f>M11+J19/2</f>
        <v>0</v>
      </c>
      <c r="AI3" s="11">
        <f>N11+K19/2</f>
        <v>0</v>
      </c>
      <c r="AJ3" s="1" t="s">
        <v>26</v>
      </c>
      <c r="AK3" s="3">
        <f>SQRT(SUMPRODUCT(M12:N12-AH3:AI3,M12:N12-AH3:AI3))</f>
        <v>4</v>
      </c>
    </row>
    <row r="4" spans="2:41" x14ac:dyDescent="0.25">
      <c r="B4" s="2">
        <f t="shared" ref="B4:B12" si="0">IF(B3&lt;D$13,B3+1, " ")</f>
        <v>2</v>
      </c>
      <c r="C4" s="59">
        <v>-4</v>
      </c>
      <c r="D4" s="60">
        <v>0</v>
      </c>
      <c r="G4" s="76"/>
      <c r="H4" s="77" t="s">
        <v>17</v>
      </c>
      <c r="I4" s="77"/>
      <c r="J4" s="77"/>
      <c r="K4" s="77"/>
      <c r="L4" s="77"/>
      <c r="M4" s="77"/>
      <c r="N4" s="78"/>
    </row>
    <row r="5" spans="2:41" x14ac:dyDescent="0.25">
      <c r="B5" s="2">
        <f t="shared" si="0"/>
        <v>3</v>
      </c>
      <c r="C5" s="61">
        <v>0</v>
      </c>
      <c r="D5" s="62">
        <v>4</v>
      </c>
      <c r="G5" s="76"/>
      <c r="H5" s="77" t="s">
        <v>46</v>
      </c>
      <c r="I5" s="77"/>
      <c r="J5" s="77"/>
      <c r="K5" s="77"/>
      <c r="L5" s="77"/>
      <c r="M5" s="77"/>
      <c r="N5" s="78"/>
      <c r="AH5" t="b">
        <v>0</v>
      </c>
      <c r="AJ5" t="b">
        <v>0</v>
      </c>
      <c r="AL5" t="b">
        <v>0</v>
      </c>
      <c r="AN5" t="b">
        <v>0</v>
      </c>
    </row>
    <row r="6" spans="2:41" x14ac:dyDescent="0.25">
      <c r="B6" s="2">
        <f t="shared" si="0"/>
        <v>4</v>
      </c>
      <c r="C6" s="63">
        <v>4</v>
      </c>
      <c r="D6" s="64">
        <v>4</v>
      </c>
      <c r="G6" s="79"/>
      <c r="H6" s="80" t="s">
        <v>47</v>
      </c>
      <c r="I6" s="80"/>
      <c r="J6" s="80"/>
      <c r="K6" s="80"/>
      <c r="L6" s="80"/>
      <c r="M6" s="80"/>
      <c r="N6" s="81"/>
      <c r="AF6" t="s">
        <v>45</v>
      </c>
      <c r="AH6" s="44">
        <f>M25</f>
        <v>4.4721359549995796</v>
      </c>
      <c r="AI6" s="45"/>
      <c r="AJ6" s="58">
        <f>M56</f>
        <v>5.2360679774997898</v>
      </c>
      <c r="AK6" s="45"/>
      <c r="AL6" s="44">
        <f>M78</f>
        <v>5.9125904029352228</v>
      </c>
      <c r="AM6" s="45"/>
      <c r="AN6" t="e">
        <f>M101</f>
        <v>#N/A</v>
      </c>
    </row>
    <row r="7" spans="2:41" x14ac:dyDescent="0.25">
      <c r="B7" s="2">
        <f t="shared" si="0"/>
        <v>5</v>
      </c>
      <c r="C7" s="59">
        <v>4</v>
      </c>
      <c r="D7" s="60">
        <v>0</v>
      </c>
      <c r="AF7" t="s">
        <v>5</v>
      </c>
      <c r="AH7" s="44" t="e">
        <f>IF(AH5,J25,NA())</f>
        <v>#N/A</v>
      </c>
      <c r="AI7" s="45">
        <f>K25</f>
        <v>2</v>
      </c>
      <c r="AJ7" s="58" t="e">
        <f>IF(AJ5,J56,NA())</f>
        <v>#N/A</v>
      </c>
      <c r="AK7" s="45">
        <f>K56</f>
        <v>1.2360679774997898</v>
      </c>
      <c r="AL7" s="44" t="e">
        <f>IF(AL5,J78,NA())</f>
        <v>#N/A</v>
      </c>
      <c r="AM7" s="45">
        <f>K78</f>
        <v>0.69846640652185021</v>
      </c>
      <c r="AN7" t="e">
        <f>IF(AN5,J101,NA())</f>
        <v>#N/A</v>
      </c>
      <c r="AO7" t="e">
        <f>K101</f>
        <v>#N/A</v>
      </c>
    </row>
    <row r="8" spans="2:41" x14ac:dyDescent="0.25">
      <c r="B8" s="2">
        <f t="shared" si="0"/>
        <v>6</v>
      </c>
      <c r="C8" s="59">
        <v>-4</v>
      </c>
      <c r="D8" s="60">
        <v>-4</v>
      </c>
      <c r="H8" s="1" t="s">
        <v>27</v>
      </c>
      <c r="I8" s="3">
        <f>MIN(XVALUES)</f>
        <v>-4</v>
      </c>
      <c r="J8" s="1" t="s">
        <v>9</v>
      </c>
      <c r="K8" s="3">
        <f>MATCH(I8,XVALUES,0)</f>
        <v>2</v>
      </c>
      <c r="L8" s="1" t="s">
        <v>15</v>
      </c>
      <c r="M8" s="84">
        <f>VLOOKUP($K8,POINTLIST,2,FALSE)</f>
        <v>-4</v>
      </c>
      <c r="N8" s="85">
        <f>VLOOKUP($K8,POINTLIST,3,FALSE)</f>
        <v>0</v>
      </c>
      <c r="AF8">
        <v>0</v>
      </c>
      <c r="AG8">
        <f>RADIANS(AF8)</f>
        <v>0</v>
      </c>
      <c r="AH8" s="6" t="e">
        <f t="shared" ref="AH8:AH26" si="1">COS($AG8)*AH$6 +AH$7</f>
        <v>#N/A</v>
      </c>
      <c r="AI8" s="7">
        <f t="shared" ref="AI8:AI26" si="2">SIN($AG8)*AH$6+AI$7</f>
        <v>2</v>
      </c>
      <c r="AJ8" s="6" t="e">
        <f t="shared" ref="AJ8:AJ26" si="3">COS($AG8)*AJ$6 +AJ$7</f>
        <v>#N/A</v>
      </c>
      <c r="AK8" s="7">
        <f t="shared" ref="AK8:AK26" si="4">SIN($AG8)*AJ$6+AK$7</f>
        <v>1.2360679774997898</v>
      </c>
      <c r="AL8" s="6" t="e">
        <f t="shared" ref="AL8:AL26" si="5">COS($AG8)*AL$6 +AL$7</f>
        <v>#N/A</v>
      </c>
      <c r="AM8" s="7">
        <f t="shared" ref="AM8:AM26" si="6">SIN($AG8)*AL$6+AM$7</f>
        <v>0.69846640652185021</v>
      </c>
      <c r="AN8" s="6" t="e">
        <f t="shared" ref="AN8:AN26" si="7">COS($AG8)*AN$6 +AN$7</f>
        <v>#N/A</v>
      </c>
      <c r="AO8" s="7" t="e">
        <f t="shared" ref="AO8:AO26" si="8">SIN($AG8)*AN$6+AO$7</f>
        <v>#N/A</v>
      </c>
    </row>
    <row r="9" spans="2:41" x14ac:dyDescent="0.25">
      <c r="B9" s="2" t="str">
        <f t="shared" si="0"/>
        <v xml:space="preserve"> </v>
      </c>
      <c r="C9" s="10"/>
      <c r="D9" s="11"/>
      <c r="H9" s="1" t="s">
        <v>28</v>
      </c>
      <c r="I9" s="3">
        <f>MAX(XVALUES)</f>
        <v>4</v>
      </c>
      <c r="J9" s="1" t="s">
        <v>9</v>
      </c>
      <c r="K9" s="3">
        <f>MATCH(I9,XVALUES,0)</f>
        <v>4</v>
      </c>
      <c r="L9" s="1" t="s">
        <v>16</v>
      </c>
      <c r="M9" s="84">
        <f>VLOOKUP($K9,POINTLIST,2,FALSE)</f>
        <v>4</v>
      </c>
      <c r="N9" s="85">
        <f>VLOOKUP($K9,POINTLIST,3,FALSE)</f>
        <v>4</v>
      </c>
      <c r="AF9">
        <f t="shared" ref="AF9:AF26" si="9">AF8+10</f>
        <v>10</v>
      </c>
      <c r="AG9" s="38">
        <f t="shared" ref="AG9:AG26" si="10">RADIANS(AF9)</f>
        <v>0.17453292519943295</v>
      </c>
      <c r="AH9" s="6" t="e">
        <f t="shared" si="1"/>
        <v>#N/A</v>
      </c>
      <c r="AI9" s="7">
        <f t="shared" si="2"/>
        <v>2.7765782588644341</v>
      </c>
      <c r="AJ9" s="6" t="e">
        <f t="shared" si="3"/>
        <v>#N/A</v>
      </c>
      <c r="AK9" s="7">
        <f t="shared" si="4"/>
        <v>2.1453016399327978</v>
      </c>
      <c r="AL9" s="6" t="e">
        <f t="shared" si="5"/>
        <v>#N/A</v>
      </c>
      <c r="AM9" s="7">
        <f t="shared" si="6"/>
        <v>1.7251769552825329</v>
      </c>
      <c r="AN9" s="6" t="e">
        <f t="shared" si="7"/>
        <v>#N/A</v>
      </c>
      <c r="AO9" s="7" t="e">
        <f t="shared" si="8"/>
        <v>#N/A</v>
      </c>
    </row>
    <row r="10" spans="2:41" x14ac:dyDescent="0.25">
      <c r="B10" s="2" t="str">
        <f t="shared" si="0"/>
        <v xml:space="preserve"> </v>
      </c>
      <c r="C10" s="8"/>
      <c r="D10" s="9"/>
      <c r="H10" s="1"/>
      <c r="I10" s="3"/>
      <c r="J10" s="1"/>
      <c r="K10" s="3"/>
      <c r="M10" s="56"/>
      <c r="N10" s="56"/>
      <c r="AF10" s="38">
        <f t="shared" si="9"/>
        <v>20</v>
      </c>
      <c r="AG10" s="38">
        <f t="shared" si="10"/>
        <v>0.3490658503988659</v>
      </c>
      <c r="AH10" s="6" t="e">
        <f t="shared" si="1"/>
        <v>#N/A</v>
      </c>
      <c r="AI10" s="7">
        <f t="shared" si="2"/>
        <v>3.5295605803008323</v>
      </c>
      <c r="AJ10" s="6" t="e">
        <f t="shared" si="3"/>
        <v>#N/A</v>
      </c>
      <c r="AK10" s="7">
        <f t="shared" si="4"/>
        <v>3.0269086976272122</v>
      </c>
      <c r="AL10" s="6" t="e">
        <f t="shared" si="5"/>
        <v>#N/A</v>
      </c>
      <c r="AM10" s="7">
        <f t="shared" si="6"/>
        <v>2.7206914235597286</v>
      </c>
      <c r="AN10" s="6" t="e">
        <f t="shared" si="7"/>
        <v>#N/A</v>
      </c>
      <c r="AO10" s="7" t="e">
        <f t="shared" si="8"/>
        <v>#N/A</v>
      </c>
    </row>
    <row r="11" spans="2:41" x14ac:dyDescent="0.25">
      <c r="B11" s="2" t="str">
        <f t="shared" si="0"/>
        <v xml:space="preserve"> </v>
      </c>
      <c r="C11" s="8"/>
      <c r="D11" s="9"/>
      <c r="H11" s="1" t="s">
        <v>29</v>
      </c>
      <c r="I11" s="3">
        <f>MIN(YVALUES)</f>
        <v>-4</v>
      </c>
      <c r="J11" s="1" t="s">
        <v>9</v>
      </c>
      <c r="K11" s="3">
        <f>MATCH(I11,YVALUES,0)</f>
        <v>1</v>
      </c>
      <c r="L11" s="1" t="s">
        <v>13</v>
      </c>
      <c r="M11" s="86">
        <f>VLOOKUP($K11,POINTLIST,2,FALSE)</f>
        <v>0</v>
      </c>
      <c r="N11" s="87">
        <f>VLOOKUP($K11,POINTLIST,3,FALSE)</f>
        <v>-4</v>
      </c>
      <c r="O11" s="3"/>
      <c r="AF11" s="38">
        <f t="shared" si="9"/>
        <v>30</v>
      </c>
      <c r="AG11" s="38">
        <f t="shared" si="10"/>
        <v>0.52359877559829882</v>
      </c>
      <c r="AH11" s="6" t="e">
        <f t="shared" si="1"/>
        <v>#N/A</v>
      </c>
      <c r="AI11" s="7">
        <f t="shared" si="2"/>
        <v>4.2360679774997898</v>
      </c>
      <c r="AJ11" s="6" t="e">
        <f t="shared" si="3"/>
        <v>#N/A</v>
      </c>
      <c r="AK11" s="7">
        <f t="shared" si="4"/>
        <v>3.8541019662496843</v>
      </c>
      <c r="AL11" s="6" t="e">
        <f t="shared" si="5"/>
        <v>#N/A</v>
      </c>
      <c r="AM11" s="7">
        <f t="shared" si="6"/>
        <v>3.6547616079894611</v>
      </c>
      <c r="AN11" s="6" t="e">
        <f t="shared" si="7"/>
        <v>#N/A</v>
      </c>
      <c r="AO11" s="7" t="e">
        <f t="shared" si="8"/>
        <v>#N/A</v>
      </c>
    </row>
    <row r="12" spans="2:41" x14ac:dyDescent="0.25">
      <c r="B12" s="2" t="str">
        <f t="shared" si="0"/>
        <v xml:space="preserve"> </v>
      </c>
      <c r="C12" s="8"/>
      <c r="D12" s="9"/>
      <c r="H12" s="1" t="s">
        <v>30</v>
      </c>
      <c r="I12" s="3">
        <f>MAX(YVALUES)</f>
        <v>4</v>
      </c>
      <c r="J12" s="1" t="s">
        <v>9</v>
      </c>
      <c r="K12" s="3">
        <f>MATCH(I12,YVALUES,0)</f>
        <v>3</v>
      </c>
      <c r="L12" s="1" t="s">
        <v>14</v>
      </c>
      <c r="M12" s="86">
        <f>VLOOKUP($K12,POINTLIST,2,FALSE)</f>
        <v>0</v>
      </c>
      <c r="N12" s="87">
        <f>VLOOKUP($K12,POINTLIST,3,FALSE)</f>
        <v>4</v>
      </c>
      <c r="AF12" s="38">
        <f t="shared" si="9"/>
        <v>40</v>
      </c>
      <c r="AG12" s="38">
        <f t="shared" si="10"/>
        <v>0.69813170079773179</v>
      </c>
      <c r="AH12" s="6" t="e">
        <f t="shared" si="1"/>
        <v>#N/A</v>
      </c>
      <c r="AI12" s="7">
        <f t="shared" si="2"/>
        <v>4.8746335807074086</v>
      </c>
      <c r="AJ12" s="6" t="e">
        <f t="shared" si="3"/>
        <v>#N/A</v>
      </c>
      <c r="AK12" s="7">
        <f t="shared" si="4"/>
        <v>4.6017475969131123</v>
      </c>
      <c r="AL12" s="6" t="e">
        <f t="shared" si="5"/>
        <v>#N/A</v>
      </c>
      <c r="AM12" s="7">
        <f t="shared" si="6"/>
        <v>4.4990062586801542</v>
      </c>
      <c r="AN12" s="6" t="e">
        <f t="shared" si="7"/>
        <v>#N/A</v>
      </c>
      <c r="AO12" s="7" t="e">
        <f t="shared" si="8"/>
        <v>#N/A</v>
      </c>
    </row>
    <row r="13" spans="2:41" ht="15.75" thickBot="1" x14ac:dyDescent="0.3">
      <c r="C13" s="2" t="s">
        <v>44</v>
      </c>
      <c r="D13">
        <f>COUNT(YVALUES)</f>
        <v>6</v>
      </c>
      <c r="AF13" s="38">
        <f t="shared" si="9"/>
        <v>50</v>
      </c>
      <c r="AG13" s="38">
        <f t="shared" si="10"/>
        <v>0.87266462599716477</v>
      </c>
      <c r="AH13" s="6" t="e">
        <f t="shared" si="1"/>
        <v>#N/A</v>
      </c>
      <c r="AI13" s="7">
        <f t="shared" si="2"/>
        <v>5.4258548972000114</v>
      </c>
      <c r="AJ13" s="6" t="e">
        <f t="shared" si="3"/>
        <v>#N/A</v>
      </c>
      <c r="AK13" s="7">
        <f t="shared" si="4"/>
        <v>5.2471287554567301</v>
      </c>
      <c r="AL13" s="6" t="e">
        <f t="shared" si="5"/>
        <v>#N/A</v>
      </c>
      <c r="AM13" s="7">
        <f t="shared" si="6"/>
        <v>5.2277734291289768</v>
      </c>
      <c r="AN13" s="6" t="e">
        <f t="shared" si="7"/>
        <v>#N/A</v>
      </c>
      <c r="AO13" s="7" t="e">
        <f t="shared" si="8"/>
        <v>#N/A</v>
      </c>
    </row>
    <row r="14" spans="2:41" ht="15.75" thickBot="1" x14ac:dyDescent="0.3">
      <c r="G14" s="34" t="s">
        <v>18</v>
      </c>
      <c r="H14" s="35"/>
      <c r="I14" s="35"/>
      <c r="J14" s="35"/>
      <c r="K14" s="35"/>
      <c r="L14" s="35"/>
      <c r="M14" s="35"/>
      <c r="N14" s="36"/>
      <c r="AF14" s="38">
        <f t="shared" si="9"/>
        <v>60</v>
      </c>
      <c r="AG14" s="38">
        <f t="shared" si="10"/>
        <v>1.0471975511965976</v>
      </c>
      <c r="AH14" s="6" t="e">
        <f t="shared" si="1"/>
        <v>#N/A</v>
      </c>
      <c r="AI14" s="7">
        <f t="shared" si="2"/>
        <v>5.872983346207417</v>
      </c>
      <c r="AJ14" s="6" t="e">
        <f t="shared" si="3"/>
        <v>#N/A</v>
      </c>
      <c r="AK14" s="7">
        <f t="shared" si="4"/>
        <v>5.7706358619568139</v>
      </c>
      <c r="AL14" s="6" t="e">
        <f t="shared" si="5"/>
        <v>#N/A</v>
      </c>
      <c r="AM14" s="7">
        <f t="shared" si="6"/>
        <v>5.8189198976358227</v>
      </c>
      <c r="AN14" s="6" t="e">
        <f t="shared" si="7"/>
        <v>#N/A</v>
      </c>
      <c r="AO14" s="7" t="e">
        <f t="shared" si="8"/>
        <v>#N/A</v>
      </c>
    </row>
    <row r="15" spans="2:41" ht="15.75" thickBot="1" x14ac:dyDescent="0.3">
      <c r="G15" s="24"/>
      <c r="H15" s="24"/>
      <c r="I15" s="24"/>
      <c r="J15" s="24"/>
      <c r="K15" s="24"/>
      <c r="L15" s="24"/>
      <c r="M15" s="24"/>
      <c r="N15" s="24"/>
      <c r="AF15" s="38">
        <f t="shared" si="9"/>
        <v>70</v>
      </c>
      <c r="AG15" s="38">
        <f t="shared" si="10"/>
        <v>1.2217304763960306</v>
      </c>
      <c r="AH15" s="6" t="e">
        <f t="shared" si="1"/>
        <v>#N/A</v>
      </c>
      <c r="AI15" s="7">
        <f t="shared" si="2"/>
        <v>6.2024331560644459</v>
      </c>
      <c r="AJ15" s="6" t="e">
        <f t="shared" si="3"/>
        <v>#N/A</v>
      </c>
      <c r="AK15" s="7">
        <f t="shared" si="4"/>
        <v>6.1563624178897376</v>
      </c>
      <c r="AL15" s="6" t="e">
        <f t="shared" si="5"/>
        <v>#N/A</v>
      </c>
      <c r="AM15" s="7">
        <f t="shared" si="6"/>
        <v>6.2544839778896595</v>
      </c>
      <c r="AN15" s="6" t="e">
        <f t="shared" si="7"/>
        <v>#N/A</v>
      </c>
      <c r="AO15" s="7" t="e">
        <f t="shared" si="8"/>
        <v>#N/A</v>
      </c>
    </row>
    <row r="16" spans="2:41" ht="15.75" thickBot="1" x14ac:dyDescent="0.3">
      <c r="G16" s="24"/>
      <c r="H16" s="37" t="s">
        <v>21</v>
      </c>
      <c r="I16" s="35"/>
      <c r="J16" s="35"/>
      <c r="K16" s="35"/>
      <c r="L16" s="35"/>
      <c r="M16" s="35"/>
      <c r="N16" s="36"/>
      <c r="AF16" s="38">
        <f t="shared" si="9"/>
        <v>80</v>
      </c>
      <c r="AG16" s="38">
        <f t="shared" si="10"/>
        <v>1.3962634015954636</v>
      </c>
      <c r="AH16" s="6" t="e">
        <f t="shared" si="1"/>
        <v>#N/A</v>
      </c>
      <c r="AI16" s="7">
        <f t="shared" si="2"/>
        <v>6.4041941610082409</v>
      </c>
      <c r="AJ16" s="6" t="e">
        <f t="shared" si="3"/>
        <v>#N/A</v>
      </c>
      <c r="AK16" s="7">
        <f t="shared" si="4"/>
        <v>6.3925883170405342</v>
      </c>
      <c r="AL16" s="6" t="e">
        <f t="shared" si="5"/>
        <v>#N/A</v>
      </c>
      <c r="AM16" s="7">
        <f t="shared" si="6"/>
        <v>6.5212312757180317</v>
      </c>
      <c r="AN16" s="6" t="e">
        <f t="shared" si="7"/>
        <v>#N/A</v>
      </c>
      <c r="AO16" s="7" t="e">
        <f t="shared" si="8"/>
        <v>#N/A</v>
      </c>
    </row>
    <row r="17" spans="2:41" x14ac:dyDescent="0.25">
      <c r="AF17" s="38">
        <f t="shared" si="9"/>
        <v>90</v>
      </c>
      <c r="AG17" s="38">
        <f t="shared" si="10"/>
        <v>1.5707963267948966</v>
      </c>
      <c r="AH17" s="6" t="e">
        <f t="shared" si="1"/>
        <v>#N/A</v>
      </c>
      <c r="AI17" s="7">
        <f t="shared" si="2"/>
        <v>6.4721359549995796</v>
      </c>
      <c r="AJ17" s="6" t="e">
        <f t="shared" si="3"/>
        <v>#N/A</v>
      </c>
      <c r="AK17" s="7">
        <f t="shared" si="4"/>
        <v>6.4721359549995796</v>
      </c>
      <c r="AL17" s="6" t="e">
        <f t="shared" si="5"/>
        <v>#N/A</v>
      </c>
      <c r="AM17" s="7">
        <f t="shared" si="6"/>
        <v>6.6110568094570734</v>
      </c>
      <c r="AN17" s="6" t="e">
        <f t="shared" si="7"/>
        <v>#N/A</v>
      </c>
      <c r="AO17" s="7" t="e">
        <f t="shared" si="8"/>
        <v>#N/A</v>
      </c>
    </row>
    <row r="18" spans="2:41" x14ac:dyDescent="0.25">
      <c r="I18" s="1" t="s">
        <v>19</v>
      </c>
      <c r="J18" s="90">
        <f>M9-M8</f>
        <v>8</v>
      </c>
      <c r="K18" s="91">
        <f>N9-N8</f>
        <v>4</v>
      </c>
      <c r="L18" s="1" t="s">
        <v>31</v>
      </c>
      <c r="M18" s="3">
        <f>SQRT(SUMPRODUCT(J18:K18,J18:K18))</f>
        <v>8.9442719099991592</v>
      </c>
      <c r="AF18" s="38">
        <f t="shared" si="9"/>
        <v>100</v>
      </c>
      <c r="AG18" s="38">
        <f t="shared" si="10"/>
        <v>1.7453292519943295</v>
      </c>
      <c r="AH18" s="6" t="e">
        <f t="shared" si="1"/>
        <v>#N/A</v>
      </c>
      <c r="AI18" s="7">
        <f t="shared" si="2"/>
        <v>6.4041941610082409</v>
      </c>
      <c r="AJ18" s="6" t="e">
        <f t="shared" si="3"/>
        <v>#N/A</v>
      </c>
      <c r="AK18" s="7">
        <f t="shared" si="4"/>
        <v>6.3925883170405342</v>
      </c>
      <c r="AL18" s="6" t="e">
        <f t="shared" si="5"/>
        <v>#N/A</v>
      </c>
      <c r="AM18" s="7">
        <f t="shared" si="6"/>
        <v>6.5212312757180317</v>
      </c>
      <c r="AN18" s="6" t="e">
        <f t="shared" si="7"/>
        <v>#N/A</v>
      </c>
      <c r="AO18" s="7" t="e">
        <f t="shared" si="8"/>
        <v>#N/A</v>
      </c>
    </row>
    <row r="19" spans="2:41" x14ac:dyDescent="0.25">
      <c r="C19" s="13"/>
      <c r="D19" s="13"/>
      <c r="I19" s="1" t="s">
        <v>20</v>
      </c>
      <c r="J19" s="88">
        <f>M12-M11</f>
        <v>0</v>
      </c>
      <c r="K19" s="89">
        <f>N12-N11</f>
        <v>8</v>
      </c>
      <c r="L19" s="1" t="s">
        <v>31</v>
      </c>
      <c r="M19" s="3">
        <f>SQRT(SUMPRODUCT(J19:K19,J19:K19))</f>
        <v>8</v>
      </c>
      <c r="AF19" s="38">
        <f t="shared" si="9"/>
        <v>110</v>
      </c>
      <c r="AG19" s="38">
        <f t="shared" si="10"/>
        <v>1.9198621771937625</v>
      </c>
      <c r="AH19" s="6" t="e">
        <f t="shared" si="1"/>
        <v>#N/A</v>
      </c>
      <c r="AI19" s="7">
        <f t="shared" si="2"/>
        <v>6.2024331560644468</v>
      </c>
      <c r="AJ19" s="6" t="e">
        <f t="shared" si="3"/>
        <v>#N/A</v>
      </c>
      <c r="AK19" s="7">
        <f t="shared" si="4"/>
        <v>6.1563624178897385</v>
      </c>
      <c r="AL19" s="6" t="e">
        <f t="shared" si="5"/>
        <v>#N/A</v>
      </c>
      <c r="AM19" s="7">
        <f t="shared" si="6"/>
        <v>6.2544839778896595</v>
      </c>
      <c r="AN19" s="6" t="e">
        <f t="shared" si="7"/>
        <v>#N/A</v>
      </c>
      <c r="AO19" s="7" t="e">
        <f t="shared" si="8"/>
        <v>#N/A</v>
      </c>
    </row>
    <row r="20" spans="2:41" x14ac:dyDescent="0.25">
      <c r="C20" s="13"/>
      <c r="D20" s="13"/>
      <c r="AF20" s="38">
        <f t="shared" si="9"/>
        <v>120</v>
      </c>
      <c r="AG20" s="38">
        <f t="shared" si="10"/>
        <v>2.0943951023931953</v>
      </c>
      <c r="AH20" s="6" t="e">
        <f t="shared" si="1"/>
        <v>#N/A</v>
      </c>
      <c r="AI20" s="7">
        <f t="shared" si="2"/>
        <v>5.8729833462074179</v>
      </c>
      <c r="AJ20" s="6" t="e">
        <f t="shared" si="3"/>
        <v>#N/A</v>
      </c>
      <c r="AK20" s="7">
        <f t="shared" si="4"/>
        <v>5.7706358619568148</v>
      </c>
      <c r="AL20" s="6" t="e">
        <f t="shared" si="5"/>
        <v>#N/A</v>
      </c>
      <c r="AM20" s="7">
        <f t="shared" si="6"/>
        <v>5.8189198976358245</v>
      </c>
      <c r="AN20" s="6" t="e">
        <f t="shared" si="7"/>
        <v>#N/A</v>
      </c>
      <c r="AO20" s="7" t="e">
        <f t="shared" si="8"/>
        <v>#N/A</v>
      </c>
    </row>
    <row r="21" spans="2:41" x14ac:dyDescent="0.25">
      <c r="C21" s="13"/>
      <c r="D21" s="13"/>
      <c r="H21" s="47" t="s">
        <v>22</v>
      </c>
      <c r="I21" s="66"/>
      <c r="J21" s="66"/>
      <c r="K21" s="66"/>
      <c r="L21" s="66"/>
      <c r="M21" s="66"/>
      <c r="N21" s="48"/>
      <c r="AF21" s="38">
        <f t="shared" si="9"/>
        <v>130</v>
      </c>
      <c r="AG21" s="38">
        <f t="shared" si="10"/>
        <v>2.2689280275926285</v>
      </c>
      <c r="AH21" s="6" t="e">
        <f t="shared" si="1"/>
        <v>#N/A</v>
      </c>
      <c r="AI21" s="7">
        <f t="shared" si="2"/>
        <v>5.4258548972000114</v>
      </c>
      <c r="AJ21" s="6" t="e">
        <f t="shared" si="3"/>
        <v>#N/A</v>
      </c>
      <c r="AK21" s="7">
        <f t="shared" si="4"/>
        <v>5.2471287554567301</v>
      </c>
      <c r="AL21" s="6" t="e">
        <f t="shared" si="5"/>
        <v>#N/A</v>
      </c>
      <c r="AM21" s="7">
        <f t="shared" si="6"/>
        <v>5.2277734291289768</v>
      </c>
      <c r="AN21" s="6" t="e">
        <f t="shared" si="7"/>
        <v>#N/A</v>
      </c>
      <c r="AO21" s="7" t="e">
        <f t="shared" si="8"/>
        <v>#N/A</v>
      </c>
    </row>
    <row r="22" spans="2:41" x14ac:dyDescent="0.25">
      <c r="C22" s="13"/>
      <c r="D22" s="13"/>
      <c r="H22" s="67" t="s">
        <v>48</v>
      </c>
      <c r="I22" s="29"/>
      <c r="J22" s="29"/>
      <c r="K22" s="29"/>
      <c r="L22" s="29"/>
      <c r="M22" s="29"/>
      <c r="N22" s="68"/>
      <c r="AF22" s="38">
        <f t="shared" si="9"/>
        <v>140</v>
      </c>
      <c r="AG22" s="38">
        <f t="shared" si="10"/>
        <v>2.4434609527920612</v>
      </c>
      <c r="AH22" s="6" t="e">
        <f t="shared" si="1"/>
        <v>#N/A</v>
      </c>
      <c r="AI22" s="7">
        <f t="shared" si="2"/>
        <v>4.8746335807074086</v>
      </c>
      <c r="AJ22" s="6" t="e">
        <f t="shared" si="3"/>
        <v>#N/A</v>
      </c>
      <c r="AK22" s="7">
        <f t="shared" si="4"/>
        <v>4.6017475969131123</v>
      </c>
      <c r="AL22" s="6" t="e">
        <f t="shared" si="5"/>
        <v>#N/A</v>
      </c>
      <c r="AM22" s="7">
        <f t="shared" si="6"/>
        <v>4.4990062586801551</v>
      </c>
      <c r="AN22" s="6" t="e">
        <f t="shared" si="7"/>
        <v>#N/A</v>
      </c>
      <c r="AO22" s="7" t="e">
        <f t="shared" si="8"/>
        <v>#N/A</v>
      </c>
    </row>
    <row r="23" spans="2:41" x14ac:dyDescent="0.25">
      <c r="C23" s="13"/>
      <c r="D23" s="13"/>
      <c r="H23" s="69" t="s">
        <v>23</v>
      </c>
      <c r="I23" s="70"/>
      <c r="J23" s="70"/>
      <c r="K23" s="70"/>
      <c r="L23" s="70"/>
      <c r="M23" s="70"/>
      <c r="N23" s="71"/>
      <c r="AF23" s="38">
        <f t="shared" si="9"/>
        <v>150</v>
      </c>
      <c r="AG23" s="38">
        <f t="shared" si="10"/>
        <v>2.6179938779914944</v>
      </c>
      <c r="AH23" s="6" t="e">
        <f t="shared" si="1"/>
        <v>#N/A</v>
      </c>
      <c r="AI23" s="7">
        <f t="shared" si="2"/>
        <v>4.2360679774997898</v>
      </c>
      <c r="AJ23" s="6" t="e">
        <f t="shared" si="3"/>
        <v>#N/A</v>
      </c>
      <c r="AK23" s="7">
        <f t="shared" si="4"/>
        <v>3.8541019662496843</v>
      </c>
      <c r="AL23" s="6" t="e">
        <f t="shared" si="5"/>
        <v>#N/A</v>
      </c>
      <c r="AM23" s="7">
        <f t="shared" si="6"/>
        <v>3.6547616079894611</v>
      </c>
      <c r="AN23" s="6" t="e">
        <f t="shared" si="7"/>
        <v>#N/A</v>
      </c>
      <c r="AO23" s="7" t="e">
        <f t="shared" si="8"/>
        <v>#N/A</v>
      </c>
    </row>
    <row r="24" spans="2:41" x14ac:dyDescent="0.25">
      <c r="C24" s="13"/>
      <c r="D24" s="13"/>
      <c r="AF24" s="38">
        <f t="shared" si="9"/>
        <v>160</v>
      </c>
      <c r="AG24" s="38">
        <f t="shared" si="10"/>
        <v>2.7925268031909272</v>
      </c>
      <c r="AH24" s="6" t="e">
        <f t="shared" si="1"/>
        <v>#N/A</v>
      </c>
      <c r="AI24" s="7">
        <f t="shared" si="2"/>
        <v>3.5295605803008332</v>
      </c>
      <c r="AJ24" s="6" t="e">
        <f t="shared" si="3"/>
        <v>#N/A</v>
      </c>
      <c r="AK24" s="7">
        <f t="shared" si="4"/>
        <v>3.026908697627213</v>
      </c>
      <c r="AL24" s="6" t="e">
        <f t="shared" si="5"/>
        <v>#N/A</v>
      </c>
      <c r="AM24" s="7">
        <f t="shared" si="6"/>
        <v>2.7206914235597295</v>
      </c>
      <c r="AN24" s="6" t="e">
        <f t="shared" si="7"/>
        <v>#N/A</v>
      </c>
      <c r="AO24" s="7" t="e">
        <f t="shared" si="8"/>
        <v>#N/A</v>
      </c>
    </row>
    <row r="25" spans="2:41" x14ac:dyDescent="0.25">
      <c r="I25" s="1" t="s">
        <v>5</v>
      </c>
      <c r="J25" s="10">
        <f t="array" ref="J25:M25">IF(M18&gt;=M19,XCENTERDATA,YCENTERDATA)</f>
        <v>0</v>
      </c>
      <c r="K25" s="11">
        <v>2</v>
      </c>
      <c r="L25" s="1" t="str">
        <v>radius</v>
      </c>
      <c r="M25">
        <v>4.4721359549995796</v>
      </c>
      <c r="AF25" s="38">
        <f t="shared" si="9"/>
        <v>170</v>
      </c>
      <c r="AG25" s="38">
        <f t="shared" si="10"/>
        <v>2.9670597283903604</v>
      </c>
      <c r="AH25" s="6" t="e">
        <f t="shared" si="1"/>
        <v>#N/A</v>
      </c>
      <c r="AI25" s="7">
        <f t="shared" si="2"/>
        <v>2.7765782588644337</v>
      </c>
      <c r="AJ25" s="6" t="e">
        <f t="shared" si="3"/>
        <v>#N/A</v>
      </c>
      <c r="AK25" s="7">
        <f t="shared" si="4"/>
        <v>2.1453016399327973</v>
      </c>
      <c r="AL25" s="6" t="e">
        <f t="shared" si="5"/>
        <v>#N/A</v>
      </c>
      <c r="AM25" s="7">
        <f t="shared" si="6"/>
        <v>1.7251769552825327</v>
      </c>
      <c r="AN25" s="6" t="e">
        <f t="shared" si="7"/>
        <v>#N/A</v>
      </c>
      <c r="AO25" s="7" t="e">
        <f t="shared" si="8"/>
        <v>#N/A</v>
      </c>
    </row>
    <row r="26" spans="2:41" x14ac:dyDescent="0.25">
      <c r="AF26" s="38">
        <f t="shared" si="9"/>
        <v>180</v>
      </c>
      <c r="AG26" s="38">
        <f t="shared" si="10"/>
        <v>3.1415926535897931</v>
      </c>
      <c r="AH26" s="6" t="e">
        <f t="shared" si="1"/>
        <v>#N/A</v>
      </c>
      <c r="AI26" s="7">
        <f t="shared" si="2"/>
        <v>2.0000000000000004</v>
      </c>
      <c r="AJ26" s="6" t="e">
        <f t="shared" si="3"/>
        <v>#N/A</v>
      </c>
      <c r="AK26" s="7">
        <f t="shared" si="4"/>
        <v>1.2360679774997905</v>
      </c>
      <c r="AL26" s="6" t="e">
        <f t="shared" si="5"/>
        <v>#N/A</v>
      </c>
      <c r="AM26" s="7">
        <f t="shared" si="6"/>
        <v>0.69846640652185099</v>
      </c>
      <c r="AN26" s="6" t="e">
        <f t="shared" si="7"/>
        <v>#N/A</v>
      </c>
      <c r="AO26" s="7" t="e">
        <f t="shared" si="8"/>
        <v>#N/A</v>
      </c>
    </row>
    <row r="27" spans="2:41" s="38" customFormat="1" x14ac:dyDescent="0.25">
      <c r="B27" s="82"/>
      <c r="C27" s="82"/>
      <c r="D27" s="82"/>
      <c r="E27" s="83"/>
      <c r="F27" s="83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AF27" s="38">
        <f t="shared" ref="AF27:AF44" si="11">AF26+10</f>
        <v>190</v>
      </c>
      <c r="AG27" s="38">
        <f t="shared" ref="AG27:AG44" si="12">RADIANS(AF27)</f>
        <v>3.3161255787892263</v>
      </c>
      <c r="AH27" s="6" t="e">
        <f t="shared" ref="AH27:AH44" si="13">COS($AG27)*AH$6 +AH$7</f>
        <v>#N/A</v>
      </c>
      <c r="AI27" s="7">
        <f t="shared" ref="AI27:AI44" si="14">SIN($AG27)*AH$6+AI$7</f>
        <v>1.2234217411355652</v>
      </c>
      <c r="AJ27" s="6" t="e">
        <f t="shared" ref="AJ27:AJ44" si="15">COS($AG27)*AJ$6 +AJ$7</f>
        <v>#N/A</v>
      </c>
      <c r="AK27" s="7">
        <f t="shared" ref="AK27:AK44" si="16">SIN($AG27)*AJ$6+AK$7</f>
        <v>0.32683431506678096</v>
      </c>
      <c r="AL27" s="6" t="e">
        <f t="shared" ref="AL27:AL44" si="17">COS($AG27)*AL$6 +AL$7</f>
        <v>#N/A</v>
      </c>
      <c r="AM27" s="7">
        <f t="shared" ref="AM27:AM44" si="18">SIN($AG27)*AL$6+AM$7</f>
        <v>-0.32824414223883336</v>
      </c>
      <c r="AN27" s="6" t="e">
        <f t="shared" ref="AN27:AN44" si="19">COS($AG27)*AN$6 +AN$7</f>
        <v>#N/A</v>
      </c>
      <c r="AO27" s="7" t="e">
        <f t="shared" ref="AO27:AO44" si="20">SIN($AG27)*AN$6+AO$7</f>
        <v>#N/A</v>
      </c>
    </row>
    <row r="28" spans="2:41" s="38" customFormat="1" ht="15.75" thickBot="1" x14ac:dyDescent="0.3">
      <c r="E28" s="65"/>
      <c r="F28" s="65"/>
      <c r="AF28" s="38">
        <f t="shared" si="11"/>
        <v>200</v>
      </c>
      <c r="AG28" s="38">
        <f t="shared" si="12"/>
        <v>3.4906585039886591</v>
      </c>
      <c r="AH28" s="6" t="e">
        <f t="shared" si="13"/>
        <v>#N/A</v>
      </c>
      <c r="AI28" s="7">
        <f t="shared" si="14"/>
        <v>0.47043941969916769</v>
      </c>
      <c r="AJ28" s="6" t="e">
        <f t="shared" si="15"/>
        <v>#N/A</v>
      </c>
      <c r="AK28" s="7">
        <f t="shared" si="16"/>
        <v>-0.55477274262763232</v>
      </c>
      <c r="AL28" s="6" t="e">
        <f t="shared" si="17"/>
        <v>#N/A</v>
      </c>
      <c r="AM28" s="7">
        <f t="shared" si="18"/>
        <v>-1.3237586105160277</v>
      </c>
      <c r="AN28" s="6" t="e">
        <f t="shared" si="19"/>
        <v>#N/A</v>
      </c>
      <c r="AO28" s="7" t="e">
        <f t="shared" si="20"/>
        <v>#N/A</v>
      </c>
    </row>
    <row r="29" spans="2:41" x14ac:dyDescent="0.25">
      <c r="G29" s="25" t="s">
        <v>49</v>
      </c>
      <c r="H29" s="26"/>
      <c r="I29" s="26"/>
      <c r="J29" s="26"/>
      <c r="K29" s="26"/>
      <c r="L29" s="26"/>
      <c r="M29" s="26"/>
      <c r="N29" s="27"/>
      <c r="AF29" s="38">
        <f t="shared" si="11"/>
        <v>210</v>
      </c>
      <c r="AG29" s="38">
        <f t="shared" si="12"/>
        <v>3.6651914291880923</v>
      </c>
      <c r="AH29" s="6" t="e">
        <f t="shared" si="13"/>
        <v>#N/A</v>
      </c>
      <c r="AI29" s="7">
        <f t="shared" si="14"/>
        <v>-0.23606797749979025</v>
      </c>
      <c r="AJ29" s="6" t="e">
        <f t="shared" si="15"/>
        <v>#N/A</v>
      </c>
      <c r="AK29" s="7">
        <f t="shared" si="16"/>
        <v>-1.3819660112501055</v>
      </c>
      <c r="AL29" s="6" t="e">
        <f t="shared" si="17"/>
        <v>#N/A</v>
      </c>
      <c r="AM29" s="7">
        <f t="shared" si="18"/>
        <v>-2.2578287949457616</v>
      </c>
      <c r="AN29" s="6" t="e">
        <f t="shared" si="19"/>
        <v>#N/A</v>
      </c>
      <c r="AO29" s="7" t="e">
        <f t="shared" si="20"/>
        <v>#N/A</v>
      </c>
    </row>
    <row r="30" spans="2:41" x14ac:dyDescent="0.25">
      <c r="G30" s="28"/>
      <c r="H30" s="29"/>
      <c r="I30" s="29"/>
      <c r="J30" s="29"/>
      <c r="K30" s="29"/>
      <c r="L30" s="29"/>
      <c r="M30" s="29"/>
      <c r="N30" s="30"/>
      <c r="AF30" s="38">
        <f t="shared" si="11"/>
        <v>220</v>
      </c>
      <c r="AG30" s="38">
        <f t="shared" si="12"/>
        <v>3.839724354387525</v>
      </c>
      <c r="AH30" s="6" t="e">
        <f t="shared" si="13"/>
        <v>#N/A</v>
      </c>
      <c r="AI30" s="7">
        <f t="shared" si="14"/>
        <v>-0.87463358070740815</v>
      </c>
      <c r="AJ30" s="6" t="e">
        <f t="shared" si="15"/>
        <v>#N/A</v>
      </c>
      <c r="AK30" s="7">
        <f t="shared" si="16"/>
        <v>-2.1296116419135322</v>
      </c>
      <c r="AL30" s="6" t="e">
        <f t="shared" si="17"/>
        <v>#N/A</v>
      </c>
      <c r="AM30" s="7">
        <f t="shared" si="18"/>
        <v>-3.1020734456364534</v>
      </c>
      <c r="AN30" s="6" t="e">
        <f t="shared" si="19"/>
        <v>#N/A</v>
      </c>
      <c r="AO30" s="7" t="e">
        <f t="shared" si="20"/>
        <v>#N/A</v>
      </c>
    </row>
    <row r="31" spans="2:41" x14ac:dyDescent="0.25">
      <c r="G31" s="28"/>
      <c r="H31" s="29" t="s">
        <v>32</v>
      </c>
      <c r="I31" s="29"/>
      <c r="J31" s="29"/>
      <c r="K31" s="29"/>
      <c r="L31" s="29"/>
      <c r="M31" s="29"/>
      <c r="N31" s="30"/>
      <c r="AF31" s="38">
        <f t="shared" si="11"/>
        <v>230</v>
      </c>
      <c r="AG31" s="38">
        <f t="shared" si="12"/>
        <v>4.0142572795869578</v>
      </c>
      <c r="AH31" s="6" t="e">
        <f t="shared" si="13"/>
        <v>#N/A</v>
      </c>
      <c r="AI31" s="7">
        <f t="shared" si="14"/>
        <v>-1.4258548972000114</v>
      </c>
      <c r="AJ31" s="6" t="e">
        <f t="shared" si="15"/>
        <v>#N/A</v>
      </c>
      <c r="AK31" s="7">
        <f t="shared" si="16"/>
        <v>-2.7749928004571496</v>
      </c>
      <c r="AL31" s="6" t="e">
        <f t="shared" si="17"/>
        <v>#N/A</v>
      </c>
      <c r="AM31" s="7">
        <f t="shared" si="18"/>
        <v>-3.8308406160852759</v>
      </c>
      <c r="AN31" s="6" t="e">
        <f t="shared" si="19"/>
        <v>#N/A</v>
      </c>
      <c r="AO31" s="7" t="e">
        <f t="shared" si="20"/>
        <v>#N/A</v>
      </c>
    </row>
    <row r="32" spans="2:41" x14ac:dyDescent="0.25">
      <c r="G32" s="28"/>
      <c r="H32" s="29"/>
      <c r="I32" s="29" t="s">
        <v>33</v>
      </c>
      <c r="J32" s="29"/>
      <c r="K32" s="29"/>
      <c r="L32" s="29"/>
      <c r="M32" s="29"/>
      <c r="N32" s="30"/>
      <c r="AF32" s="38">
        <f t="shared" si="11"/>
        <v>240</v>
      </c>
      <c r="AG32" s="38">
        <f t="shared" si="12"/>
        <v>4.1887902047863905</v>
      </c>
      <c r="AH32" s="6" t="e">
        <f t="shared" si="13"/>
        <v>#N/A</v>
      </c>
      <c r="AI32" s="7">
        <f t="shared" si="14"/>
        <v>-1.8729833462074157</v>
      </c>
      <c r="AJ32" s="6" t="e">
        <f t="shared" si="15"/>
        <v>#N/A</v>
      </c>
      <c r="AK32" s="7">
        <f t="shared" si="16"/>
        <v>-3.2984999069572334</v>
      </c>
      <c r="AL32" s="6" t="e">
        <f t="shared" si="17"/>
        <v>#N/A</v>
      </c>
      <c r="AM32" s="7">
        <f t="shared" si="18"/>
        <v>-4.4219870845921214</v>
      </c>
      <c r="AN32" s="6" t="e">
        <f t="shared" si="19"/>
        <v>#N/A</v>
      </c>
      <c r="AO32" s="7" t="e">
        <f t="shared" si="20"/>
        <v>#N/A</v>
      </c>
    </row>
    <row r="33" spans="2:41" x14ac:dyDescent="0.25">
      <c r="G33" s="28"/>
      <c r="H33" s="29"/>
      <c r="I33" s="29" t="s">
        <v>34</v>
      </c>
      <c r="J33" s="29"/>
      <c r="K33" s="29"/>
      <c r="L33" s="29"/>
      <c r="M33" s="29"/>
      <c r="N33" s="30"/>
      <c r="AF33" s="38">
        <f t="shared" si="11"/>
        <v>250</v>
      </c>
      <c r="AG33" s="38">
        <f t="shared" si="12"/>
        <v>4.3633231299858242</v>
      </c>
      <c r="AH33" s="6" t="e">
        <f t="shared" si="13"/>
        <v>#N/A</v>
      </c>
      <c r="AI33" s="7">
        <f t="shared" si="14"/>
        <v>-2.2024331560644468</v>
      </c>
      <c r="AJ33" s="6" t="e">
        <f t="shared" si="15"/>
        <v>#N/A</v>
      </c>
      <c r="AK33" s="7">
        <f t="shared" si="16"/>
        <v>-3.6842264628901589</v>
      </c>
      <c r="AL33" s="6" t="e">
        <f t="shared" si="17"/>
        <v>#N/A</v>
      </c>
      <c r="AM33" s="7">
        <f t="shared" si="18"/>
        <v>-4.8575511648459599</v>
      </c>
      <c r="AN33" s="6" t="e">
        <f t="shared" si="19"/>
        <v>#N/A</v>
      </c>
      <c r="AO33" s="7" t="e">
        <f t="shared" si="20"/>
        <v>#N/A</v>
      </c>
    </row>
    <row r="34" spans="2:41" x14ac:dyDescent="0.25">
      <c r="G34" s="28"/>
      <c r="H34" s="29"/>
      <c r="I34" s="29"/>
      <c r="J34" s="29" t="s">
        <v>37</v>
      </c>
      <c r="K34" s="29"/>
      <c r="L34" s="29"/>
      <c r="M34" s="29"/>
      <c r="N34" s="30"/>
      <c r="AF34" s="38">
        <f t="shared" si="11"/>
        <v>260</v>
      </c>
      <c r="AG34" s="38">
        <f t="shared" si="12"/>
        <v>4.5378560551852569</v>
      </c>
      <c r="AH34" s="6" t="e">
        <f t="shared" si="13"/>
        <v>#N/A</v>
      </c>
      <c r="AI34" s="7">
        <f t="shared" si="14"/>
        <v>-2.4041941610082409</v>
      </c>
      <c r="AJ34" s="6" t="e">
        <f t="shared" si="15"/>
        <v>#N/A</v>
      </c>
      <c r="AK34" s="7">
        <f t="shared" si="16"/>
        <v>-3.9204523620409546</v>
      </c>
      <c r="AL34" s="6" t="e">
        <f t="shared" si="17"/>
        <v>#N/A</v>
      </c>
      <c r="AM34" s="7">
        <f t="shared" si="18"/>
        <v>-5.1242984626743322</v>
      </c>
      <c r="AN34" s="6" t="e">
        <f t="shared" si="19"/>
        <v>#N/A</v>
      </c>
      <c r="AO34" s="7" t="e">
        <f t="shared" si="20"/>
        <v>#N/A</v>
      </c>
    </row>
    <row r="35" spans="2:41" x14ac:dyDescent="0.25">
      <c r="G35" s="28"/>
      <c r="H35" s="29"/>
      <c r="I35" s="29"/>
      <c r="J35" s="29" t="s">
        <v>35</v>
      </c>
      <c r="K35" s="29"/>
      <c r="L35" s="29"/>
      <c r="M35" s="29"/>
      <c r="N35" s="30"/>
      <c r="AF35" s="38">
        <f t="shared" si="11"/>
        <v>270</v>
      </c>
      <c r="AG35" s="38">
        <f t="shared" si="12"/>
        <v>4.7123889803846897</v>
      </c>
      <c r="AH35" s="6" t="e">
        <f t="shared" si="13"/>
        <v>#N/A</v>
      </c>
      <c r="AI35" s="7">
        <f t="shared" si="14"/>
        <v>-2.4721359549995796</v>
      </c>
      <c r="AJ35" s="6" t="e">
        <f t="shared" si="15"/>
        <v>#N/A</v>
      </c>
      <c r="AK35" s="7">
        <f t="shared" si="16"/>
        <v>-4</v>
      </c>
      <c r="AL35" s="6" t="e">
        <f t="shared" si="17"/>
        <v>#N/A</v>
      </c>
      <c r="AM35" s="7">
        <f t="shared" si="18"/>
        <v>-5.2141239964133721</v>
      </c>
      <c r="AN35" s="6" t="e">
        <f t="shared" si="19"/>
        <v>#N/A</v>
      </c>
      <c r="AO35" s="7" t="e">
        <f t="shared" si="20"/>
        <v>#N/A</v>
      </c>
    </row>
    <row r="36" spans="2:41" ht="15.75" thickBot="1" x14ac:dyDescent="0.3">
      <c r="G36" s="31"/>
      <c r="H36" s="32"/>
      <c r="I36" s="32"/>
      <c r="J36" s="32" t="s">
        <v>36</v>
      </c>
      <c r="K36" s="32"/>
      <c r="L36" s="32"/>
      <c r="M36" s="32"/>
      <c r="N36" s="33"/>
      <c r="AF36" s="38">
        <f t="shared" si="11"/>
        <v>280</v>
      </c>
      <c r="AG36" s="38">
        <f t="shared" si="12"/>
        <v>4.8869219055841224</v>
      </c>
      <c r="AH36" s="6" t="e">
        <f t="shared" si="13"/>
        <v>#N/A</v>
      </c>
      <c r="AI36" s="7">
        <f t="shared" si="14"/>
        <v>-2.4041941610082418</v>
      </c>
      <c r="AJ36" s="6" t="e">
        <f t="shared" si="15"/>
        <v>#N/A</v>
      </c>
      <c r="AK36" s="7">
        <f t="shared" si="16"/>
        <v>-3.9204523620409555</v>
      </c>
      <c r="AL36" s="6" t="e">
        <f t="shared" si="17"/>
        <v>#N/A</v>
      </c>
      <c r="AM36" s="7">
        <f t="shared" si="18"/>
        <v>-5.1242984626743322</v>
      </c>
      <c r="AN36" s="6" t="e">
        <f t="shared" si="19"/>
        <v>#N/A</v>
      </c>
      <c r="AO36" s="7" t="e">
        <f t="shared" si="20"/>
        <v>#N/A</v>
      </c>
    </row>
    <row r="37" spans="2:41" x14ac:dyDescent="0.25">
      <c r="AF37" s="38">
        <f t="shared" si="11"/>
        <v>290</v>
      </c>
      <c r="AG37" s="38">
        <f t="shared" si="12"/>
        <v>5.0614548307835561</v>
      </c>
      <c r="AH37" s="6" t="e">
        <f t="shared" si="13"/>
        <v>#N/A</v>
      </c>
      <c r="AI37" s="7">
        <f t="shared" si="14"/>
        <v>-2.2024331560644459</v>
      </c>
      <c r="AJ37" s="6" t="e">
        <f t="shared" si="15"/>
        <v>#N/A</v>
      </c>
      <c r="AK37" s="7">
        <f t="shared" si="16"/>
        <v>-3.684226462890158</v>
      </c>
      <c r="AL37" s="6" t="e">
        <f t="shared" si="17"/>
        <v>#N/A</v>
      </c>
      <c r="AM37" s="7">
        <f t="shared" si="18"/>
        <v>-4.8575511648459582</v>
      </c>
      <c r="AN37" s="6" t="e">
        <f t="shared" si="19"/>
        <v>#N/A</v>
      </c>
      <c r="AO37" s="7" t="e">
        <f t="shared" si="20"/>
        <v>#N/A</v>
      </c>
    </row>
    <row r="38" spans="2:41" x14ac:dyDescent="0.25">
      <c r="I38" s="1" t="str">
        <f>I25</f>
        <v>center</v>
      </c>
      <c r="J38" s="10">
        <f t="shared" ref="J38:M38" si="21">J25</f>
        <v>0</v>
      </c>
      <c r="K38" s="11">
        <f t="shared" si="21"/>
        <v>2</v>
      </c>
      <c r="L38" s="1" t="str">
        <f t="shared" si="21"/>
        <v>radius</v>
      </c>
      <c r="M38">
        <f t="shared" si="21"/>
        <v>4.4721359549995796</v>
      </c>
      <c r="AF38" s="38">
        <f t="shared" si="11"/>
        <v>300</v>
      </c>
      <c r="AG38" s="38">
        <f t="shared" si="12"/>
        <v>5.2359877559829888</v>
      </c>
      <c r="AH38" s="6" t="e">
        <f t="shared" si="13"/>
        <v>#N/A</v>
      </c>
      <c r="AI38" s="7">
        <f t="shared" si="14"/>
        <v>-1.872983346207417</v>
      </c>
      <c r="AJ38" s="6" t="e">
        <f t="shared" si="15"/>
        <v>#N/A</v>
      </c>
      <c r="AK38" s="7">
        <f t="shared" si="16"/>
        <v>-3.2984999069572343</v>
      </c>
      <c r="AL38" s="6" t="e">
        <f t="shared" si="17"/>
        <v>#N/A</v>
      </c>
      <c r="AM38" s="7">
        <f t="shared" si="18"/>
        <v>-4.4219870845921232</v>
      </c>
      <c r="AN38" s="6" t="e">
        <f t="shared" si="19"/>
        <v>#N/A</v>
      </c>
      <c r="AO38" s="7" t="e">
        <f t="shared" si="20"/>
        <v>#N/A</v>
      </c>
    </row>
    <row r="39" spans="2:41" x14ac:dyDescent="0.25">
      <c r="AF39" s="38">
        <f t="shared" si="11"/>
        <v>310</v>
      </c>
      <c r="AG39" s="38">
        <f t="shared" si="12"/>
        <v>5.4105206811824216</v>
      </c>
      <c r="AH39" s="6" t="e">
        <f t="shared" si="13"/>
        <v>#N/A</v>
      </c>
      <c r="AI39" s="7">
        <f t="shared" si="14"/>
        <v>-1.4258548972000122</v>
      </c>
      <c r="AJ39" s="6" t="e">
        <f t="shared" si="15"/>
        <v>#N/A</v>
      </c>
      <c r="AK39" s="7">
        <f t="shared" si="16"/>
        <v>-2.7749928004571505</v>
      </c>
      <c r="AL39" s="6" t="e">
        <f t="shared" si="17"/>
        <v>#N/A</v>
      </c>
      <c r="AM39" s="7">
        <f t="shared" si="18"/>
        <v>-3.8308406160852768</v>
      </c>
      <c r="AN39" s="6" t="e">
        <f t="shared" si="19"/>
        <v>#N/A</v>
      </c>
      <c r="AO39" s="7" t="e">
        <f t="shared" si="20"/>
        <v>#N/A</v>
      </c>
    </row>
    <row r="40" spans="2:41" x14ac:dyDescent="0.25">
      <c r="B40" s="18" t="s">
        <v>8</v>
      </c>
      <c r="C40" s="19" t="s">
        <v>10</v>
      </c>
      <c r="D40" s="20" t="s">
        <v>11</v>
      </c>
      <c r="G40" s="12" t="s">
        <v>41</v>
      </c>
      <c r="I40" s="12" t="s">
        <v>38</v>
      </c>
      <c r="K40" s="1" t="s">
        <v>39</v>
      </c>
      <c r="AF40" s="38">
        <f t="shared" si="11"/>
        <v>320</v>
      </c>
      <c r="AG40" s="38">
        <f t="shared" si="12"/>
        <v>5.5850536063818543</v>
      </c>
      <c r="AH40" s="6" t="e">
        <f t="shared" si="13"/>
        <v>#N/A</v>
      </c>
      <c r="AI40" s="7">
        <f t="shared" si="14"/>
        <v>-0.87463358070740993</v>
      </c>
      <c r="AJ40" s="6" t="e">
        <f t="shared" si="15"/>
        <v>#N/A</v>
      </c>
      <c r="AK40" s="7">
        <f t="shared" si="16"/>
        <v>-2.129611641913534</v>
      </c>
      <c r="AL40" s="6" t="e">
        <f t="shared" si="17"/>
        <v>#N/A</v>
      </c>
      <c r="AM40" s="7">
        <f t="shared" si="18"/>
        <v>-3.1020734456364556</v>
      </c>
      <c r="AN40" s="6" t="e">
        <f t="shared" si="19"/>
        <v>#N/A</v>
      </c>
      <c r="AO40" s="7" t="e">
        <f t="shared" si="20"/>
        <v>#N/A</v>
      </c>
    </row>
    <row r="41" spans="2:41" x14ac:dyDescent="0.25">
      <c r="B41" s="21">
        <f t="array" ref="B41:B50">POINTLIST</f>
        <v>1</v>
      </c>
      <c r="C41" s="14">
        <f t="shared" ref="C41:C50" si="22">IF(ISNUMBER(VLOOKUP(B41,POINTLIST,2,FALSE)),VLOOKUP(B41,POINTLIST,2,FALSE)," ")</f>
        <v>0</v>
      </c>
      <c r="D41" s="15">
        <f t="shared" ref="D41:D50" si="23">IF(ISNUMBER(VLOOKUP(B41,POINTLIST,3,FALSE)),VLOOKUP(B41,POINTLIST,3,FALSE)," ")</f>
        <v>-4</v>
      </c>
      <c r="G41" s="4">
        <f>C41-J38</f>
        <v>0</v>
      </c>
      <c r="H41" s="5">
        <f>D41-K38</f>
        <v>-6</v>
      </c>
      <c r="I41">
        <f>SQRT(SUMPRODUCT(G41:H41*G41:H41))</f>
        <v>6</v>
      </c>
      <c r="K41" s="23">
        <f>IF(NOT(ISERR(I41)),IF( ISTEXT(K40),IF(I41&gt;M38,B41,"no")))</f>
        <v>1</v>
      </c>
      <c r="AF41" s="38">
        <f t="shared" si="11"/>
        <v>330</v>
      </c>
      <c r="AG41" s="38">
        <f t="shared" si="12"/>
        <v>5.7595865315812871</v>
      </c>
      <c r="AH41" s="6" t="e">
        <f t="shared" si="13"/>
        <v>#N/A</v>
      </c>
      <c r="AI41" s="7">
        <f t="shared" si="14"/>
        <v>-0.23606797749979158</v>
      </c>
      <c r="AJ41" s="6" t="e">
        <f t="shared" si="15"/>
        <v>#N/A</v>
      </c>
      <c r="AK41" s="7">
        <f t="shared" si="16"/>
        <v>-1.3819660112501073</v>
      </c>
      <c r="AL41" s="6" t="e">
        <f t="shared" si="17"/>
        <v>#N/A</v>
      </c>
      <c r="AM41" s="7">
        <f t="shared" si="18"/>
        <v>-2.2578287949457638</v>
      </c>
      <c r="AN41" s="6" t="e">
        <f t="shared" si="19"/>
        <v>#N/A</v>
      </c>
      <c r="AO41" s="7" t="e">
        <f t="shared" si="20"/>
        <v>#N/A</v>
      </c>
    </row>
    <row r="42" spans="2:41" x14ac:dyDescent="0.25">
      <c r="B42" s="21">
        <v>2</v>
      </c>
      <c r="C42" s="14">
        <f t="shared" si="22"/>
        <v>-4</v>
      </c>
      <c r="D42" s="15">
        <f t="shared" si="23"/>
        <v>0</v>
      </c>
      <c r="G42" s="4">
        <f>C42-J38</f>
        <v>-4</v>
      </c>
      <c r="H42" s="5">
        <f>D42-K38</f>
        <v>-2</v>
      </c>
      <c r="I42">
        <f t="shared" ref="I42:I50" si="24">SQRT(SUMPRODUCT(G42:H42*G42:H42))</f>
        <v>4.4721359549995796</v>
      </c>
      <c r="K42" s="23" t="b">
        <f>IF(NOT(ISERR(I42)),IF(ISTEXT(K41),IF(I42&gt;M38,B42,"no")))</f>
        <v>0</v>
      </c>
      <c r="AF42" s="38">
        <f t="shared" si="11"/>
        <v>340</v>
      </c>
      <c r="AG42" s="38">
        <f t="shared" si="12"/>
        <v>5.9341194567807207</v>
      </c>
      <c r="AH42" s="6" t="e">
        <f t="shared" si="13"/>
        <v>#N/A</v>
      </c>
      <c r="AI42" s="7">
        <f t="shared" si="14"/>
        <v>0.47043941969916792</v>
      </c>
      <c r="AJ42" s="6" t="e">
        <f t="shared" si="15"/>
        <v>#N/A</v>
      </c>
      <c r="AK42" s="7">
        <f t="shared" si="16"/>
        <v>-0.5547727426276321</v>
      </c>
      <c r="AL42" s="6" t="e">
        <f t="shared" si="17"/>
        <v>#N/A</v>
      </c>
      <c r="AM42" s="7">
        <f t="shared" si="18"/>
        <v>-1.3237586105160273</v>
      </c>
      <c r="AN42" s="6" t="e">
        <f t="shared" si="19"/>
        <v>#N/A</v>
      </c>
      <c r="AO42" s="7" t="e">
        <f t="shared" si="20"/>
        <v>#N/A</v>
      </c>
    </row>
    <row r="43" spans="2:41" x14ac:dyDescent="0.25">
      <c r="B43" s="21">
        <v>3</v>
      </c>
      <c r="C43" s="14">
        <f t="shared" si="22"/>
        <v>0</v>
      </c>
      <c r="D43" s="15">
        <f t="shared" si="23"/>
        <v>4</v>
      </c>
      <c r="G43" s="4">
        <f>C43-J38</f>
        <v>0</v>
      </c>
      <c r="H43" s="5">
        <f>D43-K38</f>
        <v>2</v>
      </c>
      <c r="I43">
        <f t="shared" si="24"/>
        <v>2</v>
      </c>
      <c r="K43" s="23" t="b">
        <f>IF(NOT(ISERR(I43)),IF(ISTEXT(K42),IF(I43&gt;M38,B43,"no")))</f>
        <v>0</v>
      </c>
      <c r="AF43" s="38">
        <f t="shared" si="11"/>
        <v>350</v>
      </c>
      <c r="AG43" s="38">
        <f t="shared" si="12"/>
        <v>6.1086523819801535</v>
      </c>
      <c r="AH43" s="6" t="e">
        <f t="shared" si="13"/>
        <v>#N/A</v>
      </c>
      <c r="AI43" s="7">
        <f t="shared" si="14"/>
        <v>1.2234217411355655</v>
      </c>
      <c r="AJ43" s="6" t="e">
        <f t="shared" si="15"/>
        <v>#N/A</v>
      </c>
      <c r="AK43" s="7">
        <f t="shared" si="16"/>
        <v>0.3268343150667814</v>
      </c>
      <c r="AL43" s="6" t="e">
        <f t="shared" si="17"/>
        <v>#N/A</v>
      </c>
      <c r="AM43" s="7">
        <f t="shared" si="18"/>
        <v>-0.32824414223883291</v>
      </c>
      <c r="AN43" s="6" t="e">
        <f t="shared" si="19"/>
        <v>#N/A</v>
      </c>
      <c r="AO43" s="7" t="e">
        <f t="shared" si="20"/>
        <v>#N/A</v>
      </c>
    </row>
    <row r="44" spans="2:41" x14ac:dyDescent="0.25">
      <c r="B44" s="21">
        <v>4</v>
      </c>
      <c r="C44" s="14">
        <f t="shared" si="22"/>
        <v>4</v>
      </c>
      <c r="D44" s="15">
        <f t="shared" si="23"/>
        <v>4</v>
      </c>
      <c r="G44" s="4">
        <f>C44-J38</f>
        <v>4</v>
      </c>
      <c r="H44" s="5">
        <f>D44-K38</f>
        <v>2</v>
      </c>
      <c r="I44">
        <f t="shared" si="24"/>
        <v>4.4721359549995796</v>
      </c>
      <c r="K44" s="23" t="b">
        <f>IF(NOT(ISERR(I44)),IF(ISTEXT(K43),IF(I44&gt;M38,B44,"no")))</f>
        <v>0</v>
      </c>
      <c r="AB44" s="38"/>
      <c r="AF44" s="38">
        <f t="shared" si="11"/>
        <v>360</v>
      </c>
      <c r="AG44" s="38">
        <f t="shared" si="12"/>
        <v>6.2831853071795862</v>
      </c>
      <c r="AH44" s="42" t="e">
        <f t="shared" si="13"/>
        <v>#N/A</v>
      </c>
      <c r="AI44" s="43">
        <f t="shared" si="14"/>
        <v>1.9999999999999989</v>
      </c>
      <c r="AJ44" s="42" t="e">
        <f t="shared" si="15"/>
        <v>#N/A</v>
      </c>
      <c r="AK44" s="43">
        <f t="shared" si="16"/>
        <v>1.2360679774997885</v>
      </c>
      <c r="AL44" s="42" t="e">
        <f t="shared" si="17"/>
        <v>#N/A</v>
      </c>
      <c r="AM44" s="43">
        <f t="shared" si="18"/>
        <v>0.69846640652184877</v>
      </c>
      <c r="AN44" s="42" t="e">
        <f t="shared" si="19"/>
        <v>#N/A</v>
      </c>
      <c r="AO44" s="43" t="e">
        <f t="shared" si="20"/>
        <v>#N/A</v>
      </c>
    </row>
    <row r="45" spans="2:41" x14ac:dyDescent="0.25">
      <c r="B45" s="21">
        <v>5</v>
      </c>
      <c r="C45" s="14">
        <f t="shared" si="22"/>
        <v>4</v>
      </c>
      <c r="D45" s="15">
        <f t="shared" si="23"/>
        <v>0</v>
      </c>
      <c r="G45" s="10">
        <f>C45-J38</f>
        <v>4</v>
      </c>
      <c r="H45" s="11">
        <f>D45-K38</f>
        <v>-2</v>
      </c>
      <c r="I45">
        <f t="shared" si="24"/>
        <v>4.4721359549995796</v>
      </c>
      <c r="K45" s="23" t="b">
        <f>IF(NOT(ISERR(I45)),IF(ISTEXT(K44),IF(I45&gt;M38,B45,"no")))</f>
        <v>0</v>
      </c>
      <c r="AB45" s="38"/>
    </row>
    <row r="46" spans="2:41" x14ac:dyDescent="0.25">
      <c r="B46" s="21">
        <v>6</v>
      </c>
      <c r="C46" s="14">
        <f t="shared" si="22"/>
        <v>-4</v>
      </c>
      <c r="D46" s="15">
        <f t="shared" si="23"/>
        <v>-4</v>
      </c>
      <c r="G46" s="8">
        <f>C46-J38</f>
        <v>-4</v>
      </c>
      <c r="H46" s="9">
        <f>D46-K38</f>
        <v>-6</v>
      </c>
      <c r="I46">
        <f t="shared" si="24"/>
        <v>7.2111025509279782</v>
      </c>
      <c r="K46" s="23" t="b">
        <f>IF(NOT(ISERR(I46)),IF(ISTEXT(K45),IF(I46&gt;M38,B46,"no")))</f>
        <v>0</v>
      </c>
      <c r="AB46" s="38"/>
    </row>
    <row r="47" spans="2:41" x14ac:dyDescent="0.25">
      <c r="B47" s="21" t="str">
        <v xml:space="preserve"> </v>
      </c>
      <c r="C47" s="14" t="str">
        <f t="shared" si="22"/>
        <v xml:space="preserve"> </v>
      </c>
      <c r="D47" s="15" t="str">
        <f t="shared" si="23"/>
        <v xml:space="preserve"> </v>
      </c>
      <c r="G47" s="8" t="e">
        <f>C47-J38</f>
        <v>#VALUE!</v>
      </c>
      <c r="H47" s="9" t="e">
        <f>D47-K38</f>
        <v>#VALUE!</v>
      </c>
      <c r="I47" t="e">
        <f t="shared" si="24"/>
        <v>#VALUE!</v>
      </c>
      <c r="K47" s="23" t="b">
        <f>IF(NOT(ISERR(I47)),IF(ISTEXT(K46),IF(I47&gt;M38,B47,"no")))</f>
        <v>0</v>
      </c>
      <c r="AB47" s="38"/>
    </row>
    <row r="48" spans="2:41" x14ac:dyDescent="0.25">
      <c r="B48" s="21" t="str">
        <v xml:space="preserve"> </v>
      </c>
      <c r="C48" s="14" t="str">
        <f t="shared" si="22"/>
        <v xml:space="preserve"> </v>
      </c>
      <c r="D48" s="15" t="str">
        <f t="shared" si="23"/>
        <v xml:space="preserve"> </v>
      </c>
      <c r="G48" s="8" t="e">
        <f>C48-J38</f>
        <v>#VALUE!</v>
      </c>
      <c r="H48" s="9" t="e">
        <f>D48-K38</f>
        <v>#VALUE!</v>
      </c>
      <c r="I48" t="e">
        <f t="shared" si="24"/>
        <v>#VALUE!</v>
      </c>
      <c r="K48" s="23" t="b">
        <f>IF(NOT(ISERR(I48)),IF(ISTEXT(K47),IF(I48&gt;M38,B48,"no")))</f>
        <v>0</v>
      </c>
      <c r="AB48" s="38"/>
    </row>
    <row r="49" spans="2:28" x14ac:dyDescent="0.25">
      <c r="B49" s="21" t="str">
        <v xml:space="preserve"> </v>
      </c>
      <c r="C49" s="14" t="str">
        <f t="shared" si="22"/>
        <v xml:space="preserve"> </v>
      </c>
      <c r="D49" s="15" t="str">
        <f t="shared" si="23"/>
        <v xml:space="preserve"> </v>
      </c>
      <c r="G49" s="8" t="e">
        <f>C49-J38</f>
        <v>#VALUE!</v>
      </c>
      <c r="H49" s="9" t="e">
        <f>D49-K38</f>
        <v>#VALUE!</v>
      </c>
      <c r="I49" t="e">
        <f t="shared" si="24"/>
        <v>#VALUE!</v>
      </c>
      <c r="K49" s="23" t="b">
        <f>IF(NOT(ISERR(I49)),IF(ISTEXT(K48),IF(I49&gt;M38,B49,"no")))</f>
        <v>0</v>
      </c>
      <c r="AB49" s="38"/>
    </row>
    <row r="50" spans="2:28" x14ac:dyDescent="0.25">
      <c r="B50" s="22" t="str">
        <v xml:space="preserve"> </v>
      </c>
      <c r="C50" s="16" t="str">
        <f t="shared" si="22"/>
        <v xml:space="preserve"> </v>
      </c>
      <c r="D50" s="17" t="str">
        <f t="shared" si="23"/>
        <v xml:space="preserve"> </v>
      </c>
      <c r="G50" s="8" t="e">
        <f>C50-J38</f>
        <v>#VALUE!</v>
      </c>
      <c r="H50" s="9" t="e">
        <f>D50-K38</f>
        <v>#VALUE!</v>
      </c>
      <c r="I50" t="e">
        <f t="shared" si="24"/>
        <v>#VALUE!</v>
      </c>
      <c r="K50" s="23" t="b">
        <f>IF(NOT(ISERR(I50)),IF(ISTEXT(K49),IF(I50&gt;M38,B50,"no")))</f>
        <v>0</v>
      </c>
      <c r="AB50" s="38"/>
    </row>
    <row r="51" spans="2:28" x14ac:dyDescent="0.25">
      <c r="B51" s="24"/>
      <c r="J51" s="1" t="s">
        <v>42</v>
      </c>
      <c r="K51">
        <f>SUM(K41:K50)</f>
        <v>1</v>
      </c>
      <c r="AB51" s="38"/>
    </row>
    <row r="52" spans="2:28" x14ac:dyDescent="0.25">
      <c r="J52" s="1" t="s">
        <v>41</v>
      </c>
      <c r="K52">
        <f>VLOOKUP(K51,B40:I50,6,FALSE)</f>
        <v>0</v>
      </c>
      <c r="L52">
        <f>VLOOKUP(K51,B40:I50,7,FALSE)</f>
        <v>-6</v>
      </c>
      <c r="AB52" s="38"/>
    </row>
    <row r="53" spans="2:28" x14ac:dyDescent="0.25">
      <c r="J53" s="1" t="s">
        <v>38</v>
      </c>
      <c r="K53">
        <f>VLOOKUP(K51,B40:I50,8,FALSE)</f>
        <v>6</v>
      </c>
      <c r="AB53" s="38"/>
    </row>
    <row r="54" spans="2:28" x14ac:dyDescent="0.25">
      <c r="J54" s="1" t="s">
        <v>40</v>
      </c>
      <c r="K54">
        <f>(K53-M38)/2</f>
        <v>0.76393202250021019</v>
      </c>
      <c r="AB54" s="38"/>
    </row>
    <row r="55" spans="2:28" x14ac:dyDescent="0.25">
      <c r="AB55" s="38"/>
    </row>
    <row r="56" spans="2:28" x14ac:dyDescent="0.25">
      <c r="G56" t="str">
        <f>IF( NOT(ISNA($K53))," ", "UNUSED")</f>
        <v xml:space="preserve"> </v>
      </c>
      <c r="I56" s="1" t="s">
        <v>43</v>
      </c>
      <c r="J56" s="10">
        <f>J38+K54*K52/K53</f>
        <v>0</v>
      </c>
      <c r="K56" s="11">
        <f>K38+K54*L52/K53</f>
        <v>1.2360679774997898</v>
      </c>
      <c r="L56" s="1" t="s">
        <v>26</v>
      </c>
      <c r="M56">
        <f>M38+K54</f>
        <v>5.2360679774997898</v>
      </c>
      <c r="AB56" s="38"/>
    </row>
    <row r="57" spans="2:28" x14ac:dyDescent="0.25">
      <c r="AB57" s="38"/>
    </row>
    <row r="58" spans="2:28" s="38" customFormat="1" x14ac:dyDescent="0.25">
      <c r="B58" s="82"/>
      <c r="C58" s="82"/>
      <c r="D58" s="82"/>
      <c r="E58" s="83"/>
      <c r="F58" s="83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</row>
    <row r="59" spans="2:28" s="38" customFormat="1" x14ac:dyDescent="0.25">
      <c r="E59" s="65"/>
      <c r="F59" s="65"/>
    </row>
    <row r="60" spans="2:28" s="38" customFormat="1" x14ac:dyDescent="0.25">
      <c r="E60" s="65"/>
      <c r="F60" s="65"/>
    </row>
    <row r="61" spans="2:28" s="38" customFormat="1" x14ac:dyDescent="0.25">
      <c r="E61" s="65"/>
      <c r="F61" s="65"/>
    </row>
    <row r="62" spans="2:28" x14ac:dyDescent="0.25">
      <c r="B62" s="51" t="s">
        <v>8</v>
      </c>
      <c r="C62" s="52" t="s">
        <v>10</v>
      </c>
      <c r="D62" s="53" t="s">
        <v>11</v>
      </c>
      <c r="G62" s="46" t="s">
        <v>41</v>
      </c>
      <c r="H62" s="38"/>
      <c r="I62" s="46" t="s">
        <v>38</v>
      </c>
      <c r="J62" s="38"/>
      <c r="K62" s="39" t="s">
        <v>39</v>
      </c>
      <c r="L62" s="38"/>
      <c r="M62" s="38"/>
      <c r="AB62" s="38"/>
    </row>
    <row r="63" spans="2:28" x14ac:dyDescent="0.25">
      <c r="B63" s="54">
        <f t="array" ref="B63:B72">POINTLIST</f>
        <v>1</v>
      </c>
      <c r="C63" s="47">
        <f t="shared" ref="C63:C72" si="25">IF(ISNUMBER(VLOOKUP(B63,POINTLIST,2,FALSE)),VLOOKUP(B63,POINTLIST,2,FALSE)," ")</f>
        <v>0</v>
      </c>
      <c r="D63" s="48">
        <f t="shared" ref="D63:D72" si="26">IF(ISNUMBER(VLOOKUP(B63,POINTLIST,3,FALSE)),VLOOKUP(B63,POINTLIST,3,FALSE)," ")</f>
        <v>-4</v>
      </c>
      <c r="G63" s="40">
        <f>C63-J56</f>
        <v>0</v>
      </c>
      <c r="H63" s="41">
        <f>D63-K56</f>
        <v>-5.2360679774997898</v>
      </c>
      <c r="I63" s="38">
        <f>SQRT(SUMPRODUCT(G63:H63*G63:H63))</f>
        <v>5.2360679774997898</v>
      </c>
      <c r="J63" s="38"/>
      <c r="K63" s="56" t="str">
        <f>IF(NOT(ISERR(I63)),IF( ISTEXT(K62),IF(I63&gt;M56,B63,"no")))</f>
        <v>no</v>
      </c>
      <c r="L63" s="38"/>
      <c r="M63" s="38"/>
      <c r="AB63" s="38"/>
    </row>
    <row r="64" spans="2:28" x14ac:dyDescent="0.25">
      <c r="B64" s="54">
        <v>2</v>
      </c>
      <c r="C64" s="47">
        <f t="shared" si="25"/>
        <v>-4</v>
      </c>
      <c r="D64" s="48">
        <f t="shared" si="26"/>
        <v>0</v>
      </c>
      <c r="G64" s="40">
        <f>C64-J56</f>
        <v>-4</v>
      </c>
      <c r="H64" s="41">
        <f>D64-K56</f>
        <v>-1.2360679774997898</v>
      </c>
      <c r="I64" s="38">
        <f t="shared" ref="I64:I72" si="27">SQRT(SUMPRODUCT(G64:H64*G64:H64))</f>
        <v>4.1866291984125388</v>
      </c>
      <c r="J64" s="38"/>
      <c r="K64" s="56" t="str">
        <f>IF(NOT(ISERR(I64)),IF(ISTEXT(K63),IF(I64&gt;M56,B64,"no")))</f>
        <v>no</v>
      </c>
      <c r="L64" s="38"/>
      <c r="M64" s="38"/>
      <c r="AB64" s="38"/>
    </row>
    <row r="65" spans="2:28" x14ac:dyDescent="0.25">
      <c r="B65" s="54">
        <v>3</v>
      </c>
      <c r="C65" s="47">
        <f t="shared" si="25"/>
        <v>0</v>
      </c>
      <c r="D65" s="48">
        <f t="shared" si="26"/>
        <v>4</v>
      </c>
      <c r="G65" s="40">
        <f>C65-J56</f>
        <v>0</v>
      </c>
      <c r="H65" s="41">
        <f>D65-K56</f>
        <v>2.7639320225002102</v>
      </c>
      <c r="I65" s="38">
        <f t="shared" si="27"/>
        <v>2.7639320225002102</v>
      </c>
      <c r="J65" s="38"/>
      <c r="K65" s="56" t="str">
        <f>IF(NOT(ISERR(I65)),IF(ISTEXT(K64),IF(I65&gt;M56,B65,"no")))</f>
        <v>no</v>
      </c>
      <c r="L65" s="38"/>
      <c r="M65" s="38"/>
      <c r="AB65" s="38"/>
    </row>
    <row r="66" spans="2:28" x14ac:dyDescent="0.25">
      <c r="B66" s="54">
        <v>4</v>
      </c>
      <c r="C66" s="47">
        <f t="shared" si="25"/>
        <v>4</v>
      </c>
      <c r="D66" s="48">
        <f t="shared" si="26"/>
        <v>4</v>
      </c>
      <c r="G66" s="40">
        <f>C66-J56</f>
        <v>4</v>
      </c>
      <c r="H66" s="41">
        <f>D66-K56</f>
        <v>2.7639320225002102</v>
      </c>
      <c r="I66" s="38">
        <f t="shared" si="27"/>
        <v>4.8620284064371839</v>
      </c>
      <c r="J66" s="38"/>
      <c r="K66" s="56" t="str">
        <f>IF(NOT(ISERR(I66)),IF(ISTEXT(K65),IF(I66&gt;M56,B66,"no")))</f>
        <v>no</v>
      </c>
      <c r="L66" s="38"/>
      <c r="M66" s="38"/>
      <c r="AB66" s="38"/>
    </row>
    <row r="67" spans="2:28" x14ac:dyDescent="0.25">
      <c r="B67" s="54">
        <v>5</v>
      </c>
      <c r="C67" s="47">
        <f t="shared" si="25"/>
        <v>4</v>
      </c>
      <c r="D67" s="48">
        <f t="shared" si="26"/>
        <v>0</v>
      </c>
      <c r="G67" s="44">
        <f>C67-J56</f>
        <v>4</v>
      </c>
      <c r="H67" s="45">
        <f>D67-K56</f>
        <v>-1.2360679774997898</v>
      </c>
      <c r="I67" s="38">
        <f t="shared" si="27"/>
        <v>4.1866291984125388</v>
      </c>
      <c r="J67" s="38"/>
      <c r="K67" s="56" t="str">
        <f>IF(NOT(ISERR(I67)),IF(ISTEXT(K66),IF(I67&gt;M56,B67,"no")))</f>
        <v>no</v>
      </c>
      <c r="L67" s="38"/>
      <c r="M67" s="38"/>
      <c r="AB67" s="38"/>
    </row>
    <row r="68" spans="2:28" x14ac:dyDescent="0.25">
      <c r="B68" s="54">
        <v>6</v>
      </c>
      <c r="C68" s="47">
        <f t="shared" si="25"/>
        <v>-4</v>
      </c>
      <c r="D68" s="48">
        <f t="shared" si="26"/>
        <v>-4</v>
      </c>
      <c r="G68" s="42">
        <f>C68-J56</f>
        <v>-4</v>
      </c>
      <c r="H68" s="43">
        <f>D68-K56</f>
        <v>-5.2360679774997898</v>
      </c>
      <c r="I68" s="38">
        <f t="shared" si="27"/>
        <v>6.5891128283706557</v>
      </c>
      <c r="J68" s="38"/>
      <c r="K68" s="56">
        <f>IF(NOT(ISERR(I68)),IF(ISTEXT(K67),IF(I68&gt;M56,B68,"no")))</f>
        <v>6</v>
      </c>
      <c r="L68" s="38"/>
      <c r="M68" s="38"/>
      <c r="AB68" s="38"/>
    </row>
    <row r="69" spans="2:28" x14ac:dyDescent="0.25">
      <c r="B69" s="54" t="str">
        <v xml:space="preserve"> </v>
      </c>
      <c r="C69" s="47" t="str">
        <f t="shared" si="25"/>
        <v xml:space="preserve"> </v>
      </c>
      <c r="D69" s="48" t="str">
        <f t="shared" si="26"/>
        <v xml:space="preserve"> </v>
      </c>
      <c r="G69" s="42" t="e">
        <f>C69-J56</f>
        <v>#VALUE!</v>
      </c>
      <c r="H69" s="43" t="e">
        <f>D69-K56</f>
        <v>#VALUE!</v>
      </c>
      <c r="I69" s="38" t="e">
        <f t="shared" si="27"/>
        <v>#VALUE!</v>
      </c>
      <c r="J69" s="38"/>
      <c r="K69" s="56" t="b">
        <f>IF(NOT(ISERR(I69)),IF(ISTEXT(K68),IF(I69&gt;M56,B69,"no")))</f>
        <v>0</v>
      </c>
      <c r="L69" s="38"/>
      <c r="M69" s="38"/>
      <c r="AB69" s="38"/>
    </row>
    <row r="70" spans="2:28" x14ac:dyDescent="0.25">
      <c r="B70" s="54" t="str">
        <v xml:space="preserve"> </v>
      </c>
      <c r="C70" s="47" t="str">
        <f t="shared" si="25"/>
        <v xml:space="preserve"> </v>
      </c>
      <c r="D70" s="48" t="str">
        <f t="shared" si="26"/>
        <v xml:space="preserve"> </v>
      </c>
      <c r="G70" s="42" t="e">
        <f>C70-J56</f>
        <v>#VALUE!</v>
      </c>
      <c r="H70" s="43" t="e">
        <f>D70-K56</f>
        <v>#VALUE!</v>
      </c>
      <c r="I70" s="38" t="e">
        <f t="shared" si="27"/>
        <v>#VALUE!</v>
      </c>
      <c r="J70" s="38"/>
      <c r="K70" s="56" t="b">
        <f>IF(NOT(ISERR(I70)),IF(ISTEXT(K69),IF(I70&gt;M56,B70,"no")))</f>
        <v>0</v>
      </c>
      <c r="L70" s="38"/>
      <c r="M70" s="38"/>
      <c r="AB70" s="38"/>
    </row>
    <row r="71" spans="2:28" x14ac:dyDescent="0.25">
      <c r="B71" s="54" t="str">
        <v xml:space="preserve"> </v>
      </c>
      <c r="C71" s="47" t="str">
        <f t="shared" si="25"/>
        <v xml:space="preserve"> </v>
      </c>
      <c r="D71" s="48" t="str">
        <f t="shared" si="26"/>
        <v xml:space="preserve"> </v>
      </c>
      <c r="G71" s="42" t="e">
        <f>C71-J56</f>
        <v>#VALUE!</v>
      </c>
      <c r="H71" s="43" t="e">
        <f>D71-K56</f>
        <v>#VALUE!</v>
      </c>
      <c r="I71" s="38" t="e">
        <f t="shared" si="27"/>
        <v>#VALUE!</v>
      </c>
      <c r="J71" s="38"/>
      <c r="K71" s="56" t="b">
        <f>IF(NOT(ISERR(I71)),IF(ISTEXT(K70),IF(I71&gt;M56,B71,"no")))</f>
        <v>0</v>
      </c>
      <c r="L71" s="38"/>
      <c r="M71" s="38"/>
      <c r="AB71" s="38"/>
    </row>
    <row r="72" spans="2:28" x14ac:dyDescent="0.25">
      <c r="B72" s="55" t="str">
        <v xml:space="preserve"> </v>
      </c>
      <c r="C72" s="49" t="str">
        <f t="shared" si="25"/>
        <v xml:space="preserve"> </v>
      </c>
      <c r="D72" s="50" t="str">
        <f t="shared" si="26"/>
        <v xml:space="preserve"> </v>
      </c>
      <c r="G72" s="42" t="e">
        <f>C72-J56</f>
        <v>#VALUE!</v>
      </c>
      <c r="H72" s="43" t="e">
        <f>D72-K56</f>
        <v>#VALUE!</v>
      </c>
      <c r="I72" s="38" t="e">
        <f t="shared" si="27"/>
        <v>#VALUE!</v>
      </c>
      <c r="J72" s="38"/>
      <c r="K72" s="56" t="b">
        <f>IF(NOT(ISERR(I72)),IF(ISTEXT(K71),IF(I72&gt;M56,B72,"no")))</f>
        <v>0</v>
      </c>
      <c r="L72" s="38"/>
      <c r="M72" s="38"/>
      <c r="AB72" s="38"/>
    </row>
    <row r="73" spans="2:28" x14ac:dyDescent="0.25">
      <c r="B73" s="57"/>
      <c r="C73" s="38"/>
      <c r="D73" s="38"/>
      <c r="G73" s="38"/>
      <c r="H73" s="38"/>
      <c r="I73" s="38"/>
      <c r="J73" s="39" t="s">
        <v>42</v>
      </c>
      <c r="K73" s="38">
        <f>SUM(K63:K72)</f>
        <v>6</v>
      </c>
      <c r="L73" s="38"/>
      <c r="M73" s="38"/>
      <c r="AB73" s="38"/>
    </row>
    <row r="74" spans="2:28" x14ac:dyDescent="0.25">
      <c r="B74" s="38"/>
      <c r="C74" s="38"/>
      <c r="D74" s="38"/>
      <c r="G74" s="38"/>
      <c r="H74" s="38"/>
      <c r="I74" s="38"/>
      <c r="J74" s="39" t="s">
        <v>41</v>
      </c>
      <c r="K74" s="38">
        <f>VLOOKUP(K73,B62:I72,6,FALSE)</f>
        <v>-4</v>
      </c>
      <c r="L74" s="38">
        <f>VLOOKUP(K73,B62:I72,7,FALSE)</f>
        <v>-5.2360679774997898</v>
      </c>
      <c r="M74" s="38"/>
      <c r="AB74" s="38"/>
    </row>
    <row r="75" spans="2:28" x14ac:dyDescent="0.25">
      <c r="B75" s="38"/>
      <c r="C75" s="38"/>
      <c r="D75" s="38"/>
      <c r="G75" s="38"/>
      <c r="H75" s="38"/>
      <c r="I75" s="38"/>
      <c r="J75" s="39" t="s">
        <v>38</v>
      </c>
      <c r="K75" s="38">
        <f>VLOOKUP(K73,B62:I72,8,FALSE)</f>
        <v>6.5891128283706557</v>
      </c>
      <c r="L75" s="38"/>
      <c r="M75" s="38"/>
      <c r="AB75" s="38"/>
    </row>
    <row r="76" spans="2:28" x14ac:dyDescent="0.25">
      <c r="B76" s="38"/>
      <c r="C76" s="38"/>
      <c r="D76" s="38"/>
      <c r="G76" s="38"/>
      <c r="H76" s="38"/>
      <c r="I76" s="38"/>
      <c r="J76" s="39" t="s">
        <v>40</v>
      </c>
      <c r="K76" s="38">
        <f>(K75-M56)/2</f>
        <v>0.67652242543543295</v>
      </c>
      <c r="L76" s="38"/>
      <c r="M76" s="38"/>
      <c r="AB76" s="38"/>
    </row>
    <row r="77" spans="2:28" x14ac:dyDescent="0.25">
      <c r="B77" s="38"/>
      <c r="C77" s="38"/>
      <c r="D77" s="38"/>
      <c r="G77" s="38"/>
      <c r="H77" s="38"/>
      <c r="I77" s="38"/>
      <c r="J77" s="38"/>
      <c r="K77" s="38"/>
      <c r="L77" s="38"/>
      <c r="M77" s="38"/>
      <c r="AB77" s="38"/>
    </row>
    <row r="78" spans="2:28" x14ac:dyDescent="0.25">
      <c r="B78" s="38"/>
      <c r="C78" s="38"/>
      <c r="D78" s="38"/>
      <c r="G78" s="38" t="str">
        <f>IF( NOT(ISNA($K75))," ", "UNUSED")</f>
        <v xml:space="preserve"> </v>
      </c>
      <c r="H78" s="38"/>
      <c r="I78" s="39" t="s">
        <v>43</v>
      </c>
      <c r="J78" s="44">
        <f>J56+K76*K74/K75</f>
        <v>-0.41069105541646778</v>
      </c>
      <c r="K78" s="45">
        <f>K56+K76*L74/K75</f>
        <v>0.69846640652185021</v>
      </c>
      <c r="L78" s="39" t="s">
        <v>26</v>
      </c>
      <c r="M78" s="38">
        <f>M56+K76</f>
        <v>5.9125904029352228</v>
      </c>
      <c r="AB78" s="38"/>
    </row>
    <row r="79" spans="2:28" x14ac:dyDescent="0.25">
      <c r="AB79" s="38"/>
    </row>
    <row r="80" spans="2:28" s="38" customFormat="1" x14ac:dyDescent="0.25">
      <c r="B80" s="82"/>
      <c r="C80" s="82"/>
      <c r="D80" s="82"/>
      <c r="E80" s="83"/>
      <c r="F80" s="83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</row>
    <row r="81" spans="2:28" s="38" customFormat="1" x14ac:dyDescent="0.25">
      <c r="E81" s="65"/>
      <c r="F81" s="65"/>
    </row>
    <row r="82" spans="2:28" s="38" customFormat="1" x14ac:dyDescent="0.25">
      <c r="E82" s="65"/>
      <c r="F82" s="65"/>
    </row>
    <row r="83" spans="2:28" s="38" customFormat="1" x14ac:dyDescent="0.25">
      <c r="E83" s="65"/>
      <c r="F83" s="65"/>
    </row>
    <row r="84" spans="2:28" s="38" customFormat="1" x14ac:dyDescent="0.25">
      <c r="E84" s="65"/>
      <c r="F84" s="65"/>
    </row>
    <row r="85" spans="2:28" x14ac:dyDescent="0.25">
      <c r="B85" s="51" t="s">
        <v>8</v>
      </c>
      <c r="C85" s="52" t="s">
        <v>10</v>
      </c>
      <c r="D85" s="53" t="s">
        <v>11</v>
      </c>
      <c r="G85" s="46" t="s">
        <v>41</v>
      </c>
      <c r="H85" s="38"/>
      <c r="I85" s="46" t="s">
        <v>38</v>
      </c>
      <c r="J85" s="38"/>
      <c r="K85" s="39" t="s">
        <v>39</v>
      </c>
      <c r="L85" s="38"/>
      <c r="M85" s="38"/>
      <c r="AB85" s="38"/>
    </row>
    <row r="86" spans="2:28" x14ac:dyDescent="0.25">
      <c r="B86" s="54">
        <f t="array" ref="B86:B95">POINTLIST</f>
        <v>1</v>
      </c>
      <c r="C86" s="47">
        <f t="shared" ref="C86:C95" si="28">IF(ISNUMBER(VLOOKUP(B86,POINTLIST,2,FALSE)),VLOOKUP(B86,POINTLIST,2,FALSE)," ")</f>
        <v>0</v>
      </c>
      <c r="D86" s="48">
        <f t="shared" ref="D86:D95" si="29">IF(ISNUMBER(VLOOKUP(B86,POINTLIST,3,FALSE)),VLOOKUP(B86,POINTLIST,3,FALSE)," ")</f>
        <v>-4</v>
      </c>
      <c r="G86" s="40">
        <f>C86-J78</f>
        <v>0.41069105541646778</v>
      </c>
      <c r="H86" s="41">
        <f>D86-K78</f>
        <v>-4.6984664065218507</v>
      </c>
      <c r="I86" s="38">
        <f>SQRT(SUMPRODUCT(G86:H86*G86:H86))</f>
        <v>4.7163814218332094</v>
      </c>
      <c r="J86" s="38"/>
      <c r="K86" s="56" t="str">
        <f>IF(NOT(ISERR(I86)),IF( ISTEXT(K85),IF(I86&gt;M78,B86,"no")))</f>
        <v>no</v>
      </c>
      <c r="L86" s="38"/>
      <c r="M86" s="38"/>
      <c r="AB86" s="38"/>
    </row>
    <row r="87" spans="2:28" x14ac:dyDescent="0.25">
      <c r="B87" s="54">
        <v>2</v>
      </c>
      <c r="C87" s="47">
        <f t="shared" si="28"/>
        <v>-4</v>
      </c>
      <c r="D87" s="48">
        <f t="shared" si="29"/>
        <v>0</v>
      </c>
      <c r="G87" s="40">
        <f>C87-J78</f>
        <v>-3.5893089445835322</v>
      </c>
      <c r="H87" s="41">
        <f>D87-K78</f>
        <v>-0.69846640652185021</v>
      </c>
      <c r="I87" s="38">
        <f t="shared" ref="I87:I95" si="30">SQRT(SUMPRODUCT(G87:H87*G87:H87))</f>
        <v>3.6566369823523495</v>
      </c>
      <c r="J87" s="38"/>
      <c r="K87" s="56" t="str">
        <f>IF(NOT(ISERR(I87)),IF(ISTEXT(K86),IF(I87&gt;M78,B87,"no")))</f>
        <v>no</v>
      </c>
      <c r="L87" s="38"/>
      <c r="M87" s="38"/>
      <c r="AB87" s="38"/>
    </row>
    <row r="88" spans="2:28" x14ac:dyDescent="0.25">
      <c r="B88" s="54">
        <v>3</v>
      </c>
      <c r="C88" s="47">
        <f t="shared" si="28"/>
        <v>0</v>
      </c>
      <c r="D88" s="48">
        <f t="shared" si="29"/>
        <v>4</v>
      </c>
      <c r="G88" s="40">
        <f>C88-J78</f>
        <v>0.41069105541646778</v>
      </c>
      <c r="H88" s="41">
        <f>D88-K78</f>
        <v>3.3015335934781498</v>
      </c>
      <c r="I88" s="38">
        <f t="shared" si="30"/>
        <v>3.3269792923707593</v>
      </c>
      <c r="J88" s="38"/>
      <c r="K88" s="56" t="str">
        <f>IF(NOT(ISERR(I88)),IF(ISTEXT(K87),IF(I88&gt;M78,B88,"no")))</f>
        <v>no</v>
      </c>
      <c r="L88" s="38"/>
      <c r="M88" s="38"/>
      <c r="AB88" s="38"/>
    </row>
    <row r="89" spans="2:28" x14ac:dyDescent="0.25">
      <c r="B89" s="54">
        <v>4</v>
      </c>
      <c r="C89" s="47">
        <f t="shared" si="28"/>
        <v>4</v>
      </c>
      <c r="D89" s="48">
        <f t="shared" si="29"/>
        <v>4</v>
      </c>
      <c r="G89" s="40">
        <f>C89-J78</f>
        <v>4.4106910554164678</v>
      </c>
      <c r="H89" s="41">
        <f>D89-K78</f>
        <v>3.3015335934781498</v>
      </c>
      <c r="I89" s="38">
        <f t="shared" si="30"/>
        <v>5.5094754428344244</v>
      </c>
      <c r="J89" s="38"/>
      <c r="K89" s="56" t="str">
        <f>IF(NOT(ISERR(I89)),IF(ISTEXT(K88),IF(I89&gt;M78,B89,"no")))</f>
        <v>no</v>
      </c>
      <c r="L89" s="38"/>
      <c r="M89" s="38"/>
      <c r="AB89" s="38"/>
    </row>
    <row r="90" spans="2:28" x14ac:dyDescent="0.25">
      <c r="B90" s="54">
        <v>5</v>
      </c>
      <c r="C90" s="47">
        <f t="shared" si="28"/>
        <v>4</v>
      </c>
      <c r="D90" s="48">
        <f t="shared" si="29"/>
        <v>0</v>
      </c>
      <c r="G90" s="44">
        <f>C90-J78</f>
        <v>4.4106910554164678</v>
      </c>
      <c r="H90" s="45">
        <f>D90-K78</f>
        <v>-0.69846640652185021</v>
      </c>
      <c r="I90" s="38">
        <f t="shared" si="30"/>
        <v>4.4656523495868301</v>
      </c>
      <c r="J90" s="38"/>
      <c r="K90" s="56" t="str">
        <f>IF(NOT(ISERR(I90)),IF(ISTEXT(K89),IF(I90&gt;M78,B90,"no")))</f>
        <v>no</v>
      </c>
      <c r="L90" s="38"/>
      <c r="M90" s="38"/>
      <c r="AB90" s="38"/>
    </row>
    <row r="91" spans="2:28" x14ac:dyDescent="0.25">
      <c r="B91" s="54">
        <v>6</v>
      </c>
      <c r="C91" s="47">
        <f t="shared" si="28"/>
        <v>-4</v>
      </c>
      <c r="D91" s="48">
        <f t="shared" si="29"/>
        <v>-4</v>
      </c>
      <c r="G91" s="42">
        <f>C91-J78</f>
        <v>-3.5893089445835322</v>
      </c>
      <c r="H91" s="43">
        <f>D91-K78</f>
        <v>-4.6984664065218507</v>
      </c>
      <c r="I91" s="38">
        <f t="shared" si="30"/>
        <v>5.9125904029352228</v>
      </c>
      <c r="J91" s="38"/>
      <c r="K91" s="56" t="str">
        <f>IF(NOT(ISERR(I91)),IF(ISTEXT(K90),IF(I91&gt;M78,B91,"no")))</f>
        <v>no</v>
      </c>
      <c r="L91" s="38"/>
      <c r="M91" s="38"/>
      <c r="AB91" s="38"/>
    </row>
    <row r="92" spans="2:28" x14ac:dyDescent="0.25">
      <c r="B92" s="54" t="str">
        <v xml:space="preserve"> </v>
      </c>
      <c r="C92" s="47" t="str">
        <f t="shared" si="28"/>
        <v xml:space="preserve"> </v>
      </c>
      <c r="D92" s="48" t="str">
        <f t="shared" si="29"/>
        <v xml:space="preserve"> </v>
      </c>
      <c r="G92" s="42" t="e">
        <f>C92-J78</f>
        <v>#VALUE!</v>
      </c>
      <c r="H92" s="43" t="e">
        <f>D92-K78</f>
        <v>#VALUE!</v>
      </c>
      <c r="I92" s="38" t="e">
        <f t="shared" si="30"/>
        <v>#VALUE!</v>
      </c>
      <c r="J92" s="38"/>
      <c r="K92" s="56" t="b">
        <f>IF(NOT(ISERR(I92)),IF(ISTEXT(K91),IF(I92&gt;M78,B92,"no")))</f>
        <v>0</v>
      </c>
      <c r="L92" s="38"/>
      <c r="M92" s="38"/>
      <c r="AB92" s="38"/>
    </row>
    <row r="93" spans="2:28" x14ac:dyDescent="0.25">
      <c r="B93" s="54" t="str">
        <v xml:space="preserve"> </v>
      </c>
      <c r="C93" s="47" t="str">
        <f t="shared" si="28"/>
        <v xml:space="preserve"> </v>
      </c>
      <c r="D93" s="48" t="str">
        <f t="shared" si="29"/>
        <v xml:space="preserve"> </v>
      </c>
      <c r="G93" s="42" t="e">
        <f>C93-J78</f>
        <v>#VALUE!</v>
      </c>
      <c r="H93" s="43" t="e">
        <f>D93-K78</f>
        <v>#VALUE!</v>
      </c>
      <c r="I93" s="38" t="e">
        <f t="shared" si="30"/>
        <v>#VALUE!</v>
      </c>
      <c r="J93" s="38"/>
      <c r="K93" s="56" t="b">
        <f>IF(NOT(ISERR(I93)),IF(ISTEXT(K92),IF(I93&gt;M78,B93,"no")))</f>
        <v>0</v>
      </c>
      <c r="L93" s="38"/>
      <c r="M93" s="38"/>
      <c r="AB93" s="38"/>
    </row>
    <row r="94" spans="2:28" x14ac:dyDescent="0.25">
      <c r="B94" s="54" t="str">
        <v xml:space="preserve"> </v>
      </c>
      <c r="C94" s="47" t="str">
        <f t="shared" si="28"/>
        <v xml:space="preserve"> </v>
      </c>
      <c r="D94" s="48" t="str">
        <f t="shared" si="29"/>
        <v xml:space="preserve"> </v>
      </c>
      <c r="G94" s="42" t="e">
        <f>C94-J78</f>
        <v>#VALUE!</v>
      </c>
      <c r="H94" s="43" t="e">
        <f>D94-K78</f>
        <v>#VALUE!</v>
      </c>
      <c r="I94" s="38" t="e">
        <f t="shared" si="30"/>
        <v>#VALUE!</v>
      </c>
      <c r="J94" s="38"/>
      <c r="K94" s="56" t="b">
        <f>IF(NOT(ISERR(I94)),IF(ISTEXT(K93),IF(I94&gt;M78,B94,"no")))</f>
        <v>0</v>
      </c>
      <c r="L94" s="38"/>
      <c r="M94" s="38"/>
      <c r="AB94" s="38"/>
    </row>
    <row r="95" spans="2:28" x14ac:dyDescent="0.25">
      <c r="B95" s="55" t="str">
        <v xml:space="preserve"> </v>
      </c>
      <c r="C95" s="49" t="str">
        <f t="shared" si="28"/>
        <v xml:space="preserve"> </v>
      </c>
      <c r="D95" s="50" t="str">
        <f t="shared" si="29"/>
        <v xml:space="preserve"> </v>
      </c>
      <c r="G95" s="42" t="e">
        <f>C95-J78</f>
        <v>#VALUE!</v>
      </c>
      <c r="H95" s="43" t="e">
        <f>D95-K78</f>
        <v>#VALUE!</v>
      </c>
      <c r="I95" s="38" t="e">
        <f t="shared" si="30"/>
        <v>#VALUE!</v>
      </c>
      <c r="J95" s="38"/>
      <c r="K95" s="56" t="b">
        <f>IF(NOT(ISERR(I95)),IF(ISTEXT(K94),IF(I95&gt;M78,B95,"no")))</f>
        <v>0</v>
      </c>
      <c r="L95" s="38"/>
      <c r="M95" s="38"/>
      <c r="AB95" s="38"/>
    </row>
    <row r="96" spans="2:28" x14ac:dyDescent="0.25">
      <c r="B96" s="57"/>
      <c r="C96" s="38"/>
      <c r="D96" s="38"/>
      <c r="G96" s="38"/>
      <c r="H96" s="38"/>
      <c r="I96" s="38"/>
      <c r="J96" s="39" t="s">
        <v>42</v>
      </c>
      <c r="K96" s="38">
        <f>SUM(K86:K95)</f>
        <v>0</v>
      </c>
      <c r="L96" s="38"/>
      <c r="M96" s="38"/>
      <c r="AB96" s="38"/>
    </row>
    <row r="97" spans="2:28" x14ac:dyDescent="0.25">
      <c r="B97" s="38"/>
      <c r="C97" s="38"/>
      <c r="D97" s="38"/>
      <c r="G97" s="38"/>
      <c r="H97" s="38"/>
      <c r="I97" s="38"/>
      <c r="J97" s="39" t="s">
        <v>41</v>
      </c>
      <c r="K97" s="38" t="e">
        <f>VLOOKUP(K96,B85:I95,6,FALSE)</f>
        <v>#N/A</v>
      </c>
      <c r="L97" s="38" t="e">
        <f>VLOOKUP(K96,B85:I95,7,FALSE)</f>
        <v>#N/A</v>
      </c>
      <c r="M97" s="38"/>
      <c r="AB97" s="38"/>
    </row>
    <row r="98" spans="2:28" x14ac:dyDescent="0.25">
      <c r="B98" s="38"/>
      <c r="C98" s="38"/>
      <c r="D98" s="38"/>
      <c r="G98" s="38"/>
      <c r="H98" s="38"/>
      <c r="I98" s="38"/>
      <c r="J98" s="39" t="s">
        <v>38</v>
      </c>
      <c r="K98" s="38" t="e">
        <f>VLOOKUP(K96,B85:I95,8,FALSE)</f>
        <v>#N/A</v>
      </c>
      <c r="L98" s="38"/>
      <c r="M98" s="38"/>
      <c r="AB98" s="38"/>
    </row>
    <row r="99" spans="2:28" x14ac:dyDescent="0.25">
      <c r="B99" s="38"/>
      <c r="C99" s="38"/>
      <c r="D99" s="38"/>
      <c r="G99" s="38"/>
      <c r="H99" s="38"/>
      <c r="I99" s="38"/>
      <c r="J99" s="39" t="s">
        <v>40</v>
      </c>
      <c r="K99" s="38" t="e">
        <f>(K98-M78)/2</f>
        <v>#N/A</v>
      </c>
      <c r="L99" s="38"/>
      <c r="M99" s="38"/>
      <c r="AB99" s="38"/>
    </row>
    <row r="100" spans="2:28" x14ac:dyDescent="0.25">
      <c r="B100" s="38"/>
      <c r="C100" s="38"/>
      <c r="D100" s="38"/>
      <c r="G100" s="38"/>
      <c r="H100" s="38"/>
      <c r="I100" s="38"/>
      <c r="J100" s="38"/>
      <c r="K100" s="38"/>
      <c r="L100" s="38"/>
      <c r="M100" s="38"/>
      <c r="AB100" s="38"/>
    </row>
    <row r="101" spans="2:28" x14ac:dyDescent="0.25">
      <c r="B101" s="38"/>
      <c r="C101" s="38"/>
      <c r="D101" s="38"/>
      <c r="G101" s="38" t="str">
        <f>IF( NOT(ISNA($K98))," ", "UNUSED")</f>
        <v>UNUSED</v>
      </c>
      <c r="H101" s="38"/>
      <c r="I101" s="39" t="s">
        <v>43</v>
      </c>
      <c r="J101" s="44" t="e">
        <f>J78+K99*K97/K98</f>
        <v>#N/A</v>
      </c>
      <c r="K101" s="45" t="e">
        <f>K78+K99*L97/K98</f>
        <v>#N/A</v>
      </c>
      <c r="L101" s="39" t="s">
        <v>26</v>
      </c>
      <c r="M101" s="38" t="e">
        <f>M78+K99</f>
        <v>#N/A</v>
      </c>
      <c r="AB101" s="38"/>
    </row>
    <row r="102" spans="2:28" x14ac:dyDescent="0.25">
      <c r="AB102" s="38"/>
    </row>
    <row r="103" spans="2:28" s="38" customFormat="1" x14ac:dyDescent="0.25">
      <c r="B103" s="82"/>
      <c r="C103" s="82"/>
      <c r="D103" s="82"/>
      <c r="E103" s="83"/>
      <c r="F103" s="83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 spans="2:28" s="38" customFormat="1" x14ac:dyDescent="0.25">
      <c r="E104" s="65"/>
      <c r="F104" s="65"/>
    </row>
    <row r="105" spans="2:28" x14ac:dyDescent="0.25">
      <c r="B105" s="51" t="s">
        <v>8</v>
      </c>
      <c r="C105" s="52" t="s">
        <v>10</v>
      </c>
      <c r="D105" s="53" t="s">
        <v>11</v>
      </c>
      <c r="G105" s="46" t="s">
        <v>41</v>
      </c>
      <c r="H105" s="38"/>
      <c r="I105" s="46" t="s">
        <v>38</v>
      </c>
      <c r="J105" s="38"/>
      <c r="K105" s="39" t="s">
        <v>39</v>
      </c>
      <c r="L105" s="38"/>
      <c r="M105" s="38"/>
      <c r="AB105" s="38"/>
    </row>
    <row r="106" spans="2:28" x14ac:dyDescent="0.25">
      <c r="B106" s="54">
        <f t="array" ref="B106:B115">POINTLIST</f>
        <v>1</v>
      </c>
      <c r="C106" s="47">
        <f t="shared" ref="C106:C115" si="31">IF(ISNUMBER(VLOOKUP(B106,POINTLIST,2,FALSE)),VLOOKUP(B106,POINTLIST,2,FALSE)," ")</f>
        <v>0</v>
      </c>
      <c r="D106" s="48">
        <f t="shared" ref="D106:D115" si="32">IF(ISNUMBER(VLOOKUP(B106,POINTLIST,3,FALSE)),VLOOKUP(B106,POINTLIST,3,FALSE)," ")</f>
        <v>-4</v>
      </c>
      <c r="G106" s="40" t="e">
        <f>C106-J101</f>
        <v>#N/A</v>
      </c>
      <c r="H106" s="41" t="e">
        <f>D106-K101</f>
        <v>#N/A</v>
      </c>
      <c r="I106" s="38" t="e">
        <f>SQRT(SUMPRODUCT(G106:H106*G106:H106))</f>
        <v>#N/A</v>
      </c>
      <c r="J106" s="38"/>
      <c r="K106" s="56" t="e">
        <f>IF(NOT(ISERR(I106)),IF( ISTEXT(K105),IF(I106&gt;M101,B106,"no")))</f>
        <v>#N/A</v>
      </c>
      <c r="L106" s="38"/>
      <c r="M106" s="38"/>
      <c r="AB106" s="38"/>
    </row>
    <row r="107" spans="2:28" x14ac:dyDescent="0.25">
      <c r="B107" s="54">
        <v>2</v>
      </c>
      <c r="C107" s="47">
        <f t="shared" si="31"/>
        <v>-4</v>
      </c>
      <c r="D107" s="48">
        <f t="shared" si="32"/>
        <v>0</v>
      </c>
      <c r="G107" s="40" t="e">
        <f>C107-J101</f>
        <v>#N/A</v>
      </c>
      <c r="H107" s="41" t="e">
        <f>D107-K101</f>
        <v>#N/A</v>
      </c>
      <c r="I107" s="38" t="e">
        <f t="shared" ref="I107:I115" si="33">SQRT(SUMPRODUCT(G107:H107*G107:H107))</f>
        <v>#N/A</v>
      </c>
      <c r="J107" s="38"/>
      <c r="K107" s="56" t="b">
        <f>IF(NOT(ISERR(I107)),IF(ISTEXT(K106),IF(I107&gt;M101,B107,"no")))</f>
        <v>0</v>
      </c>
      <c r="L107" s="38"/>
      <c r="M107" s="38"/>
      <c r="AB107" s="38"/>
    </row>
    <row r="108" spans="2:28" x14ac:dyDescent="0.25">
      <c r="B108" s="54">
        <v>3</v>
      </c>
      <c r="C108" s="47">
        <f t="shared" si="31"/>
        <v>0</v>
      </c>
      <c r="D108" s="48">
        <f t="shared" si="32"/>
        <v>4</v>
      </c>
      <c r="G108" s="40" t="e">
        <f>C108-J101</f>
        <v>#N/A</v>
      </c>
      <c r="H108" s="41" t="e">
        <f>D108-K101</f>
        <v>#N/A</v>
      </c>
      <c r="I108" s="38" t="e">
        <f t="shared" si="33"/>
        <v>#N/A</v>
      </c>
      <c r="J108" s="38"/>
      <c r="K108" s="56" t="b">
        <f>IF(NOT(ISERR(I108)),IF(ISTEXT(K107),IF(I108&gt;M101,B108,"no")))</f>
        <v>0</v>
      </c>
      <c r="L108" s="38"/>
      <c r="M108" s="38"/>
      <c r="AB108" s="38"/>
    </row>
    <row r="109" spans="2:28" x14ac:dyDescent="0.25">
      <c r="B109" s="54">
        <v>4</v>
      </c>
      <c r="C109" s="47">
        <f t="shared" si="31"/>
        <v>4</v>
      </c>
      <c r="D109" s="48">
        <f t="shared" si="32"/>
        <v>4</v>
      </c>
      <c r="G109" s="40" t="e">
        <f>C109-J101</f>
        <v>#N/A</v>
      </c>
      <c r="H109" s="41" t="e">
        <f>D109-K101</f>
        <v>#N/A</v>
      </c>
      <c r="I109" s="38" t="e">
        <f t="shared" si="33"/>
        <v>#N/A</v>
      </c>
      <c r="J109" s="38"/>
      <c r="K109" s="56" t="b">
        <f>IF(NOT(ISERR(I109)),IF(ISTEXT(K108),IF(I109&gt;M101,B109,"no")))</f>
        <v>0</v>
      </c>
      <c r="L109" s="38"/>
      <c r="M109" s="38"/>
      <c r="AB109" s="38"/>
    </row>
    <row r="110" spans="2:28" x14ac:dyDescent="0.25">
      <c r="B110" s="54">
        <v>5</v>
      </c>
      <c r="C110" s="47">
        <f t="shared" si="31"/>
        <v>4</v>
      </c>
      <c r="D110" s="48">
        <f t="shared" si="32"/>
        <v>0</v>
      </c>
      <c r="G110" s="44" t="e">
        <f>C110-J101</f>
        <v>#N/A</v>
      </c>
      <c r="H110" s="45" t="e">
        <f>D110-K101</f>
        <v>#N/A</v>
      </c>
      <c r="I110" s="38" t="e">
        <f t="shared" si="33"/>
        <v>#N/A</v>
      </c>
      <c r="J110" s="38"/>
      <c r="K110" s="56" t="b">
        <f>IF(NOT(ISERR(I110)),IF(ISTEXT(K109),IF(I110&gt;M101,B110,"no")))</f>
        <v>0</v>
      </c>
      <c r="L110" s="38"/>
      <c r="M110" s="38"/>
      <c r="AB110" s="38"/>
    </row>
    <row r="111" spans="2:28" x14ac:dyDescent="0.25">
      <c r="B111" s="54">
        <v>6</v>
      </c>
      <c r="C111" s="47">
        <f t="shared" si="31"/>
        <v>-4</v>
      </c>
      <c r="D111" s="48">
        <f t="shared" si="32"/>
        <v>-4</v>
      </c>
      <c r="G111" s="42" t="e">
        <f>C111-J101</f>
        <v>#N/A</v>
      </c>
      <c r="H111" s="43" t="e">
        <f>D111-K101</f>
        <v>#N/A</v>
      </c>
      <c r="I111" s="38" t="e">
        <f t="shared" si="33"/>
        <v>#N/A</v>
      </c>
      <c r="J111" s="38"/>
      <c r="K111" s="56" t="b">
        <f>IF(NOT(ISERR(I111)),IF(ISTEXT(K110),IF(I111&gt;M101,B111,"no")))</f>
        <v>0</v>
      </c>
      <c r="L111" s="38"/>
      <c r="M111" s="38"/>
      <c r="AB111" s="38"/>
    </row>
    <row r="112" spans="2:28" x14ac:dyDescent="0.25">
      <c r="B112" s="54" t="str">
        <v xml:space="preserve"> </v>
      </c>
      <c r="C112" s="47" t="str">
        <f t="shared" si="31"/>
        <v xml:space="preserve"> </v>
      </c>
      <c r="D112" s="48" t="str">
        <f t="shared" si="32"/>
        <v xml:space="preserve"> </v>
      </c>
      <c r="G112" s="42" t="e">
        <f>C112-J101</f>
        <v>#VALUE!</v>
      </c>
      <c r="H112" s="43" t="e">
        <f>D112-K101</f>
        <v>#VALUE!</v>
      </c>
      <c r="I112" s="38" t="e">
        <f t="shared" si="33"/>
        <v>#VALUE!</v>
      </c>
      <c r="J112" s="38"/>
      <c r="K112" s="56" t="b">
        <f>IF(NOT(ISERR(I112)),IF(ISTEXT(K111),IF(I112&gt;M101,B112,"no")))</f>
        <v>0</v>
      </c>
      <c r="L112" s="38"/>
      <c r="M112" s="38"/>
      <c r="AB112" s="38"/>
    </row>
    <row r="113" spans="2:28" x14ac:dyDescent="0.25">
      <c r="B113" s="54" t="str">
        <v xml:space="preserve"> </v>
      </c>
      <c r="C113" s="47" t="str">
        <f t="shared" si="31"/>
        <v xml:space="preserve"> </v>
      </c>
      <c r="D113" s="48" t="str">
        <f t="shared" si="32"/>
        <v xml:space="preserve"> </v>
      </c>
      <c r="G113" s="42" t="e">
        <f>C113-J101</f>
        <v>#VALUE!</v>
      </c>
      <c r="H113" s="43" t="e">
        <f>D113-K101</f>
        <v>#VALUE!</v>
      </c>
      <c r="I113" s="38" t="e">
        <f t="shared" si="33"/>
        <v>#VALUE!</v>
      </c>
      <c r="J113" s="38"/>
      <c r="K113" s="56" t="b">
        <f>IF(NOT(ISERR(I113)),IF(ISTEXT(K112),IF(I113&gt;M101,B113,"no")))</f>
        <v>0</v>
      </c>
      <c r="L113" s="38"/>
      <c r="M113" s="38"/>
      <c r="AB113" s="38"/>
    </row>
    <row r="114" spans="2:28" x14ac:dyDescent="0.25">
      <c r="B114" s="54" t="str">
        <v xml:space="preserve"> </v>
      </c>
      <c r="C114" s="47" t="str">
        <f t="shared" si="31"/>
        <v xml:space="preserve"> </v>
      </c>
      <c r="D114" s="48" t="str">
        <f t="shared" si="32"/>
        <v xml:space="preserve"> </v>
      </c>
      <c r="G114" s="42" t="e">
        <f>C114-J101</f>
        <v>#VALUE!</v>
      </c>
      <c r="H114" s="43" t="e">
        <f>D114-K101</f>
        <v>#VALUE!</v>
      </c>
      <c r="I114" s="38" t="e">
        <f t="shared" si="33"/>
        <v>#VALUE!</v>
      </c>
      <c r="J114" s="38"/>
      <c r="K114" s="56" t="b">
        <f>IF(NOT(ISERR(I114)),IF(ISTEXT(K113),IF(I114&gt;M101,B114,"no")))</f>
        <v>0</v>
      </c>
      <c r="L114" s="38"/>
      <c r="M114" s="38"/>
      <c r="AB114" s="38"/>
    </row>
    <row r="115" spans="2:28" x14ac:dyDescent="0.25">
      <c r="B115" s="55" t="str">
        <v xml:space="preserve"> </v>
      </c>
      <c r="C115" s="49" t="str">
        <f t="shared" si="31"/>
        <v xml:space="preserve"> </v>
      </c>
      <c r="D115" s="50" t="str">
        <f t="shared" si="32"/>
        <v xml:space="preserve"> </v>
      </c>
      <c r="G115" s="42" t="e">
        <f>C115-J101</f>
        <v>#VALUE!</v>
      </c>
      <c r="H115" s="43" t="e">
        <f>D115-K101</f>
        <v>#VALUE!</v>
      </c>
      <c r="I115" s="38" t="e">
        <f t="shared" si="33"/>
        <v>#VALUE!</v>
      </c>
      <c r="J115" s="38"/>
      <c r="K115" s="56" t="b">
        <f>IF(NOT(ISERR(I115)),IF(ISTEXT(K114),IF(I115&gt;M101,B115,"no")))</f>
        <v>0</v>
      </c>
      <c r="L115" s="38"/>
      <c r="M115" s="38"/>
      <c r="AB115" s="38"/>
    </row>
    <row r="116" spans="2:28" x14ac:dyDescent="0.25">
      <c r="B116" s="57"/>
      <c r="C116" s="38"/>
      <c r="D116" s="38"/>
      <c r="G116" s="38"/>
      <c r="H116" s="38"/>
      <c r="I116" s="38"/>
      <c r="J116" s="39" t="s">
        <v>42</v>
      </c>
      <c r="K116" s="38" t="e">
        <f>SUM(K106:K115)</f>
        <v>#N/A</v>
      </c>
      <c r="L116" s="38"/>
      <c r="M116" s="38"/>
      <c r="AB116" s="38"/>
    </row>
    <row r="117" spans="2:28" x14ac:dyDescent="0.25">
      <c r="B117" s="38"/>
      <c r="C117" s="38"/>
      <c r="D117" s="38"/>
      <c r="G117" s="38"/>
      <c r="H117" s="38"/>
      <c r="I117" s="38"/>
      <c r="J117" s="39" t="s">
        <v>41</v>
      </c>
      <c r="K117" s="38" t="e">
        <f>VLOOKUP(K116,B105:I115,6,FALSE)</f>
        <v>#N/A</v>
      </c>
      <c r="L117" s="38" t="e">
        <f>VLOOKUP(K116,B105:I115,7,FALSE)</f>
        <v>#N/A</v>
      </c>
      <c r="M117" s="38"/>
      <c r="AB117" s="38"/>
    </row>
    <row r="118" spans="2:28" x14ac:dyDescent="0.25">
      <c r="B118" s="38"/>
      <c r="C118" s="38"/>
      <c r="D118" s="38"/>
      <c r="G118" s="38"/>
      <c r="H118" s="38"/>
      <c r="I118" s="38"/>
      <c r="J118" s="39" t="s">
        <v>38</v>
      </c>
      <c r="K118" s="38" t="e">
        <f>VLOOKUP(K116,B105:I115,8,FALSE)</f>
        <v>#N/A</v>
      </c>
      <c r="L118" s="38"/>
      <c r="M118" s="38"/>
      <c r="AB118" s="38"/>
    </row>
    <row r="119" spans="2:28" x14ac:dyDescent="0.25">
      <c r="B119" s="38"/>
      <c r="C119" s="38"/>
      <c r="D119" s="38"/>
      <c r="G119" s="38"/>
      <c r="H119" s="38"/>
      <c r="I119" s="38"/>
      <c r="J119" s="39" t="s">
        <v>40</v>
      </c>
      <c r="K119" s="38" t="e">
        <f>(K118-M101)/2</f>
        <v>#N/A</v>
      </c>
      <c r="L119" s="38"/>
      <c r="M119" s="38"/>
      <c r="AB119" s="38"/>
    </row>
    <row r="120" spans="2:28" x14ac:dyDescent="0.25">
      <c r="B120" s="38"/>
      <c r="C120" s="38"/>
      <c r="D120" s="38"/>
      <c r="G120" s="38"/>
      <c r="H120" s="38"/>
      <c r="I120" s="38"/>
      <c r="J120" s="38"/>
      <c r="K120" s="38"/>
      <c r="L120" s="38"/>
      <c r="M120" s="38"/>
      <c r="AB120" s="38"/>
    </row>
    <row r="121" spans="2:28" x14ac:dyDescent="0.25">
      <c r="B121" s="38"/>
      <c r="C121" s="38"/>
      <c r="D121" s="38"/>
      <c r="G121" s="38" t="str">
        <f>IF( NOT(ISNA($K118))," ", "UNUSED")</f>
        <v>UNUSED</v>
      </c>
      <c r="H121" s="38"/>
      <c r="I121" s="39" t="s">
        <v>43</v>
      </c>
      <c r="J121" s="44" t="e">
        <f>J101+K119*K117/K118</f>
        <v>#N/A</v>
      </c>
      <c r="K121" s="45" t="e">
        <f>K101+K119*L117/K118</f>
        <v>#N/A</v>
      </c>
      <c r="L121" s="39" t="s">
        <v>26</v>
      </c>
      <c r="M121" s="38" t="e">
        <f>M101+K119</f>
        <v>#N/A</v>
      </c>
      <c r="AB121" s="38"/>
    </row>
    <row r="122" spans="2:28" x14ac:dyDescent="0.25">
      <c r="AB122" s="38"/>
    </row>
    <row r="123" spans="2:28" x14ac:dyDescent="0.25">
      <c r="B123" s="51" t="s">
        <v>8</v>
      </c>
      <c r="C123" s="52" t="s">
        <v>10</v>
      </c>
      <c r="D123" s="53" t="s">
        <v>11</v>
      </c>
      <c r="G123" s="46" t="s">
        <v>41</v>
      </c>
      <c r="H123" s="38"/>
      <c r="I123" s="46" t="s">
        <v>38</v>
      </c>
      <c r="J123" s="38"/>
      <c r="K123" s="39" t="s">
        <v>39</v>
      </c>
      <c r="L123" s="38"/>
      <c r="M123" s="38"/>
      <c r="AB123" s="38"/>
    </row>
    <row r="124" spans="2:28" x14ac:dyDescent="0.25">
      <c r="B124" s="54">
        <f t="array" ref="B124:B133">POINTLIST</f>
        <v>1</v>
      </c>
      <c r="C124" s="47">
        <f t="shared" ref="C124:C133" si="34">IF(ISNUMBER(VLOOKUP(B124,POINTLIST,2,FALSE)),VLOOKUP(B124,POINTLIST,2,FALSE)," ")</f>
        <v>0</v>
      </c>
      <c r="D124" s="48">
        <f t="shared" ref="D124:D133" si="35">IF(ISNUMBER(VLOOKUP(B124,POINTLIST,3,FALSE)),VLOOKUP(B124,POINTLIST,3,FALSE)," ")</f>
        <v>-4</v>
      </c>
      <c r="G124" s="40" t="e">
        <f>C124-J121</f>
        <v>#N/A</v>
      </c>
      <c r="H124" s="41" t="e">
        <f>D124-K121</f>
        <v>#N/A</v>
      </c>
      <c r="I124" s="38" t="e">
        <f>SQRT(SUMPRODUCT(G124:H124*G124:H124))</f>
        <v>#N/A</v>
      </c>
      <c r="J124" s="38"/>
      <c r="K124" s="56" t="e">
        <f>IF(NOT(ISERR(I124)),IF( ISTEXT(K123),IF(I124&gt;M121,B124,"no")))</f>
        <v>#N/A</v>
      </c>
      <c r="L124" s="38"/>
      <c r="M124" s="38"/>
      <c r="AB124" s="38"/>
    </row>
    <row r="125" spans="2:28" x14ac:dyDescent="0.25">
      <c r="B125" s="54">
        <v>2</v>
      </c>
      <c r="C125" s="47">
        <f t="shared" si="34"/>
        <v>-4</v>
      </c>
      <c r="D125" s="48">
        <f t="shared" si="35"/>
        <v>0</v>
      </c>
      <c r="G125" s="40" t="e">
        <f>C125-J121</f>
        <v>#N/A</v>
      </c>
      <c r="H125" s="41" t="e">
        <f>D125-K121</f>
        <v>#N/A</v>
      </c>
      <c r="I125" s="38" t="e">
        <f t="shared" ref="I125:I133" si="36">SQRT(SUMPRODUCT(G125:H125*G125:H125))</f>
        <v>#N/A</v>
      </c>
      <c r="J125" s="38"/>
      <c r="K125" s="56" t="b">
        <f>IF(NOT(ISERR(I125)),IF(ISTEXT(K124),IF(I125&gt;M121,B125,"no")))</f>
        <v>0</v>
      </c>
      <c r="L125" s="38"/>
      <c r="M125" s="38"/>
      <c r="AB125" s="38"/>
    </row>
    <row r="126" spans="2:28" x14ac:dyDescent="0.25">
      <c r="B126" s="54">
        <v>3</v>
      </c>
      <c r="C126" s="47">
        <f t="shared" si="34"/>
        <v>0</v>
      </c>
      <c r="D126" s="48">
        <f t="shared" si="35"/>
        <v>4</v>
      </c>
      <c r="G126" s="40" t="e">
        <f>C126-J121</f>
        <v>#N/A</v>
      </c>
      <c r="H126" s="41" t="e">
        <f>D126-K121</f>
        <v>#N/A</v>
      </c>
      <c r="I126" s="38" t="e">
        <f t="shared" si="36"/>
        <v>#N/A</v>
      </c>
      <c r="J126" s="38"/>
      <c r="K126" s="56" t="b">
        <f>IF(NOT(ISERR(I126)),IF(ISTEXT(K125),IF(I126&gt;M121,B126,"no")))</f>
        <v>0</v>
      </c>
      <c r="L126" s="38"/>
      <c r="M126" s="38"/>
      <c r="AB126" s="38"/>
    </row>
    <row r="127" spans="2:28" x14ac:dyDescent="0.25">
      <c r="B127" s="54">
        <v>4</v>
      </c>
      <c r="C127" s="47">
        <f t="shared" si="34"/>
        <v>4</v>
      </c>
      <c r="D127" s="48">
        <f t="shared" si="35"/>
        <v>4</v>
      </c>
      <c r="G127" s="40" t="e">
        <f>C127-J121</f>
        <v>#N/A</v>
      </c>
      <c r="H127" s="41" t="e">
        <f>D127-K121</f>
        <v>#N/A</v>
      </c>
      <c r="I127" s="38" t="e">
        <f t="shared" si="36"/>
        <v>#N/A</v>
      </c>
      <c r="J127" s="38"/>
      <c r="K127" s="56" t="b">
        <f>IF(NOT(ISERR(I127)),IF(ISTEXT(K126),IF(I127&gt;M121,B127,"no")))</f>
        <v>0</v>
      </c>
      <c r="L127" s="38"/>
      <c r="M127" s="38"/>
      <c r="AB127" s="38"/>
    </row>
    <row r="128" spans="2:28" x14ac:dyDescent="0.25">
      <c r="B128" s="54">
        <v>5</v>
      </c>
      <c r="C128" s="47">
        <f t="shared" si="34"/>
        <v>4</v>
      </c>
      <c r="D128" s="48">
        <f t="shared" si="35"/>
        <v>0</v>
      </c>
      <c r="G128" s="44" t="e">
        <f>C128-J121</f>
        <v>#N/A</v>
      </c>
      <c r="H128" s="45" t="e">
        <f>D128-K121</f>
        <v>#N/A</v>
      </c>
      <c r="I128" s="38" t="e">
        <f t="shared" si="36"/>
        <v>#N/A</v>
      </c>
      <c r="J128" s="38"/>
      <c r="K128" s="56" t="b">
        <f>IF(NOT(ISERR(I128)),IF(ISTEXT(K127),IF(I128&gt;M121,B128,"no")))</f>
        <v>0</v>
      </c>
      <c r="L128" s="38"/>
      <c r="M128" s="38"/>
      <c r="AB128" s="38"/>
    </row>
    <row r="129" spans="2:28" x14ac:dyDescent="0.25">
      <c r="B129" s="54">
        <v>6</v>
      </c>
      <c r="C129" s="47">
        <f t="shared" si="34"/>
        <v>-4</v>
      </c>
      <c r="D129" s="48">
        <f t="shared" si="35"/>
        <v>-4</v>
      </c>
      <c r="G129" s="42" t="e">
        <f>C129-J121</f>
        <v>#N/A</v>
      </c>
      <c r="H129" s="43" t="e">
        <f>D129-K121</f>
        <v>#N/A</v>
      </c>
      <c r="I129" s="38" t="e">
        <f t="shared" si="36"/>
        <v>#N/A</v>
      </c>
      <c r="J129" s="38"/>
      <c r="K129" s="56" t="b">
        <f>IF(NOT(ISERR(I129)),IF(ISTEXT(K128),IF(I129&gt;M121,B129,"no")))</f>
        <v>0</v>
      </c>
      <c r="L129" s="38"/>
      <c r="M129" s="38"/>
      <c r="AB129" s="38"/>
    </row>
    <row r="130" spans="2:28" x14ac:dyDescent="0.25">
      <c r="B130" s="54" t="str">
        <v xml:space="preserve"> </v>
      </c>
      <c r="C130" s="47" t="str">
        <f t="shared" si="34"/>
        <v xml:space="preserve"> </v>
      </c>
      <c r="D130" s="48" t="str">
        <f t="shared" si="35"/>
        <v xml:space="preserve"> </v>
      </c>
      <c r="G130" s="42" t="e">
        <f>C130-J121</f>
        <v>#VALUE!</v>
      </c>
      <c r="H130" s="43" t="e">
        <f>D130-K121</f>
        <v>#VALUE!</v>
      </c>
      <c r="I130" s="38" t="e">
        <f t="shared" si="36"/>
        <v>#VALUE!</v>
      </c>
      <c r="J130" s="38"/>
      <c r="K130" s="56" t="b">
        <f>IF(NOT(ISERR(I130)),IF(ISTEXT(K129),IF(I130&gt;M121,B130,"no")))</f>
        <v>0</v>
      </c>
      <c r="L130" s="38"/>
      <c r="M130" s="38"/>
      <c r="AB130" s="38"/>
    </row>
    <row r="131" spans="2:28" x14ac:dyDescent="0.25">
      <c r="B131" s="54" t="str">
        <v xml:space="preserve"> </v>
      </c>
      <c r="C131" s="47" t="str">
        <f t="shared" si="34"/>
        <v xml:space="preserve"> </v>
      </c>
      <c r="D131" s="48" t="str">
        <f t="shared" si="35"/>
        <v xml:space="preserve"> </v>
      </c>
      <c r="G131" s="42" t="e">
        <f>C131-J121</f>
        <v>#VALUE!</v>
      </c>
      <c r="H131" s="43" t="e">
        <f>D131-K121</f>
        <v>#VALUE!</v>
      </c>
      <c r="I131" s="38" t="e">
        <f t="shared" si="36"/>
        <v>#VALUE!</v>
      </c>
      <c r="J131" s="38"/>
      <c r="K131" s="56" t="b">
        <f>IF(NOT(ISERR(I131)),IF(ISTEXT(K130),IF(I131&gt;M121,B131,"no")))</f>
        <v>0</v>
      </c>
      <c r="L131" s="38"/>
      <c r="M131" s="38"/>
      <c r="AB131" s="38"/>
    </row>
    <row r="132" spans="2:28" x14ac:dyDescent="0.25">
      <c r="B132" s="54" t="str">
        <v xml:space="preserve"> </v>
      </c>
      <c r="C132" s="47" t="str">
        <f t="shared" si="34"/>
        <v xml:space="preserve"> </v>
      </c>
      <c r="D132" s="48" t="str">
        <f t="shared" si="35"/>
        <v xml:space="preserve"> </v>
      </c>
      <c r="G132" s="42" t="e">
        <f>C132-J121</f>
        <v>#VALUE!</v>
      </c>
      <c r="H132" s="43" t="e">
        <f>D132-K121</f>
        <v>#VALUE!</v>
      </c>
      <c r="I132" s="38" t="e">
        <f t="shared" si="36"/>
        <v>#VALUE!</v>
      </c>
      <c r="J132" s="38"/>
      <c r="K132" s="56" t="b">
        <f>IF(NOT(ISERR(I132)),IF(ISTEXT(K131),IF(I132&gt;M121,B132,"no")))</f>
        <v>0</v>
      </c>
      <c r="L132" s="38"/>
      <c r="M132" s="38"/>
      <c r="AB132" s="38"/>
    </row>
    <row r="133" spans="2:28" x14ac:dyDescent="0.25">
      <c r="B133" s="55" t="str">
        <v xml:space="preserve"> </v>
      </c>
      <c r="C133" s="49" t="str">
        <f t="shared" si="34"/>
        <v xml:space="preserve"> </v>
      </c>
      <c r="D133" s="50" t="str">
        <f t="shared" si="35"/>
        <v xml:space="preserve"> </v>
      </c>
      <c r="G133" s="42" t="e">
        <f>C133-J121</f>
        <v>#VALUE!</v>
      </c>
      <c r="H133" s="43" t="e">
        <f>D133-K121</f>
        <v>#VALUE!</v>
      </c>
      <c r="I133" s="38" t="e">
        <f t="shared" si="36"/>
        <v>#VALUE!</v>
      </c>
      <c r="J133" s="38"/>
      <c r="K133" s="56" t="b">
        <f>IF(NOT(ISERR(I133)),IF(ISTEXT(K132),IF(I133&gt;M121,B133,"no")))</f>
        <v>0</v>
      </c>
      <c r="L133" s="38"/>
      <c r="M133" s="38"/>
      <c r="AB133" s="38"/>
    </row>
    <row r="134" spans="2:28" x14ac:dyDescent="0.25">
      <c r="B134" s="57"/>
      <c r="C134" s="38"/>
      <c r="D134" s="38"/>
      <c r="G134" s="38"/>
      <c r="H134" s="38"/>
      <c r="I134" s="38"/>
      <c r="J134" s="39" t="s">
        <v>42</v>
      </c>
      <c r="K134" s="38" t="e">
        <f>SUM(K124:K133)</f>
        <v>#N/A</v>
      </c>
      <c r="L134" s="38"/>
      <c r="M134" s="38"/>
      <c r="AB134" s="38"/>
    </row>
    <row r="135" spans="2:28" x14ac:dyDescent="0.25">
      <c r="B135" s="38"/>
      <c r="C135" s="38"/>
      <c r="D135" s="38"/>
      <c r="G135" s="38"/>
      <c r="H135" s="38"/>
      <c r="I135" s="38"/>
      <c r="J135" s="39" t="s">
        <v>41</v>
      </c>
      <c r="K135" s="38" t="e">
        <f>VLOOKUP(K134,B123:I133,6,FALSE)</f>
        <v>#N/A</v>
      </c>
      <c r="L135" s="38" t="e">
        <f>VLOOKUP(K134,B123:I133,7,FALSE)</f>
        <v>#N/A</v>
      </c>
      <c r="M135" s="38"/>
      <c r="AB135" s="38"/>
    </row>
    <row r="136" spans="2:28" x14ac:dyDescent="0.25">
      <c r="B136" s="38"/>
      <c r="C136" s="38"/>
      <c r="D136" s="38"/>
      <c r="G136" s="38"/>
      <c r="H136" s="38"/>
      <c r="I136" s="38"/>
      <c r="J136" s="39" t="s">
        <v>38</v>
      </c>
      <c r="K136" s="38" t="e">
        <f>VLOOKUP(K134,B123:I133,8,FALSE)</f>
        <v>#N/A</v>
      </c>
      <c r="L136" s="38"/>
      <c r="M136" s="38"/>
      <c r="AB136" s="38"/>
    </row>
    <row r="137" spans="2:28" x14ac:dyDescent="0.25">
      <c r="B137" s="38"/>
      <c r="C137" s="38"/>
      <c r="D137" s="38"/>
      <c r="G137" s="38"/>
      <c r="H137" s="38"/>
      <c r="I137" s="38"/>
      <c r="J137" s="39" t="s">
        <v>40</v>
      </c>
      <c r="K137" s="38" t="e">
        <f>(K136-M121)/2</f>
        <v>#N/A</v>
      </c>
      <c r="L137" s="38"/>
      <c r="M137" s="38"/>
      <c r="AB137" s="38"/>
    </row>
    <row r="138" spans="2:28" x14ac:dyDescent="0.25">
      <c r="B138" s="38"/>
      <c r="C138" s="38"/>
      <c r="D138" s="38"/>
      <c r="G138" s="38"/>
      <c r="H138" s="38"/>
      <c r="I138" s="38"/>
      <c r="J138" s="38"/>
      <c r="K138" s="38"/>
      <c r="L138" s="38"/>
      <c r="M138" s="38"/>
      <c r="AB138" s="38"/>
    </row>
    <row r="139" spans="2:28" x14ac:dyDescent="0.25">
      <c r="B139" s="38"/>
      <c r="C139" s="38"/>
      <c r="D139" s="38"/>
      <c r="G139" s="38" t="str">
        <f>IF( NOT(ISNA($K136))," ", "UNUSED")</f>
        <v>UNUSED</v>
      </c>
      <c r="H139" s="38"/>
      <c r="I139" s="39" t="s">
        <v>43</v>
      </c>
      <c r="J139" s="44" t="e">
        <f>J121+K137*K135/K136</f>
        <v>#N/A</v>
      </c>
      <c r="K139" s="45" t="e">
        <f>K121+K137*L135/K136</f>
        <v>#N/A</v>
      </c>
      <c r="L139" s="39" t="s">
        <v>26</v>
      </c>
      <c r="M139" s="38" t="e">
        <f>M121+K137</f>
        <v>#N/A</v>
      </c>
      <c r="AB139" s="38"/>
    </row>
    <row r="140" spans="2:28" x14ac:dyDescent="0.25">
      <c r="AB140" s="38"/>
    </row>
    <row r="141" spans="2:28" x14ac:dyDescent="0.25">
      <c r="B141" s="51" t="s">
        <v>8</v>
      </c>
      <c r="C141" s="52" t="s">
        <v>10</v>
      </c>
      <c r="D141" s="53" t="s">
        <v>11</v>
      </c>
      <c r="G141" s="46" t="s">
        <v>41</v>
      </c>
      <c r="H141" s="38"/>
      <c r="I141" s="46" t="s">
        <v>38</v>
      </c>
      <c r="J141" s="38"/>
      <c r="K141" s="39" t="s">
        <v>39</v>
      </c>
      <c r="L141" s="38"/>
      <c r="M141" s="38"/>
      <c r="AB141" s="38"/>
    </row>
    <row r="142" spans="2:28" x14ac:dyDescent="0.25">
      <c r="B142" s="54">
        <f t="array" ref="B142:B151">POINTLIST</f>
        <v>1</v>
      </c>
      <c r="C142" s="47">
        <f t="shared" ref="C142:C151" si="37">IF(ISNUMBER(VLOOKUP(B142,POINTLIST,2,FALSE)),VLOOKUP(B142,POINTLIST,2,FALSE)," ")</f>
        <v>0</v>
      </c>
      <c r="D142" s="48">
        <f t="shared" ref="D142:D151" si="38">IF(ISNUMBER(VLOOKUP(B142,POINTLIST,3,FALSE)),VLOOKUP(B142,POINTLIST,3,FALSE)," ")</f>
        <v>-4</v>
      </c>
      <c r="G142" s="40" t="e">
        <f>C142-J139</f>
        <v>#N/A</v>
      </c>
      <c r="H142" s="41" t="e">
        <f>D142-K139</f>
        <v>#N/A</v>
      </c>
      <c r="I142" s="38" t="e">
        <f>SQRT(SUMPRODUCT(G142:H142*G142:H142))</f>
        <v>#N/A</v>
      </c>
      <c r="J142" s="38"/>
      <c r="K142" s="56" t="e">
        <f>IF(NOT(ISERR(I142)),IF( ISTEXT(K141),IF(I142&gt;M139,B142,"no")))</f>
        <v>#N/A</v>
      </c>
      <c r="L142" s="38"/>
      <c r="M142" s="38"/>
      <c r="AB142" s="38"/>
    </row>
    <row r="143" spans="2:28" x14ac:dyDescent="0.25">
      <c r="B143" s="54">
        <v>2</v>
      </c>
      <c r="C143" s="47">
        <f t="shared" si="37"/>
        <v>-4</v>
      </c>
      <c r="D143" s="48">
        <f t="shared" si="38"/>
        <v>0</v>
      </c>
      <c r="G143" s="40" t="e">
        <f>C143-J139</f>
        <v>#N/A</v>
      </c>
      <c r="H143" s="41" t="e">
        <f>D143-K139</f>
        <v>#N/A</v>
      </c>
      <c r="I143" s="38" t="e">
        <f t="shared" ref="I143:I151" si="39">SQRT(SUMPRODUCT(G143:H143*G143:H143))</f>
        <v>#N/A</v>
      </c>
      <c r="J143" s="38"/>
      <c r="K143" s="56" t="b">
        <f>IF(NOT(ISERR(I143)),IF(ISTEXT(K142),IF(I143&gt;M139,B143,"no")))</f>
        <v>0</v>
      </c>
      <c r="L143" s="38"/>
      <c r="M143" s="38"/>
      <c r="AB143" s="38"/>
    </row>
    <row r="144" spans="2:28" x14ac:dyDescent="0.25">
      <c r="B144" s="54">
        <v>3</v>
      </c>
      <c r="C144" s="47">
        <f t="shared" si="37"/>
        <v>0</v>
      </c>
      <c r="D144" s="48">
        <f t="shared" si="38"/>
        <v>4</v>
      </c>
      <c r="G144" s="40" t="e">
        <f>C144-J139</f>
        <v>#N/A</v>
      </c>
      <c r="H144" s="41" t="e">
        <f>D144-K139</f>
        <v>#N/A</v>
      </c>
      <c r="I144" s="38" t="e">
        <f t="shared" si="39"/>
        <v>#N/A</v>
      </c>
      <c r="J144" s="38"/>
      <c r="K144" s="56" t="b">
        <f>IF(NOT(ISERR(I144)),IF(ISTEXT(K143),IF(I144&gt;M139,B144,"no")))</f>
        <v>0</v>
      </c>
      <c r="L144" s="38"/>
      <c r="M144" s="38"/>
      <c r="AB144" s="38"/>
    </row>
    <row r="145" spans="2:28" x14ac:dyDescent="0.25">
      <c r="B145" s="54">
        <v>4</v>
      </c>
      <c r="C145" s="47">
        <f t="shared" si="37"/>
        <v>4</v>
      </c>
      <c r="D145" s="48">
        <f t="shared" si="38"/>
        <v>4</v>
      </c>
      <c r="G145" s="40" t="e">
        <f>C145-J139</f>
        <v>#N/A</v>
      </c>
      <c r="H145" s="41" t="e">
        <f>D145-K139</f>
        <v>#N/A</v>
      </c>
      <c r="I145" s="38" t="e">
        <f t="shared" si="39"/>
        <v>#N/A</v>
      </c>
      <c r="J145" s="38"/>
      <c r="K145" s="56" t="b">
        <f>IF(NOT(ISERR(I145)),IF(ISTEXT(K144),IF(I145&gt;M139,B145,"no")))</f>
        <v>0</v>
      </c>
      <c r="L145" s="38"/>
      <c r="M145" s="38"/>
      <c r="AB145" s="38"/>
    </row>
    <row r="146" spans="2:28" x14ac:dyDescent="0.25">
      <c r="B146" s="54">
        <v>5</v>
      </c>
      <c r="C146" s="47">
        <f t="shared" si="37"/>
        <v>4</v>
      </c>
      <c r="D146" s="48">
        <f t="shared" si="38"/>
        <v>0</v>
      </c>
      <c r="G146" s="44" t="e">
        <f>C146-J139</f>
        <v>#N/A</v>
      </c>
      <c r="H146" s="45" t="e">
        <f>D146-K139</f>
        <v>#N/A</v>
      </c>
      <c r="I146" s="38" t="e">
        <f t="shared" si="39"/>
        <v>#N/A</v>
      </c>
      <c r="J146" s="38"/>
      <c r="K146" s="56" t="b">
        <f>IF(NOT(ISERR(I146)),IF(ISTEXT(K145),IF(I146&gt;M139,B146,"no")))</f>
        <v>0</v>
      </c>
      <c r="L146" s="38"/>
      <c r="M146" s="38"/>
      <c r="AB146" s="38"/>
    </row>
    <row r="147" spans="2:28" x14ac:dyDescent="0.25">
      <c r="B147" s="54">
        <v>6</v>
      </c>
      <c r="C147" s="47">
        <f t="shared" si="37"/>
        <v>-4</v>
      </c>
      <c r="D147" s="48">
        <f t="shared" si="38"/>
        <v>-4</v>
      </c>
      <c r="G147" s="42" t="e">
        <f>C147-J139</f>
        <v>#N/A</v>
      </c>
      <c r="H147" s="43" t="e">
        <f>D147-K139</f>
        <v>#N/A</v>
      </c>
      <c r="I147" s="38" t="e">
        <f t="shared" si="39"/>
        <v>#N/A</v>
      </c>
      <c r="J147" s="38"/>
      <c r="K147" s="56" t="b">
        <f>IF(NOT(ISERR(I147)),IF(ISTEXT(K146),IF(I147&gt;M139,B147,"no")))</f>
        <v>0</v>
      </c>
      <c r="L147" s="38"/>
      <c r="M147" s="38"/>
      <c r="AB147" s="38"/>
    </row>
    <row r="148" spans="2:28" x14ac:dyDescent="0.25">
      <c r="B148" s="54" t="str">
        <v xml:space="preserve"> </v>
      </c>
      <c r="C148" s="47" t="str">
        <f t="shared" si="37"/>
        <v xml:space="preserve"> </v>
      </c>
      <c r="D148" s="48" t="str">
        <f t="shared" si="38"/>
        <v xml:space="preserve"> </v>
      </c>
      <c r="G148" s="42" t="e">
        <f>C148-J139</f>
        <v>#VALUE!</v>
      </c>
      <c r="H148" s="43" t="e">
        <f>D148-K139</f>
        <v>#VALUE!</v>
      </c>
      <c r="I148" s="38" t="e">
        <f t="shared" si="39"/>
        <v>#VALUE!</v>
      </c>
      <c r="J148" s="38"/>
      <c r="K148" s="56" t="b">
        <f>IF(NOT(ISERR(I148)),IF(ISTEXT(K147),IF(I148&gt;M139,B148,"no")))</f>
        <v>0</v>
      </c>
      <c r="L148" s="38"/>
      <c r="M148" s="38"/>
      <c r="AB148" s="38"/>
    </row>
    <row r="149" spans="2:28" x14ac:dyDescent="0.25">
      <c r="B149" s="54" t="str">
        <v xml:space="preserve"> </v>
      </c>
      <c r="C149" s="47" t="str">
        <f t="shared" si="37"/>
        <v xml:space="preserve"> </v>
      </c>
      <c r="D149" s="48" t="str">
        <f t="shared" si="38"/>
        <v xml:space="preserve"> </v>
      </c>
      <c r="G149" s="42" t="e">
        <f>C149-J139</f>
        <v>#VALUE!</v>
      </c>
      <c r="H149" s="43" t="e">
        <f>D149-K139</f>
        <v>#VALUE!</v>
      </c>
      <c r="I149" s="38" t="e">
        <f t="shared" si="39"/>
        <v>#VALUE!</v>
      </c>
      <c r="J149" s="38"/>
      <c r="K149" s="56" t="b">
        <f>IF(NOT(ISERR(I149)),IF(ISTEXT(K148),IF(I149&gt;M139,B149,"no")))</f>
        <v>0</v>
      </c>
      <c r="L149" s="38"/>
      <c r="M149" s="38"/>
      <c r="AB149" s="38"/>
    </row>
    <row r="150" spans="2:28" x14ac:dyDescent="0.25">
      <c r="B150" s="54" t="str">
        <v xml:space="preserve"> </v>
      </c>
      <c r="C150" s="47" t="str">
        <f t="shared" si="37"/>
        <v xml:space="preserve"> </v>
      </c>
      <c r="D150" s="48" t="str">
        <f t="shared" si="38"/>
        <v xml:space="preserve"> </v>
      </c>
      <c r="G150" s="42" t="e">
        <f>C150-J139</f>
        <v>#VALUE!</v>
      </c>
      <c r="H150" s="43" t="e">
        <f>D150-K139</f>
        <v>#VALUE!</v>
      </c>
      <c r="I150" s="38" t="e">
        <f t="shared" si="39"/>
        <v>#VALUE!</v>
      </c>
      <c r="J150" s="38"/>
      <c r="K150" s="56" t="b">
        <f>IF(NOT(ISERR(I150)),IF(ISTEXT(K149),IF(I150&gt;M139,B150,"no")))</f>
        <v>0</v>
      </c>
      <c r="L150" s="38"/>
      <c r="M150" s="38"/>
      <c r="AB150" s="38"/>
    </row>
    <row r="151" spans="2:28" x14ac:dyDescent="0.25">
      <c r="B151" s="55" t="str">
        <v xml:space="preserve"> </v>
      </c>
      <c r="C151" s="49" t="str">
        <f t="shared" si="37"/>
        <v xml:space="preserve"> </v>
      </c>
      <c r="D151" s="50" t="str">
        <f t="shared" si="38"/>
        <v xml:space="preserve"> </v>
      </c>
      <c r="G151" s="42" t="e">
        <f>C151-J139</f>
        <v>#VALUE!</v>
      </c>
      <c r="H151" s="43" t="e">
        <f>D151-K139</f>
        <v>#VALUE!</v>
      </c>
      <c r="I151" s="38" t="e">
        <f t="shared" si="39"/>
        <v>#VALUE!</v>
      </c>
      <c r="J151" s="38"/>
      <c r="K151" s="56" t="b">
        <f>IF(NOT(ISERR(I151)),IF(ISTEXT(K150),IF(I151&gt;M139,B151,"no")))</f>
        <v>0</v>
      </c>
      <c r="L151" s="38"/>
      <c r="M151" s="38"/>
      <c r="AB151" s="38"/>
    </row>
    <row r="152" spans="2:28" x14ac:dyDescent="0.25">
      <c r="B152" s="57"/>
      <c r="C152" s="38"/>
      <c r="D152" s="38"/>
      <c r="G152" s="38"/>
      <c r="H152" s="38"/>
      <c r="I152" s="38"/>
      <c r="J152" s="39" t="s">
        <v>42</v>
      </c>
      <c r="K152" s="38" t="e">
        <f>SUM(K142:K151)</f>
        <v>#N/A</v>
      </c>
      <c r="L152" s="38"/>
      <c r="M152" s="38"/>
      <c r="AB152" s="38"/>
    </row>
    <row r="153" spans="2:28" x14ac:dyDescent="0.25">
      <c r="B153" s="38"/>
      <c r="C153" s="38"/>
      <c r="D153" s="38"/>
      <c r="G153" s="38"/>
      <c r="H153" s="38"/>
      <c r="I153" s="38"/>
      <c r="J153" s="39" t="s">
        <v>41</v>
      </c>
      <c r="K153" s="38" t="e">
        <f>VLOOKUP(K152,B141:I151,6,FALSE)</f>
        <v>#N/A</v>
      </c>
      <c r="L153" s="38" t="e">
        <f>VLOOKUP(K152,B141:I151,7,FALSE)</f>
        <v>#N/A</v>
      </c>
      <c r="M153" s="38"/>
      <c r="AB153" s="38"/>
    </row>
    <row r="154" spans="2:28" x14ac:dyDescent="0.25">
      <c r="B154" s="38"/>
      <c r="C154" s="38"/>
      <c r="D154" s="38"/>
      <c r="G154" s="38"/>
      <c r="H154" s="38"/>
      <c r="I154" s="38"/>
      <c r="J154" s="39" t="s">
        <v>38</v>
      </c>
      <c r="K154" s="38" t="e">
        <f>VLOOKUP(K152,B141:I151,8,FALSE)</f>
        <v>#N/A</v>
      </c>
      <c r="L154" s="38"/>
      <c r="M154" s="38"/>
      <c r="AB154" s="38"/>
    </row>
    <row r="155" spans="2:28" x14ac:dyDescent="0.25">
      <c r="B155" s="38"/>
      <c r="C155" s="38"/>
      <c r="D155" s="38"/>
      <c r="G155" s="38"/>
      <c r="H155" s="38"/>
      <c r="I155" s="38"/>
      <c r="J155" s="39" t="s">
        <v>40</v>
      </c>
      <c r="K155" s="38" t="e">
        <f>(K154-M139)/2</f>
        <v>#N/A</v>
      </c>
      <c r="L155" s="38"/>
      <c r="M155" s="38"/>
      <c r="AB155" s="38"/>
    </row>
    <row r="156" spans="2:28" x14ac:dyDescent="0.25">
      <c r="B156" s="38"/>
      <c r="C156" s="38"/>
      <c r="D156" s="38"/>
      <c r="G156" s="38"/>
      <c r="H156" s="38"/>
      <c r="I156" s="38"/>
      <c r="J156" s="38"/>
      <c r="K156" s="38"/>
      <c r="L156" s="38"/>
      <c r="M156" s="38"/>
      <c r="AB156" s="38"/>
    </row>
    <row r="157" spans="2:28" x14ac:dyDescent="0.25">
      <c r="B157" s="38"/>
      <c r="C157" s="38"/>
      <c r="D157" s="38"/>
      <c r="G157" s="38" t="str">
        <f>IF( NOT(ISNA($K154))," ", "UNUSED")</f>
        <v>UNUSED</v>
      </c>
      <c r="H157" s="38"/>
      <c r="I157" s="39" t="s">
        <v>43</v>
      </c>
      <c r="J157" s="44" t="e">
        <f>J139+K155*K153/K154</f>
        <v>#N/A</v>
      </c>
      <c r="K157" s="45" t="e">
        <f>K139+K155*L153/K154</f>
        <v>#N/A</v>
      </c>
      <c r="L157" s="39" t="s">
        <v>26</v>
      </c>
      <c r="M157" s="38" t="e">
        <f>M139+K155</f>
        <v>#N/A</v>
      </c>
      <c r="AB157" s="38"/>
    </row>
    <row r="158" spans="2:28" x14ac:dyDescent="0.25">
      <c r="AB158" s="38"/>
    </row>
    <row r="159" spans="2:28" x14ac:dyDescent="0.25">
      <c r="B159" s="51" t="s">
        <v>8</v>
      </c>
      <c r="C159" s="52" t="s">
        <v>10</v>
      </c>
      <c r="D159" s="53" t="s">
        <v>11</v>
      </c>
      <c r="G159" s="46" t="s">
        <v>41</v>
      </c>
      <c r="H159" s="38"/>
      <c r="I159" s="46" t="s">
        <v>38</v>
      </c>
      <c r="J159" s="38"/>
      <c r="K159" s="39" t="s">
        <v>39</v>
      </c>
      <c r="L159" s="38"/>
      <c r="M159" s="38"/>
      <c r="AB159" s="38"/>
    </row>
    <row r="160" spans="2:28" x14ac:dyDescent="0.25">
      <c r="B160" s="54">
        <f t="array" ref="B160:B169">POINTLIST</f>
        <v>1</v>
      </c>
      <c r="C160" s="47">
        <f t="shared" ref="C160:C169" si="40">IF(ISNUMBER(VLOOKUP(B160,POINTLIST,2,FALSE)),VLOOKUP(B160,POINTLIST,2,FALSE)," ")</f>
        <v>0</v>
      </c>
      <c r="D160" s="48">
        <f t="shared" ref="D160:D169" si="41">IF(ISNUMBER(VLOOKUP(B160,POINTLIST,3,FALSE)),VLOOKUP(B160,POINTLIST,3,FALSE)," ")</f>
        <v>-4</v>
      </c>
      <c r="G160" s="40" t="e">
        <f>C160-J157</f>
        <v>#N/A</v>
      </c>
      <c r="H160" s="41" t="e">
        <f>D160-K157</f>
        <v>#N/A</v>
      </c>
      <c r="I160" s="38" t="e">
        <f>SQRT(SUMPRODUCT(G160:H160*G160:H160))</f>
        <v>#N/A</v>
      </c>
      <c r="J160" s="38"/>
      <c r="K160" s="56" t="e">
        <f>IF(NOT(ISERR(I160)),IF( ISTEXT(K159),IF(I160&gt;M157,B160,"no")))</f>
        <v>#N/A</v>
      </c>
      <c r="L160" s="38"/>
      <c r="M160" s="38"/>
      <c r="AB160" s="38"/>
    </row>
    <row r="161" spans="2:28" x14ac:dyDescent="0.25">
      <c r="B161" s="54">
        <v>2</v>
      </c>
      <c r="C161" s="47">
        <f t="shared" si="40"/>
        <v>-4</v>
      </c>
      <c r="D161" s="48">
        <f t="shared" si="41"/>
        <v>0</v>
      </c>
      <c r="G161" s="40" t="e">
        <f>C161-J157</f>
        <v>#N/A</v>
      </c>
      <c r="H161" s="41" t="e">
        <f>D161-K157</f>
        <v>#N/A</v>
      </c>
      <c r="I161" s="38" t="e">
        <f t="shared" ref="I161:I169" si="42">SQRT(SUMPRODUCT(G161:H161*G161:H161))</f>
        <v>#N/A</v>
      </c>
      <c r="J161" s="38"/>
      <c r="K161" s="56" t="b">
        <f>IF(NOT(ISERR(I161)),IF(ISTEXT(K160),IF(I161&gt;M157,B161,"no")))</f>
        <v>0</v>
      </c>
      <c r="L161" s="38"/>
      <c r="M161" s="38"/>
      <c r="AB161" s="38"/>
    </row>
    <row r="162" spans="2:28" x14ac:dyDescent="0.25">
      <c r="B162" s="54">
        <v>3</v>
      </c>
      <c r="C162" s="47">
        <f t="shared" si="40"/>
        <v>0</v>
      </c>
      <c r="D162" s="48">
        <f t="shared" si="41"/>
        <v>4</v>
      </c>
      <c r="G162" s="40" t="e">
        <f>C162-J157</f>
        <v>#N/A</v>
      </c>
      <c r="H162" s="41" t="e">
        <f>D162-K157</f>
        <v>#N/A</v>
      </c>
      <c r="I162" s="38" t="e">
        <f t="shared" si="42"/>
        <v>#N/A</v>
      </c>
      <c r="J162" s="38"/>
      <c r="K162" s="56" t="b">
        <f>IF(NOT(ISERR(I162)),IF(ISTEXT(K161),IF(I162&gt;M157,B162,"no")))</f>
        <v>0</v>
      </c>
      <c r="L162" s="38"/>
      <c r="M162" s="38"/>
      <c r="AB162" s="38"/>
    </row>
    <row r="163" spans="2:28" x14ac:dyDescent="0.25">
      <c r="B163" s="54">
        <v>4</v>
      </c>
      <c r="C163" s="47">
        <f t="shared" si="40"/>
        <v>4</v>
      </c>
      <c r="D163" s="48">
        <f t="shared" si="41"/>
        <v>4</v>
      </c>
      <c r="G163" s="40" t="e">
        <f>C163-J157</f>
        <v>#N/A</v>
      </c>
      <c r="H163" s="41" t="e">
        <f>D163-K157</f>
        <v>#N/A</v>
      </c>
      <c r="I163" s="38" t="e">
        <f t="shared" si="42"/>
        <v>#N/A</v>
      </c>
      <c r="J163" s="38"/>
      <c r="K163" s="56" t="b">
        <f>IF(NOT(ISERR(I163)),IF(ISTEXT(K162),IF(I163&gt;M157,B163,"no")))</f>
        <v>0</v>
      </c>
      <c r="L163" s="38"/>
      <c r="M163" s="38"/>
      <c r="AB163" s="38"/>
    </row>
    <row r="164" spans="2:28" x14ac:dyDescent="0.25">
      <c r="B164" s="54">
        <v>5</v>
      </c>
      <c r="C164" s="47">
        <f t="shared" si="40"/>
        <v>4</v>
      </c>
      <c r="D164" s="48">
        <f t="shared" si="41"/>
        <v>0</v>
      </c>
      <c r="G164" s="44" t="e">
        <f>C164-J157</f>
        <v>#N/A</v>
      </c>
      <c r="H164" s="45" t="e">
        <f>D164-K157</f>
        <v>#N/A</v>
      </c>
      <c r="I164" s="38" t="e">
        <f t="shared" si="42"/>
        <v>#N/A</v>
      </c>
      <c r="J164" s="38"/>
      <c r="K164" s="56" t="b">
        <f>IF(NOT(ISERR(I164)),IF(ISTEXT(K163),IF(I164&gt;M157,B164,"no")))</f>
        <v>0</v>
      </c>
      <c r="L164" s="38"/>
      <c r="M164" s="38"/>
      <c r="AB164" s="38"/>
    </row>
    <row r="165" spans="2:28" x14ac:dyDescent="0.25">
      <c r="B165" s="54">
        <v>6</v>
      </c>
      <c r="C165" s="47">
        <f t="shared" si="40"/>
        <v>-4</v>
      </c>
      <c r="D165" s="48">
        <f t="shared" si="41"/>
        <v>-4</v>
      </c>
      <c r="G165" s="42" t="e">
        <f>C165-J157</f>
        <v>#N/A</v>
      </c>
      <c r="H165" s="43" t="e">
        <f>D165-K157</f>
        <v>#N/A</v>
      </c>
      <c r="I165" s="38" t="e">
        <f t="shared" si="42"/>
        <v>#N/A</v>
      </c>
      <c r="J165" s="38"/>
      <c r="K165" s="56" t="b">
        <f>IF(NOT(ISERR(I165)),IF(ISTEXT(K164),IF(I165&gt;M157,B165,"no")))</f>
        <v>0</v>
      </c>
      <c r="L165" s="38"/>
      <c r="M165" s="38"/>
      <c r="AB165" s="38"/>
    </row>
    <row r="166" spans="2:28" x14ac:dyDescent="0.25">
      <c r="B166" s="54" t="str">
        <v xml:space="preserve"> </v>
      </c>
      <c r="C166" s="47" t="str">
        <f t="shared" si="40"/>
        <v xml:space="preserve"> </v>
      </c>
      <c r="D166" s="48" t="str">
        <f t="shared" si="41"/>
        <v xml:space="preserve"> </v>
      </c>
      <c r="G166" s="42" t="e">
        <f>C166-J157</f>
        <v>#VALUE!</v>
      </c>
      <c r="H166" s="43" t="e">
        <f>D166-K157</f>
        <v>#VALUE!</v>
      </c>
      <c r="I166" s="38" t="e">
        <f t="shared" si="42"/>
        <v>#VALUE!</v>
      </c>
      <c r="J166" s="38"/>
      <c r="K166" s="56" t="b">
        <f>IF(NOT(ISERR(I166)),IF(ISTEXT(K165),IF(I166&gt;M157,B166,"no")))</f>
        <v>0</v>
      </c>
      <c r="L166" s="38"/>
      <c r="M166" s="38"/>
      <c r="AB166" s="38"/>
    </row>
    <row r="167" spans="2:28" x14ac:dyDescent="0.25">
      <c r="B167" s="54" t="str">
        <v xml:space="preserve"> </v>
      </c>
      <c r="C167" s="47" t="str">
        <f t="shared" si="40"/>
        <v xml:space="preserve"> </v>
      </c>
      <c r="D167" s="48" t="str">
        <f t="shared" si="41"/>
        <v xml:space="preserve"> </v>
      </c>
      <c r="G167" s="42" t="e">
        <f>C167-J157</f>
        <v>#VALUE!</v>
      </c>
      <c r="H167" s="43" t="e">
        <f>D167-K157</f>
        <v>#VALUE!</v>
      </c>
      <c r="I167" s="38" t="e">
        <f t="shared" si="42"/>
        <v>#VALUE!</v>
      </c>
      <c r="J167" s="38"/>
      <c r="K167" s="56" t="b">
        <f>IF(NOT(ISERR(I167)),IF(ISTEXT(K166),IF(I167&gt;M157,B167,"no")))</f>
        <v>0</v>
      </c>
      <c r="L167" s="38"/>
      <c r="M167" s="38"/>
      <c r="AB167" s="38"/>
    </row>
    <row r="168" spans="2:28" x14ac:dyDescent="0.25">
      <c r="B168" s="54" t="str">
        <v xml:space="preserve"> </v>
      </c>
      <c r="C168" s="47" t="str">
        <f t="shared" si="40"/>
        <v xml:space="preserve"> </v>
      </c>
      <c r="D168" s="48" t="str">
        <f t="shared" si="41"/>
        <v xml:space="preserve"> </v>
      </c>
      <c r="G168" s="42" t="e">
        <f>C168-J157</f>
        <v>#VALUE!</v>
      </c>
      <c r="H168" s="43" t="e">
        <f>D168-K157</f>
        <v>#VALUE!</v>
      </c>
      <c r="I168" s="38" t="e">
        <f t="shared" si="42"/>
        <v>#VALUE!</v>
      </c>
      <c r="J168" s="38"/>
      <c r="K168" s="56" t="b">
        <f>IF(NOT(ISERR(I168)),IF(ISTEXT(K167),IF(I168&gt;M157,B168,"no")))</f>
        <v>0</v>
      </c>
      <c r="L168" s="38"/>
      <c r="M168" s="38"/>
      <c r="AB168" s="38"/>
    </row>
    <row r="169" spans="2:28" x14ac:dyDescent="0.25">
      <c r="B169" s="55" t="str">
        <v xml:space="preserve"> </v>
      </c>
      <c r="C169" s="49" t="str">
        <f t="shared" si="40"/>
        <v xml:space="preserve"> </v>
      </c>
      <c r="D169" s="50" t="str">
        <f t="shared" si="41"/>
        <v xml:space="preserve"> </v>
      </c>
      <c r="G169" s="42" t="e">
        <f>C169-J157</f>
        <v>#VALUE!</v>
      </c>
      <c r="H169" s="43" t="e">
        <f>D169-K157</f>
        <v>#VALUE!</v>
      </c>
      <c r="I169" s="38" t="e">
        <f t="shared" si="42"/>
        <v>#VALUE!</v>
      </c>
      <c r="J169" s="38"/>
      <c r="K169" s="56" t="b">
        <f>IF(NOT(ISERR(I169)),IF(ISTEXT(K168),IF(I169&gt;M157,B169,"no")))</f>
        <v>0</v>
      </c>
      <c r="L169" s="38"/>
      <c r="M169" s="38"/>
      <c r="AB169" s="38"/>
    </row>
    <row r="170" spans="2:28" x14ac:dyDescent="0.25">
      <c r="B170" s="57"/>
      <c r="C170" s="38"/>
      <c r="D170" s="38"/>
      <c r="G170" s="38"/>
      <c r="H170" s="38"/>
      <c r="I170" s="38"/>
      <c r="J170" s="39" t="s">
        <v>42</v>
      </c>
      <c r="K170" s="38" t="e">
        <f>SUM(K160:K169)</f>
        <v>#N/A</v>
      </c>
      <c r="L170" s="38"/>
      <c r="M170" s="38"/>
      <c r="AB170" s="38"/>
    </row>
    <row r="171" spans="2:28" x14ac:dyDescent="0.25">
      <c r="B171" s="38"/>
      <c r="C171" s="38"/>
      <c r="D171" s="38"/>
      <c r="G171" s="38"/>
      <c r="H171" s="38"/>
      <c r="I171" s="38"/>
      <c r="J171" s="39" t="s">
        <v>41</v>
      </c>
      <c r="K171" s="38" t="e">
        <f>VLOOKUP(K170,B159:I169,6,FALSE)</f>
        <v>#N/A</v>
      </c>
      <c r="L171" s="38" t="e">
        <f>VLOOKUP(K170,B159:I169,7,FALSE)</f>
        <v>#N/A</v>
      </c>
      <c r="M171" s="38"/>
      <c r="AB171" s="38"/>
    </row>
    <row r="172" spans="2:28" x14ac:dyDescent="0.25">
      <c r="B172" s="38"/>
      <c r="C172" s="38"/>
      <c r="D172" s="38"/>
      <c r="G172" s="38"/>
      <c r="H172" s="38"/>
      <c r="I172" s="38"/>
      <c r="J172" s="39" t="s">
        <v>38</v>
      </c>
      <c r="K172" s="38" t="e">
        <f>VLOOKUP(K170,B159:I169,8,FALSE)</f>
        <v>#N/A</v>
      </c>
      <c r="L172" s="38"/>
      <c r="M172" s="38"/>
      <c r="AB172" s="38"/>
    </row>
    <row r="173" spans="2:28" x14ac:dyDescent="0.25">
      <c r="B173" s="38"/>
      <c r="C173" s="38"/>
      <c r="D173" s="38"/>
      <c r="G173" s="38"/>
      <c r="H173" s="38"/>
      <c r="I173" s="38"/>
      <c r="J173" s="39" t="s">
        <v>40</v>
      </c>
      <c r="K173" s="38" t="e">
        <f>(K172-M157)/2</f>
        <v>#N/A</v>
      </c>
      <c r="L173" s="38"/>
      <c r="M173" s="38"/>
      <c r="AB173" s="38"/>
    </row>
    <row r="174" spans="2:28" x14ac:dyDescent="0.25">
      <c r="B174" s="38"/>
      <c r="C174" s="38"/>
      <c r="D174" s="38"/>
      <c r="G174" s="38"/>
      <c r="H174" s="38"/>
      <c r="I174" s="38"/>
      <c r="J174" s="38"/>
      <c r="K174" s="38"/>
      <c r="L174" s="38"/>
      <c r="M174" s="38"/>
      <c r="AB174" s="38"/>
    </row>
    <row r="175" spans="2:28" x14ac:dyDescent="0.25">
      <c r="B175" s="38"/>
      <c r="C175" s="38"/>
      <c r="D175" s="38"/>
      <c r="G175" s="38" t="str">
        <f>IF( NOT(ISNA($K172))," ", "UNUSED")</f>
        <v>UNUSED</v>
      </c>
      <c r="H175" s="38"/>
      <c r="I175" s="39" t="s">
        <v>43</v>
      </c>
      <c r="J175" s="44" t="e">
        <f>J157+K173*K171/K172</f>
        <v>#N/A</v>
      </c>
      <c r="K175" s="45" t="e">
        <f>K157+K173*L171/K172</f>
        <v>#N/A</v>
      </c>
      <c r="L175" s="39" t="s">
        <v>26</v>
      </c>
      <c r="M175" s="38" t="e">
        <f>M157+K173</f>
        <v>#N/A</v>
      </c>
      <c r="AB175" s="38"/>
    </row>
    <row r="176" spans="2:28" x14ac:dyDescent="0.25">
      <c r="AB176" s="38"/>
    </row>
    <row r="177" spans="2:28" x14ac:dyDescent="0.25">
      <c r="B177" s="51" t="s">
        <v>8</v>
      </c>
      <c r="C177" s="52" t="s">
        <v>10</v>
      </c>
      <c r="D177" s="53" t="s">
        <v>11</v>
      </c>
      <c r="G177" s="46" t="s">
        <v>41</v>
      </c>
      <c r="H177" s="38"/>
      <c r="I177" s="46" t="s">
        <v>38</v>
      </c>
      <c r="J177" s="38"/>
      <c r="K177" s="39" t="s">
        <v>39</v>
      </c>
      <c r="L177" s="38"/>
      <c r="M177" s="38"/>
      <c r="AB177" s="38"/>
    </row>
    <row r="178" spans="2:28" x14ac:dyDescent="0.25">
      <c r="B178" s="54">
        <f t="array" ref="B178:B187">POINTLIST</f>
        <v>1</v>
      </c>
      <c r="C178" s="47">
        <f t="shared" ref="C178:C187" si="43">IF(ISNUMBER(VLOOKUP(B178,POINTLIST,2,FALSE)),VLOOKUP(B178,POINTLIST,2,FALSE)," ")</f>
        <v>0</v>
      </c>
      <c r="D178" s="48">
        <f t="shared" ref="D178:D187" si="44">IF(ISNUMBER(VLOOKUP(B178,POINTLIST,3,FALSE)),VLOOKUP(B178,POINTLIST,3,FALSE)," ")</f>
        <v>-4</v>
      </c>
      <c r="G178" s="40" t="e">
        <f>C178-J175</f>
        <v>#N/A</v>
      </c>
      <c r="H178" s="41" t="e">
        <f>D178-K175</f>
        <v>#N/A</v>
      </c>
      <c r="I178" s="38" t="e">
        <f>SQRT(SUMPRODUCT(G178:H178*G178:H178))</f>
        <v>#N/A</v>
      </c>
      <c r="J178" s="38"/>
      <c r="K178" s="56" t="e">
        <f>IF(NOT(ISERR(I178)),IF( ISTEXT(K177),IF(I178&gt;M175,B178,"no")))</f>
        <v>#N/A</v>
      </c>
      <c r="L178" s="38"/>
      <c r="M178" s="38"/>
      <c r="AB178" s="38"/>
    </row>
    <row r="179" spans="2:28" x14ac:dyDescent="0.25">
      <c r="B179" s="54">
        <v>2</v>
      </c>
      <c r="C179" s="47">
        <f t="shared" si="43"/>
        <v>-4</v>
      </c>
      <c r="D179" s="48">
        <f t="shared" si="44"/>
        <v>0</v>
      </c>
      <c r="G179" s="40" t="e">
        <f>C179-J175</f>
        <v>#N/A</v>
      </c>
      <c r="H179" s="41" t="e">
        <f>D179-K175</f>
        <v>#N/A</v>
      </c>
      <c r="I179" s="38" t="e">
        <f t="shared" ref="I179:I187" si="45">SQRT(SUMPRODUCT(G179:H179*G179:H179))</f>
        <v>#N/A</v>
      </c>
      <c r="J179" s="38"/>
      <c r="K179" s="56" t="b">
        <f>IF(NOT(ISERR(I179)),IF(ISTEXT(K178),IF(I179&gt;M175,B179,"no")))</f>
        <v>0</v>
      </c>
      <c r="L179" s="38"/>
      <c r="M179" s="38"/>
      <c r="AB179" s="38"/>
    </row>
    <row r="180" spans="2:28" x14ac:dyDescent="0.25">
      <c r="B180" s="54">
        <v>3</v>
      </c>
      <c r="C180" s="47">
        <f t="shared" si="43"/>
        <v>0</v>
      </c>
      <c r="D180" s="48">
        <f t="shared" si="44"/>
        <v>4</v>
      </c>
      <c r="G180" s="40" t="e">
        <f>C180-J175</f>
        <v>#N/A</v>
      </c>
      <c r="H180" s="41" t="e">
        <f>D180-K175</f>
        <v>#N/A</v>
      </c>
      <c r="I180" s="38" t="e">
        <f t="shared" si="45"/>
        <v>#N/A</v>
      </c>
      <c r="J180" s="38"/>
      <c r="K180" s="56" t="b">
        <f>IF(NOT(ISERR(I180)),IF(ISTEXT(K179),IF(I180&gt;M175,B180,"no")))</f>
        <v>0</v>
      </c>
      <c r="L180" s="38"/>
      <c r="M180" s="38"/>
      <c r="AB180" s="38"/>
    </row>
    <row r="181" spans="2:28" x14ac:dyDescent="0.25">
      <c r="B181" s="54">
        <v>4</v>
      </c>
      <c r="C181" s="47">
        <f t="shared" si="43"/>
        <v>4</v>
      </c>
      <c r="D181" s="48">
        <f t="shared" si="44"/>
        <v>4</v>
      </c>
      <c r="G181" s="40" t="e">
        <f>C181-J175</f>
        <v>#N/A</v>
      </c>
      <c r="H181" s="41" t="e">
        <f>D181-K175</f>
        <v>#N/A</v>
      </c>
      <c r="I181" s="38" t="e">
        <f t="shared" si="45"/>
        <v>#N/A</v>
      </c>
      <c r="J181" s="38"/>
      <c r="K181" s="56" t="b">
        <f>IF(NOT(ISERR(I181)),IF(ISTEXT(K180),IF(I181&gt;M175,B181,"no")))</f>
        <v>0</v>
      </c>
      <c r="L181" s="38"/>
      <c r="M181" s="38"/>
      <c r="AB181" s="38"/>
    </row>
    <row r="182" spans="2:28" x14ac:dyDescent="0.25">
      <c r="B182" s="54">
        <v>5</v>
      </c>
      <c r="C182" s="47">
        <f t="shared" si="43"/>
        <v>4</v>
      </c>
      <c r="D182" s="48">
        <f t="shared" si="44"/>
        <v>0</v>
      </c>
      <c r="G182" s="44" t="e">
        <f>C182-J175</f>
        <v>#N/A</v>
      </c>
      <c r="H182" s="45" t="e">
        <f>D182-K175</f>
        <v>#N/A</v>
      </c>
      <c r="I182" s="38" t="e">
        <f t="shared" si="45"/>
        <v>#N/A</v>
      </c>
      <c r="J182" s="38"/>
      <c r="K182" s="56" t="b">
        <f>IF(NOT(ISERR(I182)),IF(ISTEXT(K181),IF(I182&gt;M175,B182,"no")))</f>
        <v>0</v>
      </c>
      <c r="L182" s="38"/>
      <c r="M182" s="38"/>
      <c r="AB182" s="38"/>
    </row>
    <row r="183" spans="2:28" x14ac:dyDescent="0.25">
      <c r="B183" s="54">
        <v>6</v>
      </c>
      <c r="C183" s="47">
        <f t="shared" si="43"/>
        <v>-4</v>
      </c>
      <c r="D183" s="48">
        <f t="shared" si="44"/>
        <v>-4</v>
      </c>
      <c r="G183" s="42" t="e">
        <f>C183-J175</f>
        <v>#N/A</v>
      </c>
      <c r="H183" s="43" t="e">
        <f>D183-K175</f>
        <v>#N/A</v>
      </c>
      <c r="I183" s="38" t="e">
        <f t="shared" si="45"/>
        <v>#N/A</v>
      </c>
      <c r="J183" s="38"/>
      <c r="K183" s="56" t="b">
        <f>IF(NOT(ISERR(I183)),IF(ISTEXT(K182),IF(I183&gt;M175,B183,"no")))</f>
        <v>0</v>
      </c>
      <c r="L183" s="38"/>
      <c r="M183" s="38"/>
      <c r="AB183" s="38"/>
    </row>
    <row r="184" spans="2:28" x14ac:dyDescent="0.25">
      <c r="B184" s="54" t="str">
        <v xml:space="preserve"> </v>
      </c>
      <c r="C184" s="47" t="str">
        <f t="shared" si="43"/>
        <v xml:space="preserve"> </v>
      </c>
      <c r="D184" s="48" t="str">
        <f t="shared" si="44"/>
        <v xml:space="preserve"> </v>
      </c>
      <c r="G184" s="42" t="e">
        <f>C184-J175</f>
        <v>#VALUE!</v>
      </c>
      <c r="H184" s="43" t="e">
        <f>D184-K175</f>
        <v>#VALUE!</v>
      </c>
      <c r="I184" s="38" t="e">
        <f t="shared" si="45"/>
        <v>#VALUE!</v>
      </c>
      <c r="J184" s="38"/>
      <c r="K184" s="56" t="b">
        <f>IF(NOT(ISERR(I184)),IF(ISTEXT(K183),IF(I184&gt;M175,B184,"no")))</f>
        <v>0</v>
      </c>
      <c r="L184" s="38"/>
      <c r="M184" s="38"/>
      <c r="AB184" s="38"/>
    </row>
    <row r="185" spans="2:28" x14ac:dyDescent="0.25">
      <c r="B185" s="54" t="str">
        <v xml:space="preserve"> </v>
      </c>
      <c r="C185" s="47" t="str">
        <f t="shared" si="43"/>
        <v xml:space="preserve"> </v>
      </c>
      <c r="D185" s="48" t="str">
        <f t="shared" si="44"/>
        <v xml:space="preserve"> </v>
      </c>
      <c r="G185" s="42" t="e">
        <f>C185-J175</f>
        <v>#VALUE!</v>
      </c>
      <c r="H185" s="43" t="e">
        <f>D185-K175</f>
        <v>#VALUE!</v>
      </c>
      <c r="I185" s="38" t="e">
        <f t="shared" si="45"/>
        <v>#VALUE!</v>
      </c>
      <c r="J185" s="38"/>
      <c r="K185" s="56" t="b">
        <f>IF(NOT(ISERR(I185)),IF(ISTEXT(K184),IF(I185&gt;M175,B185,"no")))</f>
        <v>0</v>
      </c>
      <c r="L185" s="38"/>
      <c r="M185" s="38"/>
    </row>
    <row r="186" spans="2:28" x14ac:dyDescent="0.25">
      <c r="B186" s="54" t="str">
        <v xml:space="preserve"> </v>
      </c>
      <c r="C186" s="47" t="str">
        <f t="shared" si="43"/>
        <v xml:space="preserve"> </v>
      </c>
      <c r="D186" s="48" t="str">
        <f t="shared" si="44"/>
        <v xml:space="preserve"> </v>
      </c>
      <c r="G186" s="42" t="e">
        <f>C186-J175</f>
        <v>#VALUE!</v>
      </c>
      <c r="H186" s="43" t="e">
        <f>D186-K175</f>
        <v>#VALUE!</v>
      </c>
      <c r="I186" s="38" t="e">
        <f t="shared" si="45"/>
        <v>#VALUE!</v>
      </c>
      <c r="J186" s="38"/>
      <c r="K186" s="56" t="b">
        <f>IF(NOT(ISERR(I186)),IF(ISTEXT(K185),IF(I186&gt;M175,B186,"no")))</f>
        <v>0</v>
      </c>
      <c r="L186" s="38"/>
      <c r="M186" s="38"/>
    </row>
    <row r="187" spans="2:28" x14ac:dyDescent="0.25">
      <c r="B187" s="55" t="str">
        <v xml:space="preserve"> </v>
      </c>
      <c r="C187" s="49" t="str">
        <f t="shared" si="43"/>
        <v xml:space="preserve"> </v>
      </c>
      <c r="D187" s="50" t="str">
        <f t="shared" si="44"/>
        <v xml:space="preserve"> </v>
      </c>
      <c r="G187" s="42" t="e">
        <f>C187-J175</f>
        <v>#VALUE!</v>
      </c>
      <c r="H187" s="43" t="e">
        <f>D187-K175</f>
        <v>#VALUE!</v>
      </c>
      <c r="I187" s="38" t="e">
        <f t="shared" si="45"/>
        <v>#VALUE!</v>
      </c>
      <c r="J187" s="38"/>
      <c r="K187" s="56" t="b">
        <f>IF(NOT(ISERR(I187)),IF(ISTEXT(K186),IF(I187&gt;M175,B187,"no")))</f>
        <v>0</v>
      </c>
      <c r="L187" s="38"/>
      <c r="M187" s="38"/>
    </row>
    <row r="188" spans="2:28" x14ac:dyDescent="0.25">
      <c r="B188" s="57"/>
      <c r="C188" s="38"/>
      <c r="D188" s="38"/>
      <c r="G188" s="38"/>
      <c r="H188" s="38"/>
      <c r="I188" s="38"/>
      <c r="J188" s="39" t="s">
        <v>42</v>
      </c>
      <c r="K188" s="38" t="e">
        <f>SUM(K178:K187)</f>
        <v>#N/A</v>
      </c>
      <c r="L188" s="38"/>
      <c r="M188" s="38"/>
    </row>
    <row r="189" spans="2:28" x14ac:dyDescent="0.25">
      <c r="B189" s="38"/>
      <c r="C189" s="38"/>
      <c r="D189" s="38"/>
      <c r="G189" s="38"/>
      <c r="H189" s="38"/>
      <c r="I189" s="38"/>
      <c r="J189" s="39" t="s">
        <v>41</v>
      </c>
      <c r="K189" s="38" t="e">
        <f>VLOOKUP(K188,B177:I187,6,FALSE)</f>
        <v>#N/A</v>
      </c>
      <c r="L189" s="38" t="e">
        <f>VLOOKUP(K188,B177:I187,7,FALSE)</f>
        <v>#N/A</v>
      </c>
      <c r="M189" s="38"/>
    </row>
    <row r="190" spans="2:28" x14ac:dyDescent="0.25">
      <c r="B190" s="38"/>
      <c r="C190" s="38"/>
      <c r="D190" s="38"/>
      <c r="G190" s="38"/>
      <c r="H190" s="38"/>
      <c r="I190" s="38"/>
      <c r="J190" s="39" t="s">
        <v>38</v>
      </c>
      <c r="K190" s="38" t="e">
        <f>VLOOKUP(K188,B177:I187,8,FALSE)</f>
        <v>#N/A</v>
      </c>
      <c r="L190" s="38"/>
      <c r="M190" s="38"/>
    </row>
    <row r="191" spans="2:28" x14ac:dyDescent="0.25">
      <c r="B191" s="38"/>
      <c r="C191" s="38"/>
      <c r="D191" s="38"/>
      <c r="G191" s="38"/>
      <c r="H191" s="38"/>
      <c r="I191" s="38"/>
      <c r="J191" s="39" t="s">
        <v>40</v>
      </c>
      <c r="K191" s="38" t="e">
        <f>(K190-M175)/2</f>
        <v>#N/A</v>
      </c>
      <c r="L191" s="38"/>
      <c r="M191" s="38"/>
    </row>
    <row r="192" spans="2:28" x14ac:dyDescent="0.25">
      <c r="B192" s="38"/>
      <c r="C192" s="38"/>
      <c r="D192" s="38"/>
      <c r="G192" s="38"/>
      <c r="H192" s="38"/>
      <c r="I192" s="38"/>
      <c r="J192" s="38"/>
      <c r="K192" s="38"/>
      <c r="L192" s="38"/>
      <c r="M192" s="38"/>
    </row>
    <row r="193" spans="2:13" x14ac:dyDescent="0.25">
      <c r="B193" s="38"/>
      <c r="C193" s="38"/>
      <c r="D193" s="38"/>
      <c r="G193" s="38" t="str">
        <f>IF( NOT(ISNA($K190))," ", "UNUSED")</f>
        <v>UNUSED</v>
      </c>
      <c r="H193" s="38"/>
      <c r="I193" s="39" t="s">
        <v>43</v>
      </c>
      <c r="J193" s="44" t="e">
        <f>J175+K191*K189/K190</f>
        <v>#N/A</v>
      </c>
      <c r="K193" s="45" t="e">
        <f>K175+K191*L189/K190</f>
        <v>#N/A</v>
      </c>
      <c r="L193" s="39" t="s">
        <v>26</v>
      </c>
      <c r="M193" s="38" t="e">
        <f>M175+K191</f>
        <v>#N/A</v>
      </c>
    </row>
  </sheetData>
  <conditionalFormatting sqref="G41:K50">
    <cfRule type="expression" dxfId="15" priority="99">
      <formula>$K41=FALSE</formula>
    </cfRule>
  </conditionalFormatting>
  <conditionalFormatting sqref="G56:M56">
    <cfRule type="expression" dxfId="14" priority="80">
      <formula>($G56="UNUSED")</formula>
    </cfRule>
  </conditionalFormatting>
  <conditionalFormatting sqref="G63:K72">
    <cfRule type="expression" dxfId="13" priority="14">
      <formula>$K63=FALSE</formula>
    </cfRule>
  </conditionalFormatting>
  <conditionalFormatting sqref="G78:M78">
    <cfRule type="expression" dxfId="12" priority="13">
      <formula>($G78="UNUSED")</formula>
    </cfRule>
  </conditionalFormatting>
  <conditionalFormatting sqref="G86:K95">
    <cfRule type="expression" dxfId="11" priority="12">
      <formula>$K86=FALSE</formula>
    </cfRule>
  </conditionalFormatting>
  <conditionalFormatting sqref="G101:M101">
    <cfRule type="expression" dxfId="10" priority="11">
      <formula>($G101="UNUSED")</formula>
    </cfRule>
  </conditionalFormatting>
  <conditionalFormatting sqref="G106:K115">
    <cfRule type="expression" dxfId="9" priority="10">
      <formula>$K106=FALSE</formula>
    </cfRule>
  </conditionalFormatting>
  <conditionalFormatting sqref="G121:M121">
    <cfRule type="expression" dxfId="8" priority="9">
      <formula>($G121="UNUSED")</formula>
    </cfRule>
  </conditionalFormatting>
  <conditionalFormatting sqref="G124:K133">
    <cfRule type="expression" dxfId="7" priority="8">
      <formula>$K124=FALSE</formula>
    </cfRule>
  </conditionalFormatting>
  <conditionalFormatting sqref="G139:M139">
    <cfRule type="expression" dxfId="6" priority="7">
      <formula>($G139="UNUSED")</formula>
    </cfRule>
  </conditionalFormatting>
  <conditionalFormatting sqref="G142:K151">
    <cfRule type="expression" dxfId="5" priority="6">
      <formula>$K142=FALSE</formula>
    </cfRule>
  </conditionalFormatting>
  <conditionalFormatting sqref="G157:M157">
    <cfRule type="expression" dxfId="4" priority="5">
      <formula>($G157="UNUSED")</formula>
    </cfRule>
  </conditionalFormatting>
  <conditionalFormatting sqref="G160:K169">
    <cfRule type="expression" dxfId="3" priority="4">
      <formula>$K160=FALSE</formula>
    </cfRule>
  </conditionalFormatting>
  <conditionalFormatting sqref="G175:M175">
    <cfRule type="expression" dxfId="2" priority="3">
      <formula>($G175="UNUSED")</formula>
    </cfRule>
  </conditionalFormatting>
  <conditionalFormatting sqref="G178:K187">
    <cfRule type="expression" dxfId="1" priority="2">
      <formula>$K178=FALSE</formula>
    </cfRule>
  </conditionalFormatting>
  <conditionalFormatting sqref="G193:M193">
    <cfRule type="expression" dxfId="0" priority="1">
      <formula>($G193="UNUSED")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77" r:id="rId4" name="Check Box 353">
              <controlPr defaultSize="0" autoFill="0" autoLine="0" autoPict="0">
                <anchor moveWithCells="1">
                  <from>
                    <xdr:col>13</xdr:col>
                    <xdr:colOff>9525</xdr:colOff>
                    <xdr:row>24</xdr:row>
                    <xdr:rowOff>9525</xdr:rowOff>
                  </from>
                  <to>
                    <xdr:col>14</xdr:col>
                    <xdr:colOff>390525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5" name="Check Box 354">
              <controlPr defaultSize="0" autoFill="0" autoLine="0" autoPict="0">
                <anchor moveWithCells="1">
                  <from>
                    <xdr:col>13</xdr:col>
                    <xdr:colOff>66675</xdr:colOff>
                    <xdr:row>55</xdr:row>
                    <xdr:rowOff>19050</xdr:rowOff>
                  </from>
                  <to>
                    <xdr:col>14</xdr:col>
                    <xdr:colOff>352425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6" name="Check Box 355">
              <controlPr defaultSize="0" autoFill="0" autoLine="0" autoPict="0">
                <anchor moveWithCells="1">
                  <from>
                    <xdr:col>13</xdr:col>
                    <xdr:colOff>38100</xdr:colOff>
                    <xdr:row>77</xdr:row>
                    <xdr:rowOff>9525</xdr:rowOff>
                  </from>
                  <to>
                    <xdr:col>14</xdr:col>
                    <xdr:colOff>371475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7" name="Check Box 356">
              <controlPr defaultSize="0" autoFill="0" autoLine="0" autoPict="0">
                <anchor moveWithCells="1">
                  <from>
                    <xdr:col>13</xdr:col>
                    <xdr:colOff>47625</xdr:colOff>
                    <xdr:row>100</xdr:row>
                    <xdr:rowOff>9525</xdr:rowOff>
                  </from>
                  <to>
                    <xdr:col>14</xdr:col>
                    <xdr:colOff>285750</xdr:colOff>
                    <xdr:row>101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" name="Group Box 366">
              <controlPr defaultSize="0" autoFill="0" autoPict="0">
                <anchor moveWithCells="1">
                  <from>
                    <xdr:col>14</xdr:col>
                    <xdr:colOff>409575</xdr:colOff>
                    <xdr:row>37</xdr:row>
                    <xdr:rowOff>0</xdr:rowOff>
                  </from>
                  <to>
                    <xdr:col>16</xdr:col>
                    <xdr:colOff>85725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9" name="Check Box 367">
              <controlPr defaultSize="0" autoFill="0" autoLine="0" autoPict="0">
                <anchor moveWithCells="1">
                  <from>
                    <xdr:col>14</xdr:col>
                    <xdr:colOff>390525</xdr:colOff>
                    <xdr:row>37</xdr:row>
                    <xdr:rowOff>114300</xdr:rowOff>
                  </from>
                  <to>
                    <xdr:col>16</xdr:col>
                    <xdr:colOff>161925</xdr:colOff>
                    <xdr:row>38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0" name="Check Box 368">
              <controlPr defaultSize="0" autoFill="0" autoLine="0" autoPict="0">
                <anchor moveWithCells="1">
                  <from>
                    <xdr:col>14</xdr:col>
                    <xdr:colOff>390525</xdr:colOff>
                    <xdr:row>38</xdr:row>
                    <xdr:rowOff>123825</xdr:rowOff>
                  </from>
                  <to>
                    <xdr:col>16</xdr:col>
                    <xdr:colOff>66675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1" name="Check Box 369">
              <controlPr defaultSize="0" autoFill="0" autoLine="0" autoPict="0">
                <anchor moveWithCells="1">
                  <from>
                    <xdr:col>14</xdr:col>
                    <xdr:colOff>390525</xdr:colOff>
                    <xdr:row>39</xdr:row>
                    <xdr:rowOff>123825</xdr:rowOff>
                  </from>
                  <to>
                    <xdr:col>16</xdr:col>
                    <xdr:colOff>114300</xdr:colOff>
                    <xdr:row>40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2" name="Check Box 370">
              <controlPr defaultSize="0" autoFill="0" autoLine="0" autoPict="0">
                <anchor moveWithCells="1">
                  <from>
                    <xdr:col>14</xdr:col>
                    <xdr:colOff>390525</xdr:colOff>
                    <xdr:row>40</xdr:row>
                    <xdr:rowOff>133350</xdr:rowOff>
                  </from>
                  <to>
                    <xdr:col>16</xdr:col>
                    <xdr:colOff>19050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3" name="Group Box 376">
              <controlPr defaultSize="0" autoFill="0" autoPict="0">
                <anchor moveWithCells="1">
                  <from>
                    <xdr:col>15</xdr:col>
                    <xdr:colOff>9525</xdr:colOff>
                    <xdr:row>6</xdr:row>
                    <xdr:rowOff>38100</xdr:rowOff>
                  </from>
                  <to>
                    <xdr:col>16</xdr:col>
                    <xdr:colOff>133350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4" name="Check Box 377">
              <controlPr defaultSize="0" autoFill="0" autoLine="0" autoPict="0">
                <anchor moveWithCells="1">
                  <from>
                    <xdr:col>14</xdr:col>
                    <xdr:colOff>438150</xdr:colOff>
                    <xdr:row>6</xdr:row>
                    <xdr:rowOff>152400</xdr:rowOff>
                  </from>
                  <to>
                    <xdr:col>16</xdr:col>
                    <xdr:colOff>209550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5" name="Check Box 378">
              <controlPr defaultSize="0" autoFill="0" autoLine="0" autoPict="0">
                <anchor moveWithCells="1">
                  <from>
                    <xdr:col>14</xdr:col>
                    <xdr:colOff>438150</xdr:colOff>
                    <xdr:row>7</xdr:row>
                    <xdr:rowOff>161925</xdr:rowOff>
                  </from>
                  <to>
                    <xdr:col>16</xdr:col>
                    <xdr:colOff>114300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6" name="Check Box 379">
              <controlPr defaultSize="0" autoFill="0" autoLine="0" autoPict="0">
                <anchor moveWithCells="1">
                  <from>
                    <xdr:col>14</xdr:col>
                    <xdr:colOff>438150</xdr:colOff>
                    <xdr:row>8</xdr:row>
                    <xdr:rowOff>161925</xdr:rowOff>
                  </from>
                  <to>
                    <xdr:col>16</xdr:col>
                    <xdr:colOff>161925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7" name="Check Box 380">
              <controlPr defaultSize="0" autoFill="0" autoLine="0" autoPict="0">
                <anchor moveWithCells="1">
                  <from>
                    <xdr:col>14</xdr:col>
                    <xdr:colOff>438150</xdr:colOff>
                    <xdr:row>9</xdr:row>
                    <xdr:rowOff>171450</xdr:rowOff>
                  </from>
                  <to>
                    <xdr:col>16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8" name="Group Box 381">
              <controlPr defaultSize="0" autoFill="0" autoPict="0">
                <anchor moveWithCells="1">
                  <from>
                    <xdr:col>14</xdr:col>
                    <xdr:colOff>400050</xdr:colOff>
                    <xdr:row>59</xdr:row>
                    <xdr:rowOff>38100</xdr:rowOff>
                  </from>
                  <to>
                    <xdr:col>16</xdr:col>
                    <xdr:colOff>76200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9" name="Check Box 382">
              <controlPr defaultSize="0" autoFill="0" autoLine="0" autoPict="0">
                <anchor moveWithCells="1">
                  <from>
                    <xdr:col>14</xdr:col>
                    <xdr:colOff>381000</xdr:colOff>
                    <xdr:row>59</xdr:row>
                    <xdr:rowOff>152400</xdr:rowOff>
                  </from>
                  <to>
                    <xdr:col>16</xdr:col>
                    <xdr:colOff>152400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0" name="Check Box 383">
              <controlPr defaultSize="0" autoFill="0" autoLine="0" autoPict="0">
                <anchor moveWithCells="1">
                  <from>
                    <xdr:col>14</xdr:col>
                    <xdr:colOff>381000</xdr:colOff>
                    <xdr:row>60</xdr:row>
                    <xdr:rowOff>152400</xdr:rowOff>
                  </from>
                  <to>
                    <xdr:col>16</xdr:col>
                    <xdr:colOff>57150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" name="Check Box 384">
              <controlPr defaultSize="0" autoFill="0" autoLine="0" autoPict="0">
                <anchor moveWithCells="1">
                  <from>
                    <xdr:col>14</xdr:col>
                    <xdr:colOff>381000</xdr:colOff>
                    <xdr:row>61</xdr:row>
                    <xdr:rowOff>161925</xdr:rowOff>
                  </from>
                  <to>
                    <xdr:col>16</xdr:col>
                    <xdr:colOff>104775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" name="Check Box 385">
              <controlPr defaultSize="0" autoFill="0" autoLine="0" autoPict="0">
                <anchor moveWithCells="1">
                  <from>
                    <xdr:col>14</xdr:col>
                    <xdr:colOff>381000</xdr:colOff>
                    <xdr:row>62</xdr:row>
                    <xdr:rowOff>161925</xdr:rowOff>
                  </from>
                  <to>
                    <xdr:col>16</xdr:col>
                    <xdr:colOff>9525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3" name="Group Box 386">
              <controlPr defaultSize="0" autoFill="0" autoPict="0">
                <anchor moveWithCells="1">
                  <from>
                    <xdr:col>14</xdr:col>
                    <xdr:colOff>400050</xdr:colOff>
                    <xdr:row>81</xdr:row>
                    <xdr:rowOff>142875</xdr:rowOff>
                  </from>
                  <to>
                    <xdr:col>16</xdr:col>
                    <xdr:colOff>76200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4" name="Check Box 387">
              <controlPr defaultSize="0" autoFill="0" autoLine="0" autoPict="0">
                <anchor moveWithCells="1">
                  <from>
                    <xdr:col>14</xdr:col>
                    <xdr:colOff>381000</xdr:colOff>
                    <xdr:row>82</xdr:row>
                    <xdr:rowOff>57150</xdr:rowOff>
                  </from>
                  <to>
                    <xdr:col>16</xdr:col>
                    <xdr:colOff>152400</xdr:colOff>
                    <xdr:row>83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5" name="Check Box 388">
              <controlPr defaultSize="0" autoFill="0" autoLine="0" autoPict="0">
                <anchor moveWithCells="1">
                  <from>
                    <xdr:col>14</xdr:col>
                    <xdr:colOff>381000</xdr:colOff>
                    <xdr:row>83</xdr:row>
                    <xdr:rowOff>66675</xdr:rowOff>
                  </from>
                  <to>
                    <xdr:col>16</xdr:col>
                    <xdr:colOff>57150</xdr:colOff>
                    <xdr:row>84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6" name="Check Box 389">
              <controlPr defaultSize="0" autoFill="0" autoLine="0" autoPict="0">
                <anchor moveWithCells="1">
                  <from>
                    <xdr:col>14</xdr:col>
                    <xdr:colOff>381000</xdr:colOff>
                    <xdr:row>84</xdr:row>
                    <xdr:rowOff>76200</xdr:rowOff>
                  </from>
                  <to>
                    <xdr:col>16</xdr:col>
                    <xdr:colOff>104775</xdr:colOff>
                    <xdr:row>85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7" name="Check Box 390">
              <controlPr defaultSize="0" autoFill="0" autoLine="0" autoPict="0">
                <anchor moveWithCells="1">
                  <from>
                    <xdr:col>14</xdr:col>
                    <xdr:colOff>381000</xdr:colOff>
                    <xdr:row>85</xdr:row>
                    <xdr:rowOff>76200</xdr:rowOff>
                  </from>
                  <to>
                    <xdr:col>16</xdr:col>
                    <xdr:colOff>9525</xdr:colOff>
                    <xdr:row>86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PointCount</vt:lpstr>
      <vt:lpstr>POINTLIST</vt:lpstr>
      <vt:lpstr>XCENTERDATA</vt:lpstr>
      <vt:lpstr>XVALUES</vt:lpstr>
      <vt:lpstr>YCENTERDATA</vt:lpstr>
      <vt:lpstr>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2015-10-17T22:17:28Z</dcterms:created>
  <dcterms:modified xsi:type="dcterms:W3CDTF">2019-10-31T01:01:41Z</dcterms:modified>
</cp:coreProperties>
</file>