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73"/>
  </bookViews>
  <sheets>
    <sheet name="Closest point on a line" sheetId="1" r:id="rId1"/>
    <sheet name="Closest point on segment &amp; ray" sheetId="2" r:id="rId2"/>
    <sheet name="Ray-Sphere Intersection" sheetId="3" r:id="rId3"/>
    <sheet name="Line-Line &quot;intersection&quot; in 3D" sheetId="4" r:id="rId4"/>
    <sheet name="Line-AABB Intersection" sheetId="5" r:id="rId5"/>
    <sheet name="Sphere-Plane Intersection" sheetId="7" r:id="rId6"/>
    <sheet name="Segment-Plane Intersection" sheetId="9" r:id="rId7"/>
    <sheet name="OBB-Plane Intersection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3" i="4" l="1"/>
  <c r="AH7" i="4"/>
  <c r="AH6" i="4"/>
  <c r="AH5" i="4"/>
  <c r="AF5" i="4"/>
  <c r="AF6" i="4"/>
  <c r="AF7" i="4"/>
  <c r="AE5" i="4"/>
  <c r="AE6" i="4"/>
  <c r="AE7" i="4"/>
  <c r="F5" i="4" l="1"/>
  <c r="AI5" i="4" s="1"/>
  <c r="F6" i="4"/>
  <c r="AI6" i="4" s="1"/>
  <c r="F7" i="4"/>
  <c r="I8" i="3"/>
  <c r="Z16" i="3" s="1"/>
  <c r="I7" i="3"/>
  <c r="Z15" i="3" s="1"/>
  <c r="I6" i="3"/>
  <c r="Z14" i="3" s="1"/>
  <c r="G8" i="3"/>
  <c r="Y16" i="3" s="1"/>
  <c r="G7" i="3"/>
  <c r="Y15" i="3" s="1"/>
  <c r="AL5" i="4" l="1"/>
  <c r="AG10" i="4" s="1"/>
  <c r="K5" i="4" s="1"/>
  <c r="AI7" i="4"/>
  <c r="AL7" i="4"/>
  <c r="AL6" i="4"/>
  <c r="AG11" i="4" s="1"/>
  <c r="K6" i="4" s="1"/>
  <c r="AL4" i="10"/>
  <c r="F16" i="10"/>
  <c r="F15" i="10"/>
  <c r="F14" i="10"/>
  <c r="D14" i="10"/>
  <c r="D15" i="10"/>
  <c r="D16" i="10"/>
  <c r="AM4" i="10"/>
  <c r="AC4" i="10"/>
  <c r="AD4" i="10"/>
  <c r="AE4" i="10"/>
  <c r="AC3" i="10"/>
  <c r="AD3" i="10"/>
  <c r="AE3" i="10"/>
  <c r="AB12" i="10"/>
  <c r="AB11" i="10"/>
  <c r="AB10" i="10"/>
  <c r="AG12" i="4" l="1"/>
  <c r="K7" i="4" s="1"/>
  <c r="AP30" i="10"/>
  <c r="AC10" i="10" l="1"/>
  <c r="AC11" i="10"/>
  <c r="AC12" i="10"/>
  <c r="AF43" i="10"/>
  <c r="AG43" i="10"/>
  <c r="AK43" i="10" s="1"/>
  <c r="AP14" i="10"/>
  <c r="AG14" i="10"/>
  <c r="J10" i="10"/>
  <c r="I10" i="10"/>
  <c r="H10" i="10"/>
  <c r="G10" i="10"/>
  <c r="AL6" i="10"/>
  <c r="AR6" i="10" s="1"/>
  <c r="J9" i="10" s="1"/>
  <c r="AR5" i="10"/>
  <c r="J8" i="10" s="1"/>
  <c r="AR4" i="10"/>
  <c r="J7" i="10" s="1"/>
  <c r="AE5" i="10"/>
  <c r="AG3" i="10"/>
  <c r="AC13" i="10" l="1"/>
  <c r="AD11" i="10"/>
  <c r="AE11" i="10"/>
  <c r="AD5" i="10"/>
  <c r="AC6" i="10" s="1"/>
  <c r="AG4" i="10"/>
  <c r="AK4" i="10" s="1" a="1"/>
  <c r="AK5" i="10" s="1"/>
  <c r="AQ5" i="10" s="1"/>
  <c r="I8" i="10" s="1"/>
  <c r="AC5" i="10"/>
  <c r="AD6" i="10" s="1"/>
  <c r="AE12" i="10"/>
  <c r="AE10" i="10"/>
  <c r="AD12" i="10"/>
  <c r="AD10" i="10"/>
  <c r="AG15" i="10" l="1"/>
  <c r="AH15" i="10"/>
  <c r="AJ16" i="10"/>
  <c r="AC16" i="10"/>
  <c r="AH16" i="10"/>
  <c r="AI16" i="10"/>
  <c r="AE16" i="10"/>
  <c r="AD16" i="10"/>
  <c r="AF16" i="10"/>
  <c r="AG16" i="10"/>
  <c r="D8" i="10"/>
  <c r="AI15" i="10"/>
  <c r="AJ15" i="10"/>
  <c r="AF15" i="10"/>
  <c r="AE15" i="10"/>
  <c r="D7" i="10"/>
  <c r="AC15" i="10"/>
  <c r="AD15" i="10"/>
  <c r="AH17" i="10"/>
  <c r="AJ17" i="10"/>
  <c r="AI17" i="10"/>
  <c r="AG17" i="10"/>
  <c r="AC17" i="10"/>
  <c r="AF17" i="10"/>
  <c r="AD17" i="10"/>
  <c r="AE17" i="10"/>
  <c r="E7" i="10"/>
  <c r="E8" i="10"/>
  <c r="AE6" i="10"/>
  <c r="AG6" i="10" s="1"/>
  <c r="AJ4" i="10" s="1" a="1"/>
  <c r="AJ4" i="10" s="1"/>
  <c r="AP4" i="10" s="1"/>
  <c r="H7" i="10" s="1"/>
  <c r="AG5" i="10"/>
  <c r="AI4" i="10" s="1" a="1"/>
  <c r="AI5" i="10" s="1"/>
  <c r="AO5" i="10" s="1"/>
  <c r="G8" i="10" s="1"/>
  <c r="AK4" i="10"/>
  <c r="AQ4" i="10" s="1"/>
  <c r="I7" i="10" s="1"/>
  <c r="AK6" i="10"/>
  <c r="AQ6" i="10" s="1"/>
  <c r="I9" i="10" s="1"/>
  <c r="E9" i="10"/>
  <c r="D9" i="10"/>
  <c r="O35" i="10" l="1"/>
  <c r="O34" i="10"/>
  <c r="T36" i="10"/>
  <c r="O36" i="10"/>
  <c r="AI6" i="10"/>
  <c r="AO6" i="10" s="1"/>
  <c r="G9" i="10" s="1"/>
  <c r="AI4" i="10"/>
  <c r="AO4" i="10" s="1"/>
  <c r="AJ6" i="10"/>
  <c r="AP6" i="10" s="1"/>
  <c r="H9" i="10" s="1"/>
  <c r="AJ5" i="10"/>
  <c r="AP5" i="10" s="1"/>
  <c r="H8" i="10" s="1"/>
  <c r="G7" i="10" l="1"/>
  <c r="M27" i="10" s="1" a="1"/>
  <c r="M27" i="10" l="1"/>
  <c r="M30" i="10"/>
  <c r="O27" i="10"/>
  <c r="O30" i="10"/>
  <c r="P27" i="10"/>
  <c r="P30" i="10"/>
  <c r="M28" i="10"/>
  <c r="O28" i="10"/>
  <c r="M29" i="10"/>
  <c r="O29" i="10"/>
  <c r="P29" i="10"/>
  <c r="N27" i="10"/>
  <c r="N30" i="10"/>
  <c r="N28" i="10"/>
  <c r="P28" i="10"/>
  <c r="N29" i="10"/>
  <c r="AL15" i="10" l="1" a="1"/>
  <c r="AS18" i="10" s="1"/>
  <c r="AP18" i="10" l="1"/>
  <c r="AQ17" i="10"/>
  <c r="AR17" i="10"/>
  <c r="AR16" i="10"/>
  <c r="AM18" i="10"/>
  <c r="AL15" i="10"/>
  <c r="AO18" i="10"/>
  <c r="AN18" i="10"/>
  <c r="AS15" i="10"/>
  <c r="AN15" i="10"/>
  <c r="AL17" i="10"/>
  <c r="AR15" i="10"/>
  <c r="AO15" i="10"/>
  <c r="AN16" i="10"/>
  <c r="AP16" i="10"/>
  <c r="AO16" i="10"/>
  <c r="AL16" i="10"/>
  <c r="AS16" i="10"/>
  <c r="AR18" i="10"/>
  <c r="AQ15" i="10"/>
  <c r="AS17" i="10"/>
  <c r="AP17" i="10"/>
  <c r="AQ18" i="10"/>
  <c r="AP15" i="10"/>
  <c r="AN17" i="10"/>
  <c r="AQ16" i="10"/>
  <c r="AM16" i="10"/>
  <c r="AM17" i="10"/>
  <c r="AO17" i="10"/>
  <c r="AL18" i="10"/>
  <c r="AM15" i="10"/>
  <c r="AT17" i="10" l="1"/>
  <c r="M44" i="10" s="1"/>
  <c r="AT15" i="10"/>
  <c r="AT16" i="10"/>
  <c r="M43" i="10" l="1"/>
  <c r="M42" i="10"/>
  <c r="AC25" i="10" l="1"/>
  <c r="AF25" i="10" s="1"/>
  <c r="AC24" i="10"/>
  <c r="AF24" i="10" s="1"/>
  <c r="AB33" i="10" l="1"/>
  <c r="AB32" i="10"/>
  <c r="Q28" i="10"/>
  <c r="Q29" i="10"/>
  <c r="E9" i="9"/>
  <c r="AB15" i="9" s="1"/>
  <c r="E8" i="9"/>
  <c r="AB14" i="9" s="1"/>
  <c r="E7" i="9"/>
  <c r="AB13" i="9" s="1"/>
  <c r="I8" i="9"/>
  <c r="Y15" i="9" s="1"/>
  <c r="K8" i="9"/>
  <c r="Z15" i="9" s="1"/>
  <c r="D9" i="9"/>
  <c r="E24" i="9" s="1"/>
  <c r="I7" i="9"/>
  <c r="Y14" i="9" s="1"/>
  <c r="K7" i="9"/>
  <c r="Z14" i="9" s="1"/>
  <c r="D8" i="9"/>
  <c r="AA14" i="9" s="1"/>
  <c r="I6" i="9"/>
  <c r="Y13" i="9" s="1"/>
  <c r="K6" i="9"/>
  <c r="AA6" i="9" s="1"/>
  <c r="D7" i="9"/>
  <c r="E22" i="9" s="1"/>
  <c r="J6" i="7"/>
  <c r="J7" i="7"/>
  <c r="J8" i="7"/>
  <c r="AC23" i="10" l="1"/>
  <c r="AF23" i="10" s="1"/>
  <c r="Q27" i="10"/>
  <c r="S27" i="10" s="1" a="1"/>
  <c r="S27" i="10" s="1"/>
  <c r="T34" i="10"/>
  <c r="AD23" i="10"/>
  <c r="AC31" i="10"/>
  <c r="AD24" i="10"/>
  <c r="AC32" i="10"/>
  <c r="AD25" i="10"/>
  <c r="AC33" i="10"/>
  <c r="AB31" i="10"/>
  <c r="F32" i="9"/>
  <c r="J34" i="9"/>
  <c r="J33" i="9"/>
  <c r="J32" i="9"/>
  <c r="F34" i="9"/>
  <c r="F33" i="9"/>
  <c r="E23" i="9"/>
  <c r="H18" i="9"/>
  <c r="H24" i="9" s="1"/>
  <c r="H17" i="9"/>
  <c r="H23" i="9" s="1"/>
  <c r="H16" i="9"/>
  <c r="H22" i="9" s="1"/>
  <c r="E18" i="9"/>
  <c r="E17" i="9"/>
  <c r="E16" i="9"/>
  <c r="Z8" i="9"/>
  <c r="Z6" i="9"/>
  <c r="Z7" i="9"/>
  <c r="AA15" i="9"/>
  <c r="AA7" i="9"/>
  <c r="Z13" i="9"/>
  <c r="AA8" i="9"/>
  <c r="AA13" i="9"/>
  <c r="S28" i="10" l="1"/>
  <c r="S30" i="10"/>
  <c r="S29" i="10"/>
  <c r="AD26" i="10"/>
  <c r="J36" i="9"/>
  <c r="F36" i="9"/>
  <c r="L16" i="9"/>
  <c r="L17" i="9"/>
  <c r="AA9" i="9"/>
  <c r="Z9" i="9"/>
  <c r="AB8" i="9"/>
  <c r="AB7" i="9"/>
  <c r="AB6" i="9"/>
  <c r="E40" i="9" l="1"/>
  <c r="T35" i="10"/>
  <c r="P38" i="10" s="1"/>
  <c r="O43" i="10" s="1"/>
  <c r="Q44" i="10" s="1"/>
  <c r="N49" i="10" s="1"/>
  <c r="L18" i="9"/>
  <c r="G23" i="9" s="1"/>
  <c r="J22" i="9" s="1"/>
  <c r="AC6" i="9" s="1"/>
  <c r="AB9" i="9"/>
  <c r="AF7" i="9" s="1" a="1"/>
  <c r="S43" i="10" l="1"/>
  <c r="S42" i="10"/>
  <c r="S44" i="10"/>
  <c r="Q43" i="10"/>
  <c r="AU17" i="10"/>
  <c r="Q42" i="10"/>
  <c r="K40" i="9"/>
  <c r="F40" i="9"/>
  <c r="J23" i="9"/>
  <c r="AC7" i="9" s="1"/>
  <c r="J24" i="9"/>
  <c r="AC8" i="9" s="1"/>
  <c r="AC13" i="9"/>
  <c r="AH7" i="9"/>
  <c r="AG7" i="9"/>
  <c r="AF7" i="9"/>
  <c r="AV17" i="10" l="1"/>
  <c r="Q49" i="10"/>
  <c r="AV15" i="10"/>
  <c r="Q47" i="10"/>
  <c r="AV16" i="10"/>
  <c r="Q48" i="10"/>
  <c r="AU15" i="10"/>
  <c r="N47" i="10"/>
  <c r="AU16" i="10"/>
  <c r="N48" i="10"/>
  <c r="AC14" i="9"/>
  <c r="AC15" i="9"/>
  <c r="AC9" i="9"/>
  <c r="AF8" i="9" s="1" a="1"/>
  <c r="AG8" i="9" s="1"/>
  <c r="AD7" i="9"/>
  <c r="AD6" i="9"/>
  <c r="AD8" i="9"/>
  <c r="AI7" i="9"/>
  <c r="U47" i="10" l="1"/>
  <c r="U48" i="10"/>
  <c r="AF8" i="9"/>
  <c r="AH8" i="9"/>
  <c r="AD9" i="9"/>
  <c r="AF6" i="9" s="1" a="1"/>
  <c r="AF6" i="9" s="1"/>
  <c r="AF9" i="9" l="1"/>
  <c r="AI8" i="9"/>
  <c r="AG6" i="9"/>
  <c r="AG9" i="9" s="1"/>
  <c r="AH6" i="9"/>
  <c r="AH9" i="9" s="1"/>
  <c r="Y19" i="9" l="1" a="1"/>
  <c r="AI6" i="9"/>
  <c r="AA19" i="9" l="1"/>
  <c r="AE28" i="9" s="1"/>
  <c r="Z19" i="9"/>
  <c r="AB19" i="9"/>
  <c r="AC21" i="9"/>
  <c r="Z20" i="9"/>
  <c r="Y25" i="9" s="1"/>
  <c r="Y19" i="9"/>
  <c r="Z28" i="9" s="1"/>
  <c r="AC28" i="9" s="1"/>
  <c r="AA21" i="9"/>
  <c r="AE30" i="9" s="1"/>
  <c r="AB21" i="9"/>
  <c r="AC19" i="9"/>
  <c r="Y20" i="9"/>
  <c r="AA20" i="9"/>
  <c r="AE29" i="9" s="1"/>
  <c r="Z21" i="9"/>
  <c r="Y24" i="9" s="1"/>
  <c r="AB20" i="9"/>
  <c r="AC20" i="9"/>
  <c r="Y21" i="9"/>
  <c r="Z30" i="9" s="1"/>
  <c r="AC30" i="9" s="1"/>
  <c r="AF28" i="9" l="1"/>
  <c r="AG28" i="9"/>
  <c r="AF30" i="9"/>
  <c r="AG30" i="9"/>
  <c r="AF29" i="9"/>
  <c r="AG29" i="9"/>
  <c r="AB28" i="9"/>
  <c r="AA28" i="9"/>
  <c r="AD30" i="9"/>
  <c r="Y28" i="9"/>
  <c r="Y26" i="9"/>
  <c r="AA30" i="9" s="1"/>
  <c r="AH20" i="9"/>
  <c r="AD28" i="9"/>
  <c r="Z29" i="9"/>
  <c r="AG20" i="9"/>
  <c r="Y30" i="9" l="1"/>
  <c r="AB30" i="9"/>
  <c r="AC29" i="9"/>
  <c r="AD29" i="9" s="1"/>
  <c r="Y29" i="9"/>
  <c r="AA29" i="9"/>
  <c r="AB29" i="9"/>
  <c r="Z6" i="7" l="1"/>
  <c r="Z7" i="7"/>
  <c r="Z8" i="7"/>
  <c r="H6" i="7"/>
  <c r="H8" i="7"/>
  <c r="H7" i="7"/>
  <c r="D9" i="7"/>
  <c r="D8" i="7"/>
  <c r="Z15" i="7" s="1"/>
  <c r="D7" i="7"/>
  <c r="Z14" i="7" s="1"/>
  <c r="D6" i="7"/>
  <c r="Z13" i="7" s="1"/>
  <c r="X34" i="7"/>
  <c r="Y34" i="7" s="1"/>
  <c r="Z33" i="7"/>
  <c r="AA33" i="7" s="1"/>
  <c r="X38" i="7" l="1"/>
  <c r="I22" i="7"/>
  <c r="Y15" i="7"/>
  <c r="Y14" i="7"/>
  <c r="Y13" i="7"/>
  <c r="E18" i="7"/>
  <c r="E16" i="7"/>
  <c r="E17" i="7"/>
  <c r="K17" i="7"/>
  <c r="X14" i="7"/>
  <c r="X15" i="7"/>
  <c r="X13" i="7"/>
  <c r="Z9" i="7"/>
  <c r="Y8" i="7"/>
  <c r="AB8" i="7" s="1"/>
  <c r="Y7" i="7"/>
  <c r="AB7" i="7" s="1"/>
  <c r="Y6" i="7"/>
  <c r="AB6" i="7" s="1"/>
  <c r="AB33" i="7"/>
  <c r="AA34" i="7"/>
  <c r="Y35" i="7"/>
  <c r="Y36" i="7"/>
  <c r="Z34" i="7"/>
  <c r="I17" i="7" l="1"/>
  <c r="I19" i="7" s="1"/>
  <c r="Y9" i="7"/>
  <c r="AA6" i="7"/>
  <c r="AA7" i="7"/>
  <c r="AA8" i="7"/>
  <c r="Z36" i="7"/>
  <c r="Z35" i="7"/>
  <c r="AA36" i="7"/>
  <c r="AA35" i="7"/>
  <c r="AC33" i="7"/>
  <c r="AB34" i="7"/>
  <c r="I18" i="7" l="1"/>
  <c r="AA15" i="7"/>
  <c r="AA13" i="7"/>
  <c r="AA14" i="7"/>
  <c r="G22" i="7"/>
  <c r="H22" i="7" s="1"/>
  <c r="H25" i="7" s="1"/>
  <c r="AB9" i="7"/>
  <c r="AE8" i="7" s="1" a="1"/>
  <c r="AG8" i="7" s="1"/>
  <c r="AC7" i="7"/>
  <c r="AA9" i="7"/>
  <c r="AE7" i="7" s="1" a="1"/>
  <c r="AG7" i="7" s="1"/>
  <c r="AC6" i="7"/>
  <c r="AC8" i="7"/>
  <c r="AD33" i="7"/>
  <c r="AC34" i="7"/>
  <c r="AB36" i="7"/>
  <c r="AB35" i="7"/>
  <c r="AC9" i="7" l="1"/>
  <c r="AE6" i="7" s="1" a="1"/>
  <c r="AG6" i="7" s="1"/>
  <c r="AE8" i="7"/>
  <c r="AF8" i="7"/>
  <c r="AF7" i="7"/>
  <c r="AE7" i="7"/>
  <c r="AE33" i="7"/>
  <c r="AD34" i="7"/>
  <c r="AC36" i="7"/>
  <c r="AC35" i="7"/>
  <c r="AG9" i="7" l="1"/>
  <c r="AF6" i="7"/>
  <c r="AE6" i="7"/>
  <c r="AH8" i="7"/>
  <c r="AH7" i="7"/>
  <c r="AD36" i="7"/>
  <c r="AD35" i="7"/>
  <c r="AF33" i="7"/>
  <c r="AE34" i="7"/>
  <c r="X19" i="7" l="1" a="1"/>
  <c r="X19" i="7" s="1"/>
  <c r="Y28" i="7" s="1"/>
  <c r="AF9" i="7"/>
  <c r="AE9" i="7"/>
  <c r="AH6" i="7"/>
  <c r="AE36" i="7"/>
  <c r="AE35" i="7"/>
  <c r="AF34" i="7"/>
  <c r="AG33" i="7"/>
  <c r="Z20" i="7" l="1"/>
  <c r="AD29" i="7" s="1"/>
  <c r="AA21" i="7"/>
  <c r="Y21" i="7"/>
  <c r="X24" i="7" s="1"/>
  <c r="X28" i="7" s="1"/>
  <c r="AA19" i="7"/>
  <c r="Y19" i="7"/>
  <c r="Z21" i="7"/>
  <c r="AD30" i="7" s="1"/>
  <c r="X21" i="7"/>
  <c r="Y30" i="7" s="1"/>
  <c r="AA20" i="7"/>
  <c r="Y20" i="7"/>
  <c r="X20" i="7"/>
  <c r="Y29" i="7" s="1"/>
  <c r="Z19" i="7"/>
  <c r="AF35" i="7"/>
  <c r="AF36" i="7"/>
  <c r="AG34" i="7"/>
  <c r="AH33" i="7"/>
  <c r="AG20" i="7" l="1"/>
  <c r="AF20" i="7"/>
  <c r="AD28" i="7"/>
  <c r="Y37" i="7" s="1"/>
  <c r="AA28" i="7"/>
  <c r="AB29" i="7"/>
  <c r="AC29" i="7" s="1"/>
  <c r="X25" i="7"/>
  <c r="X29" i="7" s="1"/>
  <c r="X26" i="7"/>
  <c r="X30" i="7" s="1"/>
  <c r="AB30" i="7"/>
  <c r="AC30" i="7" s="1"/>
  <c r="AB28" i="7"/>
  <c r="AC28" i="7" s="1"/>
  <c r="Y38" i="7"/>
  <c r="Z38" i="7"/>
  <c r="AA38" i="7"/>
  <c r="AB38" i="7"/>
  <c r="AC38" i="7"/>
  <c r="AD38" i="7"/>
  <c r="AE38" i="7"/>
  <c r="AF38" i="7"/>
  <c r="AG35" i="7"/>
  <c r="AG36" i="7"/>
  <c r="AG38" i="7" s="1"/>
  <c r="AH34" i="7"/>
  <c r="AI33" i="7"/>
  <c r="AF37" i="7" l="1"/>
  <c r="AG37" i="7"/>
  <c r="AE37" i="7"/>
  <c r="AD37" i="7"/>
  <c r="AB37" i="7"/>
  <c r="AA37" i="7"/>
  <c r="Z37" i="7"/>
  <c r="AC37" i="7"/>
  <c r="AA30" i="7"/>
  <c r="AA29" i="7"/>
  <c r="Z29" i="7"/>
  <c r="Z28" i="7"/>
  <c r="Z30" i="7"/>
  <c r="AJ33" i="7"/>
  <c r="AI34" i="7"/>
  <c r="AH35" i="7"/>
  <c r="AH37" i="7" s="1"/>
  <c r="AH36" i="7"/>
  <c r="AH38" i="7" s="1"/>
  <c r="AF29" i="7" l="1"/>
  <c r="AI35" i="7"/>
  <c r="AI37" i="7" s="1"/>
  <c r="AI36" i="7"/>
  <c r="AI38" i="7" s="1"/>
  <c r="AJ34" i="7"/>
  <c r="AK33" i="7"/>
  <c r="AK34" i="7" l="1"/>
  <c r="AL33" i="7"/>
  <c r="AJ35" i="7"/>
  <c r="AJ37" i="7" s="1"/>
  <c r="AJ36" i="7"/>
  <c r="AJ38" i="7" s="1"/>
  <c r="AM33" i="7" l="1"/>
  <c r="AL34" i="7"/>
  <c r="AK35" i="7"/>
  <c r="AK37" i="7" s="1"/>
  <c r="AK36" i="7"/>
  <c r="AK38" i="7" s="1"/>
  <c r="AL36" i="7" l="1"/>
  <c r="AL38" i="7" s="1"/>
  <c r="AL35" i="7"/>
  <c r="AL37" i="7" s="1"/>
  <c r="AN33" i="7"/>
  <c r="AM34" i="7"/>
  <c r="AM36" i="7" l="1"/>
  <c r="AM38" i="7" s="1"/>
  <c r="AM35" i="7"/>
  <c r="AM37" i="7" s="1"/>
  <c r="AO33" i="7"/>
  <c r="AN34" i="7"/>
  <c r="AN36" i="7" l="1"/>
  <c r="AN38" i="7" s="1"/>
  <c r="AN35" i="7"/>
  <c r="AN37" i="7" s="1"/>
  <c r="AP33" i="7"/>
  <c r="AO34" i="7"/>
  <c r="AQ33" i="7" l="1"/>
  <c r="AP34" i="7"/>
  <c r="AO36" i="7"/>
  <c r="AO38" i="7" s="1"/>
  <c r="AO35" i="7"/>
  <c r="AO37" i="7" s="1"/>
  <c r="AP36" i="7" l="1"/>
  <c r="AP38" i="7" s="1"/>
  <c r="AP35" i="7"/>
  <c r="AP37" i="7" s="1"/>
  <c r="AR33" i="7"/>
  <c r="AQ34" i="7"/>
  <c r="AQ36" i="7" l="1"/>
  <c r="AQ38" i="7" s="1"/>
  <c r="AQ35" i="7"/>
  <c r="AQ37" i="7" s="1"/>
  <c r="AR34" i="7"/>
  <c r="AS33" i="7"/>
  <c r="AR35" i="7" l="1"/>
  <c r="AR37" i="7" s="1"/>
  <c r="AR36" i="7"/>
  <c r="AR38" i="7" s="1"/>
  <c r="AS34" i="7"/>
  <c r="AT33" i="7"/>
  <c r="AT34" i="7" l="1"/>
  <c r="AU33" i="7"/>
  <c r="AS35" i="7"/>
  <c r="AS37" i="7" s="1"/>
  <c r="AS36" i="7"/>
  <c r="AS38" i="7" s="1"/>
  <c r="AU34" i="7" l="1"/>
  <c r="AV33" i="7"/>
  <c r="AT35" i="7"/>
  <c r="AT37" i="7" s="1"/>
  <c r="AT36" i="7"/>
  <c r="AT38" i="7" s="1"/>
  <c r="AW33" i="7" l="1"/>
  <c r="AV34" i="7"/>
  <c r="AU35" i="7"/>
  <c r="AU37" i="7" s="1"/>
  <c r="AU36" i="7"/>
  <c r="AU38" i="7" s="1"/>
  <c r="AV35" i="7" l="1"/>
  <c r="AV37" i="7" s="1"/>
  <c r="AV36" i="7"/>
  <c r="AV38" i="7" s="1"/>
  <c r="AW34" i="7"/>
  <c r="AW35" i="7" l="1"/>
  <c r="AW37" i="7" s="1"/>
  <c r="AW36" i="7"/>
  <c r="AW38" i="7" s="1"/>
  <c r="I5" i="5" l="1"/>
  <c r="I7" i="5"/>
  <c r="AL12" i="5"/>
  <c r="AK12" i="5"/>
  <c r="AK13" i="5"/>
  <c r="AL13" i="5"/>
  <c r="AI12" i="5"/>
  <c r="AH12" i="5"/>
  <c r="AH13" i="5"/>
  <c r="AI13" i="5"/>
  <c r="AF14" i="5"/>
  <c r="AE14" i="5"/>
  <c r="AE13" i="5"/>
  <c r="AF13" i="5"/>
  <c r="AC14" i="5"/>
  <c r="AB14" i="5"/>
  <c r="AB13" i="5"/>
  <c r="AC13" i="5"/>
  <c r="W3" i="5"/>
  <c r="W6" i="5" l="1"/>
  <c r="W8" i="5"/>
  <c r="V6" i="5"/>
  <c r="V8" i="5"/>
  <c r="X6" i="5" l="1"/>
  <c r="X7" i="5"/>
  <c r="X8" i="5"/>
  <c r="Y8" i="5"/>
  <c r="AL14" i="5" s="1"/>
  <c r="AK14" i="5" s="1"/>
  <c r="Y7" i="5"/>
  <c r="Y6" i="5"/>
  <c r="AH14" i="5" l="1"/>
  <c r="AI14" i="5" s="1"/>
  <c r="AF12" i="5"/>
  <c r="AE12" i="5" s="1"/>
  <c r="AB12" i="5"/>
  <c r="AC12" i="5" s="1"/>
  <c r="E7" i="5"/>
  <c r="X13" i="5"/>
  <c r="D7" i="5"/>
  <c r="V13" i="5"/>
  <c r="Z13" i="5" s="1"/>
  <c r="E8" i="5"/>
  <c r="X14" i="5"/>
  <c r="W14" i="5" s="1"/>
  <c r="E6" i="5"/>
  <c r="X12" i="5"/>
  <c r="Y12" i="5" s="1"/>
  <c r="D8" i="5"/>
  <c r="V14" i="5"/>
  <c r="Z14" i="5" s="1"/>
  <c r="Y14" i="5" s="1"/>
  <c r="D6" i="5"/>
  <c r="V12" i="5"/>
  <c r="Z12" i="5" l="1"/>
  <c r="W12" i="5"/>
  <c r="K7" i="5" l="1"/>
  <c r="K5" i="5"/>
  <c r="F31" i="5" s="1"/>
  <c r="D7" i="4"/>
  <c r="AK7" i="4" s="1"/>
  <c r="D6" i="4"/>
  <c r="AK6" i="4" s="1"/>
  <c r="D5" i="4"/>
  <c r="AK5" i="4" s="1"/>
  <c r="I5" i="1"/>
  <c r="D6" i="3"/>
  <c r="D7" i="3"/>
  <c r="X15" i="3" s="1"/>
  <c r="D8" i="3"/>
  <c r="X16" i="3" s="1"/>
  <c r="D9" i="3"/>
  <c r="AF10" i="4" l="1"/>
  <c r="I5" i="4" s="1"/>
  <c r="E13" i="4" s="1"/>
  <c r="H21" i="4"/>
  <c r="AF11" i="4"/>
  <c r="I6" i="4" s="1"/>
  <c r="E14" i="4" s="1"/>
  <c r="H22" i="4"/>
  <c r="AF12" i="4"/>
  <c r="I7" i="4" s="1"/>
  <c r="E15" i="4" s="1"/>
  <c r="K49" i="4"/>
  <c r="K45" i="4"/>
  <c r="K50" i="4"/>
  <c r="K46" i="4"/>
  <c r="K51" i="4"/>
  <c r="K47" i="4"/>
  <c r="X14" i="3"/>
  <c r="F33" i="5"/>
  <c r="F32" i="5"/>
  <c r="H33" i="5"/>
  <c r="H32" i="5"/>
  <c r="H31" i="5"/>
  <c r="W20" i="5"/>
  <c r="Y20" i="5" s="1"/>
  <c r="X20" i="5"/>
  <c r="W19" i="5"/>
  <c r="Y19" i="5" s="1"/>
  <c r="X19" i="5"/>
  <c r="W18" i="5"/>
  <c r="Y18" i="5" s="1"/>
  <c r="X18" i="5"/>
  <c r="H20" i="4"/>
  <c r="I11" i="4"/>
  <c r="K30" i="3"/>
  <c r="Z27" i="3"/>
  <c r="AA27" i="3" s="1"/>
  <c r="X28" i="3"/>
  <c r="Y28" i="3" s="1"/>
  <c r="G11" i="4" l="1"/>
  <c r="E11" i="4"/>
  <c r="K31" i="5"/>
  <c r="K33" i="5"/>
  <c r="J33" i="5"/>
  <c r="K32" i="5"/>
  <c r="J32" i="5"/>
  <c r="J31" i="5"/>
  <c r="V18" i="5"/>
  <c r="V19" i="5"/>
  <c r="V20" i="5"/>
  <c r="H13" i="4"/>
  <c r="H14" i="4"/>
  <c r="Y30" i="3"/>
  <c r="Y29" i="3"/>
  <c r="AB27" i="3"/>
  <c r="AA28" i="3"/>
  <c r="Z28" i="3"/>
  <c r="H17" i="4" l="1"/>
  <c r="F25" i="4" s="1"/>
  <c r="H25" i="4" s="1"/>
  <c r="D37" i="5"/>
  <c r="G39" i="5"/>
  <c r="E37" i="5"/>
  <c r="H39" i="5"/>
  <c r="G38" i="5"/>
  <c r="D39" i="5"/>
  <c r="H38" i="5"/>
  <c r="E39" i="5"/>
  <c r="H37" i="5"/>
  <c r="E38" i="5"/>
  <c r="G37" i="5"/>
  <c r="D38" i="5"/>
  <c r="Y25" i="5"/>
  <c r="Y24" i="5"/>
  <c r="Y23" i="5"/>
  <c r="X24" i="5"/>
  <c r="X23" i="5"/>
  <c r="X25" i="5"/>
  <c r="W24" i="5"/>
  <c r="W25" i="5"/>
  <c r="W23" i="5"/>
  <c r="V24" i="5"/>
  <c r="V23" i="5"/>
  <c r="V25" i="5"/>
  <c r="I20" i="4"/>
  <c r="I22" i="4"/>
  <c r="I21" i="4"/>
  <c r="Z30" i="3"/>
  <c r="Z29" i="3"/>
  <c r="AA29" i="3"/>
  <c r="AA30" i="3"/>
  <c r="AC27" i="3"/>
  <c r="AB28" i="3"/>
  <c r="F28" i="4" l="1"/>
  <c r="I25" i="4" s="1"/>
  <c r="I31" i="4" s="1"/>
  <c r="I49" i="4" s="1"/>
  <c r="J38" i="5"/>
  <c r="J39" i="5"/>
  <c r="J37" i="5"/>
  <c r="H27" i="4"/>
  <c r="H33" i="4" s="1"/>
  <c r="H31" i="4"/>
  <c r="H26" i="4"/>
  <c r="H32" i="4" s="1"/>
  <c r="AB29" i="3"/>
  <c r="AB30" i="3"/>
  <c r="AD27" i="3"/>
  <c r="AC28" i="3"/>
  <c r="I27" i="4" l="1"/>
  <c r="I33" i="4" s="1"/>
  <c r="I51" i="4" s="1"/>
  <c r="I26" i="4"/>
  <c r="I32" i="4" s="1"/>
  <c r="I50" i="4" s="1"/>
  <c r="O38" i="5"/>
  <c r="F40" i="4"/>
  <c r="I46" i="4"/>
  <c r="I45" i="4"/>
  <c r="I47" i="4"/>
  <c r="AE27" i="3"/>
  <c r="AD28" i="3"/>
  <c r="AC29" i="3"/>
  <c r="AC30" i="3"/>
  <c r="L30" i="4" l="1"/>
  <c r="F42" i="4"/>
  <c r="F41" i="4"/>
  <c r="M46" i="4"/>
  <c r="M45" i="4"/>
  <c r="M47" i="4"/>
  <c r="M49" i="4"/>
  <c r="M51" i="4"/>
  <c r="M50" i="4"/>
  <c r="AD29" i="3"/>
  <c r="AD30" i="3"/>
  <c r="AF27" i="3"/>
  <c r="AE28" i="3"/>
  <c r="L40" i="4" l="1"/>
  <c r="L42" i="4"/>
  <c r="AE30" i="3"/>
  <c r="AE29" i="3"/>
  <c r="AG27" i="3"/>
  <c r="AF28" i="3"/>
  <c r="AF30" i="3" l="1"/>
  <c r="AF29" i="3"/>
  <c r="AH27" i="3"/>
  <c r="AG28" i="3"/>
  <c r="AG30" i="3" l="1"/>
  <c r="AG29" i="3"/>
  <c r="AI27" i="3"/>
  <c r="AH28" i="3"/>
  <c r="AH30" i="3" l="1"/>
  <c r="AH29" i="3"/>
  <c r="AI28" i="3"/>
  <c r="AJ27" i="3"/>
  <c r="AK27" i="3" l="1"/>
  <c r="AJ28" i="3"/>
  <c r="AI29" i="3"/>
  <c r="AI30" i="3"/>
  <c r="AJ30" i="3" l="1"/>
  <c r="AJ29" i="3"/>
  <c r="AL27" i="3"/>
  <c r="AK28" i="3"/>
  <c r="AM27" i="3" l="1"/>
  <c r="AL28" i="3"/>
  <c r="AK29" i="3"/>
  <c r="AK30" i="3"/>
  <c r="AL30" i="3" l="1"/>
  <c r="AL29" i="3"/>
  <c r="AN27" i="3"/>
  <c r="AM28" i="3"/>
  <c r="AM30" i="3" l="1"/>
  <c r="AM29" i="3"/>
  <c r="AO27" i="3"/>
  <c r="AN28" i="3"/>
  <c r="AN29" i="3" l="1"/>
  <c r="AN30" i="3"/>
  <c r="AP27" i="3"/>
  <c r="AO28" i="3"/>
  <c r="AO29" i="3" l="1"/>
  <c r="AO30" i="3"/>
  <c r="AP28" i="3"/>
  <c r="AQ27" i="3"/>
  <c r="AR27" i="3" l="1"/>
  <c r="AQ28" i="3"/>
  <c r="AP30" i="3"/>
  <c r="AP29" i="3"/>
  <c r="AQ29" i="3" l="1"/>
  <c r="AQ30" i="3"/>
  <c r="AS27" i="3"/>
  <c r="AR28" i="3"/>
  <c r="AR29" i="3" l="1"/>
  <c r="AR30" i="3"/>
  <c r="AS28" i="3"/>
  <c r="AT27" i="3"/>
  <c r="AU27" i="3" l="1"/>
  <c r="AT28" i="3"/>
  <c r="AS30" i="3"/>
  <c r="AS29" i="3"/>
  <c r="AT30" i="3" l="1"/>
  <c r="AT29" i="3"/>
  <c r="AU28" i="3"/>
  <c r="AV27" i="3"/>
  <c r="AW27" i="3" l="1"/>
  <c r="AV28" i="3"/>
  <c r="AU30" i="3"/>
  <c r="AU29" i="3"/>
  <c r="AV30" i="3" l="1"/>
  <c r="AV29" i="3"/>
  <c r="AX27" i="3"/>
  <c r="AW28" i="3"/>
  <c r="AW29" i="3" l="1"/>
  <c r="AW30" i="3"/>
  <c r="AY27" i="3"/>
  <c r="AX28" i="3"/>
  <c r="AX30" i="3" l="1"/>
  <c r="AX29" i="3"/>
  <c r="AY28" i="3"/>
  <c r="AZ27" i="3"/>
  <c r="AY30" i="3" l="1"/>
  <c r="AY29" i="3"/>
  <c r="BA27" i="3"/>
  <c r="AZ28" i="3"/>
  <c r="AZ30" i="3" l="1"/>
  <c r="AZ29" i="3"/>
  <c r="BA28" i="3"/>
  <c r="BB27" i="3"/>
  <c r="BB28" i="3" l="1"/>
  <c r="BC27" i="3"/>
  <c r="BA29" i="3"/>
  <c r="BA30" i="3"/>
  <c r="BC28" i="3" l="1"/>
  <c r="BD27" i="3"/>
  <c r="BB29" i="3"/>
  <c r="BB30" i="3"/>
  <c r="BE27" i="3" l="1"/>
  <c r="BE28" i="3" s="1"/>
  <c r="BD28" i="3"/>
  <c r="BC30" i="3"/>
  <c r="BC29" i="3"/>
  <c r="BD30" i="3" l="1"/>
  <c r="BD29" i="3"/>
  <c r="BE29" i="3"/>
  <c r="BE30" i="3"/>
  <c r="X32" i="3" l="1"/>
  <c r="Z8" i="3"/>
  <c r="Z7" i="3"/>
  <c r="Z6" i="3"/>
  <c r="G6" i="3"/>
  <c r="Y14" i="3" s="1"/>
  <c r="D6" i="2" l="1"/>
  <c r="D7" i="2"/>
  <c r="D8" i="2"/>
  <c r="H8" i="2"/>
  <c r="H7" i="2"/>
  <c r="H6" i="2"/>
  <c r="G6" i="2"/>
  <c r="X6" i="2" s="1"/>
  <c r="Y19" i="2" s="1"/>
  <c r="G7" i="2"/>
  <c r="X7" i="2" s="1"/>
  <c r="Y20" i="2" s="1"/>
  <c r="G8" i="2"/>
  <c r="X8" i="2" s="1"/>
  <c r="Y21" i="2" s="1"/>
  <c r="D5" i="1"/>
  <c r="D30" i="1" s="1"/>
  <c r="I6" i="1"/>
  <c r="I31" i="1" s="1"/>
  <c r="G6" i="1"/>
  <c r="G31" i="1" s="1"/>
  <c r="D6" i="1"/>
  <c r="D31" i="1" s="1"/>
  <c r="AB21" i="2" l="1"/>
  <c r="AD21" i="2" s="1"/>
  <c r="D38" i="2"/>
  <c r="D37" i="2"/>
  <c r="E22" i="3"/>
  <c r="E20" i="3"/>
  <c r="E21" i="3"/>
  <c r="I37" i="2"/>
  <c r="I38" i="2"/>
  <c r="I39" i="2"/>
  <c r="G39" i="2"/>
  <c r="G38" i="2"/>
  <c r="G37" i="2"/>
  <c r="D39" i="2"/>
  <c r="E17" i="2"/>
  <c r="I18" i="2"/>
  <c r="E18" i="2"/>
  <c r="E19" i="2"/>
  <c r="Y6" i="2"/>
  <c r="Z19" i="2" s="1"/>
  <c r="Y12" i="2"/>
  <c r="AB12" i="2" s="1"/>
  <c r="Y13" i="2"/>
  <c r="Y14" i="2"/>
  <c r="AB14" i="2" s="1"/>
  <c r="Y7" i="2"/>
  <c r="X20" i="2" s="1"/>
  <c r="Y8" i="2"/>
  <c r="X21" i="2" s="1"/>
  <c r="AB20" i="2"/>
  <c r="AD20" i="2" s="1"/>
  <c r="AB19" i="2"/>
  <c r="AD19" i="2" s="1"/>
  <c r="Y7" i="1"/>
  <c r="AB7" i="1" s="1"/>
  <c r="E47" i="2" l="1"/>
  <c r="E46" i="2"/>
  <c r="E48" i="2"/>
  <c r="I20" i="3"/>
  <c r="I21" i="3"/>
  <c r="I47" i="2"/>
  <c r="I17" i="2"/>
  <c r="I19" i="2" s="1"/>
  <c r="Z21" i="2"/>
  <c r="Z20" i="2"/>
  <c r="X19" i="2"/>
  <c r="AA19" i="2"/>
  <c r="AA20" i="2"/>
  <c r="AA21" i="2"/>
  <c r="Z13" i="2"/>
  <c r="Z12" i="2"/>
  <c r="Z14" i="2"/>
  <c r="AB13" i="2"/>
  <c r="AB15" i="2" s="1"/>
  <c r="AE14" i="2" s="1" a="1"/>
  <c r="Y15" i="2"/>
  <c r="I46" i="2" l="1"/>
  <c r="I48" i="2" s="1"/>
  <c r="I22" i="3"/>
  <c r="Z9" i="3"/>
  <c r="J23" i="2"/>
  <c r="O23" i="2" s="1"/>
  <c r="J24" i="2"/>
  <c r="J25" i="2"/>
  <c r="AA13" i="2"/>
  <c r="AA12" i="2"/>
  <c r="AA14" i="2"/>
  <c r="Z15" i="2"/>
  <c r="AF14" i="2"/>
  <c r="AG14" i="2"/>
  <c r="AE14" i="2"/>
  <c r="AC20" i="2" l="1"/>
  <c r="O24" i="2"/>
  <c r="AC21" i="2"/>
  <c r="O25" i="2"/>
  <c r="AC19" i="2"/>
  <c r="K25" i="3"/>
  <c r="Y6" i="3" s="1"/>
  <c r="K26" i="3"/>
  <c r="K27" i="3"/>
  <c r="J52" i="2"/>
  <c r="N52" i="2" s="1"/>
  <c r="J53" i="2"/>
  <c r="N53" i="2" s="1"/>
  <c r="J54" i="2"/>
  <c r="N54" i="2" s="1"/>
  <c r="AC12" i="2"/>
  <c r="AC14" i="2"/>
  <c r="AC13" i="2"/>
  <c r="AA15" i="2"/>
  <c r="AE13" i="2" s="1" a="1"/>
  <c r="AG13" i="2" s="1"/>
  <c r="AH8" i="2"/>
  <c r="Y7" i="3" l="1"/>
  <c r="AA15" i="3"/>
  <c r="Y8" i="3"/>
  <c r="AA16" i="3"/>
  <c r="AA14" i="3"/>
  <c r="E31" i="3"/>
  <c r="AE21" i="2"/>
  <c r="AE20" i="2"/>
  <c r="Q53" i="2"/>
  <c r="R24" i="2"/>
  <c r="AE19" i="2"/>
  <c r="E32" i="3"/>
  <c r="E30" i="3"/>
  <c r="AC15" i="2"/>
  <c r="AE12" i="2" s="1" a="1"/>
  <c r="AE12" i="2" s="1"/>
  <c r="AE13" i="2"/>
  <c r="AF13" i="2"/>
  <c r="AB6" i="3" l="1"/>
  <c r="Y9" i="3"/>
  <c r="AB8" i="3"/>
  <c r="AA8" i="3"/>
  <c r="AA7" i="3"/>
  <c r="AB7" i="3"/>
  <c r="AA6" i="3"/>
  <c r="I30" i="3"/>
  <c r="J30" i="3" s="1"/>
  <c r="J33" i="3" s="1"/>
  <c r="AF12" i="2"/>
  <c r="AG12" i="2"/>
  <c r="AG15" i="2" s="1"/>
  <c r="AH7" i="2"/>
  <c r="AE15" i="2"/>
  <c r="AC6" i="3" l="1"/>
  <c r="AB9" i="3"/>
  <c r="AE8" i="3" s="1" a="1"/>
  <c r="AC7" i="3"/>
  <c r="AC8" i="3"/>
  <c r="AA9" i="3"/>
  <c r="AE7" i="3" s="1" a="1"/>
  <c r="X27" i="2" a="1"/>
  <c r="AB28" i="2" s="1"/>
  <c r="AF15" i="2"/>
  <c r="AH6" i="2"/>
  <c r="AE7" i="3" l="1"/>
  <c r="AF7" i="3"/>
  <c r="AG7" i="3"/>
  <c r="AE8" i="3"/>
  <c r="AF8" i="3"/>
  <c r="AG8" i="3"/>
  <c r="AC9" i="3"/>
  <c r="AE6" i="3" s="1" a="1"/>
  <c r="Y28" i="2"/>
  <c r="X28" i="2"/>
  <c r="AE28" i="2"/>
  <c r="X29" i="2"/>
  <c r="Z29" i="2"/>
  <c r="AE27" i="2"/>
  <c r="AC29" i="2"/>
  <c r="AB27" i="2"/>
  <c r="AA27" i="2"/>
  <c r="AA28" i="2"/>
  <c r="AD29" i="2"/>
  <c r="Z28" i="2"/>
  <c r="AD28" i="2"/>
  <c r="Z27" i="2"/>
  <c r="AD27" i="2"/>
  <c r="X27" i="2"/>
  <c r="AB29" i="2"/>
  <c r="AC28" i="2"/>
  <c r="AE29" i="2"/>
  <c r="AA29" i="2"/>
  <c r="Y29" i="2"/>
  <c r="Y27" i="2"/>
  <c r="AC27" i="2"/>
  <c r="AF6" i="3" l="1"/>
  <c r="AF9" i="3" s="1"/>
  <c r="AG6" i="3"/>
  <c r="AE6" i="3"/>
  <c r="AH8" i="3"/>
  <c r="AB31" i="2"/>
  <c r="I30" i="1"/>
  <c r="I7" i="1"/>
  <c r="I32" i="1" s="1"/>
  <c r="G5" i="1"/>
  <c r="D16" i="1"/>
  <c r="G7" i="1"/>
  <c r="D7" i="1"/>
  <c r="AG9" i="3" l="1"/>
  <c r="AE9" i="3"/>
  <c r="AH7" i="3"/>
  <c r="AH6" i="3"/>
  <c r="AD14" i="3" a="1"/>
  <c r="AF16" i="3" s="1"/>
  <c r="D32" i="1"/>
  <c r="D17" i="1"/>
  <c r="G32" i="1"/>
  <c r="D15" i="1"/>
  <c r="G30" i="1"/>
  <c r="Y8" i="1"/>
  <c r="AB8" i="1" s="1"/>
  <c r="Y6" i="1"/>
  <c r="AB6" i="1" s="1"/>
  <c r="Z7" i="1"/>
  <c r="G16" i="1"/>
  <c r="G13" i="1"/>
  <c r="G15" i="1"/>
  <c r="Z8" i="1"/>
  <c r="G17" i="1"/>
  <c r="Z6" i="1"/>
  <c r="AB14" i="1"/>
  <c r="D12" i="1"/>
  <c r="AB13" i="1"/>
  <c r="D11" i="1"/>
  <c r="AB15" i="1"/>
  <c r="D13" i="1"/>
  <c r="Y13" i="1"/>
  <c r="Z13" i="1"/>
  <c r="Y15" i="1"/>
  <c r="Z15" i="1"/>
  <c r="Y14" i="1"/>
  <c r="Z14" i="1"/>
  <c r="X14" i="1"/>
  <c r="AA14" i="1"/>
  <c r="X15" i="1"/>
  <c r="AA15" i="1"/>
  <c r="X13" i="1"/>
  <c r="AA13" i="1"/>
  <c r="AE14" i="3" l="1"/>
  <c r="Y22" i="3" s="1"/>
  <c r="AD14" i="3"/>
  <c r="AB22" i="3" s="1"/>
  <c r="AN31" i="3" s="1"/>
  <c r="AF15" i="3"/>
  <c r="AE15" i="3"/>
  <c r="Y23" i="3" s="1"/>
  <c r="AG16" i="3"/>
  <c r="AC24" i="3" s="1"/>
  <c r="AD16" i="3"/>
  <c r="AB24" i="3" s="1"/>
  <c r="AX32" i="3" s="1"/>
  <c r="AD15" i="3"/>
  <c r="AB23" i="3" s="1"/>
  <c r="AG15" i="3"/>
  <c r="AC23" i="3" s="1"/>
  <c r="AG14" i="3"/>
  <c r="AC22" i="3" s="1"/>
  <c r="AE16" i="3"/>
  <c r="Y24" i="3" s="1"/>
  <c r="X24" i="3" s="1"/>
  <c r="AF14" i="3"/>
  <c r="E38" i="1"/>
  <c r="Z9" i="1"/>
  <c r="G11" i="1"/>
  <c r="AV32" i="3" l="1"/>
  <c r="Z23" i="3"/>
  <c r="BD31" i="3"/>
  <c r="AU31" i="3"/>
  <c r="BB31" i="3"/>
  <c r="AL31" i="3"/>
  <c r="Y31" i="3"/>
  <c r="BC32" i="3"/>
  <c r="AD32" i="3"/>
  <c r="AG32" i="3"/>
  <c r="AE31" i="3"/>
  <c r="Z31" i="3"/>
  <c r="AF31" i="3"/>
  <c r="AY31" i="3"/>
  <c r="AH31" i="3"/>
  <c r="AV31" i="3"/>
  <c r="BE31" i="3"/>
  <c r="AG31" i="3"/>
  <c r="AR31" i="3"/>
  <c r="AT31" i="3"/>
  <c r="AK31" i="3"/>
  <c r="AB31" i="3"/>
  <c r="AI31" i="3"/>
  <c r="AF32" i="3"/>
  <c r="AD31" i="3"/>
  <c r="AO32" i="3"/>
  <c r="AH32" i="3"/>
  <c r="BC31" i="3"/>
  <c r="AZ31" i="3"/>
  <c r="AP31" i="3"/>
  <c r="AJ31" i="3"/>
  <c r="AX31" i="3"/>
  <c r="AC31" i="3"/>
  <c r="Z24" i="3"/>
  <c r="AQ31" i="3"/>
  <c r="AW31" i="3"/>
  <c r="AA31" i="3"/>
  <c r="AA22" i="3"/>
  <c r="BA31" i="3"/>
  <c r="AM31" i="3"/>
  <c r="AS31" i="3"/>
  <c r="AO31" i="3"/>
  <c r="AR32" i="3"/>
  <c r="AA32" i="3"/>
  <c r="AC32" i="3"/>
  <c r="AZ32" i="3"/>
  <c r="AA24" i="3"/>
  <c r="AQ32" i="3"/>
  <c r="Y32" i="3"/>
  <c r="AU32" i="3"/>
  <c r="BB32" i="3"/>
  <c r="AE32" i="3"/>
  <c r="AS32" i="3"/>
  <c r="AA23" i="3"/>
  <c r="X22" i="3"/>
  <c r="AJ32" i="3"/>
  <c r="AL32" i="3"/>
  <c r="AW32" i="3"/>
  <c r="X23" i="3"/>
  <c r="Z32" i="3"/>
  <c r="AT32" i="3"/>
  <c r="AY32" i="3"/>
  <c r="BA32" i="3"/>
  <c r="AM32" i="3"/>
  <c r="BE32" i="3"/>
  <c r="BD32" i="3"/>
  <c r="AN32" i="3"/>
  <c r="Z22" i="3"/>
  <c r="AB32" i="3"/>
  <c r="AI32" i="3"/>
  <c r="AP32" i="3"/>
  <c r="AK32" i="3"/>
  <c r="F16" i="1"/>
  <c r="I17" i="1" s="1"/>
  <c r="E44" i="1" s="1"/>
  <c r="I38" i="1"/>
  <c r="L38" i="1" s="1"/>
  <c r="I16" i="1" l="1"/>
  <c r="I15" i="1"/>
  <c r="AA8" i="1"/>
  <c r="AC15" i="1"/>
  <c r="AA7" i="1"/>
  <c r="AC13" i="1" l="1"/>
  <c r="E42" i="1"/>
  <c r="AC14" i="1"/>
  <c r="E43" i="1"/>
  <c r="E21" i="1"/>
  <c r="AC6" i="1"/>
  <c r="Y9" i="1"/>
  <c r="AA6" i="1"/>
  <c r="AB9" i="1"/>
  <c r="AE8" i="1" s="1" a="1"/>
  <c r="I43" i="1" l="1"/>
  <c r="AA9" i="1"/>
  <c r="AE7" i="1" s="1" a="1"/>
  <c r="AF7" i="1" s="1"/>
  <c r="AC8" i="1"/>
  <c r="AC7" i="1"/>
  <c r="AG8" i="1"/>
  <c r="AF8" i="1"/>
  <c r="AE8" i="1"/>
  <c r="AH8" i="1" l="1"/>
  <c r="AE7" i="1"/>
  <c r="AG7" i="1"/>
  <c r="AC9" i="1"/>
  <c r="AE6" i="1" s="1" a="1"/>
  <c r="AE6" i="1" s="1"/>
  <c r="AE9" i="1" l="1"/>
  <c r="AH7" i="1"/>
  <c r="AF6" i="1"/>
  <c r="AF9" i="1" s="1"/>
  <c r="AG6" i="1"/>
  <c r="AG9" i="1" s="1"/>
  <c r="X20" i="1" l="1" a="1"/>
  <c r="AC20" i="1" s="1"/>
  <c r="AH6" i="1"/>
  <c r="X20" i="1" l="1"/>
  <c r="AB22" i="1"/>
  <c r="Z21" i="1"/>
  <c r="Z20" i="1"/>
  <c r="Z22" i="1"/>
  <c r="AC22" i="1"/>
  <c r="X22" i="1"/>
  <c r="AA21" i="1"/>
  <c r="AC21" i="1"/>
  <c r="AB20" i="1"/>
  <c r="Y22" i="1"/>
  <c r="Y20" i="1"/>
  <c r="X21" i="1"/>
  <c r="Y21" i="1"/>
  <c r="AA20" i="1"/>
  <c r="AB21" i="1"/>
  <c r="AA22" i="1"/>
  <c r="AE25" i="10" l="1"/>
  <c r="AC26" i="10"/>
  <c r="AE23" i="10"/>
  <c r="AE24" i="10"/>
  <c r="AF26" i="10" l="1"/>
  <c r="AI25" i="10" s="1" a="1"/>
  <c r="AJ25" i="10" s="1"/>
  <c r="AG23" i="10"/>
  <c r="AE26" i="10"/>
  <c r="AI24" i="10" s="1" a="1"/>
  <c r="AG24" i="10"/>
  <c r="AG25" i="10"/>
  <c r="AI25" i="10" l="1"/>
  <c r="AK25" i="10"/>
  <c r="AG26" i="10"/>
  <c r="AI23" i="10" s="1" a="1"/>
  <c r="AK23" i="10" s="1"/>
  <c r="AK24" i="10"/>
  <c r="AI24" i="10"/>
  <c r="AJ24" i="10"/>
  <c r="AM25" i="10" l="1"/>
  <c r="AI23" i="10"/>
  <c r="AJ23" i="10"/>
  <c r="AJ22" i="10" s="1"/>
  <c r="AK22" i="10"/>
  <c r="AM24" i="10"/>
  <c r="AL31" i="10" l="1" a="1"/>
  <c r="AE31" i="10" a="1"/>
  <c r="AE31" i="10" s="1"/>
  <c r="AM23" i="10"/>
  <c r="AI22" i="10"/>
  <c r="AL31" i="10" l="1"/>
  <c r="AM32" i="10"/>
  <c r="AN33" i="10"/>
  <c r="AD46" i="10" s="1"/>
  <c r="AS46" i="10" s="1"/>
  <c r="AO34" i="10"/>
  <c r="AP34" i="10"/>
  <c r="AO31" i="10"/>
  <c r="AE44" i="10" s="1"/>
  <c r="AP44" i="10" s="1"/>
  <c r="AR33" i="10"/>
  <c r="AI46" i="10" s="1"/>
  <c r="AT46" i="10" s="1"/>
  <c r="AR32" i="10"/>
  <c r="AI45" i="10" s="1"/>
  <c r="AT45" i="10" s="1"/>
  <c r="AT34" i="10"/>
  <c r="AT33" i="10"/>
  <c r="AS31" i="10"/>
  <c r="AJ44" i="10" s="1"/>
  <c r="AQ44" i="10" s="1"/>
  <c r="AU31" i="10"/>
  <c r="AE50" i="10" s="1"/>
  <c r="AV32" i="10"/>
  <c r="AH51" i="10" s="1"/>
  <c r="AM31" i="10"/>
  <c r="AN32" i="10"/>
  <c r="AD45" i="10" s="1"/>
  <c r="AS45" i="10" s="1"/>
  <c r="AO33" i="10"/>
  <c r="AE46" i="10" s="1"/>
  <c r="AP46" i="10" s="1"/>
  <c r="AQ33" i="10"/>
  <c r="AH46" i="10" s="1"/>
  <c r="AN46" i="10" s="1"/>
  <c r="AR34" i="10"/>
  <c r="AP31" i="10"/>
  <c r="AG44" i="10" s="1"/>
  <c r="AK44" i="10" s="1"/>
  <c r="AS34" i="10"/>
  <c r="AS33" i="10"/>
  <c r="AJ46" i="10" s="1"/>
  <c r="AQ46" i="10" s="1"/>
  <c r="AS32" i="10"/>
  <c r="AJ45" i="10" s="1"/>
  <c r="AQ45" i="10" s="1"/>
  <c r="AT32" i="10"/>
  <c r="AV34" i="10"/>
  <c r="AU32" i="10"/>
  <c r="AE51" i="10" s="1"/>
  <c r="AD51" i="10" s="1"/>
  <c r="AN31" i="10"/>
  <c r="AD44" i="10" s="1"/>
  <c r="AS44" i="10" s="1"/>
  <c r="AO32" i="10"/>
  <c r="AE45" i="10" s="1"/>
  <c r="AP45" i="10" s="1"/>
  <c r="AP33" i="10"/>
  <c r="AG46" i="10" s="1"/>
  <c r="AK46" i="10" s="1"/>
  <c r="AQ34" i="10"/>
  <c r="AP32" i="10"/>
  <c r="AG45" i="10" s="1"/>
  <c r="AK45" i="10" s="1"/>
  <c r="AQ32" i="10"/>
  <c r="AH45" i="10" s="1"/>
  <c r="AN45" i="10" s="1"/>
  <c r="AQ31" i="10"/>
  <c r="AH44" i="10" s="1"/>
  <c r="AN44" i="10" s="1"/>
  <c r="AR31" i="10"/>
  <c r="AI44" i="10" s="1"/>
  <c r="AT44" i="10" s="1"/>
  <c r="AU34" i="10"/>
  <c r="AU33" i="10"/>
  <c r="AE52" i="10" s="1"/>
  <c r="AT31" i="10"/>
  <c r="AV33" i="10"/>
  <c r="AH52" i="10" s="1"/>
  <c r="AL34" i="10"/>
  <c r="AV31" i="10"/>
  <c r="AH50" i="10" s="1"/>
  <c r="AL33" i="10"/>
  <c r="AM34" i="10"/>
  <c r="AL32" i="10"/>
  <c r="AM33" i="10"/>
  <c r="AN34" i="10"/>
  <c r="AF32" i="10"/>
  <c r="AB39" i="10" s="1"/>
  <c r="AF31" i="10"/>
  <c r="AF34" i="10"/>
  <c r="AE34" i="10"/>
  <c r="AF33" i="10"/>
  <c r="AB38" i="10" s="1"/>
  <c r="AE33" i="10"/>
  <c r="AF40" i="10" s="1"/>
  <c r="AE32" i="10"/>
  <c r="AF39" i="10" s="1"/>
  <c r="AF38" i="10"/>
  <c r="AG51" i="10" l="1"/>
  <c r="AI51" i="10"/>
  <c r="AF51" i="10"/>
  <c r="AB50" i="10"/>
  <c r="AC52" i="10" s="1"/>
  <c r="AD52" i="10" s="1"/>
  <c r="AB52" i="10"/>
  <c r="AC50" i="10" s="1"/>
  <c r="AD50" i="10" s="1"/>
  <c r="AB51" i="10"/>
  <c r="AK38" i="10"/>
  <c r="AJ38" i="10" s="1"/>
  <c r="AH38" i="10"/>
  <c r="AH39" i="10"/>
  <c r="AC46" i="10"/>
  <c r="AM46" i="10" s="1"/>
  <c r="AC44" i="10"/>
  <c r="AM44" i="10" s="1"/>
  <c r="AC45" i="10"/>
  <c r="AM45" i="10" s="1"/>
  <c r="AP24" i="10"/>
  <c r="AB46" i="10"/>
  <c r="AF46" i="10" s="1"/>
  <c r="AB44" i="10"/>
  <c r="AF44" i="10" s="1"/>
  <c r="AB45" i="10"/>
  <c r="AF45" i="10" s="1"/>
  <c r="AP23" i="10"/>
  <c r="AP25" i="10"/>
  <c r="AB40" i="10"/>
  <c r="AG40" i="10" s="1"/>
  <c r="AE39" i="10"/>
  <c r="AK40" i="10"/>
  <c r="AG39" i="10"/>
  <c r="AG38" i="10"/>
  <c r="AK39" i="10"/>
  <c r="AE38" i="10"/>
  <c r="AL38" i="10" l="1"/>
  <c r="AM38" i="10"/>
  <c r="AI52" i="10"/>
  <c r="AI50" i="10"/>
  <c r="AG52" i="10"/>
  <c r="AG50" i="10"/>
  <c r="AF52" i="10"/>
  <c r="AF50" i="10"/>
  <c r="AH40" i="10"/>
  <c r="AJ39" i="10"/>
  <c r="AM39" i="10"/>
  <c r="AJ40" i="10"/>
  <c r="AM40" i="10"/>
  <c r="AL39" i="10"/>
  <c r="AL40" i="10"/>
  <c r="AO24" i="10"/>
  <c r="AE40" i="10"/>
</calcChain>
</file>

<file path=xl/sharedStrings.xml><?xml version="1.0" encoding="utf-8"?>
<sst xmlns="http://schemas.openxmlformats.org/spreadsheetml/2006/main" count="512" uniqueCount="228">
  <si>
    <t>Randomize with F9 key</t>
  </si>
  <si>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=</t>
    </r>
  </si>
  <si>
    <r>
      <t>Q</t>
    </r>
    <r>
      <rPr>
        <sz val="11"/>
        <color theme="1"/>
        <rFont val="Calibri"/>
        <family val="2"/>
        <scheme val="minor"/>
      </rPr>
      <t xml:space="preserve"> = </t>
    </r>
  </si>
  <si>
    <t>+</t>
  </si>
  <si>
    <r>
      <t xml:space="preserve">+    </t>
    </r>
    <r>
      <rPr>
        <i/>
        <sz val="11"/>
        <color theme="1"/>
        <rFont val="Calibri"/>
        <family val="2"/>
        <scheme val="minor"/>
      </rPr>
      <t>t</t>
    </r>
  </si>
  <si>
    <t>backstage</t>
  </si>
  <si>
    <t>Q-P</t>
  </si>
  <si>
    <t>v</t>
  </si>
  <si>
    <t>X</t>
  </si>
  <si>
    <t>fwd =</t>
  </si>
  <si>
    <t>up</t>
  </si>
  <si>
    <t>R</t>
  </si>
  <si>
    <t>len</t>
  </si>
  <si>
    <t>s</t>
  </si>
  <si>
    <t>Line</t>
  </si>
  <si>
    <t>e</t>
  </si>
  <si>
    <t>P</t>
  </si>
  <si>
    <t>P+v</t>
  </si>
  <si>
    <t>Chart data</t>
  </si>
  <si>
    <t>Q</t>
  </si>
  <si>
    <t>Answer</t>
  </si>
  <si>
    <t>=</t>
  </si>
  <si>
    <r>
      <t>Q</t>
    </r>
    <r>
      <rPr>
        <i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P</t>
    </r>
    <r>
      <rPr>
        <i/>
        <sz val="11"/>
        <color theme="1"/>
        <rFont val="Calibri"/>
        <family val="2"/>
        <scheme val="minor"/>
      </rPr>
      <t xml:space="preserve"> =</t>
    </r>
  </si>
  <si>
    <r>
      <t>v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· (</t>
    </r>
    <r>
      <rPr>
        <i/>
        <sz val="11"/>
        <color theme="1"/>
        <rFont val="Calibri"/>
        <family val="2"/>
      </rPr>
      <t>Q</t>
    </r>
    <r>
      <rPr>
        <sz val="11"/>
        <color theme="1"/>
        <rFont val="Calibri"/>
        <family val="2"/>
      </rPr>
      <t xml:space="preserve"> - </t>
    </r>
    <r>
      <rPr>
        <i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>) =</t>
    </r>
  </si>
  <si>
    <r>
      <t>v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· </t>
    </r>
    <r>
      <rPr>
        <b/>
        <sz val="11"/>
        <color theme="1"/>
        <rFont val="Calibri"/>
        <family val="2"/>
      </rPr>
      <t>v</t>
    </r>
    <r>
      <rPr>
        <sz val="11"/>
        <color theme="1"/>
        <rFont val="Calibri"/>
        <family val="2"/>
      </rPr>
      <t xml:space="preserve"> =</t>
    </r>
  </si>
  <si>
    <r>
      <t>Q</t>
    </r>
    <r>
      <rPr>
        <sz val="11"/>
        <color theme="1"/>
        <rFont val="Calibri"/>
        <family val="2"/>
        <scheme val="minor"/>
      </rPr>
      <t>' =</t>
    </r>
  </si>
  <si>
    <t>Q'</t>
  </si>
  <si>
    <t>test: The vector from Q' to Q should be perpendicular to v</t>
  </si>
  <si>
    <r>
      <t xml:space="preserve">(Q'-Q) </t>
    </r>
    <r>
      <rPr>
        <sz val="11"/>
        <color theme="1"/>
        <rFont val="Calibri"/>
        <family val="2"/>
      </rPr>
      <t xml:space="preserve">· </t>
    </r>
    <r>
      <rPr>
        <b/>
        <sz val="11"/>
        <color theme="1"/>
        <rFont val="Calibri"/>
        <family val="2"/>
      </rPr>
      <t>v</t>
    </r>
    <r>
      <rPr>
        <sz val="11"/>
        <color theme="1"/>
        <rFont val="Calibri"/>
        <family val="2"/>
        <scheme val="minor"/>
      </rPr>
      <t xml:space="preserve"> =</t>
    </r>
  </si>
  <si>
    <t>Using partial result from the question above</t>
  </si>
  <si>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' =</t>
    </r>
  </si>
  <si>
    <r>
      <t>dist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</si>
  <si>
    <r>
      <t>||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' ||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</si>
  <si>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Since we have Q' above, might as well test that this works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</si>
  <si>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 xml:space="preserve">= </t>
    </r>
    <r>
      <rPr>
        <i/>
        <sz val="11"/>
        <color theme="1"/>
        <rFont val="Calibri"/>
        <family val="2"/>
        <scheme val="minor"/>
      </rPr>
      <t>dist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</si>
  <si>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Q: Compute the point </t>
    </r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>' on a line</t>
    </r>
    <r>
      <rPr>
        <b/>
        <i/>
        <sz val="11"/>
        <color theme="1"/>
        <rFont val="Calibri"/>
        <family val="2"/>
        <scheme val="minor"/>
      </rPr>
      <t xml:space="preserve"> L</t>
    </r>
    <r>
      <rPr>
        <b/>
        <sz val="11"/>
        <color theme="1"/>
        <rFont val="Calibri"/>
        <family val="2"/>
        <scheme val="minor"/>
      </rPr>
      <t xml:space="preserve">(t) that is closest to point 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.</t>
    </r>
  </si>
  <si>
    <t>Segment</t>
  </si>
  <si>
    <t>P1</t>
  </si>
  <si>
    <t>p2-p1</t>
  </si>
  <si>
    <t>Q-P1</t>
  </si>
  <si>
    <t>side=Q-P</t>
  </si>
  <si>
    <t>side=Q-P1</t>
  </si>
  <si>
    <t>Answer:</t>
  </si>
  <si>
    <t>1- The segment eq. is</t>
  </si>
  <si>
    <r>
      <t xml:space="preserve">    Extending </t>
    </r>
    <r>
      <rPr>
        <b/>
        <i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to a line, the cloest point on the line</t>
    </r>
  </si>
  <si>
    <r>
      <t xml:space="preserve">   </t>
    </r>
    <r>
      <rPr>
        <b/>
        <sz val="11"/>
        <color theme="1"/>
        <rFont val="Calibri"/>
        <family val="2"/>
        <scheme val="minor"/>
      </rPr>
      <t>will be when</t>
    </r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</si>
  <si>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</si>
  <si>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</si>
  <si>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t>for</t>
  </si>
  <si>
    <r>
      <t>t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</si>
  <si>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theme="1"/>
        <rFont val="Calibri"/>
        <family val="2"/>
        <scheme val="minor"/>
      </rPr>
      <t xml:space="preserve">2- Compute </t>
    </r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 xml:space="preserve">' based on </t>
    </r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</t>
    </r>
  </si>
  <si>
    <r>
      <t xml:space="preserve">Q: Compute the point </t>
    </r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 xml:space="preserve">' on a ray </t>
    </r>
    <r>
      <rPr>
        <b/>
        <i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(t) that is closest to point </t>
    </r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>.</t>
    </r>
  </si>
  <si>
    <r>
      <t xml:space="preserve">Q: Compute the point </t>
    </r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 xml:space="preserve">' on a segment </t>
    </r>
    <r>
      <rPr>
        <b/>
        <i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(t) that is closest to point </t>
    </r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>.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</si>
  <si>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=</t>
    </r>
  </si>
  <si>
    <t>Ray</t>
  </si>
  <si>
    <r>
      <t xml:space="preserve">   for 0 ≤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</si>
  <si>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t>1- Extending S to a line, the cloest point on the line</t>
  </si>
  <si>
    <t>Q'ray</t>
  </si>
  <si>
    <t>Q: Determine if the Sphere and the ray below intersect</t>
  </si>
  <si>
    <t>Sphere</t>
  </si>
  <si>
    <t xml:space="preserve">r = </t>
  </si>
  <si>
    <t>Circle</t>
  </si>
  <si>
    <t>cos</t>
  </si>
  <si>
    <t>sin</t>
  </si>
  <si>
    <t>C</t>
  </si>
  <si>
    <r>
      <t>C</t>
    </r>
    <r>
      <rPr>
        <sz val="11"/>
        <color theme="1"/>
        <rFont val="Calibri"/>
        <family val="2"/>
        <scheme val="minor"/>
      </rPr>
      <t xml:space="preserve"> = </t>
    </r>
  </si>
  <si>
    <t xml:space="preserve">3- return </t>
  </si>
  <si>
    <r>
      <t>C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=</t>
    </r>
  </si>
  <si>
    <r>
      <t>Q</t>
    </r>
    <r>
      <rPr>
        <sz val="11"/>
        <color theme="1"/>
        <rFont val="Calibri"/>
        <family val="2"/>
        <scheme val="minor"/>
      </rPr>
      <t xml:space="preserve"> =</t>
    </r>
  </si>
  <si>
    <r>
      <t>= r</t>
    </r>
    <r>
      <rPr>
        <vertAlign val="superscript"/>
        <sz val="11"/>
        <color theme="1"/>
        <rFont val="Calibri"/>
        <family val="2"/>
        <scheme val="minor"/>
      </rPr>
      <t>2</t>
    </r>
  </si>
  <si>
    <t>The ray and sphere</t>
  </si>
  <si>
    <t>Q: Given two lines, compute the two point of closest approach</t>
  </si>
  <si>
    <t>1- Compute</t>
  </si>
  <si>
    <r>
      <t xml:space="preserve">2- Compute </t>
    </r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 xml:space="preserve"> based on </t>
    </r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</t>
    </r>
  </si>
  <si>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=</t>
    </r>
  </si>
  <si>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=</t>
    </r>
  </si>
  <si>
    <t>a =</t>
  </si>
  <si>
    <t>b =</t>
  </si>
  <si>
    <t>c =</t>
  </si>
  <si>
    <t>1- Pre-compute a few values</t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</si>
  <si>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</si>
  <si>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 xml:space="preserve">d = </t>
  </si>
  <si>
    <t>e =</t>
  </si>
  <si>
    <r>
      <t>b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ac =</t>
    </r>
  </si>
  <si>
    <t>2.1 Lines NOT parallel</t>
  </si>
  <si>
    <t>2.1 Lines are parallel</t>
  </si>
  <si>
    <t>3- Return the points and distance</t>
  </si>
  <si>
    <t xml:space="preserve">dist = </t>
  </si>
  <si>
    <t xml:space="preserve">2- Test for parallel lines: </t>
  </si>
  <si>
    <t>Note: for sanity check, you can test that</t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</si>
  <si>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</si>
  <si>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</si>
  <si>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x</t>
  </si>
  <si>
    <r>
      <t>1- The vector from C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to 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is perpendicular to both lines</t>
    </r>
  </si>
  <si>
    <r>
      <t>2- C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and C</t>
    </r>
    <r>
      <rPr>
        <b/>
        <vertAlign val="sub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>are on their respective lines</t>
    </r>
  </si>
  <si>
    <t>→</t>
  </si>
  <si>
    <t>Q: Determine if the line and AABB below interset</t>
  </si>
  <si>
    <t>AABB</t>
  </si>
  <si>
    <t>Min</t>
  </si>
  <si>
    <t>Max</t>
  </si>
  <si>
    <t>Backstage</t>
  </si>
  <si>
    <t>c</t>
  </si>
  <si>
    <t>r</t>
  </si>
  <si>
    <t>World space</t>
  </si>
  <si>
    <t xml:space="preserve">Infinity </t>
  </si>
  <si>
    <t>intevals</t>
  </si>
  <si>
    <t>width markers</t>
  </si>
  <si>
    <t>x axis</t>
  </si>
  <si>
    <t>y axis</t>
  </si>
  <si>
    <t>z axis</t>
  </si>
  <si>
    <t>vs.</t>
  </si>
  <si>
    <r>
      <t xml:space="preserve">2- test that </t>
    </r>
    <r>
      <rPr>
        <b/>
        <u/>
        <sz val="11"/>
        <color theme="1"/>
        <rFont val="Calibri"/>
        <family val="2"/>
        <scheme val="minor"/>
      </rPr>
      <t>all pairs</t>
    </r>
    <r>
      <rPr>
        <b/>
        <sz val="11"/>
        <color theme="1"/>
        <rFont val="Calibri"/>
        <family val="2"/>
        <scheme val="minor"/>
      </rPr>
      <t xml:space="preserve"> of interval overlap</t>
    </r>
  </si>
  <si>
    <r>
      <t xml:space="preserve">1- Working out the AABB's 3 axis projections on </t>
    </r>
    <r>
      <rPr>
        <b/>
        <i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</si>
  <si>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t>Plane</t>
  </si>
  <si>
    <r>
      <t>n</t>
    </r>
    <r>
      <rPr>
        <sz val="11"/>
        <color theme="1"/>
        <rFont val="Calibri"/>
        <family val="2"/>
        <scheme val="minor"/>
      </rPr>
      <t xml:space="preserve"> =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</si>
  <si>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</t>
    </r>
  </si>
  <si>
    <t>n</t>
  </si>
  <si>
    <t>v=C-P</t>
  </si>
  <si>
    <t>Pl1</t>
  </si>
  <si>
    <t>Pl2</t>
  </si>
  <si>
    <t>P0</t>
  </si>
  <si>
    <t>Q: Determine if the sphere and plane below intersect</t>
  </si>
  <si>
    <t>up =</t>
  </si>
  <si>
    <t>fwd=n</t>
  </si>
  <si>
    <t>side</t>
  </si>
  <si>
    <t>Cpl</t>
  </si>
  <si>
    <t>↓</t>
  </si>
  <si>
    <t>= r</t>
  </si>
  <si>
    <t>Sphere and plane</t>
  </si>
  <si>
    <t>Answer: Compute the distace d from C to the plane</t>
  </si>
  <si>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 xml:space="preserve">relative to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</si>
  <si>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t>Q: Determine if the segment and plane below intersect</t>
  </si>
  <si>
    <t>S2-S1</t>
  </si>
  <si>
    <t>s1</t>
  </si>
  <si>
    <t>s2</t>
  </si>
  <si>
    <t>S1</t>
  </si>
  <si>
    <t>S2</t>
  </si>
  <si>
    <r>
      <t>S</t>
    </r>
    <r>
      <rPr>
        <vertAlign val="subscript"/>
        <sz val="11"/>
        <color rgb="FF0070C0"/>
        <rFont val="Calibri"/>
        <family val="2"/>
        <scheme val="minor"/>
      </rPr>
      <t>1</t>
    </r>
  </si>
  <si>
    <r>
      <t>S</t>
    </r>
    <r>
      <rPr>
        <vertAlign val="subscript"/>
        <sz val="11"/>
        <color rgb="FF0070C0"/>
        <rFont val="Calibri"/>
        <family val="2"/>
        <scheme val="minor"/>
      </rPr>
      <t>2</t>
    </r>
  </si>
  <si>
    <r>
      <t>t</t>
    </r>
    <r>
      <rPr>
        <sz val="11"/>
        <color theme="1"/>
        <rFont val="Calibri"/>
        <family val="2"/>
        <scheme val="minor"/>
      </rPr>
      <t>' =</t>
    </r>
  </si>
  <si>
    <r>
      <t xml:space="preserve">1- Compute </t>
    </r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'</t>
    </r>
  </si>
  <si>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=</t>
    </r>
  </si>
  <si>
    <t>C-P</t>
  </si>
  <si>
    <t>Q-S2</t>
  </si>
  <si>
    <r>
      <t xml:space="preserve">2- Test </t>
    </r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'</t>
    </r>
  </si>
  <si>
    <t xml:space="preserve">0 ≤ t' ≤ 1 and the intersection point is Q </t>
  </si>
  <si>
    <t>Answer #1: Computing a (possible) intersection point</t>
  </si>
  <si>
    <t xml:space="preserve">    The intersection will be  </t>
  </si>
  <si>
    <t>Answer #2: Test that S1 and S2 are on opposite side ofr the plane (boolean answer only)</t>
  </si>
  <si>
    <t>Conditionals</t>
  </si>
  <si>
    <t>Q hit</t>
  </si>
  <si>
    <t>Q no hit</t>
  </si>
  <si>
    <t>t' &lt; 0 or t' &gt; 1 so plane and segment do not intersect</t>
  </si>
  <si>
    <t>Q: Determine if the OBB and plane below intersect</t>
  </si>
  <si>
    <t>W</t>
  </si>
  <si>
    <r>
      <t>W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</si>
  <si>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C</t>
    </r>
    <r>
      <rPr>
        <sz val="11"/>
        <color theme="1"/>
        <rFont val="Calibri"/>
        <family val="2"/>
        <scheme val="minor"/>
      </rPr>
      <t xml:space="preserve"> =</t>
    </r>
  </si>
  <si>
    <t>Model space</t>
  </si>
  <si>
    <r>
      <t>W</t>
    </r>
    <r>
      <rPr>
        <sz val="11"/>
        <color theme="1"/>
        <rFont val="Calibri"/>
        <family val="2"/>
        <scheme val="minor"/>
      </rPr>
      <t xml:space="preserve"> =</t>
    </r>
  </si>
  <si>
    <t>OBB</t>
  </si>
  <si>
    <t xml:space="preserve"> len</t>
  </si>
  <si>
    <t>upr</t>
  </si>
  <si>
    <t>lftr</t>
  </si>
  <si>
    <t>fwdr</t>
  </si>
  <si>
    <t>t</t>
  </si>
  <si>
    <t>upi</t>
  </si>
  <si>
    <t>max</t>
  </si>
  <si>
    <t>min</t>
  </si>
  <si>
    <t>Local</t>
  </si>
  <si>
    <t>C-P0</t>
  </si>
  <si>
    <t>Camera</t>
  </si>
  <si>
    <t>Camera space</t>
  </si>
  <si>
    <t>points</t>
  </si>
  <si>
    <t>XYZ</t>
  </si>
  <si>
    <t>XyZ</t>
  </si>
  <si>
    <t>xyZ</t>
  </si>
  <si>
    <t>xYZ</t>
  </si>
  <si>
    <t>Xyz</t>
  </si>
  <si>
    <t>xyz</t>
  </si>
  <si>
    <t>xYz</t>
  </si>
  <si>
    <t>OBB points</t>
  </si>
  <si>
    <t>1- Compute the OBB's (half) projection on n</t>
  </si>
  <si>
    <t xml:space="preserve">1.2 Compute </t>
  </si>
  <si>
    <t>= a</t>
  </si>
  <si>
    <r>
      <rPr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(Max - Min)/2 = </t>
    </r>
  </si>
  <si>
    <r>
      <rPr>
        <sz val="11"/>
        <color theme="1"/>
        <rFont val="Calibri"/>
        <family val="2"/>
        <scheme val="minor"/>
      </rPr>
      <t xml:space="preserve">= </t>
    </r>
    <r>
      <rPr>
        <i/>
        <sz val="11"/>
        <color theme="1"/>
        <rFont val="Calibri"/>
        <family val="2"/>
        <scheme val="minor"/>
      </rPr>
      <t>b</t>
    </r>
  </si>
  <si>
    <r>
      <rPr>
        <sz val="11"/>
        <color theme="1"/>
        <rFont val="Calibri"/>
        <family val="2"/>
        <scheme val="minor"/>
      </rPr>
      <t xml:space="preserve">= </t>
    </r>
    <r>
      <rPr>
        <i/>
        <sz val="11"/>
        <color theme="1"/>
        <rFont val="Calibri"/>
        <family val="2"/>
        <scheme val="minor"/>
      </rPr>
      <t>c</t>
    </r>
  </si>
  <si>
    <r>
      <t>||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|| =</t>
    </r>
  </si>
  <si>
    <t xml:space="preserve">1.3 return </t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</si>
  <si>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· </t>
    </r>
    <r>
      <rPr>
        <b/>
        <sz val="11"/>
        <color theme="1"/>
        <rFont val="Calibri"/>
        <family val="2"/>
      </rPr>
      <t>fwd</t>
    </r>
    <r>
      <rPr>
        <sz val="11"/>
        <color theme="1"/>
        <rFont val="Calibri"/>
        <family val="2"/>
      </rPr>
      <t xml:space="preserve"> =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</si>
  <si>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</rPr>
      <t>.</t>
    </r>
  </si>
  <si>
    <r>
      <t>2.1 Compute the segment's two points S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and S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.</t>
    </r>
  </si>
  <si>
    <t>2- Compute a segment that span's the OBB's projection on n.</t>
  </si>
  <si>
    <r>
      <t>h</t>
    </r>
    <r>
      <rPr>
        <sz val="11"/>
        <color theme="1"/>
        <rFont val="Calibri"/>
        <family val="2"/>
        <scheme val="minor"/>
      </rPr>
      <t xml:space="preserve"> = </t>
    </r>
  </si>
  <si>
    <r>
      <t>S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</si>
  <si>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</si>
  <si>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>1.1 Compute v' = n'</t>
  </si>
  <si>
    <t>v = n</t>
  </si>
  <si>
    <t>v' = n'</t>
  </si>
  <si>
    <t>2.2 Test the segment-plane intersection</t>
  </si>
  <si>
    <t>projection lines</t>
  </si>
  <si>
    <t>OBB below the plane</t>
  </si>
  <si>
    <t>OBB intersects the plane</t>
  </si>
  <si>
    <t>OBB above the plane</t>
  </si>
  <si>
    <r>
      <t>P</t>
    </r>
    <r>
      <rPr>
        <vertAlign val="subscript"/>
        <sz val="11"/>
        <color theme="0" tint="-0.14999847407452621"/>
        <rFont val="Calibri"/>
        <family val="2"/>
        <scheme val="minor"/>
      </rPr>
      <t>0</t>
    </r>
  </si>
  <si>
    <r>
      <t xml:space="preserve">Q: Compute the </t>
    </r>
    <r>
      <rPr>
        <b/>
        <u/>
        <sz val="11"/>
        <color theme="1"/>
        <rFont val="Calibri"/>
        <family val="2"/>
        <scheme val="minor"/>
      </rPr>
      <t>square distance</t>
    </r>
    <r>
      <rPr>
        <b/>
        <sz val="11"/>
        <color theme="1"/>
        <rFont val="Calibri"/>
        <family val="2"/>
        <scheme val="minor"/>
      </rPr>
      <t xml:space="preserve"> from the point Q to the line </t>
    </r>
    <r>
      <rPr>
        <b/>
        <i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).</t>
    </r>
  </si>
  <si>
    <t>should be 0</t>
  </si>
  <si>
    <r>
      <t xml:space="preserve">Distance from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to Segment: </t>
    </r>
  </si>
  <si>
    <t xml:space="preserve">         Not necessary but useful if computing all this by hand...</t>
  </si>
  <si>
    <t>Test:</t>
  </si>
  <si>
    <t>C-Q</t>
  </si>
  <si>
    <t>Data</t>
  </si>
  <si>
    <t>world space</t>
  </si>
  <si>
    <t>Cam space</t>
  </si>
  <si>
    <t>fwd</t>
  </si>
  <si>
    <r>
      <t xml:space="preserve">1- Compute plane +/-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values to the plane for both S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and S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.</t>
    </r>
  </si>
  <si>
    <r>
      <t xml:space="preserve">2- Test the ratio of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values</t>
    </r>
  </si>
  <si>
    <t>Force L2 as</t>
  </si>
  <si>
    <t>parall</t>
  </si>
  <si>
    <t>random = 1</t>
  </si>
  <si>
    <t>parall = 2</t>
  </si>
  <si>
    <t>same as L1 = 3</t>
  </si>
  <si>
    <t>L2 variations:</t>
  </si>
  <si>
    <t>Random</t>
  </si>
  <si>
    <t>p2</t>
  </si>
  <si>
    <t>v2</t>
  </si>
  <si>
    <t>same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</si>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</sst>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0" xfId="0" quotePrefix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1" fillId="2" borderId="8" xfId="0" applyFont="1" applyFill="1" applyBorder="1"/>
    <xf numFmtId="0" fontId="1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0" xfId="0" quotePrefix="1" applyFont="1" applyFill="1" applyBorder="1" applyAlignment="1">
      <alignment horizontal="left"/>
    </xf>
    <xf numFmtId="0" fontId="10" fillId="0" borderId="0" xfId="0" applyFont="1"/>
    <xf numFmtId="0" fontId="11" fillId="0" borderId="0" xfId="0" applyFont="1"/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/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0" fillId="4" borderId="0" xfId="0" applyFill="1" applyBorder="1"/>
    <xf numFmtId="0" fontId="4" fillId="0" borderId="0" xfId="0" applyFont="1"/>
    <xf numFmtId="0" fontId="0" fillId="2" borderId="0" xfId="0" applyFill="1"/>
    <xf numFmtId="0" fontId="0" fillId="2" borderId="0" xfId="0" quotePrefix="1" applyFill="1" applyBorder="1"/>
    <xf numFmtId="0" fontId="0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1" xfId="0" applyFont="1" applyFill="1" applyBorder="1"/>
    <xf numFmtId="0" fontId="16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1" fillId="2" borderId="6" xfId="0" applyFont="1" applyFill="1" applyBorder="1"/>
    <xf numFmtId="0" fontId="0" fillId="2" borderId="0" xfId="0" quotePrefix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/>
    <xf numFmtId="0" fontId="20" fillId="2" borderId="12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1" fillId="2" borderId="12" xfId="0" applyFont="1" applyFill="1" applyBorder="1" applyAlignment="1">
      <alignment horizontal="center"/>
    </xf>
    <xf numFmtId="0" fontId="21" fillId="2" borderId="13" xfId="0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"/>
    </xf>
    <xf numFmtId="0" fontId="22" fillId="2" borderId="13" xfId="0" applyFont="1" applyFill="1" applyBorder="1" applyAlignment="1">
      <alignment horizontal="center"/>
    </xf>
    <xf numFmtId="0" fontId="0" fillId="2" borderId="12" xfId="0" applyFill="1" applyBorder="1"/>
    <xf numFmtId="0" fontId="0" fillId="2" borderId="14" xfId="0" applyFill="1" applyBorder="1"/>
    <xf numFmtId="0" fontId="1" fillId="2" borderId="14" xfId="0" applyFont="1" applyFill="1" applyBorder="1" applyAlignment="1">
      <alignment horizontal="center"/>
    </xf>
    <xf numFmtId="0" fontId="0" fillId="2" borderId="13" xfId="0" applyFill="1" applyBorder="1"/>
    <xf numFmtId="0" fontId="13" fillId="2" borderId="0" xfId="0" applyFont="1" applyFill="1" applyBorder="1" applyAlignment="1">
      <alignment horizontal="right"/>
    </xf>
    <xf numFmtId="0" fontId="15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right"/>
    </xf>
    <xf numFmtId="0" fontId="19" fillId="2" borderId="0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3" borderId="12" xfId="0" applyFill="1" applyBorder="1"/>
    <xf numFmtId="0" fontId="0" fillId="3" borderId="13" xfId="0" applyFill="1" applyBorder="1"/>
    <xf numFmtId="0" fontId="1" fillId="2" borderId="8" xfId="0" applyFont="1" applyFill="1" applyBorder="1" applyAlignment="1">
      <alignment horizontal="right"/>
    </xf>
    <xf numFmtId="0" fontId="10" fillId="2" borderId="6" xfId="0" applyFont="1" applyFill="1" applyBorder="1"/>
    <xf numFmtId="0" fontId="10" fillId="2" borderId="7" xfId="0" applyFont="1" applyFill="1" applyBorder="1"/>
    <xf numFmtId="0" fontId="10" fillId="2" borderId="0" xfId="0" applyFont="1" applyFill="1" applyBorder="1"/>
    <xf numFmtId="0" fontId="10" fillId="2" borderId="9" xfId="0" applyFont="1" applyFill="1" applyBorder="1"/>
    <xf numFmtId="0" fontId="10" fillId="2" borderId="1" xfId="0" applyFont="1" applyFill="1" applyBorder="1"/>
    <xf numFmtId="0" fontId="10" fillId="2" borderId="11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3" fillId="0" borderId="0" xfId="0" applyFont="1"/>
    <xf numFmtId="0" fontId="19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center"/>
    </xf>
    <xf numFmtId="0" fontId="0" fillId="2" borderId="8" xfId="0" applyFill="1" applyBorder="1" applyAlignment="1">
      <alignment horizontal="right"/>
    </xf>
    <xf numFmtId="0" fontId="0" fillId="2" borderId="8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3" fillId="2" borderId="0" xfId="0" applyFont="1" applyFill="1" applyBorder="1"/>
    <xf numFmtId="0" fontId="4" fillId="2" borderId="0" xfId="0" applyFont="1" applyFill="1" applyBorder="1"/>
    <xf numFmtId="0" fontId="6" fillId="2" borderId="14" xfId="0" applyFont="1" applyFill="1" applyBorder="1" applyAlignment="1">
      <alignment horizontal="center"/>
    </xf>
    <xf numFmtId="0" fontId="26" fillId="0" borderId="0" xfId="0" applyFont="1"/>
    <xf numFmtId="0" fontId="0" fillId="2" borderId="1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2" fillId="2" borderId="0" xfId="0" quotePrefix="1" applyFont="1" applyFill="1" applyBorder="1" applyAlignment="1">
      <alignment horizontal="center"/>
    </xf>
    <xf numFmtId="0" fontId="10" fillId="0" borderId="0" xfId="0" applyFont="1" applyFill="1" applyBorder="1"/>
    <xf numFmtId="0" fontId="1" fillId="0" borderId="0" xfId="0" applyFont="1" applyFill="1" applyBorder="1"/>
    <xf numFmtId="0" fontId="2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3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6" fillId="2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5" xfId="0" applyFill="1" applyBorder="1"/>
    <xf numFmtId="0" fontId="29" fillId="2" borderId="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quotePrefix="1" applyFont="1"/>
    <xf numFmtId="0" fontId="1" fillId="2" borderId="0" xfId="0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25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1" tint="0.24994659260841701"/>
        </patternFill>
      </fill>
    </dxf>
    <dxf>
      <fill>
        <patternFill>
          <bgColor rgb="FF92D050"/>
        </patternFill>
      </fill>
    </dxf>
    <dxf>
      <fill>
        <patternFill>
          <bgColor rgb="FFFF6B5B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 tint="-0.14996795556505021"/>
      </font>
    </dxf>
    <dxf>
      <fill>
        <patternFill>
          <bgColor rgb="FFFFC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B07BD7"/>
      <color rgb="FFFF6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square = 1 unit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491847067892903E-2"/>
          <c:y val="0.10967751433596777"/>
          <c:w val="0.92101630586421424"/>
          <c:h val="0.85151731816015175"/>
        </c:manualLayout>
      </c:layout>
      <c:scatterChart>
        <c:scatterStyle val="lineMarker"/>
        <c:varyColors val="0"/>
        <c:ser>
          <c:idx val="0"/>
          <c:order val="0"/>
          <c:tx>
            <c:v>Line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DE-40C3-95C4-0BAFC55F74F4}"/>
              </c:ext>
            </c:extLst>
          </c:dPt>
          <c:dPt>
            <c:idx val="2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2-76DE-40C3-95C4-0BAFC55F74F4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DE-40C3-95C4-0BAFC55F74F4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CB583F60-683F-4316-BA38-4F331BD2AA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6DE-40C3-95C4-0BAFC55F74F4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F323F706-135E-4A08-A063-97EDC5CEFC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6DE-40C3-95C4-0BAFC55F74F4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b="1"/>
                      <a:t>v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6DE-40C3-95C4-0BAFC55F74F4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90D6F4AC-F1E1-43CC-A116-984FCD6C3C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6DE-40C3-95C4-0BAFC55F74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'Closest point on a line'!$X$20:$AA$20</c:f>
              <c:numCache>
                <c:formatCode>General</c:formatCode>
                <c:ptCount val="4"/>
                <c:pt idx="0">
                  <c:v>57.658057658086484</c:v>
                </c:pt>
                <c:pt idx="1">
                  <c:v>4.3180043180064764</c:v>
                </c:pt>
                <c:pt idx="2">
                  <c:v>6.0960060960091438</c:v>
                </c:pt>
                <c:pt idx="3">
                  <c:v>-49.022049022073524</c:v>
                </c:pt>
              </c:numCache>
            </c:numRef>
          </c:xVal>
          <c:yVal>
            <c:numRef>
              <c:f>'Closest point on a line'!$X$22:$AA$22</c:f>
              <c:numCache>
                <c:formatCode>General</c:formatCode>
                <c:ptCount val="4"/>
                <c:pt idx="0">
                  <c:v>201.27232394717555</c:v>
                </c:pt>
                <c:pt idx="1">
                  <c:v>-4.0441116094486587</c:v>
                </c:pt>
                <c:pt idx="2">
                  <c:v>2.7997695757721481</c:v>
                </c:pt>
                <c:pt idx="3">
                  <c:v>-209.36054716607288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'Closest point on a line'!$X$19:$AA$19</c15:f>
                <c15:dlblRangeCache>
                  <c:ptCount val="4"/>
                  <c:pt idx="0">
                    <c:v>s</c:v>
                  </c:pt>
                  <c:pt idx="1">
                    <c:v>P</c:v>
                  </c:pt>
                  <c:pt idx="2">
                    <c:v>P+v</c:v>
                  </c:pt>
                  <c:pt idx="3">
                    <c:v>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6DE-40C3-95C4-0BAFC55F74F4}"/>
            </c:ext>
          </c:extLst>
        </c:ser>
        <c:ser>
          <c:idx val="2"/>
          <c:order val="1"/>
          <c:tx>
            <c:v>q's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rgbClr val="C0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6DE-40C3-95C4-0BAFC55F74F4}"/>
              </c:ext>
            </c:extLst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7030A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5B08068-2847-40C7-9F6E-4761BD884026}" type="CELLRANGE">
                      <a:rPr lang="en-US" b="1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rgbClr val="7030A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76DE-40C3-95C4-0BAFC55F74F4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0E0971DC-BA59-4598-9996-17D960C4B5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76DE-40C3-95C4-0BAFC55F74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'Closest point on a line'!$AB$20:$AC$20</c:f>
              <c:numCache>
                <c:formatCode>General</c:formatCode>
                <c:ptCount val="2"/>
                <c:pt idx="0">
                  <c:v>4.3180043180064773</c:v>
                </c:pt>
                <c:pt idx="1">
                  <c:v>6.6649666649699979</c:v>
                </c:pt>
              </c:numCache>
            </c:numRef>
          </c:xVal>
          <c:yVal>
            <c:numRef>
              <c:f>'Closest point on a line'!$AB$22:$AC$22</c:f>
              <c:numCache>
                <c:formatCode>General</c:formatCode>
                <c:ptCount val="2"/>
                <c:pt idx="0">
                  <c:v>5.5995391515442963</c:v>
                </c:pt>
                <c:pt idx="1">
                  <c:v>4.9898115550428068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'Closest point on a line'!$AB$19:$AC$19</c15:f>
                <c15:dlblRangeCache>
                  <c:ptCount val="2"/>
                  <c:pt idx="0">
                    <c:v>Q</c:v>
                  </c:pt>
                  <c:pt idx="1">
                    <c:v>Q'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76DE-40C3-95C4-0BAFC55F7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51648"/>
        <c:axId val="588045744"/>
      </c:scatterChart>
      <c:valAx>
        <c:axId val="588051648"/>
        <c:scaling>
          <c:orientation val="minMax"/>
          <c:max val="15"/>
          <c:min val="-15"/>
        </c:scaling>
        <c:delete val="1"/>
        <c:axPos val="b"/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588045744"/>
        <c:crosses val="autoZero"/>
        <c:crossBetween val="midCat"/>
      </c:valAx>
      <c:valAx>
        <c:axId val="588045744"/>
        <c:scaling>
          <c:orientation val="minMax"/>
          <c:max val="15"/>
          <c:min val="-15"/>
        </c:scaling>
        <c:delete val="1"/>
        <c:axPos val="l"/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58805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square</a:t>
            </a:r>
            <a:r>
              <a:rPr lang="en-US" baseline="0"/>
              <a:t> = 1 unit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828025466569455E-2"/>
          <c:y val="9.5123962794481084E-2"/>
          <c:w val="0.90968233234887308"/>
          <c:h val="0.86383108464653002"/>
        </c:manualLayout>
      </c:layout>
      <c:scatterChart>
        <c:scatterStyle val="lineMarker"/>
        <c:varyColors val="0"/>
        <c:ser>
          <c:idx val="0"/>
          <c:order val="0"/>
          <c:tx>
            <c:v>Line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B95-47A4-AF3F-737F91729D1F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B95-47A4-AF3F-737F91729D1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3A26CE4-4064-4D0F-BCCB-F89CEF549F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B95-47A4-AF3F-737F91729D1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EA79858-8067-49BD-B800-9663EBCE22D0}" type="CELLRANGE">
                      <a:rPr lang="en-US" b="1"/>
                      <a:pPr/>
                      <a:t>[CELLRANGE]</a:t>
                    </a:fld>
                    <a:r>
                      <a:rPr lang="en-US" b="1"/>
                      <a:t>0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B95-47A4-AF3F-737F91729D1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="1"/>
                      <a:t>P1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95-47A4-AF3F-737F91729D1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AE281D7-0272-4218-8247-416849C0F6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B95-47A4-AF3F-737F91729D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'Closest point on segment &amp; ray'!$X$27:$AA$27</c:f>
              <c:numCache>
                <c:formatCode>General</c:formatCode>
                <c:ptCount val="4"/>
                <c:pt idx="0">
                  <c:v>63.625644955067465</c:v>
                </c:pt>
                <c:pt idx="1">
                  <c:v>1.3308204405837338</c:v>
                </c:pt>
                <c:pt idx="2">
                  <c:v>3.407314591066525</c:v>
                </c:pt>
                <c:pt idx="3">
                  <c:v>-60.9640040739</c:v>
                </c:pt>
              </c:numCache>
            </c:numRef>
          </c:xVal>
          <c:yVal>
            <c:numRef>
              <c:f>'Closest point on segment &amp; ray'!$X$29:$AA$29</c:f>
              <c:numCache>
                <c:formatCode>General</c:formatCode>
                <c:ptCount val="4"/>
                <c:pt idx="0">
                  <c:v>-72.068142783764557</c:v>
                </c:pt>
                <c:pt idx="1">
                  <c:v>-0.51847584736521268</c:v>
                </c:pt>
                <c:pt idx="2">
                  <c:v>-2.9034647452451909</c:v>
                </c:pt>
                <c:pt idx="3">
                  <c:v>71.031191089034138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'Closest point on segment &amp; ray'!$X$26:$AA$26</c15:f>
                <c15:dlblRangeCache>
                  <c:ptCount val="4"/>
                  <c:pt idx="0">
                    <c:v>s</c:v>
                  </c:pt>
                  <c:pt idx="1">
                    <c:v>P</c:v>
                  </c:pt>
                  <c:pt idx="2">
                    <c:v>P+v</c:v>
                  </c:pt>
                  <c:pt idx="3">
                    <c:v>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0B95-47A4-AF3F-737F91729D1F}"/>
            </c:ext>
          </c:extLst>
        </c:ser>
        <c:ser>
          <c:idx val="2"/>
          <c:order val="1"/>
          <c:tx>
            <c:v>q's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rgbClr val="C0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0B95-47A4-AF3F-737F91729D1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7030A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714328-997A-4800-8D1E-3C297541EBAF}" type="CELLRANGE">
                      <a:rPr lang="en-US" b="1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rgbClr val="7030A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0B95-47A4-AF3F-737F91729D1F}"/>
                </c:ext>
              </c:extLst>
            </c:dLbl>
            <c:dLbl>
              <c:idx val="1"/>
              <c:layout>
                <c:manualLayout>
                  <c:x val="1.0752688172043076E-2"/>
                  <c:y val="5.3763456033487436E-2"/>
                </c:manualLayout>
              </c:layout>
              <c:tx>
                <c:rich>
                  <a:bodyPr/>
                  <a:lstStyle/>
                  <a:p>
                    <a:fld id="{0D0B0139-8A67-44FC-87AF-DD5FE06968E1}" type="CELLRANGE">
                      <a:rPr lang="en-US" b="1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0B95-47A4-AF3F-737F91729D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'Closest point on segment &amp; ray'!$AB$27:$AC$27</c:f>
              <c:numCache>
                <c:formatCode>General</c:formatCode>
                <c:ptCount val="2"/>
                <c:pt idx="0">
                  <c:v>1.3308204405837341</c:v>
                </c:pt>
                <c:pt idx="1">
                  <c:v>1.3308204405837338</c:v>
                </c:pt>
              </c:numCache>
            </c:numRef>
          </c:xVal>
          <c:yVal>
            <c:numRef>
              <c:f>'Closest point on segment &amp; ray'!$AB$29:$AC$29</c:f>
              <c:numCache>
                <c:formatCode>General</c:formatCode>
                <c:ptCount val="2"/>
                <c:pt idx="0">
                  <c:v>9.1251749136277418</c:v>
                </c:pt>
                <c:pt idx="1">
                  <c:v>-0.51847584736521268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'Closest point on segment &amp; ray'!$AB$26:$AC$26</c15:f>
                <c15:dlblRangeCache>
                  <c:ptCount val="2"/>
                  <c:pt idx="0">
                    <c:v>Q</c:v>
                  </c:pt>
                  <c:pt idx="1">
                    <c:v>Q'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0B95-47A4-AF3F-737F91729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51648"/>
        <c:axId val="588045744"/>
      </c:scatterChart>
      <c:valAx>
        <c:axId val="588051648"/>
        <c:scaling>
          <c:orientation val="minMax"/>
          <c:max val="15"/>
          <c:min val="-15"/>
        </c:scaling>
        <c:delete val="1"/>
        <c:axPos val="b"/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588045744"/>
        <c:crosses val="autoZero"/>
        <c:crossBetween val="midCat"/>
      </c:valAx>
      <c:valAx>
        <c:axId val="588045744"/>
        <c:scaling>
          <c:orientation val="minMax"/>
          <c:max val="15"/>
          <c:min val="-15"/>
        </c:scaling>
        <c:delete val="1"/>
        <c:axPos val="l"/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58805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Square</a:t>
            </a:r>
            <a:r>
              <a:rPr lang="en-US" baseline="0"/>
              <a:t> = 1 unit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491847067892903E-2"/>
          <c:y val="9.6363871073705379E-2"/>
          <c:w val="0.92101630586421424"/>
          <c:h val="0.88421789892004099"/>
        </c:manualLayout>
      </c:layout>
      <c:scatterChart>
        <c:scatterStyle val="lineMarker"/>
        <c:varyColors val="0"/>
        <c:ser>
          <c:idx val="0"/>
          <c:order val="0"/>
          <c:tx>
            <c:v>Line</c:v>
          </c:tx>
          <c:spPr>
            <a:ln w="22225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spPr>
              <a:ln w="22225" cap="rnd">
                <a:solidFill>
                  <a:schemeClr val="tx1"/>
                </a:solidFill>
                <a:prstDash val="solid"/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1-1D98-47A1-B302-5E1FB909A575}"/>
              </c:ext>
            </c:extLst>
          </c:dPt>
          <c:dPt>
            <c:idx val="2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D98-47A1-B302-5E1FB909A575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98-47A1-B302-5E1FB909A57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359AF83-6C85-486F-9373-AC704C00BB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D98-47A1-B302-5E1FB909A57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EA79858-8067-49BD-B800-9663EBCE22D0}" type="CELLRANGE">
                      <a:rPr lang="en-US" b="1"/>
                      <a:pPr/>
                      <a:t>[CELLRANGE]</a:t>
                    </a:fld>
                    <a:r>
                      <a:rPr lang="en-US" b="1"/>
                      <a:t>0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D98-47A1-B302-5E1FB909A57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="1" i="0"/>
                      <a:t>v</a:t>
                    </a:r>
                    <a:endParaRPr lang="en-US" b="1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D98-47A1-B302-5E1FB909A57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8AD1558-E885-4449-A965-5D8A3AC8FF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D98-47A1-B302-5E1FB909A5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'Closest point on segment &amp; ray'!$X$27:$AA$27</c:f>
              <c:numCache>
                <c:formatCode>General</c:formatCode>
                <c:ptCount val="4"/>
                <c:pt idx="0">
                  <c:v>63.625644955067465</c:v>
                </c:pt>
                <c:pt idx="1">
                  <c:v>1.3308204405837338</c:v>
                </c:pt>
                <c:pt idx="2">
                  <c:v>3.407314591066525</c:v>
                </c:pt>
                <c:pt idx="3">
                  <c:v>-60.9640040739</c:v>
                </c:pt>
              </c:numCache>
            </c:numRef>
          </c:xVal>
          <c:yVal>
            <c:numRef>
              <c:f>'Closest point on segment &amp; ray'!$X$29:$AA$29</c:f>
              <c:numCache>
                <c:formatCode>General</c:formatCode>
                <c:ptCount val="4"/>
                <c:pt idx="0">
                  <c:v>-72.068142783764557</c:v>
                </c:pt>
                <c:pt idx="1">
                  <c:v>-0.51847584736521268</c:v>
                </c:pt>
                <c:pt idx="2">
                  <c:v>-2.9034647452451909</c:v>
                </c:pt>
                <c:pt idx="3">
                  <c:v>71.031191089034138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'Closest point on segment &amp; ray'!$X$26:$AA$26</c15:f>
                <c15:dlblRangeCache>
                  <c:ptCount val="4"/>
                  <c:pt idx="0">
                    <c:v>s</c:v>
                  </c:pt>
                  <c:pt idx="1">
                    <c:v>P</c:v>
                  </c:pt>
                  <c:pt idx="2">
                    <c:v>P+v</c:v>
                  </c:pt>
                  <c:pt idx="3">
                    <c:v>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1D98-47A1-B302-5E1FB909A575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98-47A1-B302-5E1FB909A575}"/>
              </c:ext>
            </c:extLst>
          </c:dPt>
          <c:dLbls>
            <c:dLbl>
              <c:idx val="0"/>
              <c:layout>
                <c:manualLayout>
                  <c:x val="-4.3051005554540236E-2"/>
                  <c:y val="-3.94265344245574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7030A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rgbClr val="7030A0"/>
                        </a:solidFill>
                      </a:rPr>
                      <a:t>Q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D98-47A1-B302-5E1FB909A575}"/>
                </c:ext>
              </c:extLst>
            </c:dLbl>
            <c:dLbl>
              <c:idx val="1"/>
              <c:layout>
                <c:manualLayout>
                  <c:x val="3.9463421758328426E-2"/>
                  <c:y val="3.2258073620092462E-2"/>
                </c:manualLayout>
              </c:layout>
              <c:tx>
                <c:rich>
                  <a:bodyPr/>
                  <a:lstStyle/>
                  <a:p>
                    <a:r>
                      <a:rPr lang="en-US" b="1">
                        <a:solidFill>
                          <a:srgbClr val="C00000"/>
                        </a:solidFill>
                      </a:rPr>
                      <a:t>Q'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D98-47A1-B302-5E1FB909A5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'Closest point on segment &amp; ray'!$AD$27:$AE$27</c:f>
              <c:numCache>
                <c:formatCode>General</c:formatCode>
                <c:ptCount val="2"/>
                <c:pt idx="0">
                  <c:v>1.3308204405837341</c:v>
                </c:pt>
                <c:pt idx="1">
                  <c:v>1.3308204405837338</c:v>
                </c:pt>
              </c:numCache>
            </c:numRef>
          </c:xVal>
          <c:yVal>
            <c:numRef>
              <c:f>'Closest point on segment &amp; ray'!$AD$29:$AE$29</c:f>
              <c:numCache>
                <c:formatCode>General</c:formatCode>
                <c:ptCount val="2"/>
                <c:pt idx="0">
                  <c:v>9.1251749136277418</c:v>
                </c:pt>
                <c:pt idx="1">
                  <c:v>-0.51847584736521268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D98-47A1-B302-5E1FB909A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51648"/>
        <c:axId val="588045744"/>
      </c:scatterChart>
      <c:valAx>
        <c:axId val="588051648"/>
        <c:scaling>
          <c:orientation val="minMax"/>
          <c:max val="15"/>
          <c:min val="-15"/>
        </c:scaling>
        <c:delete val="1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588045744"/>
        <c:crosses val="autoZero"/>
        <c:crossBetween val="midCat"/>
      </c:valAx>
      <c:valAx>
        <c:axId val="588045744"/>
        <c:scaling>
          <c:orientation val="minMax"/>
          <c:max val="15"/>
          <c:min val="-15"/>
        </c:scaling>
        <c:delete val="1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58805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Line</c:v>
          </c:tx>
          <c:spPr>
            <a:ln w="22225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83-47B0-AD40-CB5C1D184B60}"/>
              </c:ext>
            </c:extLst>
          </c:dPt>
          <c:dPt>
            <c:idx val="3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22225" cap="rnd">
                <a:solidFill>
                  <a:schemeClr val="tx1"/>
                </a:solidFill>
                <a:prstDash val="solid"/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83-47B0-AD40-CB5C1D184B6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5011146-C97C-4092-8616-DA86D8CE05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C83-47B0-AD40-CB5C1D184B6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43BEC2D-A1B0-431C-92BD-C4AB089FE7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C83-47B0-AD40-CB5C1D184B6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="1" i="0"/>
                      <a:t>v</a:t>
                    </a:r>
                    <a:endParaRPr lang="en-US" b="1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83-47B0-AD40-CB5C1D184B6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82133E5-18BF-40E0-9B24-715BD462A8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C83-47B0-AD40-CB5C1D184B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'Ray-Sphere Intersection'!$X$22:$AA$22</c:f>
              <c:numCache>
                <c:formatCode>General</c:formatCode>
                <c:ptCount val="4"/>
                <c:pt idx="0">
                  <c:v>-110.03257809751406</c:v>
                </c:pt>
                <c:pt idx="1">
                  <c:v>3.3418920966318493</c:v>
                </c:pt>
                <c:pt idx="2">
                  <c:v>7.12104110310338</c:v>
                </c:pt>
                <c:pt idx="3">
                  <c:v>116.71636229077777</c:v>
                </c:pt>
              </c:numCache>
            </c:numRef>
          </c:xVal>
          <c:yVal>
            <c:numRef>
              <c:f>'Ray-Sphere Intersection'!$X$24:$AA$24</c:f>
              <c:numCache>
                <c:formatCode>General</c:formatCode>
                <c:ptCount val="4"/>
                <c:pt idx="0">
                  <c:v>113.43173002757732</c:v>
                </c:pt>
                <c:pt idx="1">
                  <c:v>-1.660535169510218</c:v>
                </c:pt>
                <c:pt idx="2">
                  <c:v>-5.4969440094131352</c:v>
                </c:pt>
                <c:pt idx="3">
                  <c:v>-116.75280036659774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'Ray-Sphere Intersection'!$X$21:$AA$21</c15:f>
                <c15:dlblRangeCache>
                  <c:ptCount val="4"/>
                  <c:pt idx="0">
                    <c:v>s</c:v>
                  </c:pt>
                  <c:pt idx="1">
                    <c:v>P</c:v>
                  </c:pt>
                  <c:pt idx="2">
                    <c:v>P+v</c:v>
                  </c:pt>
                  <c:pt idx="3">
                    <c:v>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1C83-47B0-AD40-CB5C1D184B60}"/>
            </c:ext>
          </c:extLst>
        </c:ser>
        <c:ser>
          <c:idx val="2"/>
          <c:order val="1"/>
          <c:tx>
            <c:v>C-Q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1C83-47B0-AD40-CB5C1D184B6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7030A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D910D04-F26A-48EF-B9B8-5C8B22961D69}" type="CELLRANGE">
                      <a:rPr lang="en-US" b="1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rgbClr val="7030A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C83-47B0-AD40-CB5C1D184B6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A58CD56-EDAD-41F7-9A51-96C914DAF9F3}" type="CELLRANGE">
                      <a:rPr lang="en-US" b="1">
                        <a:solidFill>
                          <a:srgbClr val="C00000"/>
                        </a:solidFill>
                      </a:rPr>
                      <a:pPr>
                        <a:defRPr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C83-47B0-AD40-CB5C1D184B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'Ray-Sphere Intersection'!$AB$22:$AC$22</c:f>
              <c:numCache>
                <c:formatCode>General</c:formatCode>
                <c:ptCount val="2"/>
                <c:pt idx="0">
                  <c:v>3.3418920966318488</c:v>
                </c:pt>
                <c:pt idx="1">
                  <c:v>3.3418920966318493</c:v>
                </c:pt>
              </c:numCache>
            </c:numRef>
          </c:xVal>
          <c:yVal>
            <c:numRef>
              <c:f>'Ray-Sphere Intersection'!$AB$24:$AC$24</c:f>
              <c:numCache>
                <c:formatCode>General</c:formatCode>
                <c:ptCount val="2"/>
                <c:pt idx="0">
                  <c:v>15.803714027062764</c:v>
                </c:pt>
                <c:pt idx="1">
                  <c:v>-1.660535169510218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'Ray-Sphere Intersection'!$AB$21:$AC$21</c15:f>
                <c15:dlblRangeCache>
                  <c:ptCount val="2"/>
                  <c:pt idx="0">
                    <c:v>C</c:v>
                  </c:pt>
                  <c:pt idx="1">
                    <c:v>Q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1C83-47B0-AD40-CB5C1D184B60}"/>
            </c:ext>
          </c:extLst>
        </c:ser>
        <c:ser>
          <c:idx val="1"/>
          <c:order val="2"/>
          <c:tx>
            <c:v>Sphere</c:v>
          </c:tx>
          <c:spPr>
            <a:ln w="25400" cap="rnd">
              <a:solidFill>
                <a:srgbClr val="B07BD7"/>
              </a:solidFill>
              <a:round/>
            </a:ln>
            <a:effectLst/>
          </c:spPr>
          <c:marker>
            <c:symbol val="none"/>
          </c:marker>
          <c:xVal>
            <c:numRef>
              <c:f>'Ray-Sphere Intersection'!$Y$31:$BE$31</c:f>
              <c:numCache>
                <c:formatCode>General</c:formatCode>
                <c:ptCount val="33"/>
                <c:pt idx="0">
                  <c:v>5.3418920966318488</c:v>
                </c:pt>
                <c:pt idx="1">
                  <c:v>5.3034626574383097</c:v>
                </c:pt>
                <c:pt idx="2">
                  <c:v>5.1896511616544228</c:v>
                </c:pt>
                <c:pt idx="3">
                  <c:v>5.0048313212369395</c:v>
                </c:pt>
                <c:pt idx="4">
                  <c:v>4.7561056590049438</c:v>
                </c:pt>
                <c:pt idx="5">
                  <c:v>4.4530325626710532</c:v>
                </c:pt>
                <c:pt idx="6">
                  <c:v>4.1072589613620281</c:v>
                </c:pt>
                <c:pt idx="7">
                  <c:v>3.7320727406641057</c:v>
                </c:pt>
                <c:pt idx="8">
                  <c:v>3.3418920966318488</c:v>
                </c:pt>
                <c:pt idx="9">
                  <c:v>2.9517114525995924</c:v>
                </c:pt>
                <c:pt idx="10">
                  <c:v>2.5765252319016696</c:v>
                </c:pt>
                <c:pt idx="11">
                  <c:v>2.2307516305926449</c:v>
                </c:pt>
                <c:pt idx="12">
                  <c:v>1.9276785342587539</c:v>
                </c:pt>
                <c:pt idx="13">
                  <c:v>1.6789528720267581</c:v>
                </c:pt>
                <c:pt idx="14">
                  <c:v>1.4941330316092754</c:v>
                </c:pt>
                <c:pt idx="15">
                  <c:v>1.380321535825388</c:v>
                </c:pt>
                <c:pt idx="16">
                  <c:v>1.3418920966318488</c:v>
                </c:pt>
                <c:pt idx="17">
                  <c:v>1.380321535825388</c:v>
                </c:pt>
                <c:pt idx="18">
                  <c:v>1.4941330316092751</c:v>
                </c:pt>
                <c:pt idx="19">
                  <c:v>1.6789528720267579</c:v>
                </c:pt>
                <c:pt idx="20">
                  <c:v>1.9276785342587535</c:v>
                </c:pt>
                <c:pt idx="21">
                  <c:v>2.2307516305926445</c:v>
                </c:pt>
                <c:pt idx="22">
                  <c:v>2.5765252319016683</c:v>
                </c:pt>
                <c:pt idx="23">
                  <c:v>2.9517114525995916</c:v>
                </c:pt>
                <c:pt idx="24">
                  <c:v>3.3418920966318484</c:v>
                </c:pt>
                <c:pt idx="25">
                  <c:v>3.7320727406641057</c:v>
                </c:pt>
                <c:pt idx="26">
                  <c:v>4.1072589613620289</c:v>
                </c:pt>
                <c:pt idx="27">
                  <c:v>4.4530325626710523</c:v>
                </c:pt>
                <c:pt idx="28">
                  <c:v>4.7561056590049438</c:v>
                </c:pt>
                <c:pt idx="29">
                  <c:v>5.0048313212369395</c:v>
                </c:pt>
                <c:pt idx="30">
                  <c:v>5.1896511616544219</c:v>
                </c:pt>
                <c:pt idx="31">
                  <c:v>5.3034626574383097</c:v>
                </c:pt>
                <c:pt idx="32">
                  <c:v>5.3418920966318488</c:v>
                </c:pt>
              </c:numCache>
            </c:numRef>
          </c:xVal>
          <c:yVal>
            <c:numRef>
              <c:f>'Ray-Sphere Intersection'!$Y$32:$BE$32</c:f>
              <c:numCache>
                <c:formatCode>General</c:formatCode>
                <c:ptCount val="33"/>
                <c:pt idx="0">
                  <c:v>15.803714027062764</c:v>
                </c:pt>
                <c:pt idx="1">
                  <c:v>16.19389467109502</c:v>
                </c:pt>
                <c:pt idx="2">
                  <c:v>16.569080891792943</c:v>
                </c:pt>
                <c:pt idx="3">
                  <c:v>16.91485449310197</c:v>
                </c:pt>
                <c:pt idx="4">
                  <c:v>17.21792758943586</c:v>
                </c:pt>
                <c:pt idx="5">
                  <c:v>17.466653251667854</c:v>
                </c:pt>
                <c:pt idx="6">
                  <c:v>17.651473092085336</c:v>
                </c:pt>
                <c:pt idx="7">
                  <c:v>17.765284587869225</c:v>
                </c:pt>
                <c:pt idx="8">
                  <c:v>17.803714027062764</c:v>
                </c:pt>
                <c:pt idx="9">
                  <c:v>17.765284587869225</c:v>
                </c:pt>
                <c:pt idx="10">
                  <c:v>17.651473092085336</c:v>
                </c:pt>
                <c:pt idx="11">
                  <c:v>17.466653251667854</c:v>
                </c:pt>
                <c:pt idx="12">
                  <c:v>17.21792758943586</c:v>
                </c:pt>
                <c:pt idx="13">
                  <c:v>16.91485449310197</c:v>
                </c:pt>
                <c:pt idx="14">
                  <c:v>16.569080891792943</c:v>
                </c:pt>
                <c:pt idx="15">
                  <c:v>16.19389467109502</c:v>
                </c:pt>
                <c:pt idx="16">
                  <c:v>15.803714027062764</c:v>
                </c:pt>
                <c:pt idx="17">
                  <c:v>15.413533383030508</c:v>
                </c:pt>
                <c:pt idx="18">
                  <c:v>15.038347162332585</c:v>
                </c:pt>
                <c:pt idx="19">
                  <c:v>14.692573561023559</c:v>
                </c:pt>
                <c:pt idx="20">
                  <c:v>14.389500464689668</c:v>
                </c:pt>
                <c:pt idx="21">
                  <c:v>14.140774802457674</c:v>
                </c:pt>
                <c:pt idx="22">
                  <c:v>13.955954962040192</c:v>
                </c:pt>
                <c:pt idx="23">
                  <c:v>13.842143466256303</c:v>
                </c:pt>
                <c:pt idx="24">
                  <c:v>13.803714027062764</c:v>
                </c:pt>
                <c:pt idx="25">
                  <c:v>13.842143466256303</c:v>
                </c:pt>
                <c:pt idx="26">
                  <c:v>13.95595496204019</c:v>
                </c:pt>
                <c:pt idx="27">
                  <c:v>14.140774802457672</c:v>
                </c:pt>
                <c:pt idx="28">
                  <c:v>14.389500464689668</c:v>
                </c:pt>
                <c:pt idx="29">
                  <c:v>14.692573561023559</c:v>
                </c:pt>
                <c:pt idx="30">
                  <c:v>15.038347162332583</c:v>
                </c:pt>
                <c:pt idx="31">
                  <c:v>15.413533383030506</c:v>
                </c:pt>
                <c:pt idx="32">
                  <c:v>15.803714027062764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9F9-4CCB-8CF3-A419CBBDC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51648"/>
        <c:axId val="588045744"/>
      </c:scatterChart>
      <c:valAx>
        <c:axId val="588051648"/>
        <c:scaling>
          <c:orientation val="minMax"/>
          <c:max val="15"/>
          <c:min val="-15"/>
        </c:scaling>
        <c:delete val="1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588045744"/>
        <c:crosses val="autoZero"/>
        <c:crossBetween val="midCat"/>
      </c:valAx>
      <c:valAx>
        <c:axId val="588045744"/>
        <c:scaling>
          <c:orientation val="minMax"/>
          <c:max val="15"/>
          <c:min val="-15"/>
        </c:scaling>
        <c:delete val="1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58805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Line</c:v>
          </c:tx>
          <c:spPr>
            <a:ln w="95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2"/>
            <c:marker>
              <c:symbol val="circle"/>
              <c:size val="4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spPr>
              <a:ln w="22225" cap="rnd">
                <a:solidFill>
                  <a:schemeClr val="tx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D92-4CFE-956C-B7A4DB2746B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E5749E0-64F5-4573-B8B5-30F4FD6A0A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D92-4CFE-956C-B7A4DB2746B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9B72A83-28F3-437E-83BA-ADAA12760A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D92-4CFE-956C-B7A4DB2746B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424B62F-738F-4B3F-BAE8-675FAFFBBE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D92-4CFE-956C-B7A4DB2746B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E2C0D86-FB12-4447-9C68-0FD2D7EEC4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D92-4CFE-956C-B7A4DB2746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'Line-AABB Intersection'!$V$20:$Y$20</c:f>
              <c:numCache>
                <c:formatCode>General</c:formatCode>
                <c:ptCount val="4"/>
                <c:pt idx="0">
                  <c:v>-163</c:v>
                </c:pt>
                <c:pt idx="1">
                  <c:v>-3</c:v>
                </c:pt>
                <c:pt idx="2">
                  <c:v>1</c:v>
                </c:pt>
                <c:pt idx="3">
                  <c:v>157</c:v>
                </c:pt>
              </c:numCache>
            </c:numRef>
          </c:xVal>
          <c:yVal>
            <c:numRef>
              <c:f>'Line-AABB Intersection'!$V$18:$Y$18</c:f>
              <c:numCache>
                <c:formatCode>General</c:formatCode>
                <c:ptCount val="4"/>
                <c:pt idx="0">
                  <c:v>-162</c:v>
                </c:pt>
                <c:pt idx="1">
                  <c:v>-2</c:v>
                </c:pt>
                <c:pt idx="2">
                  <c:v>2</c:v>
                </c:pt>
                <c:pt idx="3">
                  <c:v>158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'Line-AABB Intersection'!$V$17:$Y$17</c15:f>
                <c15:dlblRangeCache>
                  <c:ptCount val="4"/>
                  <c:pt idx="0">
                    <c:v>s</c:v>
                  </c:pt>
                  <c:pt idx="1">
                    <c:v>P0</c:v>
                  </c:pt>
                  <c:pt idx="2">
                    <c:v>v</c:v>
                  </c:pt>
                  <c:pt idx="3">
                    <c:v>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2D92-4CFE-956C-B7A4DB2746B4}"/>
            </c:ext>
          </c:extLst>
        </c:ser>
        <c:ser>
          <c:idx val="2"/>
          <c:order val="1"/>
          <c:tx>
            <c:v>interval x</c:v>
          </c:tx>
          <c:spPr>
            <a:ln w="63500" cap="flat">
              <a:solidFill>
                <a:srgbClr val="C00000"/>
              </a:solidFill>
              <a:round/>
            </a:ln>
            <a:effectLst>
              <a:glow rad="101600">
                <a:schemeClr val="bg1">
                  <a:lumMod val="75000"/>
                  <a:alpha val="40000"/>
                </a:schemeClr>
              </a:glow>
            </a:effectLst>
          </c:spPr>
          <c:marker>
            <c:symbol val="none"/>
          </c:marker>
          <c:xVal>
            <c:numRef>
              <c:f>'Line-AABB Intersection'!$V$25:$W$25</c:f>
              <c:numCache>
                <c:formatCode>General</c:formatCode>
                <c:ptCount val="2"/>
                <c:pt idx="0">
                  <c:v>0.5</c:v>
                </c:pt>
                <c:pt idx="1">
                  <c:v>1.5</c:v>
                </c:pt>
              </c:numCache>
            </c:numRef>
          </c:xVal>
          <c:yVal>
            <c:numRef>
              <c:f>'Line-AABB Intersection'!$V$23:$W$23</c:f>
              <c:numCache>
                <c:formatCode>General</c:formatCode>
                <c:ptCount val="2"/>
                <c:pt idx="0">
                  <c:v>1.5</c:v>
                </c:pt>
                <c:pt idx="1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D92-4CFE-956C-B7A4DB2746B4}"/>
            </c:ext>
          </c:extLst>
        </c:ser>
        <c:ser>
          <c:idx val="3"/>
          <c:order val="2"/>
          <c:tx>
            <c:v>width markers</c:v>
          </c:tx>
          <c:spPr>
            <a:ln w="25400" cap="rnd">
              <a:solidFill>
                <a:schemeClr val="bg1">
                  <a:lumMod val="6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'Line-AABB Intersection'!$AB$14:$AL$14</c:f>
              <c:numCache>
                <c:formatCode>General</c:formatCode>
                <c:ptCount val="11"/>
                <c:pt idx="0">
                  <c:v>-40</c:v>
                </c:pt>
                <c:pt idx="1">
                  <c:v>40</c:v>
                </c:pt>
                <c:pt idx="3">
                  <c:v>-40</c:v>
                </c:pt>
                <c:pt idx="4">
                  <c:v>40</c:v>
                </c:pt>
                <c:pt idx="6">
                  <c:v>4.5</c:v>
                </c:pt>
                <c:pt idx="7">
                  <c:v>4.5</c:v>
                </c:pt>
                <c:pt idx="9">
                  <c:v>9.5</c:v>
                </c:pt>
                <c:pt idx="10">
                  <c:v>9.5</c:v>
                </c:pt>
              </c:numCache>
            </c:numRef>
          </c:xVal>
          <c:yVal>
            <c:numRef>
              <c:f>'Line-AABB Intersection'!$AB$12:$AL$12</c:f>
              <c:numCache>
                <c:formatCode>General</c:formatCode>
                <c:ptCount val="11"/>
                <c:pt idx="0">
                  <c:v>1.5</c:v>
                </c:pt>
                <c:pt idx="1">
                  <c:v>1.5</c:v>
                </c:pt>
                <c:pt idx="3">
                  <c:v>2.5</c:v>
                </c:pt>
                <c:pt idx="4">
                  <c:v>2.5</c:v>
                </c:pt>
                <c:pt idx="6">
                  <c:v>-40</c:v>
                </c:pt>
                <c:pt idx="7">
                  <c:v>40</c:v>
                </c:pt>
                <c:pt idx="9">
                  <c:v>-40</c:v>
                </c:pt>
                <c:pt idx="1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D92-4CFE-956C-B7A4DB2746B4}"/>
            </c:ext>
          </c:extLst>
        </c:ser>
        <c:ser>
          <c:idx val="0"/>
          <c:order val="3"/>
          <c:tx>
            <c:v>AABB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2D92-4CFE-956C-B7A4DB2746B4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92-4CFE-956C-B7A4DB2746B4}"/>
              </c:ext>
            </c:extLst>
          </c:dPt>
          <c:xVal>
            <c:numRef>
              <c:f>'Line-AABB Intersection'!$V$14:$Z$14</c:f>
              <c:numCache>
                <c:formatCode>General</c:formatCode>
                <c:ptCount val="5"/>
                <c:pt idx="0">
                  <c:v>4.5</c:v>
                </c:pt>
                <c:pt idx="1">
                  <c:v>9.5</c:v>
                </c:pt>
                <c:pt idx="2">
                  <c:v>9.5</c:v>
                </c:pt>
                <c:pt idx="3">
                  <c:v>4.5</c:v>
                </c:pt>
                <c:pt idx="4">
                  <c:v>4.5</c:v>
                </c:pt>
              </c:numCache>
            </c:numRef>
          </c:xVal>
          <c:yVal>
            <c:numRef>
              <c:f>'Line-AABB Intersection'!$V$12:$Z$12</c:f>
              <c:numCache>
                <c:formatCode>General</c:formatCode>
                <c:ptCount val="5"/>
                <c:pt idx="0">
                  <c:v>1.5</c:v>
                </c:pt>
                <c:pt idx="1">
                  <c:v>1.5</c:v>
                </c:pt>
                <c:pt idx="2">
                  <c:v>2.5</c:v>
                </c:pt>
                <c:pt idx="3">
                  <c:v>2.5</c:v>
                </c:pt>
                <c:pt idx="4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92-4CFE-956C-B7A4DB2746B4}"/>
            </c:ext>
          </c:extLst>
        </c:ser>
        <c:ser>
          <c:idx val="4"/>
          <c:order val="4"/>
          <c:tx>
            <c:v>interval z</c:v>
          </c:tx>
          <c:spPr>
            <a:ln w="60325" cap="rnd">
              <a:solidFill>
                <a:srgbClr val="0070C0"/>
              </a:solidFill>
              <a:bevel/>
            </a:ln>
            <a:effectLst>
              <a:glow rad="139700">
                <a:schemeClr val="bg1">
                  <a:lumMod val="65000"/>
                  <a:alpha val="40000"/>
                </a:schemeClr>
              </a:glo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0325" cap="flat">
                <a:solidFill>
                  <a:srgbClr val="0070C0"/>
                </a:solidFill>
                <a:round/>
              </a:ln>
              <a:effectLst>
                <a:glow rad="139700">
                  <a:schemeClr val="bg1">
                    <a:lumMod val="65000"/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C-2D92-4CFE-956C-B7A4DB2746B4}"/>
              </c:ext>
            </c:extLst>
          </c:dPt>
          <c:xVal>
            <c:numRef>
              <c:f>'Line-AABB Intersection'!$X$25:$Y$25</c:f>
              <c:numCache>
                <c:formatCode>General</c:formatCode>
                <c:ptCount val="2"/>
                <c:pt idx="0">
                  <c:v>4.5</c:v>
                </c:pt>
                <c:pt idx="1">
                  <c:v>9.5</c:v>
                </c:pt>
              </c:numCache>
            </c:numRef>
          </c:xVal>
          <c:yVal>
            <c:numRef>
              <c:f>'Line-AABB Intersection'!$X$23:$Y$23</c:f>
              <c:numCache>
                <c:formatCode>General</c:formatCode>
                <c:ptCount val="2"/>
                <c:pt idx="0">
                  <c:v>5.5</c:v>
                </c:pt>
                <c:pt idx="1">
                  <c:v>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D92-4CFE-956C-B7A4DB274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590600"/>
        <c:axId val="680592568"/>
      </c:scatterChart>
      <c:valAx>
        <c:axId val="680590600"/>
        <c:scaling>
          <c:orientation val="minMax"/>
          <c:max val="18"/>
          <c:min val="-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92568"/>
        <c:crosses val="autoZero"/>
        <c:crossBetween val="midCat"/>
        <c:majorUnit val="2"/>
      </c:valAx>
      <c:valAx>
        <c:axId val="680592568"/>
        <c:scaling>
          <c:orientation val="minMax"/>
          <c:max val="18"/>
          <c:min val="-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9060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square = 1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344477090226076E-2"/>
          <c:y val="8.2672913779083285E-2"/>
          <c:w val="0.92931104581954782"/>
          <c:h val="0.88375742761737608"/>
        </c:manualLayout>
      </c:layout>
      <c:scatterChart>
        <c:scatterStyle val="lineMarker"/>
        <c:varyColors val="0"/>
        <c:ser>
          <c:idx val="4"/>
          <c:order val="0"/>
          <c:tx>
            <c:v>C on Plane</c:v>
          </c:tx>
          <c:spPr>
            <a:ln w="254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chemeClr val="tx1"/>
                        </a:solidFill>
                      </a:rPr>
                      <a:t>d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335-4061-A9FB-41AF5BCD7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'Sphere-Plane Intersection'!$Z$21:$AA$21</c:f>
              <c:numCache>
                <c:formatCode>General</c:formatCode>
                <c:ptCount val="2"/>
                <c:pt idx="0">
                  <c:v>9.6155737873129166</c:v>
                </c:pt>
                <c:pt idx="1">
                  <c:v>9.3317208864499577</c:v>
                </c:pt>
              </c:numCache>
            </c:numRef>
          </c:xVal>
          <c:yVal>
            <c:numRef>
              <c:f>'Sphere-Plane Intersection'!$Z$19:$AA$19</c:f>
              <c:numCache>
                <c:formatCode>General</c:formatCode>
                <c:ptCount val="2"/>
                <c:pt idx="0">
                  <c:v>-2.5594164901381715</c:v>
                </c:pt>
                <c:pt idx="1">
                  <c:v>-0.41848056509293707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335-4061-A9FB-41AF5BCD77A5}"/>
            </c:ext>
          </c:extLst>
        </c:ser>
        <c:ser>
          <c:idx val="0"/>
          <c:order val="1"/>
          <c:tx>
            <c:v>Plane</c:v>
          </c:tx>
          <c:spPr>
            <a:ln w="38100" cap="rnd" cmpd="tri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'Sphere-Plane Intersection'!$X$30:$AA$30</c:f>
              <c:numCache>
                <c:formatCode>General</c:formatCode>
                <c:ptCount val="4"/>
                <c:pt idx="0">
                  <c:v>-465.83276526754037</c:v>
                </c:pt>
                <c:pt idx="1">
                  <c:v>-6.8161029378420679</c:v>
                </c:pt>
                <c:pt idx="2">
                  <c:v>4.6593136204003898</c:v>
                </c:pt>
                <c:pt idx="3">
                  <c:v>452.20055939185625</c:v>
                </c:pt>
              </c:numCache>
            </c:numRef>
          </c:xVal>
          <c:yVal>
            <c:numRef>
              <c:f>'Sphere-Plane Intersection'!$X$28:$AA$28</c:f>
              <c:numCache>
                <c:formatCode>General</c:formatCode>
                <c:ptCount val="4"/>
                <c:pt idx="0">
                  <c:v>-63.417478435156625</c:v>
                </c:pt>
                <c:pt idx="1">
                  <c:v>-2.5594164901381711</c:v>
                </c:pt>
                <c:pt idx="2">
                  <c:v>-1.0379649415127097</c:v>
                </c:pt>
                <c:pt idx="3">
                  <c:v>58.298645454880287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5-4061-A9FB-41AF5BCD77A5}"/>
            </c:ext>
          </c:extLst>
        </c:ser>
        <c:ser>
          <c:idx val="1"/>
          <c:order val="2"/>
          <c:tx>
            <c:v>Normal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non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6-0335-4061-A9FB-41AF5BCD77A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D268842-E34E-4DE1-B3D4-58F78FE1FDA1}" type="CELLRANGE">
                      <a:rPr lang="en-US" b="1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0335-4061-A9FB-41AF5BCD77A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69DCE5F-0052-4BF2-9E70-168D50F8F3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335-4061-A9FB-41AF5BCD7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'Sphere-Plane Intersection'!$AB$30:$AC$30</c:f>
              <c:numCache>
                <c:formatCode>General</c:formatCode>
                <c:ptCount val="2"/>
                <c:pt idx="0">
                  <c:v>-6.8161029378420679</c:v>
                </c:pt>
                <c:pt idx="1">
                  <c:v>-8.3375544864675284</c:v>
                </c:pt>
              </c:numCache>
            </c:numRef>
          </c:xVal>
          <c:yVal>
            <c:numRef>
              <c:f>'Sphere-Plane Intersection'!$AB$28:$AC$28</c:f>
              <c:numCache>
                <c:formatCode>General</c:formatCode>
                <c:ptCount val="2"/>
                <c:pt idx="0">
                  <c:v>-2.5594164901381711</c:v>
                </c:pt>
                <c:pt idx="1">
                  <c:v>8.916000068104287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'Sphere-Plane Intersection'!$AB$27:$AC$27</c15:f>
                <c15:dlblRangeCache>
                  <c:ptCount val="2"/>
                  <c:pt idx="0">
                    <c:v>P0</c:v>
                  </c:pt>
                  <c:pt idx="1">
                    <c:v>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335-4061-A9FB-41AF5BCD77A5}"/>
            </c:ext>
          </c:extLst>
        </c:ser>
        <c:ser>
          <c:idx val="2"/>
          <c:order val="3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b="1"/>
                      <a:t>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335-4061-A9FB-41AF5BCD7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'Sphere-Plane Intersection'!$AD$30</c:f>
              <c:numCache>
                <c:formatCode>General</c:formatCode>
                <c:ptCount val="1"/>
                <c:pt idx="0">
                  <c:v>9.6155737873129166</c:v>
                </c:pt>
              </c:numCache>
            </c:numRef>
          </c:xVal>
          <c:yVal>
            <c:numRef>
              <c:f>'Sphere-Plane Intersection'!$AD$28</c:f>
              <c:numCache>
                <c:formatCode>General</c:formatCode>
                <c:ptCount val="1"/>
                <c:pt idx="0">
                  <c:v>-2.5594164901381715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335-4061-A9FB-41AF5BCD77A5}"/>
            </c:ext>
          </c:extLst>
        </c:ser>
        <c:ser>
          <c:idx val="3"/>
          <c:order val="4"/>
          <c:tx>
            <c:v>r</c:v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'Sphere-Plane Intersection'!$Y$38:$AW$38</c:f>
              <c:numCache>
                <c:formatCode>General</c:formatCode>
                <c:ptCount val="25"/>
                <c:pt idx="0">
                  <c:v>9.6155737873129166</c:v>
                </c:pt>
                <c:pt idx="1">
                  <c:v>10.52144044517174</c:v>
                </c:pt>
                <c:pt idx="2">
                  <c:v>11.365573787312917</c:v>
                </c:pt>
                <c:pt idx="3">
                  <c:v>12.090447521465833</c:v>
                </c:pt>
                <c:pt idx="4">
                  <c:v>12.646662700558451</c:v>
                </c:pt>
                <c:pt idx="5">
                  <c:v>12.996314179324656</c:v>
                </c:pt>
                <c:pt idx="6">
                  <c:v>13.115573787312917</c:v>
                </c:pt>
                <c:pt idx="7">
                  <c:v>12.996314179324656</c:v>
                </c:pt>
                <c:pt idx="8">
                  <c:v>12.646662700558451</c:v>
                </c:pt>
                <c:pt idx="9">
                  <c:v>12.090447521465833</c:v>
                </c:pt>
                <c:pt idx="10">
                  <c:v>11.365573787312918</c:v>
                </c:pt>
                <c:pt idx="11">
                  <c:v>10.52144044517174</c:v>
                </c:pt>
                <c:pt idx="12">
                  <c:v>9.6155737873129166</c:v>
                </c:pt>
                <c:pt idx="13">
                  <c:v>8.7097071294540953</c:v>
                </c:pt>
                <c:pt idx="14">
                  <c:v>7.8655737873129175</c:v>
                </c:pt>
                <c:pt idx="15">
                  <c:v>7.1407000531600016</c:v>
                </c:pt>
                <c:pt idx="16">
                  <c:v>6.5844848740673818</c:v>
                </c:pt>
                <c:pt idx="17">
                  <c:v>6.2348333953011785</c:v>
                </c:pt>
                <c:pt idx="18">
                  <c:v>6.1155737873129166</c:v>
                </c:pt>
                <c:pt idx="19">
                  <c:v>6.2348333953011768</c:v>
                </c:pt>
                <c:pt idx="20">
                  <c:v>6.58448487406738</c:v>
                </c:pt>
                <c:pt idx="21">
                  <c:v>7.1407000531599998</c:v>
                </c:pt>
                <c:pt idx="22">
                  <c:v>7.8655737873129148</c:v>
                </c:pt>
                <c:pt idx="23">
                  <c:v>8.7097071294540918</c:v>
                </c:pt>
                <c:pt idx="24">
                  <c:v>9.6155737873129166</c:v>
                </c:pt>
              </c:numCache>
            </c:numRef>
          </c:xVal>
          <c:yVal>
            <c:numRef>
              <c:f>'Sphere-Plane Intersection'!$Y$37:$AW$37</c:f>
              <c:numCache>
                <c:formatCode>General</c:formatCode>
                <c:ptCount val="25"/>
                <c:pt idx="0">
                  <c:v>0.94058350986182848</c:v>
                </c:pt>
                <c:pt idx="1">
                  <c:v>0.82132390187356741</c:v>
                </c:pt>
                <c:pt idx="2">
                  <c:v>0.47167242310736412</c:v>
                </c:pt>
                <c:pt idx="3">
                  <c:v>-8.454275598525518E-2</c:v>
                </c:pt>
                <c:pt idx="4">
                  <c:v>-0.80941649013817107</c:v>
                </c:pt>
                <c:pt idx="5">
                  <c:v>-1.653549832279348</c:v>
                </c:pt>
                <c:pt idx="6">
                  <c:v>-2.5594164901381715</c:v>
                </c:pt>
                <c:pt idx="7">
                  <c:v>-3.4652831479969937</c:v>
                </c:pt>
                <c:pt idx="8">
                  <c:v>-4.3094164901381706</c:v>
                </c:pt>
                <c:pt idx="9">
                  <c:v>-5.0342902242910874</c:v>
                </c:pt>
                <c:pt idx="10">
                  <c:v>-5.5905054033837063</c:v>
                </c:pt>
                <c:pt idx="11">
                  <c:v>-5.9401568821499104</c:v>
                </c:pt>
                <c:pt idx="12">
                  <c:v>-6.0594164901381715</c:v>
                </c:pt>
                <c:pt idx="13">
                  <c:v>-5.9401568821499104</c:v>
                </c:pt>
                <c:pt idx="14">
                  <c:v>-5.5905054033837072</c:v>
                </c:pt>
                <c:pt idx="15">
                  <c:v>-5.0342902242910892</c:v>
                </c:pt>
                <c:pt idx="16">
                  <c:v>-4.3094164901381733</c:v>
                </c:pt>
                <c:pt idx="17">
                  <c:v>-3.4652831479969968</c:v>
                </c:pt>
                <c:pt idx="18">
                  <c:v>-2.559416490138172</c:v>
                </c:pt>
                <c:pt idx="19">
                  <c:v>-1.6535498322793505</c:v>
                </c:pt>
                <c:pt idx="20">
                  <c:v>-0.80941649013817374</c:v>
                </c:pt>
                <c:pt idx="21">
                  <c:v>-8.4542755985255624E-2</c:v>
                </c:pt>
                <c:pt idx="22">
                  <c:v>0.47167242310736279</c:v>
                </c:pt>
                <c:pt idx="23">
                  <c:v>0.82132390187356696</c:v>
                </c:pt>
                <c:pt idx="24">
                  <c:v>0.94058350986182848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335-4061-A9FB-41AF5BCD7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724544"/>
        <c:axId val="699716016"/>
      </c:scatterChart>
      <c:valAx>
        <c:axId val="699724544"/>
        <c:scaling>
          <c:orientation val="minMax"/>
          <c:max val="24"/>
          <c:min val="-24"/>
        </c:scaling>
        <c:delete val="1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99716016"/>
        <c:crosses val="autoZero"/>
        <c:crossBetween val="midCat"/>
        <c:majorUnit val="1"/>
      </c:valAx>
      <c:valAx>
        <c:axId val="699716016"/>
        <c:scaling>
          <c:orientation val="minMax"/>
          <c:max val="24"/>
          <c:min val="-24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9972454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square = 1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Segment</c:v>
          </c:tx>
          <c:spPr>
            <a:ln w="25400" cap="rnd" cmpd="sng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E8F497E-E018-4BBC-A71E-ACC7F8A3C4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18D-4A4B-99E4-3F52BBDFC09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70C0"/>
                        </a:solidFill>
                      </a:rPr>
                      <a:t>S2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8D-4A4B-99E4-3F52BBDFC0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'Segment-Plane Intersection'!$AA$21:$AB$21</c:f>
              <c:numCache>
                <c:formatCode>General</c:formatCode>
                <c:ptCount val="2"/>
                <c:pt idx="0">
                  <c:v>12.835052087603824</c:v>
                </c:pt>
                <c:pt idx="1">
                  <c:v>-14.823581284274837</c:v>
                </c:pt>
              </c:numCache>
            </c:numRef>
          </c:xVal>
          <c:yVal>
            <c:numRef>
              <c:f>'Segment-Plane Intersection'!$AA$19:$AB$19</c:f>
              <c:numCache>
                <c:formatCode>General</c:formatCode>
                <c:ptCount val="2"/>
                <c:pt idx="0">
                  <c:v>6.7261748559487078</c:v>
                </c:pt>
                <c:pt idx="1">
                  <c:v>6.7261748559487087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'Segment-Plane Intersection'!$AA$18:$AB$18</c15:f>
                <c15:dlblRangeCache>
                  <c:ptCount val="2"/>
                  <c:pt idx="0">
                    <c:v>S1</c:v>
                  </c:pt>
                  <c:pt idx="1">
                    <c:v>S2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18D-4A4B-99E4-3F52BBDFC095}"/>
            </c:ext>
          </c:extLst>
        </c:ser>
        <c:ser>
          <c:idx val="0"/>
          <c:order val="1"/>
          <c:tx>
            <c:v>Plane</c:v>
          </c:tx>
          <c:spPr>
            <a:ln w="38100" cap="rnd" cmpd="tri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'Segment-Plane Intersection'!$Y$30:$AB$30</c:f>
              <c:numCache>
                <c:formatCode>General</c:formatCode>
                <c:ptCount val="4"/>
                <c:pt idx="0">
                  <c:v>301.88165200384202</c:v>
                </c:pt>
                <c:pt idx="1">
                  <c:v>1.1931175180026092</c:v>
                </c:pt>
                <c:pt idx="2">
                  <c:v>-6.3240958441433754</c:v>
                </c:pt>
                <c:pt idx="3">
                  <c:v>-299.49541696783677</c:v>
                </c:pt>
              </c:numCache>
            </c:numRef>
          </c:xVal>
          <c:yVal>
            <c:numRef>
              <c:f>'Segment-Plane Intersection'!$Y$28:$AB$28</c:f>
              <c:numCache>
                <c:formatCode>General</c:formatCode>
                <c:ptCount val="4"/>
                <c:pt idx="0">
                  <c:v>499.57817603101103</c:v>
                </c:pt>
                <c:pt idx="1">
                  <c:v>-0.8080800040225864</c:v>
                </c:pt>
                <c:pt idx="2">
                  <c:v>-13.317736404898428</c:v>
                </c:pt>
                <c:pt idx="3">
                  <c:v>-501.19433603905622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8D-4A4B-99E4-3F52BBDFC095}"/>
            </c:ext>
          </c:extLst>
        </c:ser>
        <c:ser>
          <c:idx val="1"/>
          <c:order val="2"/>
          <c:tx>
            <c:v>Normal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non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4-118D-4A4B-99E4-3F52BBDFC09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E67F5EE-6852-4D37-96B1-913B065350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18D-4A4B-99E4-3F52BBDFC09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62796EB-C872-4EC4-B7BE-0A6B1867A0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18D-4A4B-99E4-3F52BBDFC0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'Segment-Plane Intersection'!$AC$30:$AD$30</c:f>
              <c:numCache>
                <c:formatCode>General</c:formatCode>
                <c:ptCount val="2"/>
                <c:pt idx="0">
                  <c:v>1.1931175180026092</c:v>
                </c:pt>
                <c:pt idx="1">
                  <c:v>13.702773918878449</c:v>
                </c:pt>
              </c:numCache>
            </c:numRef>
          </c:xVal>
          <c:yVal>
            <c:numRef>
              <c:f>'Segment-Plane Intersection'!$AC$28:$AD$28</c:f>
              <c:numCache>
                <c:formatCode>General</c:formatCode>
                <c:ptCount val="2"/>
                <c:pt idx="0">
                  <c:v>-0.8080800040225864</c:v>
                </c:pt>
                <c:pt idx="1">
                  <c:v>-8.3252933661685713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'Segment-Plane Intersection'!$AC$27:$AD$27</c15:f>
                <c15:dlblRangeCache>
                  <c:ptCount val="2"/>
                  <c:pt idx="0">
                    <c:v>P0</c:v>
                  </c:pt>
                  <c:pt idx="1">
                    <c:v>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118D-4A4B-99E4-3F52BBDFC095}"/>
            </c:ext>
          </c:extLst>
        </c:ser>
        <c:ser>
          <c:idx val="3"/>
          <c:order val="3"/>
          <c:tx>
            <c:v>Q no hit</c:v>
          </c:tx>
          <c:spPr>
            <a:ln w="19050" cap="rnd">
              <a:noFill/>
              <a:round/>
            </a:ln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00B05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i="1">
                        <a:solidFill>
                          <a:srgbClr val="00B050"/>
                        </a:solidFill>
                      </a:rPr>
                      <a:t>Q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E84-4C8C-90C4-D38978655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'Segment-Plane Intersection'!$AG$30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'Segment-Plane Intersection'!$AG$28</c:f>
              <c:numCache>
                <c:formatCode>General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18D-4A4B-99E4-3F52BBDFC095}"/>
            </c:ext>
          </c:extLst>
        </c:ser>
        <c:ser>
          <c:idx val="2"/>
          <c:order val="4"/>
          <c:tx>
            <c:v>Q hit</c:v>
          </c:tx>
          <c:spPr>
            <a:ln w="19050" cap="rnd">
              <a:solidFill>
                <a:schemeClr val="accent3"/>
              </a:solidFill>
              <a:round/>
            </a:ln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i="1">
                        <a:solidFill>
                          <a:srgbClr val="C00000"/>
                        </a:solidFill>
                      </a:rPr>
                      <a:t>Q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E84-4C8C-90C4-D38978655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'Segment-Plane Intersection'!$AF$30</c:f>
              <c:numCache>
                <c:formatCode>General</c:formatCode>
                <c:ptCount val="1"/>
                <c:pt idx="0">
                  <c:v>5.7205481277853236</c:v>
                </c:pt>
              </c:numCache>
            </c:numRef>
          </c:xVal>
          <c:yVal>
            <c:numRef>
              <c:f>'Segment-Plane Intersection'!$AF$28</c:f>
              <c:numCache>
                <c:formatCode>General</c:formatCode>
                <c:ptCount val="1"/>
                <c:pt idx="0">
                  <c:v>6.7261748559487087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18D-4A4B-99E4-3F52BBDFC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724544"/>
        <c:axId val="699716016"/>
      </c:scatterChart>
      <c:valAx>
        <c:axId val="699724544"/>
        <c:scaling>
          <c:orientation val="minMax"/>
          <c:max val="24"/>
          <c:min val="-24"/>
        </c:scaling>
        <c:delete val="1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99716016"/>
        <c:crosses val="autoZero"/>
        <c:crossBetween val="midCat"/>
        <c:majorUnit val="1"/>
      </c:valAx>
      <c:valAx>
        <c:axId val="699716016"/>
        <c:scaling>
          <c:orientation val="minMax"/>
          <c:max val="24"/>
          <c:min val="-2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9972454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square = 1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plane</c:v>
          </c:tx>
          <c:spPr>
            <a:ln w="38100" cap="rnd" cmpd="tri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'OBB-Plane Intersection'!$AE$40:$AH$40</c:f>
              <c:numCache>
                <c:formatCode>General</c:formatCode>
                <c:ptCount val="4"/>
                <c:pt idx="0">
                  <c:v>-518.40087046727388</c:v>
                </c:pt>
                <c:pt idx="1">
                  <c:v>-3.2426403853215358</c:v>
                </c:pt>
                <c:pt idx="2">
                  <c:v>9.6363153667272705</c:v>
                </c:pt>
                <c:pt idx="3">
                  <c:v>511.91558969663078</c:v>
                </c:pt>
              </c:numCache>
            </c:numRef>
          </c:xVal>
          <c:yVal>
            <c:numRef>
              <c:f>'OBB-Plane Intersection'!$AE$38:$AH$38</c:f>
              <c:numCache>
                <c:formatCode>General</c:formatCode>
                <c:ptCount val="4"/>
                <c:pt idx="0">
                  <c:v>17.369410220058001</c:v>
                </c:pt>
                <c:pt idx="1">
                  <c:v>2.8092598489197798</c:v>
                </c:pt>
                <c:pt idx="2">
                  <c:v>2.4452560896413242</c:v>
                </c:pt>
                <c:pt idx="3">
                  <c:v>-11.750890522218441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CC-4925-AEF8-DBC7BC957509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spPr>
              <a:ln w="25400" cap="rnd">
                <a:solidFill>
                  <a:schemeClr val="bg1">
                    <a:lumMod val="5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DCC-4925-AEF8-DBC7BC95750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DDCC-4925-AEF8-DBC7BC957509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5400" cap="rnd">
                <a:solidFill>
                  <a:schemeClr val="bg1">
                    <a:lumMod val="50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CC-4925-AEF8-DBC7BC95750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5DD83B2-5451-41BF-B188-423B7841DA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DCC-4925-AEF8-DBC7BC957509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E424658-B174-46E0-8D76-A230E3B7C577}" type="CELLRANGE">
                      <a:rPr lang="en-US" b="1">
                        <a:solidFill>
                          <a:schemeClr val="tx1"/>
                        </a:solidFill>
                      </a:rPr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DCC-4925-AEF8-DBC7BC957509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EDE9719-A4AF-467B-AE1A-8D7162AE9F85}" type="CELLRANGE">
                      <a:rPr lang="en-US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DCC-4925-AEF8-DBC7BC95750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AC4B94E-2616-4D38-B407-3EB959D2AB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DCC-4925-AEF8-DBC7BC9575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'OBB-Plane Intersection'!$AJ$40:$AM$40</c:f>
              <c:numCache>
                <c:formatCode>General</c:formatCode>
                <c:ptCount val="4"/>
                <c:pt idx="0">
                  <c:v>-17.802790756459757</c:v>
                </c:pt>
                <c:pt idx="1">
                  <c:v>-3.2426403853215358</c:v>
                </c:pt>
                <c:pt idx="2">
                  <c:v>-2.8786366260430802</c:v>
                </c:pt>
                <c:pt idx="3">
                  <c:v>11.317509985816685</c:v>
                </c:pt>
              </c:numCache>
            </c:numRef>
          </c:xVal>
          <c:yVal>
            <c:numRef>
              <c:f>'OBB-Plane Intersection'!$AJ$38:$AM$38</c:f>
              <c:numCache>
                <c:formatCode>General</c:formatCode>
                <c:ptCount val="4"/>
                <c:pt idx="0">
                  <c:v>-512.34897023303256</c:v>
                </c:pt>
                <c:pt idx="1">
                  <c:v>2.8092598489197798</c:v>
                </c:pt>
                <c:pt idx="2">
                  <c:v>15.688215600968586</c:v>
                </c:pt>
                <c:pt idx="3">
                  <c:v>517.96748993087203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'OBB-Plane Intersection'!$AJ$37:$AM$37</c15:f>
                <c15:dlblRangeCache>
                  <c:ptCount val="4"/>
                  <c:pt idx="0">
                    <c:v>s</c:v>
                  </c:pt>
                  <c:pt idx="1">
                    <c:v>P0</c:v>
                  </c:pt>
                  <c:pt idx="2">
                    <c:v>n</c:v>
                  </c:pt>
                  <c:pt idx="3">
                    <c:v>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DCC-4925-AEF8-DBC7BC957509}"/>
            </c:ext>
          </c:extLst>
        </c:ser>
        <c:ser>
          <c:idx val="2"/>
          <c:order val="2"/>
          <c:tx>
            <c:v>OBB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'OBB-Plane Intersection'!$AB$46:$AT$46</c:f>
              <c:numCache>
                <c:formatCode>General</c:formatCode>
                <c:ptCount val="19"/>
                <c:pt idx="0">
                  <c:v>3.2207282011119203</c:v>
                </c:pt>
                <c:pt idx="1">
                  <c:v>6.0551578184888246</c:v>
                </c:pt>
                <c:pt idx="2">
                  <c:v>12.335776932460545</c:v>
                </c:pt>
                <c:pt idx="3">
                  <c:v>9.5013473150836383</c:v>
                </c:pt>
                <c:pt idx="4">
                  <c:v>3.2207282011119203</c:v>
                </c:pt>
                <c:pt idx="5">
                  <c:v>11.415976418911772</c:v>
                </c:pt>
                <c:pt idx="6">
                  <c:v>14.250406036288679</c:v>
                </c:pt>
                <c:pt idx="7">
                  <c:v>20.531025150260398</c:v>
                </c:pt>
                <c:pt idx="8">
                  <c:v>17.696595532883492</c:v>
                </c:pt>
                <c:pt idx="9">
                  <c:v>11.415976418911772</c:v>
                </c:pt>
                <c:pt idx="11">
                  <c:v>6.0551578184888246</c:v>
                </c:pt>
                <c:pt idx="12">
                  <c:v>14.250406036288679</c:v>
                </c:pt>
                <c:pt idx="14">
                  <c:v>9.5013473150836383</c:v>
                </c:pt>
                <c:pt idx="15">
                  <c:v>17.696595532883492</c:v>
                </c:pt>
                <c:pt idx="17">
                  <c:v>12.335776932460545</c:v>
                </c:pt>
                <c:pt idx="18">
                  <c:v>20.531025150260398</c:v>
                </c:pt>
              </c:numCache>
            </c:numRef>
          </c:xVal>
          <c:yVal>
            <c:numRef>
              <c:f>'OBB-Plane Intersection'!$AB$44:$AT$44</c:f>
              <c:numCache>
                <c:formatCode>General</c:formatCode>
                <c:ptCount val="19"/>
                <c:pt idx="0">
                  <c:v>8.7567880552404489</c:v>
                </c:pt>
                <c:pt idx="1">
                  <c:v>-4.5991688145094507</c:v>
                </c:pt>
                <c:pt idx="2">
                  <c:v>-2.2544155529770249</c:v>
                </c:pt>
                <c:pt idx="3">
                  <c:v>11.101541316772874</c:v>
                </c:pt>
                <c:pt idx="4">
                  <c:v>8.7567880552404489</c:v>
                </c:pt>
                <c:pt idx="5">
                  <c:v>7.8729352508165853</c:v>
                </c:pt>
                <c:pt idx="6">
                  <c:v>-5.4830216189333134</c:v>
                </c:pt>
                <c:pt idx="7">
                  <c:v>-3.1382683574008885</c:v>
                </c:pt>
                <c:pt idx="8">
                  <c:v>10.217688512349012</c:v>
                </c:pt>
                <c:pt idx="9">
                  <c:v>7.8729352508165853</c:v>
                </c:pt>
                <c:pt idx="11">
                  <c:v>-4.5991688145094507</c:v>
                </c:pt>
                <c:pt idx="12">
                  <c:v>-5.4830216189333134</c:v>
                </c:pt>
                <c:pt idx="14">
                  <c:v>11.101541316772874</c:v>
                </c:pt>
                <c:pt idx="15">
                  <c:v>10.217688512349012</c:v>
                </c:pt>
                <c:pt idx="17">
                  <c:v>-2.2544155529770249</c:v>
                </c:pt>
                <c:pt idx="18">
                  <c:v>-3.1382683574008885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CC-4925-AEF8-DBC7BC957509}"/>
            </c:ext>
          </c:extLst>
        </c:ser>
        <c:ser>
          <c:idx val="3"/>
          <c:order val="3"/>
          <c:tx>
            <c:v>OBB Projection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A7D308D-B8F4-432F-B484-29838B994F39}" type="CELLRANGE">
                      <a:rPr lang="en-US" b="1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DCC-4925-AEF8-DBC7BC95750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DA6C58A-CB77-4863-BE2C-7ED0597BB7DB}" type="CELLRANGE">
                      <a:rPr lang="en-US" b="1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DCC-4925-AEF8-DBC7BC9575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'OBB-Plane Intersection'!$AU$33:$AV$33</c:f>
              <c:numCache>
                <c:formatCode>General</c:formatCode>
                <c:ptCount val="2"/>
                <c:pt idx="0">
                  <c:v>11.643590552564227</c:v>
                </c:pt>
                <c:pt idx="1">
                  <c:v>12.10816279880809</c:v>
                </c:pt>
              </c:numCache>
            </c:numRef>
          </c:xVal>
          <c:yVal>
            <c:numRef>
              <c:f>'OBB-Plane Intersection'!$AU$31:$AV$31</c:f>
              <c:numCache>
                <c:formatCode>General</c:formatCode>
                <c:ptCount val="2"/>
                <c:pt idx="0">
                  <c:v>-5.4093440122942775</c:v>
                </c:pt>
                <c:pt idx="1">
                  <c:v>11.027863710133838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'OBB-Plane Intersection'!$AU$30:$AV$30</c15:f>
                <c15:dlblRangeCache>
                  <c:ptCount val="2"/>
                  <c:pt idx="0">
                    <c:v>S1</c:v>
                  </c:pt>
                  <c:pt idx="1">
                    <c:v>S2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DDCC-4925-AEF8-DBC7BC957509}"/>
            </c:ext>
          </c:extLst>
        </c:ser>
        <c:ser>
          <c:idx val="4"/>
          <c:order val="4"/>
          <c:tx>
            <c:v>S1 marker</c:v>
          </c:tx>
          <c:spPr>
            <a:ln w="19050" cap="rnd">
              <a:solidFill>
                <a:srgbClr val="B07BD7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'OBB-Plane Intersection'!$AD$52:$AI$52</c:f>
              <c:numCache>
                <c:formatCode>General</c:formatCode>
                <c:ptCount val="6"/>
                <c:pt idx="0">
                  <c:v>-645.84471834456042</c:v>
                </c:pt>
                <c:pt idx="1">
                  <c:v>11.643590552564227</c:v>
                </c:pt>
                <c:pt idx="2">
                  <c:v>669.13189944968883</c:v>
                </c:pt>
                <c:pt idx="3">
                  <c:v>669.59647169593268</c:v>
                </c:pt>
                <c:pt idx="4">
                  <c:v>12.10816279880809</c:v>
                </c:pt>
                <c:pt idx="5">
                  <c:v>-645.38014609831657</c:v>
                </c:pt>
              </c:numCache>
            </c:numRef>
          </c:xVal>
          <c:yVal>
            <c:numRef>
              <c:f>'OBB-Plane Intersection'!$AD$50:$AI$50</c:f>
              <c:numCache>
                <c:formatCode>General</c:formatCode>
                <c:ptCount val="6"/>
                <c:pt idx="0">
                  <c:v>13.173545837460246</c:v>
                </c:pt>
                <c:pt idx="1">
                  <c:v>-5.4093440122942775</c:v>
                </c:pt>
                <c:pt idx="2">
                  <c:v>-23.992233862048799</c:v>
                </c:pt>
                <c:pt idx="3">
                  <c:v>-7.5550261396206846</c:v>
                </c:pt>
                <c:pt idx="4">
                  <c:v>11.027863710133838</c:v>
                </c:pt>
                <c:pt idx="5">
                  <c:v>29.610753559888359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CC-4925-AEF8-DBC7BC957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724544"/>
        <c:axId val="699716016"/>
      </c:scatterChart>
      <c:valAx>
        <c:axId val="699724544"/>
        <c:scaling>
          <c:orientation val="minMax"/>
          <c:max val="24"/>
          <c:min val="-24"/>
        </c:scaling>
        <c:delete val="1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99716016"/>
        <c:crosses val="autoZero"/>
        <c:crossBetween val="midCat"/>
        <c:majorUnit val="1"/>
      </c:valAx>
      <c:valAx>
        <c:axId val="699716016"/>
        <c:scaling>
          <c:orientation val="minMax"/>
          <c:max val="24"/>
          <c:min val="-24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9972454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C$10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352426</xdr:colOff>
      <xdr:row>2</xdr:row>
      <xdr:rowOff>85725</xdr:rowOff>
    </xdr:from>
    <xdr:to>
      <xdr:col>18</xdr:col>
      <xdr:colOff>314326</xdr:colOff>
      <xdr:row>21</xdr:row>
      <xdr:rowOff>66261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90487</xdr:colOff>
      <xdr:row>7</xdr:row>
      <xdr:rowOff>133350</xdr:rowOff>
    </xdr:from>
    <xdr:ext cx="1614488" cy="5525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985837" y="1657350"/>
              <a:ext cx="1614488" cy="552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nor/>
                                  </m:r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Q</m:t>
                                </m:r>
                                <m:r>
                                  <m:rPr>
                                    <m:nor/>
                                  </m:r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– </m:t>
                                </m:r>
                                <m:r>
                                  <m:rPr>
                                    <m:nor/>
                                  </m:r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e>
                            </m:d>
                          </m:num>
                          <m:den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den>
                        </m:f>
                      </m:e>
                    </m:d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𝐯</m:t>
                    </m:r>
                  </m:oMath>
                </m:oMathPara>
              </a14:m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985837" y="1657350"/>
              <a:ext cx="1614488" cy="552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𝑄^′=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𝑃+(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(𝐯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"Q – P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))/(𝐯∙𝐯))𝐯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119062</xdr:colOff>
      <xdr:row>32</xdr:row>
      <xdr:rowOff>114300</xdr:rowOff>
    </xdr:from>
    <xdr:ext cx="2158989" cy="3435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14412" y="6210300"/>
              <a:ext cx="2158989" cy="343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𝑑𝑖𝑠𝑡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‖"/>
                            <m:endChr m:val="‖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– 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𝑃</m:t>
                                </m:r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e>
                            </m:d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14412" y="6210300"/>
              <a:ext cx="2158989" cy="343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〖𝑑𝑖𝑠𝑡〗^2 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=‖𝑄−𝑃‖^2−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〖(𝐯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∙(𝑄 – 𝑃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))〗^𝟐/(𝐯∙𝐯)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80962</xdr:colOff>
      <xdr:row>37</xdr:row>
      <xdr:rowOff>28575</xdr:rowOff>
    </xdr:from>
    <xdr:ext cx="74699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976312" y="7458075"/>
              <a:ext cx="74699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‖"/>
                            <m:endChr m:val="‖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976312" y="7458075"/>
              <a:ext cx="74699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‖𝑄−𝑃‖^2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252412</xdr:colOff>
      <xdr:row>36</xdr:row>
      <xdr:rowOff>123825</xdr:rowOff>
    </xdr:from>
    <xdr:ext cx="1029513" cy="3435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490787" y="7362825"/>
              <a:ext cx="1029513" cy="343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– 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𝑃</m:t>
                                </m:r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e>
                            </m:d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490787" y="7362825"/>
              <a:ext cx="1029513" cy="343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〖(𝐯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∙(𝑄 – 𝑃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))〗^𝟐/(𝐯∙𝐯)=</a:t>
              </a:r>
              <a:endParaRPr lang="en-US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342899</xdr:colOff>
      <xdr:row>43</xdr:row>
      <xdr:rowOff>161925</xdr:rowOff>
    </xdr:from>
    <xdr:to>
      <xdr:col>12</xdr:col>
      <xdr:colOff>352425</xdr:colOff>
      <xdr:row>48</xdr:row>
      <xdr:rowOff>19050</xdr:rowOff>
    </xdr:to>
    <xdr:sp macro="" textlink="">
      <xdr:nvSpPr>
        <xdr:cNvPr id="7" name="Rectangle 6"/>
        <xdr:cNvSpPr/>
      </xdr:nvSpPr>
      <xdr:spPr>
        <a:xfrm>
          <a:off x="2581274" y="8410575"/>
          <a:ext cx="3143251" cy="809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 baseline="0">
              <a:solidFill>
                <a:sysClr val="windowText" lastClr="000000"/>
              </a:solidFill>
            </a:rPr>
            <a:t>This is </a:t>
          </a:r>
          <a:r>
            <a:rPr lang="en-US" sz="1100" i="1" u="sng" baseline="0">
              <a:solidFill>
                <a:sysClr val="windowText" lastClr="000000"/>
              </a:solidFill>
            </a:rPr>
            <a:t>not</a:t>
          </a:r>
          <a:r>
            <a:rPr lang="en-US" sz="1100" baseline="0">
              <a:solidFill>
                <a:sysClr val="windowText" lastClr="000000"/>
              </a:solidFill>
            </a:rPr>
            <a:t> an approriate test to do by hand (unless you already have </a:t>
          </a:r>
          <a:r>
            <a:rPr lang="en-US" sz="1100" i="1" baseline="0">
              <a:solidFill>
                <a:sysClr val="windowText" lastClr="000000"/>
              </a:solidFill>
            </a:rPr>
            <a:t>Q</a:t>
          </a:r>
          <a:r>
            <a:rPr lang="en-US" sz="1100" i="0" baseline="0">
              <a:solidFill>
                <a:sysClr val="windowText" lastClr="000000"/>
              </a:solidFill>
            </a:rPr>
            <a:t>'), but I like to double check my work in these sheets. You'd be surprised how many bugs I caught this way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249621</xdr:colOff>
      <xdr:row>2</xdr:row>
      <xdr:rowOff>63388</xdr:rowOff>
    </xdr:from>
    <xdr:to>
      <xdr:col>18</xdr:col>
      <xdr:colOff>253787</xdr:colOff>
      <xdr:row>20</xdr:row>
      <xdr:rowOff>177361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23812</xdr:colOff>
      <xdr:row>10</xdr:row>
      <xdr:rowOff>19050</xdr:rowOff>
    </xdr:from>
    <xdr:ext cx="22008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262187" y="2114550"/>
              <a:ext cx="22008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for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≤1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262187" y="2114550"/>
              <a:ext cx="22008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(𝑡)=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𝑃_0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for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0≤𝑡≤1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385762</xdr:colOff>
      <xdr:row>13</xdr:row>
      <xdr:rowOff>133350</xdr:rowOff>
    </xdr:from>
    <xdr:ext cx="10562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728787" y="2838450"/>
              <a:ext cx="10562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–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𝑃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num>
                          <m:den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728787" y="2838450"/>
              <a:ext cx="10562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(𝐯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–𝑃_0 )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)/(𝐯∙𝐯))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347662</xdr:colOff>
      <xdr:row>17</xdr:row>
      <xdr:rowOff>9525</xdr:rowOff>
    </xdr:from>
    <xdr:ext cx="5052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243012" y="3476625"/>
              <a:ext cx="5052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𝑄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–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243012" y="3476625"/>
              <a:ext cx="5052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–𝑃_0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128587</xdr:colOff>
      <xdr:row>14</xdr:row>
      <xdr:rowOff>9525</xdr:rowOff>
    </xdr:from>
    <xdr:ext cx="6555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262312" y="2905125"/>
              <a:ext cx="6555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𝐯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–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262312" y="2905125"/>
              <a:ext cx="6555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=𝑃_1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–𝑃_0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52387</xdr:colOff>
      <xdr:row>16</xdr:row>
      <xdr:rowOff>47625</xdr:rowOff>
    </xdr:from>
    <xdr:ext cx="8010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2738437" y="3324225"/>
              <a:ext cx="8010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𝐯</m:t>
                    </m:r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𝑄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–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2738437" y="3324225"/>
              <a:ext cx="8010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–𝑃_0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253960</xdr:colOff>
      <xdr:row>22</xdr:row>
      <xdr:rowOff>160421</xdr:rowOff>
    </xdr:from>
    <xdr:to>
      <xdr:col>8</xdr:col>
      <xdr:colOff>95251</xdr:colOff>
      <xdr:row>24</xdr:row>
      <xdr:rowOff>60623</xdr:rowOff>
    </xdr:to>
    <xdr:sp macro="" textlink="">
      <xdr:nvSpPr>
        <xdr:cNvPr id="18" name="Right Arrow 17"/>
        <xdr:cNvSpPr/>
      </xdr:nvSpPr>
      <xdr:spPr>
        <a:xfrm>
          <a:off x="3377157" y="4391526"/>
          <a:ext cx="287462" cy="2812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14287</xdr:colOff>
      <xdr:row>22</xdr:row>
      <xdr:rowOff>0</xdr:rowOff>
    </xdr:from>
    <xdr:ext cx="2212465" cy="6188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909637" y="4229100"/>
              <a:ext cx="2212465" cy="6188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If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2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 0 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then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return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p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  <m:d>
                      <m:d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>
                <a:effectLst/>
              </a:endParaRPr>
            </a:p>
            <a:p>
              <a:pPr algn="l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If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2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&gt; 1 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then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return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p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  <m:d>
                      <m:d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</m:d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200">
                <a:effectLst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Otherwise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return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p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  <m:d>
                      <m:d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909637" y="4229100"/>
              <a:ext cx="2212465" cy="6188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 rtl="0" eaLnBrk="1" latinLnBrk="0" hangingPunct="1"/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"If t &lt; 0 then return " 𝑄^′=𝑆(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=𝑃_0</a:t>
              </a:r>
              <a:endParaRPr lang="en-US" sz="1200">
                <a:effectLst/>
              </a:endParaRPr>
            </a:p>
            <a:p>
              <a:pPr algn="l" rtl="0" eaLnBrk="1" latinLnBrk="0" hangingPunct="1"/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"If t &gt; 1 then return " 𝑄^′=𝑆(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=𝑃_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endParaRPr lang="en-US" sz="1200">
                <a:effectLst/>
              </a:endParaRPr>
            </a:p>
            <a:p>
              <a:pPr algn="l"/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"Otherwise return " 𝑄^′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=𝑆(𝑡)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88280</xdr:colOff>
      <xdr:row>21</xdr:row>
      <xdr:rowOff>162621</xdr:rowOff>
    </xdr:from>
    <xdr:to>
      <xdr:col>7</xdr:col>
      <xdr:colOff>239053</xdr:colOff>
      <xdr:row>25</xdr:row>
      <xdr:rowOff>32524</xdr:rowOff>
    </xdr:to>
    <xdr:sp macro="" textlink="">
      <xdr:nvSpPr>
        <xdr:cNvPr id="20" name="Right Brace 19"/>
        <xdr:cNvSpPr/>
      </xdr:nvSpPr>
      <xdr:spPr>
        <a:xfrm>
          <a:off x="3210621" y="4581292"/>
          <a:ext cx="150773" cy="631903"/>
        </a:xfrm>
        <a:prstGeom prst="rightBrace">
          <a:avLst>
            <a:gd name="adj1" fmla="val 40228"/>
            <a:gd name="adj2" fmla="val 50000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385762</xdr:colOff>
      <xdr:row>42</xdr:row>
      <xdr:rowOff>133350</xdr:rowOff>
    </xdr:from>
    <xdr:ext cx="10562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1728787" y="2838450"/>
              <a:ext cx="10562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–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𝑃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num>
                          <m:den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1728787" y="2838450"/>
              <a:ext cx="10562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(𝐯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–𝑃_0 )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)/(𝐯∙𝐯))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347662</xdr:colOff>
      <xdr:row>46</xdr:row>
      <xdr:rowOff>9525</xdr:rowOff>
    </xdr:from>
    <xdr:ext cx="4609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1243012" y="8048625"/>
              <a:ext cx="4609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𝑄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–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243012" y="8048625"/>
              <a:ext cx="4609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–𝑃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52387</xdr:colOff>
      <xdr:row>45</xdr:row>
      <xdr:rowOff>47625</xdr:rowOff>
    </xdr:from>
    <xdr:ext cx="75681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2738437" y="7896225"/>
              <a:ext cx="7568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𝐯</m:t>
                    </m:r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𝑄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–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2738437" y="7896225"/>
              <a:ext cx="7568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–𝑃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411024</xdr:colOff>
      <xdr:row>51</xdr:row>
      <xdr:rowOff>9525</xdr:rowOff>
    </xdr:from>
    <xdr:ext cx="2325765" cy="3757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858699" y="9763125"/>
              <a:ext cx="2325765" cy="3757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If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2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 0 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then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return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p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</m:t>
                    </m:r>
                    <m:d>
                      <m:d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>
                <a:effectLst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Otherwise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return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p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</m:t>
                    </m:r>
                    <m:d>
                      <m:d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858699" y="9763125"/>
              <a:ext cx="2325765" cy="3757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 rtl="0" eaLnBrk="1" latinLnBrk="0" hangingPunct="1"/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"If t &lt; 0 then return " 𝑄^′=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=𝑃_0</a:t>
              </a:r>
              <a:endParaRPr lang="en-US" sz="1200">
                <a:effectLst/>
              </a:endParaRPr>
            </a:p>
            <a:p>
              <a:pPr algn="l"/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"Otherwise return " 𝑄^′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=𝑅(𝑡)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28749</xdr:colOff>
      <xdr:row>51</xdr:row>
      <xdr:rowOff>1</xdr:rowOff>
    </xdr:from>
    <xdr:to>
      <xdr:col>7</xdr:col>
      <xdr:colOff>151535</xdr:colOff>
      <xdr:row>53</xdr:row>
      <xdr:rowOff>77391</xdr:rowOff>
    </xdr:to>
    <xdr:sp macro="" textlink="">
      <xdr:nvSpPr>
        <xdr:cNvPr id="28" name="Right Brace 27"/>
        <xdr:cNvSpPr/>
      </xdr:nvSpPr>
      <xdr:spPr>
        <a:xfrm>
          <a:off x="3150351" y="8992467"/>
          <a:ext cx="122786" cy="458390"/>
        </a:xfrm>
        <a:prstGeom prst="rightBrace">
          <a:avLst>
            <a:gd name="adj1" fmla="val 40228"/>
            <a:gd name="adj2" fmla="val 50000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315310</xdr:colOff>
      <xdr:row>33</xdr:row>
      <xdr:rowOff>65784</xdr:rowOff>
    </xdr:from>
    <xdr:to>
      <xdr:col>17</xdr:col>
      <xdr:colOff>236483</xdr:colOff>
      <xdr:row>49</xdr:row>
      <xdr:rowOff>170793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269804</xdr:colOff>
      <xdr:row>51</xdr:row>
      <xdr:rowOff>121755</xdr:rowOff>
    </xdr:from>
    <xdr:to>
      <xdr:col>8</xdr:col>
      <xdr:colOff>111095</xdr:colOff>
      <xdr:row>53</xdr:row>
      <xdr:rowOff>21957</xdr:rowOff>
    </xdr:to>
    <xdr:sp macro="" textlink="">
      <xdr:nvSpPr>
        <xdr:cNvPr id="30" name="Right Arrow 29"/>
        <xdr:cNvSpPr/>
      </xdr:nvSpPr>
      <xdr:spPr>
        <a:xfrm>
          <a:off x="3391406" y="9114221"/>
          <a:ext cx="287234" cy="2812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259310</xdr:colOff>
      <xdr:row>22</xdr:row>
      <xdr:rowOff>177362</xdr:rowOff>
    </xdr:from>
    <xdr:ext cx="576055" cy="1890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172896" y="4407776"/>
              <a:ext cx="576055" cy="189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𝑄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172896" y="4407776"/>
              <a:ext cx="576055" cy="189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𝑄^′−𝑄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147637</xdr:colOff>
      <xdr:row>52</xdr:row>
      <xdr:rowOff>0</xdr:rowOff>
    </xdr:from>
    <xdr:ext cx="725199" cy="1961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6840203" y="4421605"/>
              <a:ext cx="725199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6840203" y="4421605"/>
              <a:ext cx="725199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‖𝑄^′−𝑄‖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155521</xdr:colOff>
      <xdr:row>23</xdr:row>
      <xdr:rowOff>7883</xdr:rowOff>
    </xdr:from>
    <xdr:ext cx="725199" cy="1961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6409176" y="4428797"/>
              <a:ext cx="725199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6409176" y="4428797"/>
              <a:ext cx="725199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‖𝑄^′−𝑄‖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259310</xdr:colOff>
      <xdr:row>51</xdr:row>
      <xdr:rowOff>177362</xdr:rowOff>
    </xdr:from>
    <xdr:ext cx="576055" cy="1890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5619586" y="4407776"/>
              <a:ext cx="576055" cy="189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𝑄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5619586" y="4407776"/>
              <a:ext cx="576055" cy="189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𝑄^′−𝑄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309562</xdr:colOff>
      <xdr:row>16</xdr:row>
      <xdr:rowOff>114300</xdr:rowOff>
    </xdr:from>
    <xdr:ext cx="100784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652587" y="3162300"/>
              <a:ext cx="100784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–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𝑃</m:t>
                                </m:r>
                              </m:e>
                            </m:d>
                          </m:num>
                          <m:den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652587" y="3162300"/>
              <a:ext cx="100784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(𝐯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–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)/(𝐯∙𝐯))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347662</xdr:colOff>
      <xdr:row>20</xdr:row>
      <xdr:rowOff>9525</xdr:rowOff>
    </xdr:from>
    <xdr:ext cx="4518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243012" y="2867025"/>
              <a:ext cx="4518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–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243012" y="2867025"/>
              <a:ext cx="4518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–𝑃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157162</xdr:colOff>
      <xdr:row>19</xdr:row>
      <xdr:rowOff>19050</xdr:rowOff>
    </xdr:from>
    <xdr:ext cx="7477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2843212" y="2686050"/>
              <a:ext cx="7477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𝐯</m:t>
                    </m:r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𝐶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2843212" y="2686050"/>
              <a:ext cx="7477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(𝐶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–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𝑃)=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435118</xdr:colOff>
      <xdr:row>24</xdr:row>
      <xdr:rowOff>14567</xdr:rowOff>
    </xdr:from>
    <xdr:ext cx="2197909" cy="3757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882793" y="5158067"/>
              <a:ext cx="2197909" cy="3757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If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2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 0 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then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return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𝑄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</m:t>
                    </m:r>
                    <m:d>
                      <m:d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>
                <a:effectLst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Otherwise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return</m:t>
                    </m:r>
                    <m:r>
                      <m:rPr>
                        <m:nor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𝑄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</m:t>
                    </m:r>
                    <m:d>
                      <m:d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882793" y="5158067"/>
              <a:ext cx="2197909" cy="3757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 rtl="0" eaLnBrk="1" latinLnBrk="0" hangingPunct="1"/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"If t &lt; 0 then return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𝑄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=𝑃_0</a:t>
              </a:r>
              <a:endParaRPr lang="en-US" sz="1200">
                <a:effectLst/>
              </a:endParaRPr>
            </a:p>
            <a:p>
              <a:pPr algn="l"/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"Otherwise return " 𝑄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=𝑅(𝑡)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8</xdr:col>
      <xdr:colOff>28749</xdr:colOff>
      <xdr:row>24</xdr:row>
      <xdr:rowOff>1</xdr:rowOff>
    </xdr:from>
    <xdr:to>
      <xdr:col>8</xdr:col>
      <xdr:colOff>151535</xdr:colOff>
      <xdr:row>26</xdr:row>
      <xdr:rowOff>77391</xdr:rowOff>
    </xdr:to>
    <xdr:sp macro="" textlink="">
      <xdr:nvSpPr>
        <xdr:cNvPr id="16" name="Right Brace 15"/>
        <xdr:cNvSpPr/>
      </xdr:nvSpPr>
      <xdr:spPr>
        <a:xfrm>
          <a:off x="3162474" y="8991601"/>
          <a:ext cx="122786" cy="458390"/>
        </a:xfrm>
        <a:prstGeom prst="rightBrace">
          <a:avLst>
            <a:gd name="adj1" fmla="val 40228"/>
            <a:gd name="adj2" fmla="val 50000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290719</xdr:colOff>
      <xdr:row>2</xdr:row>
      <xdr:rowOff>85726</xdr:rowOff>
    </xdr:from>
    <xdr:to>
      <xdr:col>18</xdr:col>
      <xdr:colOff>371474</xdr:colOff>
      <xdr:row>21</xdr:row>
      <xdr:rowOff>45140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269804</xdr:colOff>
      <xdr:row>24</xdr:row>
      <xdr:rowOff>121755</xdr:rowOff>
    </xdr:from>
    <xdr:to>
      <xdr:col>9</xdr:col>
      <xdr:colOff>111095</xdr:colOff>
      <xdr:row>26</xdr:row>
      <xdr:rowOff>21957</xdr:rowOff>
    </xdr:to>
    <xdr:sp macro="" textlink="">
      <xdr:nvSpPr>
        <xdr:cNvPr id="18" name="Right Arrow 17"/>
        <xdr:cNvSpPr/>
      </xdr:nvSpPr>
      <xdr:spPr>
        <a:xfrm>
          <a:off x="3403529" y="9113355"/>
          <a:ext cx="288966" cy="2812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138112</xdr:colOff>
      <xdr:row>27</xdr:row>
      <xdr:rowOff>19050</xdr:rowOff>
    </xdr:from>
    <xdr:ext cx="922688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1481137" y="4400550"/>
              <a:ext cx="922688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‖"/>
                            <m:endChr m:val="‖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481137" y="4400550"/>
              <a:ext cx="922688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‖𝐶−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𝑄‖^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147637</xdr:colOff>
      <xdr:row>29</xdr:row>
      <xdr:rowOff>28575</xdr:rowOff>
    </xdr:from>
    <xdr:ext cx="746486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2833687" y="4791075"/>
              <a:ext cx="746486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‖"/>
                            <m:endChr m:val="‖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2833687" y="4791075"/>
              <a:ext cx="746486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‖𝐶−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𝑄‖^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2</xdr:col>
      <xdr:colOff>200025</xdr:colOff>
      <xdr:row>10</xdr:row>
      <xdr:rowOff>9525</xdr:rowOff>
    </xdr:from>
    <xdr:to>
      <xdr:col>9</xdr:col>
      <xdr:colOff>85725</xdr:colOff>
      <xdr:row>15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Rectangle 21"/>
            <xdr:cNvSpPr/>
          </xdr:nvSpPr>
          <xdr:spPr>
            <a:xfrm>
              <a:off x="1095375" y="2105025"/>
              <a:ext cx="3019425" cy="1095375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Intersection( Bsphere B(</a:t>
              </a:r>
              <a:r>
                <a:rPr lang="en-US" sz="1100" i="1">
                  <a:solidFill>
                    <a:schemeClr val="tx1"/>
                  </a:solidFill>
                  <a:latin typeface="Lucida Sans" panose="020B0602030504020204" pitchFamily="34" charset="0"/>
                </a:rPr>
                <a:t>C</a:t>
              </a:r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, </a:t>
              </a:r>
              <a:r>
                <a:rPr lang="en-US" sz="1100" i="1">
                  <a:solidFill>
                    <a:schemeClr val="tx1"/>
                  </a:solidFill>
                  <a:latin typeface="Lucida Sans" panose="020B0602030504020204" pitchFamily="34" charset="0"/>
                </a:rPr>
                <a:t>r</a:t>
              </a:r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)</a:t>
              </a:r>
              <a:r>
                <a:rPr lang="en-US" sz="1100" i="1">
                  <a:solidFill>
                    <a:schemeClr val="tx1"/>
                  </a:solidFill>
                  <a:latin typeface="Lucida Sans" panose="020B0602030504020204" pitchFamily="34" charset="0"/>
                </a:rPr>
                <a:t>,</a:t>
              </a:r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 Ray R(</a:t>
              </a:r>
              <a:r>
                <a:rPr lang="en-US" sz="1100" i="1">
                  <a:solidFill>
                    <a:schemeClr val="tx1"/>
                  </a:solidFill>
                  <a:latin typeface="Lucida Sans" panose="020B0602030504020204" pitchFamily="34" charset="0"/>
                </a:rPr>
                <a:t>P</a:t>
              </a:r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, </a:t>
              </a:r>
              <a:r>
                <a:rPr lang="en-US" sz="1100" b="1">
                  <a:solidFill>
                    <a:schemeClr val="tx1"/>
                  </a:solidFill>
                  <a:latin typeface="Lucida Sans" panose="020B0602030504020204" pitchFamily="34" charset="0"/>
                </a:rPr>
                <a:t>v</a:t>
              </a:r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) )</a:t>
              </a:r>
            </a:p>
            <a:p>
              <a:pPr marL="177800" lvl="1"/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Compute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latin typeface="Cambria Math"/>
                    </a:rPr>
                    <m:t>𝑡</m:t>
                  </m:r>
                  <m:r>
                    <a:rPr lang="en-US" sz="1100" b="0" i="1">
                      <a:solidFill>
                        <a:schemeClr val="tx1"/>
                      </a:solidFill>
                      <a:latin typeface="Cambria Math"/>
                    </a:rPr>
                    <m:t>=</m:t>
                  </m:r>
                  <m:d>
                    <m:dPr>
                      <m:ctrlPr>
                        <a:rPr lang="en-US" sz="11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US" sz="1100" b="1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1" i="0">
                              <a:solidFill>
                                <a:schemeClr val="tx1"/>
                              </a:solidFill>
                              <a:latin typeface="Cambria Math"/>
                            </a:rPr>
                            <m:t>𝐯</m:t>
                          </m:r>
                          <m:r>
                            <a:rPr lang="en-US" sz="1100" i="1">
                              <a:solidFill>
                                <a:schemeClr val="tx1"/>
                              </a:solidFill>
                              <a:latin typeface="Cambria Math"/>
                              <a:ea typeface="Cambria Math"/>
                            </a:rPr>
                            <m:t>∙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latin typeface="Cambria Math"/>
                                  <a:ea typeface="Cambria Math"/>
                                </a:rPr>
                                <m:t>𝐶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latin typeface="Cambria Math"/>
                                </a:rPr>
                                <m:t>–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latin typeface="Cambria Math"/>
                                </a:rPr>
                                <m:t>𝑃</m:t>
                              </m:r>
                            </m:e>
                          </m:d>
                        </m:num>
                        <m:den>
                          <m:r>
                            <a:rPr lang="en-US" sz="1100" b="1" i="0">
                              <a:solidFill>
                                <a:schemeClr val="tx1"/>
                              </a:solidFill>
                              <a:latin typeface="Cambria Math"/>
                            </a:rPr>
                            <m:t>𝐯</m:t>
                          </m:r>
                          <m:r>
                            <a:rPr lang="en-US" sz="1100" b="1" i="0">
                              <a:solidFill>
                                <a:schemeClr val="tx1"/>
                              </a:solidFill>
                              <a:latin typeface="Cambria Math"/>
                              <a:ea typeface="Cambria Math"/>
                            </a:rPr>
                            <m:t>∙</m:t>
                          </m:r>
                          <m:r>
                            <a:rPr lang="en-US" sz="1100" b="1" i="0">
                              <a:solidFill>
                                <a:schemeClr val="tx1"/>
                              </a:solidFill>
                              <a:latin typeface="Cambria Math"/>
                              <a:ea typeface="Cambria Math"/>
                            </a:rPr>
                            <m:t>𝐯</m:t>
                          </m:r>
                        </m:den>
                      </m:f>
                    </m:e>
                  </m:d>
                </m:oMath>
              </a14:m>
              <a:endParaRPr lang="en-US" sz="1100" b="1">
                <a:solidFill>
                  <a:schemeClr val="tx1"/>
                </a:solidFill>
                <a:latin typeface="Lucida Sans" panose="020B0602030504020204" pitchFamily="34" charset="0"/>
              </a:endParaRPr>
            </a:p>
            <a:p>
              <a:pPr marL="177800" lvl="1"/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If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latin typeface="Cambria Math"/>
                    </a:rPr>
                    <m:t>𝑡</m:t>
                  </m:r>
                  <m:r>
                    <a:rPr lang="en-US" sz="1100" b="1" i="1">
                      <a:solidFill>
                        <a:schemeClr val="tx1"/>
                      </a:solidFill>
                      <a:latin typeface="Cambria Math"/>
                      <a:ea typeface="Cambria Math"/>
                    </a:rPr>
                    <m:t>&lt;</m:t>
                  </m:r>
                  <m:r>
                    <a:rPr lang="en-US" sz="1100" b="0" i="1">
                      <a:solidFill>
                        <a:schemeClr val="tx1"/>
                      </a:solidFill>
                      <a:latin typeface="Cambria Math"/>
                      <a:ea typeface="Cambria Math"/>
                    </a:rPr>
                    <m:t>0</m:t>
                  </m:r>
                </m:oMath>
              </a14:m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 then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latin typeface="Cambria Math"/>
                    </a:rPr>
                    <m:t>𝑡</m:t>
                  </m:r>
                  <m:r>
                    <a:rPr lang="en-US" sz="1100" b="1" i="1">
                      <a:solidFill>
                        <a:schemeClr val="tx1"/>
                      </a:solidFill>
                      <a:latin typeface="Cambria Math"/>
                    </a:rPr>
                    <m:t>=</m:t>
                  </m:r>
                  <m:r>
                    <a:rPr lang="en-US" sz="1100" i="1">
                      <a:solidFill>
                        <a:schemeClr val="tx1"/>
                      </a:solidFill>
                      <a:latin typeface="Cambria Math"/>
                      <a:ea typeface="Cambria Math"/>
                    </a:rPr>
                    <m:t>0</m:t>
                  </m:r>
                </m:oMath>
              </a14:m>
              <a:endParaRPr lang="en-US" sz="1100" b="1">
                <a:solidFill>
                  <a:schemeClr val="tx1"/>
                </a:solidFill>
                <a:latin typeface="Lucida Sans" panose="020B0602030504020204" pitchFamily="34" charset="0"/>
              </a:endParaRPr>
            </a:p>
            <a:p>
              <a:pPr marL="177800" lvl="1"/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Compute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latin typeface="Cambria Math"/>
                    </a:rPr>
                    <m:t>𝑄</m:t>
                  </m:r>
                  <m:r>
                    <a:rPr lang="en-US" sz="1100" i="1">
                      <a:solidFill>
                        <a:schemeClr val="tx1"/>
                      </a:solidFill>
                      <a:latin typeface="Cambria Math"/>
                    </a:rPr>
                    <m:t>=</m:t>
                  </m:r>
                  <m:r>
                    <a:rPr lang="en-US" sz="1100" i="1">
                      <a:solidFill>
                        <a:schemeClr val="tx1"/>
                      </a:solidFill>
                      <a:latin typeface="Cambria Math"/>
                    </a:rPr>
                    <m:t>𝑃</m:t>
                  </m:r>
                  <m:r>
                    <a:rPr lang="en-US" sz="1100" i="1">
                      <a:solidFill>
                        <a:schemeClr val="tx1"/>
                      </a:solidFill>
                      <a:latin typeface="Cambria Math"/>
                    </a:rPr>
                    <m:t>+</m:t>
                  </m:r>
                  <m:r>
                    <a:rPr lang="en-US" sz="1100" b="0" i="1">
                      <a:solidFill>
                        <a:schemeClr val="tx1"/>
                      </a:solidFill>
                      <a:latin typeface="Cambria Math"/>
                    </a:rPr>
                    <m:t>𝑡</m:t>
                  </m:r>
                  <m:r>
                    <a:rPr lang="en-US" sz="1100" b="1">
                      <a:solidFill>
                        <a:schemeClr val="tx1"/>
                      </a:solidFill>
                      <a:latin typeface="Cambria Math"/>
                      <a:ea typeface="Cambria Math"/>
                    </a:rPr>
                    <m:t>𝐯</m:t>
                  </m:r>
                </m:oMath>
              </a14:m>
              <a:endParaRPr lang="en-US" sz="1100">
                <a:solidFill>
                  <a:schemeClr val="tx1"/>
                </a:solidFill>
                <a:latin typeface="Lucida Sans" panose="020B0602030504020204" pitchFamily="34" charset="0"/>
              </a:endParaRPr>
            </a:p>
            <a:p>
              <a:pPr marL="177800" lvl="1"/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return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begChr m:val="‖"/>
                          <m:endChr m:val="‖"/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latin typeface="Cambria Math"/>
                            </a:rPr>
                            <m:t>𝐶</m:t>
                          </m:r>
                          <m:r>
                            <a:rPr lang="en-US" sz="1100" i="1">
                              <a:solidFill>
                                <a:schemeClr val="tx1"/>
                              </a:solidFill>
                              <a:latin typeface="Cambria Math"/>
                            </a:rPr>
                            <m:t>−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latin typeface="Cambria Math"/>
                            </a:rPr>
                            <m:t>𝑄</m:t>
                          </m:r>
                        </m:e>
                      </m:d>
                    </m:e>
                    <m:sup>
                      <m:r>
                        <a:rPr lang="en-US" sz="1100" i="1">
                          <a:solidFill>
                            <a:schemeClr val="tx1"/>
                          </a:solidFill>
                          <a:latin typeface="Cambria Math"/>
                        </a:rPr>
                        <m:t>2</m:t>
                      </m:r>
                    </m:sup>
                  </m:sSup>
                  <m:r>
                    <a:rPr lang="en-US" sz="1100" b="0" i="1">
                      <a:solidFill>
                        <a:schemeClr val="tx1"/>
                      </a:solidFill>
                      <a:latin typeface="Cambria Math"/>
                    </a:rPr>
                    <m:t>&lt;</m:t>
                  </m:r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latin typeface="Cambria Math"/>
                        </a:rPr>
                        <m:t>𝑟</m:t>
                      </m:r>
                    </m:e>
                    <m:sup>
                      <m:r>
                        <a:rPr lang="en-US" sz="1100" i="1">
                          <a:solidFill>
                            <a:schemeClr val="tx1"/>
                          </a:solidFill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endParaRPr lang="en-US" sz="1100">
                <a:solidFill>
                  <a:schemeClr val="tx1"/>
                </a:solidFill>
                <a:latin typeface="Lucida Sans" panose="020B0602030504020204" pitchFamily="34" charset="0"/>
              </a:endParaRPr>
            </a:p>
          </xdr:txBody>
        </xdr:sp>
      </mc:Choice>
      <mc:Fallback xmlns="">
        <xdr:sp macro="" textlink="">
          <xdr:nvSpPr>
            <xdr:cNvPr id="22" name="Rectangle 21"/>
            <xdr:cNvSpPr/>
          </xdr:nvSpPr>
          <xdr:spPr>
            <a:xfrm>
              <a:off x="1095375" y="2105025"/>
              <a:ext cx="3019425" cy="1095375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Intersection( Bsphere B(</a:t>
              </a:r>
              <a:r>
                <a:rPr lang="en-US" sz="1100" i="1">
                  <a:solidFill>
                    <a:schemeClr val="tx1"/>
                  </a:solidFill>
                  <a:latin typeface="Lucida Sans" panose="020B0602030504020204" pitchFamily="34" charset="0"/>
                </a:rPr>
                <a:t>C</a:t>
              </a:r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, </a:t>
              </a:r>
              <a:r>
                <a:rPr lang="en-US" sz="1100" i="1">
                  <a:solidFill>
                    <a:schemeClr val="tx1"/>
                  </a:solidFill>
                  <a:latin typeface="Lucida Sans" panose="020B0602030504020204" pitchFamily="34" charset="0"/>
                </a:rPr>
                <a:t>r</a:t>
              </a:r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)</a:t>
              </a:r>
              <a:r>
                <a:rPr lang="en-US" sz="1100" i="1">
                  <a:solidFill>
                    <a:schemeClr val="tx1"/>
                  </a:solidFill>
                  <a:latin typeface="Lucida Sans" panose="020B0602030504020204" pitchFamily="34" charset="0"/>
                </a:rPr>
                <a:t>,</a:t>
              </a:r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 Ray R(</a:t>
              </a:r>
              <a:r>
                <a:rPr lang="en-US" sz="1100" i="1">
                  <a:solidFill>
                    <a:schemeClr val="tx1"/>
                  </a:solidFill>
                  <a:latin typeface="Lucida Sans" panose="020B0602030504020204" pitchFamily="34" charset="0"/>
                </a:rPr>
                <a:t>P</a:t>
              </a:r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, </a:t>
              </a:r>
              <a:r>
                <a:rPr lang="en-US" sz="1100" b="1">
                  <a:solidFill>
                    <a:schemeClr val="tx1"/>
                  </a:solidFill>
                  <a:latin typeface="Lucida Sans" panose="020B0602030504020204" pitchFamily="34" charset="0"/>
                </a:rPr>
                <a:t>v</a:t>
              </a:r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) )</a:t>
              </a:r>
            </a:p>
            <a:p>
              <a:pPr marL="177800" lvl="1"/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Compute 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𝑡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latin typeface="Cambria Math"/>
                </a:rPr>
                <a:t>𝐯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  <a:ea typeface="Cambria Math"/>
                </a:rPr>
                <a:t>∙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  <a:ea typeface="Cambria Math"/>
                </a:rPr>
                <a:t>𝐶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–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</a:rPr>
                <a:t>𝑃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)/(</a:t>
              </a:r>
              <a:r>
                <a:rPr lang="en-US" sz="1100" b="1" i="0">
                  <a:solidFill>
                    <a:schemeClr val="tx1"/>
                  </a:solidFill>
                  <a:latin typeface="Cambria Math"/>
                </a:rPr>
                <a:t>𝐯</a:t>
              </a:r>
              <a:r>
                <a:rPr lang="en-US" sz="1100" b="1" i="0">
                  <a:solidFill>
                    <a:schemeClr val="tx1"/>
                  </a:solidFill>
                  <a:latin typeface="Cambria Math"/>
                  <a:ea typeface="Cambria Math"/>
                </a:rPr>
                <a:t>∙𝐯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/>
                </a:rPr>
                <a:t>))</a:t>
              </a:r>
              <a:endParaRPr lang="en-US" sz="1100" b="1">
                <a:solidFill>
                  <a:schemeClr val="tx1"/>
                </a:solidFill>
                <a:latin typeface="Lucida Sans" panose="020B0602030504020204" pitchFamily="34" charset="0"/>
              </a:endParaRPr>
            </a:p>
            <a:p>
              <a:pPr marL="177800" lvl="1"/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If 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𝑡</a:t>
              </a:r>
              <a:r>
                <a:rPr lang="en-US" sz="1100" b="1" i="0">
                  <a:solidFill>
                    <a:schemeClr val="tx1"/>
                  </a:solidFill>
                  <a:latin typeface="Cambria Math"/>
                  <a:ea typeface="Cambria Math"/>
                </a:rPr>
                <a:t>&lt;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  <a:ea typeface="Cambria Math"/>
                </a:rPr>
                <a:t>0</a:t>
              </a:r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 then 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𝑡</a:t>
              </a:r>
              <a:r>
                <a:rPr lang="en-US" sz="1100" b="1" i="0">
                  <a:solidFill>
                    <a:schemeClr val="tx1"/>
                  </a:solidFill>
                  <a:latin typeface="Cambria Math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  <a:ea typeface="Cambria Math"/>
                </a:rPr>
                <a:t>0</a:t>
              </a:r>
              <a:endParaRPr lang="en-US" sz="1100" b="1">
                <a:solidFill>
                  <a:schemeClr val="tx1"/>
                </a:solidFill>
                <a:latin typeface="Lucida Sans" panose="020B0602030504020204" pitchFamily="34" charset="0"/>
              </a:endParaRPr>
            </a:p>
            <a:p>
              <a:pPr marL="177800" lvl="1"/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Compute 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</a:rPr>
                <a:t>𝑄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=𝑃+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</a:rPr>
                <a:t>𝑡</a:t>
              </a:r>
              <a:r>
                <a:rPr lang="en-US" sz="1100" b="1" i="0">
                  <a:solidFill>
                    <a:schemeClr val="tx1"/>
                  </a:solidFill>
                  <a:latin typeface="Cambria Math"/>
                  <a:ea typeface="Cambria Math"/>
                </a:rPr>
                <a:t>𝐯</a:t>
              </a:r>
              <a:endParaRPr lang="en-US" sz="1100">
                <a:solidFill>
                  <a:schemeClr val="tx1"/>
                </a:solidFill>
                <a:latin typeface="Lucida Sans" panose="020B0602030504020204" pitchFamily="34" charset="0"/>
              </a:endParaRPr>
            </a:p>
            <a:p>
              <a:pPr marL="177800" lvl="1"/>
              <a:r>
                <a:rPr lang="en-US" sz="1100">
                  <a:solidFill>
                    <a:schemeClr val="tx1"/>
                  </a:solidFill>
                  <a:latin typeface="Lucida Sans" panose="020B0602030504020204" pitchFamily="34" charset="0"/>
                </a:rPr>
                <a:t>return 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‖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𝐶−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</a:rPr>
                <a:t>𝑄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‖^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</a:rPr>
                <a:t>&lt;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𝑟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solidFill>
                    <a:schemeClr val="tx1"/>
                  </a:solidFill>
                  <a:latin typeface="Cambria Math"/>
                </a:rPr>
                <a:t>2</a:t>
              </a:r>
              <a:endParaRPr lang="en-US" sz="1100">
                <a:solidFill>
                  <a:schemeClr val="tx1"/>
                </a:solidFill>
                <a:latin typeface="Lucida Sans" panose="020B0602030504020204" pitchFamily="34" charset="0"/>
              </a:endParaRP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8</xdr:row>
      <xdr:rowOff>76200</xdr:rowOff>
    </xdr:from>
    <xdr:to>
      <xdr:col>18</xdr:col>
      <xdr:colOff>342900</xdr:colOff>
      <xdr:row>23</xdr:row>
      <xdr:rowOff>128407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4"/>
            <xdr:cNvSpPr txBox="1"/>
          </xdr:nvSpPr>
          <xdr:spPr>
            <a:xfrm>
              <a:off x="4419600" y="1638300"/>
              <a:ext cx="3981450" cy="297638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Line-line test: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</a:rPr>
                        <m:t>𝐿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/>
                            </a:rPr>
                            <m:t>𝑃</m:t>
                          </m:r>
                        </m:e>
                        <m:sub>
                          <m:r>
                            <a:rPr lang="en-US" sz="1100" b="0" i="1">
                              <a:latin typeface="Cambria Math"/>
                            </a:rPr>
                            <m:t>1</m:t>
                          </m:r>
                        </m:sub>
                      </m:sSub>
                      <m:r>
                        <a:rPr lang="en-US" sz="1100" b="0" i="1">
                          <a:latin typeface="Cambria Math"/>
                        </a:rPr>
                        <m:t>,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1" i="0">
                              <a:latin typeface="Cambria Math"/>
                            </a:rPr>
                            <m:t>𝐯</m:t>
                          </m:r>
                        </m:e>
                        <m:sub>
                          <m:r>
                            <a:rPr lang="en-US" sz="1100" b="0" i="1">
                              <a:latin typeface="Cambria Math"/>
                            </a:rPr>
                            <m:t>1</m:t>
                          </m:r>
                        </m:sub>
                      </m:sSub>
                    </m:e>
                  </m:d>
                </m:oMath>
              </a14:m>
              <a:r>
                <a:rPr lang="en-US" sz="1100"/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/>
                        </a:rPr>
                        <m:t>𝐿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Cambria Math"/>
                            </a:rPr>
                            <m:t>𝑃</m:t>
                          </m:r>
                        </m:e>
                        <m:sub>
                          <m:r>
                            <a:rPr lang="en-US" sz="1100" b="0" i="1">
                              <a:latin typeface="Cambria Math"/>
                            </a:rPr>
                            <m:t>2</m:t>
                          </m:r>
                        </m:sub>
                      </m:sSub>
                      <m:r>
                        <a:rPr lang="en-US" sz="1100" i="1">
                          <a:latin typeface="Cambria Math"/>
                        </a:rPr>
                        <m:t>,</m:t>
                      </m:r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1" i="0">
                              <a:latin typeface="Cambria Math"/>
                            </a:rPr>
                            <m:t>𝐯</m:t>
                          </m:r>
                        </m:e>
                        <m:sub>
                          <m:r>
                            <a:rPr lang="en-US" sz="1100" b="0" i="1">
                              <a:latin typeface="Cambria Math"/>
                            </a:rPr>
                            <m:t>2</m:t>
                          </m:r>
                        </m:sub>
                      </m:sSub>
                    </m:e>
                  </m:d>
                </m:oMath>
              </a14:m>
              <a:endParaRPr lang="en-US" sz="1100"/>
            </a:p>
            <a:p>
              <a:pPr lvl="1" indent="-169863"/>
              <a:r>
                <a:rPr lang="en-US" sz="1100"/>
                <a:t>Set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/>
                    </a:rPr>
                    <m:t>𝑎</m:t>
                  </m:r>
                  <m:r>
                    <a:rPr lang="en-US" sz="1100" i="1">
                      <a:latin typeface="Cambria Math"/>
                    </a:rPr>
                    <m:t>=</m:t>
                  </m:r>
                  <m:sSub>
                    <m:sSub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>
                          <a:latin typeface="Cambria Math"/>
                        </a:rPr>
                        <m:t>𝐯</m:t>
                      </m:r>
                    </m:e>
                    <m:sub>
                      <m:r>
                        <a:rPr lang="en-US" sz="1100">
                          <a:latin typeface="Cambria Math"/>
                        </a:rPr>
                        <m:t>1</m:t>
                      </m:r>
                    </m:sub>
                  </m:sSub>
                  <m:r>
                    <a:rPr lang="en-US" sz="1100" b="1" i="1">
                      <a:latin typeface="Cambria Math"/>
                      <a:ea typeface="Cambria Math"/>
                    </a:rPr>
                    <m:t>∙</m:t>
                  </m:r>
                  <m:sSub>
                    <m:sSub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>
                          <a:latin typeface="Cambria Math"/>
                        </a:rPr>
                        <m:t>𝐯</m:t>
                      </m:r>
                    </m:e>
                    <m:sub>
                      <m:r>
                        <a:rPr lang="en-US" sz="1100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	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/>
                    </a:rPr>
                    <m:t>𝑏</m:t>
                  </m:r>
                  <m:r>
                    <a:rPr lang="en-US" sz="1100" i="1">
                      <a:latin typeface="Cambria Math"/>
                    </a:rPr>
                    <m:t>=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>
                          <a:latin typeface="Cambria Math"/>
                        </a:rPr>
                        <m:t>𝐯</m:t>
                      </m:r>
                    </m:e>
                    <m:sub>
                      <m:r>
                        <a:rPr lang="en-US" sz="1100" i="1">
                          <a:latin typeface="Cambria Math"/>
                        </a:rPr>
                        <m:t>1</m:t>
                      </m:r>
                    </m:sub>
                  </m:sSub>
                  <m:r>
                    <a:rPr lang="en-US" sz="1100" i="1">
                      <a:latin typeface="Cambria Math"/>
                      <a:ea typeface="Cambria Math"/>
                    </a:rPr>
                    <m:t>∙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>
                          <a:latin typeface="Cambria Math"/>
                        </a:rPr>
                        <m:t>𝐯</m:t>
                      </m:r>
                    </m:e>
                    <m:sub>
                      <m:r>
                        <a:rPr lang="en-US" sz="1100" i="1">
                          <a:latin typeface="Cambria Math"/>
                        </a:rPr>
                        <m:t>2</m:t>
                      </m:r>
                    </m:sub>
                  </m:sSub>
                  <m:r>
                    <a:rPr lang="en-US" sz="1100" i="1">
                      <a:latin typeface="Cambria Math"/>
                    </a:rPr>
                    <m:t> </m:t>
                  </m:r>
                </m:oMath>
              </a14:m>
              <a:r>
                <a:rPr lang="en-US" sz="1100"/>
                <a:t>       </a:t>
              </a:r>
              <a14:m>
                <m:oMath xmlns:m="http://schemas.openxmlformats.org/officeDocument/2006/math">
                  <m:r>
                    <a:rPr lang="en-US" sz="1100">
                      <a:latin typeface="Cambria Math"/>
                    </a:rPr>
                    <m:t> </m:t>
                  </m:r>
                  <m:r>
                    <a:rPr lang="en-US" sz="1100" i="1">
                      <a:latin typeface="Cambria Math"/>
                    </a:rPr>
                    <m:t>𝑐</m:t>
                  </m:r>
                  <m:r>
                    <a:rPr lang="en-US" sz="1100" i="1">
                      <a:latin typeface="Cambria Math"/>
                    </a:rPr>
                    <m:t>=</m:t>
                  </m:r>
                  <m:sSub>
                    <m:sSub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>
                          <a:latin typeface="Cambria Math"/>
                        </a:rPr>
                        <m:t>𝐯</m:t>
                      </m:r>
                    </m:e>
                    <m:sub>
                      <m:r>
                        <a:rPr lang="en-US" sz="1100">
                          <a:latin typeface="Cambria Math"/>
                        </a:rPr>
                        <m:t>2</m:t>
                      </m:r>
                    </m:sub>
                  </m:sSub>
                  <m:r>
                    <a:rPr lang="en-US" sz="1100" b="1" i="1">
                      <a:latin typeface="Cambria Math"/>
                      <a:ea typeface="Cambria Math"/>
                    </a:rPr>
                    <m:t>∙</m:t>
                  </m:r>
                  <m:sSub>
                    <m:sSub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>
                          <a:latin typeface="Cambria Math"/>
                        </a:rPr>
                        <m:t>𝐯</m:t>
                      </m:r>
                    </m:e>
                    <m:sub>
                      <m:r>
                        <a:rPr lang="en-US" sz="1100" i="1">
                          <a:latin typeface="Cambria Math"/>
                        </a:rPr>
                        <m:t>2</m:t>
                      </m:r>
                    </m:sub>
                  </m:sSub>
                  <m:r>
                    <m:rPr>
                      <m:nor/>
                    </m:rPr>
                    <a:rPr lang="en-US" sz="1100"/>
                    <m:t>	</m:t>
                  </m:r>
                </m:oMath>
              </a14:m>
              <a:r>
                <a:rPr lang="en-US" sz="1100"/>
                <a:t>	</a:t>
              </a:r>
              <a:endParaRPr lang="en-US" sz="1100" i="1">
                <a:latin typeface="Cambria Math"/>
              </a:endParaRPr>
            </a:p>
            <a:p>
              <a:pPr lvl="1" indent="-169863"/>
              <a:r>
                <a:rPr lang="en-US" sz="1100"/>
                <a:t>    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/>
                    </a:rPr>
                    <m:t>𝑑</m:t>
                  </m:r>
                  <m:r>
                    <a:rPr lang="en-US" sz="1100" i="1">
                      <a:latin typeface="Cambria Math"/>
                    </a:rPr>
                    <m:t>=</m:t>
                  </m:r>
                  <m:d>
                    <m:d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Cambria Math"/>
                            </a:rPr>
                            <m:t>𝑃</m:t>
                          </m:r>
                        </m:e>
                        <m:sub>
                          <m:r>
                            <a:rPr lang="en-US" sz="1100" i="1">
                              <a:latin typeface="Cambria Math"/>
                            </a:rPr>
                            <m:t>1</m:t>
                          </m:r>
                        </m:sub>
                      </m:sSub>
                      <m:r>
                        <a:rPr lang="en-US" sz="1100" i="1">
                          <a:latin typeface="Cambria Math"/>
                        </a:rPr>
                        <m:t>−</m:t>
                      </m:r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Cambria Math"/>
                            </a:rPr>
                            <m:t>𝑃</m:t>
                          </m:r>
                        </m:e>
                        <m:sub>
                          <m:r>
                            <a:rPr lang="en-US" sz="1100" i="1">
                              <a:latin typeface="Cambria Math"/>
                            </a:rPr>
                            <m:t>2</m:t>
                          </m:r>
                        </m:sub>
                      </m:sSub>
                    </m:e>
                  </m:d>
                  <m:r>
                    <a:rPr lang="en-US" sz="1100" b="1" i="1">
                      <a:latin typeface="Cambria Math"/>
                      <a:ea typeface="Cambria Math"/>
                    </a:rPr>
                    <m:t>∙</m:t>
                  </m:r>
                  <m:sSub>
                    <m:sSub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>
                          <a:latin typeface="Cambria Math"/>
                        </a:rPr>
                        <m:t>𝐯</m:t>
                      </m:r>
                    </m:e>
                    <m:sub>
                      <m:r>
                        <a:rPr lang="en-US" sz="1100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 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/>
                    </a:rPr>
                    <m:t>𝑒</m:t>
                  </m:r>
                  <m:r>
                    <a:rPr lang="en-US" sz="1100" i="1">
                      <a:latin typeface="Cambria Math"/>
                    </a:rPr>
                    <m:t>=</m:t>
                  </m:r>
                  <m:d>
                    <m:d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Cambria Math"/>
                            </a:rPr>
                            <m:t>𝑃</m:t>
                          </m:r>
                        </m:e>
                        <m:sub>
                          <m:r>
                            <a:rPr lang="en-US" sz="1100" i="1">
                              <a:latin typeface="Cambria Math"/>
                            </a:rPr>
                            <m:t>1</m:t>
                          </m:r>
                        </m:sub>
                      </m:sSub>
                      <m:r>
                        <a:rPr lang="en-US" sz="1100" i="1">
                          <a:latin typeface="Cambria Math"/>
                        </a:rPr>
                        <m:t>−</m:t>
                      </m:r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Cambria Math"/>
                            </a:rPr>
                            <m:t>𝑃</m:t>
                          </m:r>
                        </m:e>
                        <m:sub>
                          <m:r>
                            <a:rPr lang="en-US" sz="1100" i="1">
                              <a:latin typeface="Cambria Math"/>
                            </a:rPr>
                            <m:t>2</m:t>
                          </m:r>
                        </m:sub>
                      </m:sSub>
                    </m:e>
                  </m:d>
                  <m:r>
                    <a:rPr lang="en-US" sz="1100" b="1" i="1">
                      <a:latin typeface="Cambria Math"/>
                      <a:ea typeface="Cambria Math"/>
                    </a:rPr>
                    <m:t>∙</m:t>
                  </m:r>
                  <m:sSub>
                    <m:sSub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>
                          <a:latin typeface="Cambria Math"/>
                        </a:rPr>
                        <m:t>𝐯</m:t>
                      </m:r>
                    </m:e>
                    <m:sub>
                      <m:r>
                        <a:rPr lang="en-US" sz="1100" i="1">
                          <a:latin typeface="Cambria Math"/>
                        </a:rPr>
                        <m:t>2</m:t>
                      </m:r>
                    </m:sub>
                  </m:sSub>
                  <m:r>
                    <m:rPr>
                      <m:nor/>
                    </m:rPr>
                    <a:rPr lang="en-US" sz="1100"/>
                    <m:t>	</m:t>
                  </m:r>
                </m:oMath>
              </a14:m>
              <a:endParaRPr lang="en-US" sz="1100"/>
            </a:p>
            <a:p>
              <a:pPr marL="290513" lvl="1"/>
              <a:endParaRPr lang="en-US" sz="1100"/>
            </a:p>
            <a:p>
              <a:pPr marL="290513" lvl="1"/>
              <a:r>
                <a:rPr lang="en-US" sz="1100"/>
                <a:t>if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i="1">
                          <a:latin typeface="Cambria Math"/>
                        </a:rPr>
                        <m:t>𝑏</m:t>
                      </m:r>
                    </m:e>
                    <m:sup>
                      <m:r>
                        <a:rPr lang="en-US" sz="110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en-US" sz="1100" i="1">
                      <a:latin typeface="Cambria Math"/>
                    </a:rPr>
                    <m:t>−</m:t>
                  </m:r>
                  <m:r>
                    <a:rPr lang="en-US" sz="1100" i="1">
                      <a:latin typeface="Cambria Math"/>
                    </a:rPr>
                    <m:t>𝑎𝑐</m:t>
                  </m:r>
                  <m:r>
                    <a:rPr lang="en-US" sz="1100" i="1">
                      <a:latin typeface="Cambria Math"/>
                    </a:rPr>
                    <m:t>=0 </m:t>
                  </m:r>
                </m:oMath>
              </a14:m>
              <a:r>
                <a:rPr lang="en-US" sz="1100"/>
                <a:t>then  (</a:t>
              </a:r>
              <a:r>
                <a:rPr lang="en-US" sz="1100" i="1"/>
                <a:t>we have parallel lines)</a:t>
              </a:r>
            </a:p>
            <a:p>
              <a:pPr marL="625475" lvl="2"/>
              <a:r>
                <a:rPr lang="en-US" sz="1100"/>
                <a:t>Use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/>
                        </a:rPr>
                        <m:t>𝑃</m:t>
                      </m:r>
                    </m:e>
                    <m:sub>
                      <m:r>
                        <a:rPr lang="en-US" sz="1100" i="1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/>
                        </a:rPr>
                        <m:t>𝐿</m:t>
                      </m:r>
                    </m:e>
                    <m:sub>
                      <m:r>
                        <a:rPr lang="en-US" sz="1100" i="1">
                          <a:latin typeface="Cambria Math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Cambria Math"/>
                            </a:rPr>
                            <m:t>𝑃</m:t>
                          </m:r>
                        </m:e>
                        <m:sub>
                          <m:r>
                            <a:rPr lang="en-US" sz="1100" i="1">
                              <a:latin typeface="Cambria Math"/>
                            </a:rPr>
                            <m:t>2</m:t>
                          </m:r>
                        </m:sub>
                      </m:sSub>
                      <m:r>
                        <a:rPr lang="en-US" sz="1100" i="1">
                          <a:latin typeface="Cambria Math"/>
                        </a:rPr>
                        <m:t>,</m:t>
                      </m:r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1">
                              <a:latin typeface="Cambria Math"/>
                            </a:rPr>
                            <m:t>𝐯</m:t>
                          </m:r>
                        </m:e>
                        <m:sub>
                          <m:r>
                            <a:rPr lang="en-US" sz="1100" i="1">
                              <a:latin typeface="Cambria Math"/>
                            </a:rPr>
                            <m:t>2</m:t>
                          </m:r>
                        </m:sub>
                      </m:sSub>
                    </m:e>
                  </m:d>
                </m:oMath>
              </a14:m>
              <a:r>
                <a:rPr lang="en-US" sz="1100"/>
                <a:t> to find nearest point/distance</a:t>
              </a:r>
            </a:p>
            <a:p>
              <a:pPr marL="1089025" lvl="3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  <a:p>
              <a:pPr marL="1089025" lvl="3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+</m:t>
                    </m:r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Cambria Math"/>
                              </a:rPr>
                              <m:t>𝑒</m:t>
                            </m:r>
                          </m:num>
                          <m:den>
                            <m:r>
                              <a:rPr lang="en-US" sz="1100" i="1">
                                <a:latin typeface="Cambria Math"/>
                              </a:rPr>
                              <m:t>𝑐</m:t>
                            </m:r>
                          </m:den>
                        </m:f>
                      </m:e>
                    </m:d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>
                            <a:latin typeface="Cambria Math"/>
                          </a:rPr>
                          <m:t>𝐯</m:t>
                        </m:r>
                      </m:e>
                      <m:sub>
                        <m:r>
                          <a:rPr lang="en-US" sz="110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  <a:p>
              <a:pPr marL="285750" lvl="2"/>
              <a:r>
                <a:rPr lang="en-US" sz="1100"/>
                <a:t>Else compute</a:t>
              </a:r>
            </a:p>
            <a:p>
              <a:pPr marL="627063" lvl="2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+</m:t>
                    </m:r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Cambria Math"/>
                              </a:rPr>
                              <m:t>𝑐𝑑</m:t>
                            </m:r>
                            <m:r>
                              <a:rPr lang="en-US" sz="1100" i="1">
                                <a:latin typeface="Cambria Math"/>
                              </a:rPr>
                              <m:t>−</m:t>
                            </m:r>
                            <m:r>
                              <a:rPr lang="en-US" sz="1100" i="1">
                                <a:latin typeface="Cambria Math"/>
                              </a:rPr>
                              <m:t>𝑏𝑒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i="1">
                                    <a:latin typeface="Cambria Math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110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latin typeface="Cambria Math"/>
                              </a:rPr>
                              <m:t>−</m:t>
                            </m:r>
                            <m:r>
                              <a:rPr lang="en-US" sz="1100" i="1">
                                <a:latin typeface="Cambria Math"/>
                              </a:rPr>
                              <m:t>𝑎𝑐</m:t>
                            </m:r>
                          </m:den>
                        </m:f>
                      </m:e>
                    </m:d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>
                            <a:latin typeface="Cambria Math"/>
                          </a:rPr>
                          <m:t>𝐯</m:t>
                        </m:r>
                      </m:e>
                      <m:sub>
                        <m:r>
                          <a:rPr lang="en-US" sz="1100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  <a:p>
              <a:pPr marL="627063" lvl="2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+</m:t>
                    </m:r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Cambria Math"/>
                              </a:rPr>
                              <m:t>𝑑𝑏</m:t>
                            </m:r>
                            <m:r>
                              <a:rPr lang="en-US" sz="1100" i="1">
                                <a:latin typeface="Cambria Math"/>
                              </a:rPr>
                              <m:t>−</m:t>
                            </m:r>
                            <m:r>
                              <a:rPr lang="en-US" sz="1100" i="1">
                                <a:latin typeface="Cambria Math"/>
                              </a:rPr>
                              <m:t>𝑎𝑒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i="1">
                                    <a:latin typeface="Cambria Math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110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latin typeface="Cambria Math"/>
                              </a:rPr>
                              <m:t>−</m:t>
                            </m:r>
                            <m:r>
                              <a:rPr lang="en-US" sz="1100" i="1">
                                <a:latin typeface="Cambria Math"/>
                              </a:rPr>
                              <m:t>𝑎𝑐</m:t>
                            </m:r>
                          </m:den>
                        </m:f>
                      </m:e>
                    </m:d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>
                            <a:latin typeface="Cambria Math"/>
                          </a:rPr>
                          <m:t>𝐯</m:t>
                        </m:r>
                      </m:e>
                      <m:sub>
                        <m:r>
                          <a:rPr lang="en-US" sz="110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  <a:p>
              <a:pPr marL="169863" lvl="1"/>
              <a:r>
                <a:rPr lang="en-US" sz="1100"/>
                <a:t>Distance = </a:t>
              </a:r>
              <a14:m>
                <m:oMath xmlns:m="http://schemas.openxmlformats.org/officeDocument/2006/math">
                  <m:d>
                    <m:dPr>
                      <m:begChr m:val="‖"/>
                      <m:endChr m:val="‖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Cambria Math"/>
                            </a:rPr>
                            <m:t>𝐶</m:t>
                          </m:r>
                        </m:e>
                        <m:sub>
                          <m:r>
                            <a:rPr lang="en-US" sz="1100" i="1">
                              <a:latin typeface="Cambria Math"/>
                            </a:rPr>
                            <m:t>1</m:t>
                          </m:r>
                        </m:sub>
                      </m:sSub>
                      <m:r>
                        <a:rPr lang="en-US" sz="1100" b="0" i="1">
                          <a:latin typeface="Cambria Math"/>
                        </a:rPr>
                        <m:t>−</m:t>
                      </m:r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Cambria Math"/>
                            </a:rPr>
                            <m:t>𝐶</m:t>
                          </m:r>
                        </m:e>
                        <m:sub>
                          <m:r>
                            <a:rPr lang="en-US" sz="1100" b="0" i="1">
                              <a:latin typeface="Cambria Math"/>
                            </a:rPr>
                            <m:t>2</m:t>
                          </m:r>
                        </m:sub>
                      </m:sSub>
                    </m:e>
                  </m:d>
                </m:oMath>
              </a14:m>
              <a:endParaRPr lang="en-US" sz="1100"/>
            </a:p>
            <a:p>
              <a:pPr marL="169863" lvl="1"/>
              <a:r>
                <a:rPr lang="en-US" sz="1100"/>
                <a:t>return points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/>
                        </a:rPr>
                        <m:t>𝐶</m:t>
                      </m:r>
                    </m:e>
                    <m:sub>
                      <m:r>
                        <a:rPr lang="en-US" sz="1100" i="1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2</m:t>
                      </m:r>
                    </m:sub>
                  </m:sSub>
                </m:oMath>
              </a14:m>
              <a:r>
                <a:rPr lang="en-US" sz="1100"/>
                <a:t> and distance</a:t>
              </a:r>
            </a:p>
          </xdr:txBody>
        </xdr:sp>
      </mc:Choice>
      <mc:Fallback xmlns="">
        <xdr:sp macro="" textlink="">
          <xdr:nvSpPr>
            <xdr:cNvPr id="2" name="TextBox 4"/>
            <xdr:cNvSpPr txBox="1"/>
          </xdr:nvSpPr>
          <xdr:spPr>
            <a:xfrm>
              <a:off x="4419600" y="1638300"/>
              <a:ext cx="3981450" cy="297638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Line-line test:  </a:t>
              </a:r>
              <a:r>
                <a:rPr lang="en-US" sz="1100" b="0" i="0">
                  <a:latin typeface="Cambria Math"/>
                </a:rPr>
                <a:t>𝐿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 (</a:t>
              </a:r>
              <a:r>
                <a:rPr lang="en-US" sz="1100" b="0" i="0">
                  <a:latin typeface="Cambria Math"/>
                </a:rPr>
                <a:t>𝑃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1,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 )</a:t>
              </a:r>
              <a:r>
                <a:rPr lang="en-US" sz="1100"/>
                <a:t> and </a:t>
              </a:r>
              <a:r>
                <a:rPr lang="en-US" sz="1100" i="0">
                  <a:latin typeface="Cambria Math"/>
                </a:rPr>
                <a:t>𝐿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/>
                </a:rPr>
                <a:t>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US" sz="1100" i="0">
                  <a:latin typeface="Cambria Math"/>
                </a:rPr>
                <a:t>,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 )</a:t>
              </a:r>
              <a:endParaRPr lang="en-US" sz="1100"/>
            </a:p>
            <a:p>
              <a:pPr lvl="1" indent="-169863"/>
              <a:r>
                <a:rPr lang="en-US" sz="1100"/>
                <a:t>Set </a:t>
              </a:r>
              <a:r>
                <a:rPr lang="en-US" sz="1100" i="0">
                  <a:latin typeface="Cambria Math"/>
                </a:rPr>
                <a:t>𝑎=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</a:t>
              </a:r>
              <a:r>
                <a:rPr lang="en-US" sz="1100" b="1" i="0">
                  <a:latin typeface="Cambria Math"/>
                  <a:ea typeface="Cambria Math"/>
                </a:rPr>
                <a:t>∙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</a:t>
              </a:r>
              <a:r>
                <a:rPr lang="en-US" sz="1100"/>
                <a:t>	 </a:t>
              </a:r>
              <a:r>
                <a:rPr lang="en-US" sz="1100" i="0">
                  <a:latin typeface="Cambria Math"/>
                </a:rPr>
                <a:t>𝑏=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</a:t>
              </a:r>
              <a:r>
                <a:rPr lang="en-US" sz="1100" i="0">
                  <a:latin typeface="Cambria Math"/>
                  <a:ea typeface="Cambria Math"/>
                </a:rPr>
                <a:t>∙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  </a:t>
              </a:r>
              <a:r>
                <a:rPr lang="en-US" sz="1100"/>
                <a:t>       </a:t>
              </a:r>
              <a:r>
                <a:rPr lang="en-US" sz="1100" i="0">
                  <a:latin typeface="Cambria Math"/>
                </a:rPr>
                <a:t> 𝑐=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</a:t>
              </a:r>
              <a:r>
                <a:rPr lang="en-US" sz="1100" b="1" i="0">
                  <a:latin typeface="Cambria Math"/>
                  <a:ea typeface="Cambria Math"/>
                </a:rPr>
                <a:t>∙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 "</a:t>
              </a:r>
              <a:r>
                <a:rPr lang="en-US" sz="1100" i="0">
                  <a:latin typeface="Cambria Math" panose="02040503050406030204" pitchFamily="18" charset="0"/>
                </a:rPr>
                <a:t>	</a:t>
              </a:r>
              <a:r>
                <a:rPr lang="en-US" sz="1100" i="0"/>
                <a:t>"</a:t>
              </a:r>
              <a:r>
                <a:rPr lang="en-US" sz="1100"/>
                <a:t>	</a:t>
              </a:r>
              <a:endParaRPr lang="en-US" sz="1100" i="1">
                <a:latin typeface="Cambria Math"/>
              </a:endParaRPr>
            </a:p>
            <a:p>
              <a:pPr lvl="1" indent="-169863"/>
              <a:r>
                <a:rPr lang="en-US" sz="1100"/>
                <a:t>     </a:t>
              </a:r>
              <a:r>
                <a:rPr lang="en-US" sz="1100" i="0">
                  <a:latin typeface="Cambria Math"/>
                </a:rPr>
                <a:t>𝑑=</a:t>
              </a:r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/>
                </a:rPr>
                <a:t>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1−𝑃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</a:rPr>
                <a:t> )</a:t>
              </a:r>
              <a:r>
                <a:rPr lang="en-US" sz="1100" b="1" i="0">
                  <a:latin typeface="Cambria Math"/>
                  <a:ea typeface="Cambria Math"/>
                </a:rPr>
                <a:t>∙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</a:t>
              </a:r>
              <a:r>
                <a:rPr lang="en-US" sz="1100"/>
                <a:t>  </a:t>
              </a:r>
              <a:r>
                <a:rPr lang="en-US" sz="1100" i="0">
                  <a:latin typeface="Cambria Math"/>
                </a:rPr>
                <a:t>𝑒=</a:t>
              </a:r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/>
                </a:rPr>
                <a:t>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1−𝑃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</a:rPr>
                <a:t> )</a:t>
              </a:r>
              <a:r>
                <a:rPr lang="en-US" sz="1100" b="1" i="0">
                  <a:latin typeface="Cambria Math"/>
                  <a:ea typeface="Cambria Math"/>
                </a:rPr>
                <a:t>∙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 "</a:t>
              </a:r>
              <a:r>
                <a:rPr lang="en-US" sz="1100" i="0">
                  <a:latin typeface="Cambria Math" panose="02040503050406030204" pitchFamily="18" charset="0"/>
                </a:rPr>
                <a:t>	</a:t>
              </a:r>
              <a:r>
                <a:rPr lang="en-US" sz="1100" i="0"/>
                <a:t>"</a:t>
              </a:r>
              <a:endParaRPr lang="en-US" sz="1100"/>
            </a:p>
            <a:p>
              <a:pPr marL="290513" lvl="1"/>
              <a:endParaRPr lang="en-US" sz="1100"/>
            </a:p>
            <a:p>
              <a:pPr marL="290513" lvl="1"/>
              <a:r>
                <a:rPr lang="en-US" sz="1100"/>
                <a:t>if </a:t>
              </a:r>
              <a:r>
                <a:rPr lang="en-US" sz="1100" i="0">
                  <a:latin typeface="Cambria Math"/>
                </a:rPr>
                <a:t>𝑏</a:t>
              </a:r>
              <a:r>
                <a:rPr lang="en-US" sz="1100" i="0"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/>
                </a:rPr>
                <a:t>2−𝑎𝑐=0 </a:t>
              </a:r>
              <a:r>
                <a:rPr lang="en-US" sz="1100"/>
                <a:t>then  (</a:t>
              </a:r>
              <a:r>
                <a:rPr lang="en-US" sz="1100" i="1"/>
                <a:t>we have parallel lines)</a:t>
              </a:r>
            </a:p>
            <a:p>
              <a:pPr marL="625475" lvl="2"/>
              <a:r>
                <a:rPr lang="en-US" sz="1100"/>
                <a:t>Use </a:t>
              </a:r>
              <a:r>
                <a:rPr lang="en-US" sz="1100" i="0">
                  <a:latin typeface="Cambria Math"/>
                </a:rPr>
                <a:t>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</a:t>
              </a:r>
              <a:r>
                <a:rPr lang="en-US" sz="1100"/>
                <a:t> and </a:t>
              </a:r>
              <a:r>
                <a:rPr lang="en-US" sz="1100" i="0">
                  <a:latin typeface="Cambria Math"/>
                </a:rPr>
                <a:t>𝐿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</a:rPr>
                <a:t> (</a:t>
              </a:r>
              <a:r>
                <a:rPr lang="en-US" sz="1100" i="0">
                  <a:latin typeface="Cambria Math"/>
                </a:rPr>
                <a:t>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2,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</a:rPr>
                <a:t> )</a:t>
              </a:r>
              <a:r>
                <a:rPr lang="en-US" sz="1100"/>
                <a:t> to find nearest point/distance</a:t>
              </a:r>
            </a:p>
            <a:p>
              <a:pPr marL="1089025" lvl="3"/>
              <a:r>
                <a:rPr lang="en-US" sz="1100" i="0">
                  <a:latin typeface="Cambria Math"/>
                </a:rPr>
                <a:t>𝐶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</a:t>
              </a:r>
              <a:r>
                <a:rPr lang="en-US" sz="1100" b="0" i="0">
                  <a:latin typeface="Cambria Math"/>
                </a:rPr>
                <a:t>=</a:t>
              </a:r>
              <a:r>
                <a:rPr lang="en-US" sz="1100" i="0">
                  <a:latin typeface="Cambria Math"/>
                </a:rPr>
                <a:t>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1</a:t>
              </a:r>
              <a:endParaRPr lang="en-US" sz="1100"/>
            </a:p>
            <a:p>
              <a:pPr marL="1089025" lvl="3"/>
              <a:r>
                <a:rPr lang="en-US" sz="1100" i="0">
                  <a:latin typeface="Cambria Math"/>
                </a:rPr>
                <a:t>𝐶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2=</a:t>
              </a:r>
              <a:r>
                <a:rPr lang="en-US" sz="1100" i="0">
                  <a:latin typeface="Cambria Math"/>
                </a:rPr>
                <a:t>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2+</a:t>
              </a:r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/>
                </a:rPr>
                <a:t>𝑒</a:t>
              </a:r>
              <a:r>
                <a:rPr lang="en-US" sz="110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/>
                </a:rPr>
                <a:t>𝑐</a:t>
              </a:r>
              <a:r>
                <a:rPr lang="en-US" sz="1100" i="0">
                  <a:latin typeface="Cambria Math" panose="02040503050406030204" pitchFamily="18" charset="0"/>
                </a:rPr>
                <a:t>)</a:t>
              </a:r>
              <a:r>
                <a:rPr lang="en-US" sz="1100" b="1" i="0">
                  <a:latin typeface="Cambria Math" panose="02040503050406030204" pitchFamily="18" charset="0"/>
                </a:rPr>
                <a:t> 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</a:t>
              </a:r>
              <a:endParaRPr lang="en-US" sz="1100"/>
            </a:p>
            <a:p>
              <a:pPr marL="285750" lvl="2"/>
              <a:r>
                <a:rPr lang="en-US" sz="1100"/>
                <a:t>Else compute</a:t>
              </a:r>
            </a:p>
            <a:p>
              <a:pPr marL="627063" lvl="2"/>
              <a:r>
                <a:rPr lang="en-US" sz="1100" i="0">
                  <a:latin typeface="Cambria Math"/>
                </a:rPr>
                <a:t>𝐶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1=𝑃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1+</a:t>
              </a:r>
              <a:r>
                <a:rPr lang="en-US" sz="1100" i="0">
                  <a:latin typeface="Cambria Math" panose="02040503050406030204" pitchFamily="18" charset="0"/>
                </a:rPr>
                <a:t>((</a:t>
              </a:r>
              <a:r>
                <a:rPr lang="en-US" sz="1100" i="0">
                  <a:latin typeface="Cambria Math"/>
                </a:rPr>
                <a:t>𝑐𝑑−𝑏𝑒</a:t>
              </a:r>
              <a:r>
                <a:rPr lang="en-US" sz="1100" i="0">
                  <a:latin typeface="Cambria Math" panose="02040503050406030204" pitchFamily="18" charset="0"/>
                </a:rPr>
                <a:t>)/(</a:t>
              </a:r>
              <a:r>
                <a:rPr lang="en-US" sz="1100" i="0">
                  <a:latin typeface="Cambria Math"/>
                </a:rPr>
                <a:t>𝑏</a:t>
              </a:r>
              <a:r>
                <a:rPr lang="en-US" sz="1100" i="0"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/>
                </a:rPr>
                <a:t>2−𝑎𝑐</a:t>
              </a:r>
              <a:r>
                <a:rPr lang="en-US" sz="1100" i="0">
                  <a:latin typeface="Cambria Math" panose="02040503050406030204" pitchFamily="18" charset="0"/>
                </a:rPr>
                <a:t>))</a:t>
              </a:r>
              <a:r>
                <a:rPr lang="en-US" sz="1100" b="1" i="0">
                  <a:latin typeface="Cambria Math" panose="02040503050406030204" pitchFamily="18" charset="0"/>
                </a:rPr>
                <a:t> 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</a:t>
              </a:r>
              <a:endParaRPr lang="en-US" sz="1100"/>
            </a:p>
            <a:p>
              <a:pPr marL="627063" lvl="2"/>
              <a:r>
                <a:rPr lang="en-US" sz="1100" b="0" i="0">
                  <a:latin typeface="Cambria Math"/>
                </a:rPr>
                <a:t>𝐶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US" sz="1100" i="0">
                  <a:latin typeface="Cambria Math"/>
                </a:rPr>
                <a:t>=𝑃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2+</a:t>
              </a:r>
              <a:r>
                <a:rPr lang="en-US" sz="1100" i="0">
                  <a:latin typeface="Cambria Math" panose="02040503050406030204" pitchFamily="18" charset="0"/>
                </a:rPr>
                <a:t>((</a:t>
              </a:r>
              <a:r>
                <a:rPr lang="en-US" sz="1100" i="0">
                  <a:latin typeface="Cambria Math"/>
                </a:rPr>
                <a:t>𝑑𝑏−𝑎𝑒</a:t>
              </a:r>
              <a:r>
                <a:rPr lang="en-US" sz="1100" i="0">
                  <a:latin typeface="Cambria Math" panose="02040503050406030204" pitchFamily="18" charset="0"/>
                </a:rPr>
                <a:t>)/(</a:t>
              </a:r>
              <a:r>
                <a:rPr lang="en-US" sz="1100" i="0">
                  <a:latin typeface="Cambria Math"/>
                </a:rPr>
                <a:t>𝑏</a:t>
              </a:r>
              <a:r>
                <a:rPr lang="en-US" sz="1100" i="0"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/>
                </a:rPr>
                <a:t>2−𝑎𝑐</a:t>
              </a:r>
              <a:r>
                <a:rPr lang="en-US" sz="1100" i="0">
                  <a:latin typeface="Cambria Math" panose="02040503050406030204" pitchFamily="18" charset="0"/>
                </a:rPr>
                <a:t>))</a:t>
              </a:r>
              <a:r>
                <a:rPr lang="en-US" sz="1100" b="1" i="0">
                  <a:latin typeface="Cambria Math" panose="02040503050406030204" pitchFamily="18" charset="0"/>
                </a:rPr>
                <a:t> </a:t>
              </a:r>
              <a:r>
                <a:rPr lang="en-US" sz="1100" b="1" i="0">
                  <a:latin typeface="Cambria Math"/>
                </a:rPr>
                <a:t>𝐯</a:t>
              </a:r>
              <a:r>
                <a:rPr lang="en-US" sz="1100" b="1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2</a:t>
              </a:r>
              <a:endParaRPr lang="en-US" sz="1100"/>
            </a:p>
            <a:p>
              <a:pPr marL="169863" lvl="1"/>
              <a:r>
                <a:rPr lang="en-US" sz="1100"/>
                <a:t>Distance = </a:t>
              </a:r>
              <a:r>
                <a:rPr lang="en-US" sz="1100" i="0">
                  <a:latin typeface="Cambria Math" panose="02040503050406030204" pitchFamily="18" charset="0"/>
                </a:rPr>
                <a:t>‖</a:t>
              </a:r>
              <a:r>
                <a:rPr lang="en-US" sz="1100" i="0">
                  <a:latin typeface="Cambria Math"/>
                </a:rPr>
                <a:t>𝐶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</a:t>
              </a:r>
              <a:r>
                <a:rPr lang="en-US" sz="1100" b="0" i="0">
                  <a:latin typeface="Cambria Math"/>
                </a:rPr>
                <a:t>−</a:t>
              </a:r>
              <a:r>
                <a:rPr lang="en-US" sz="1100" i="0">
                  <a:latin typeface="Cambria Math"/>
                </a:rPr>
                <a:t>𝐶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 ‖</a:t>
              </a:r>
              <a:endParaRPr lang="en-US" sz="1100"/>
            </a:p>
            <a:p>
              <a:pPr marL="169863" lvl="1"/>
              <a:r>
                <a:rPr lang="en-US" sz="1100"/>
                <a:t>return points </a:t>
              </a:r>
              <a:r>
                <a:rPr lang="en-US" sz="1100" i="0">
                  <a:latin typeface="Cambria Math"/>
                </a:rPr>
                <a:t>𝐶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/>
                </a:rPr>
                <a:t>1</a:t>
              </a:r>
              <a:r>
                <a:rPr lang="en-US" sz="1100"/>
                <a:t>, </a:t>
              </a:r>
              <a:r>
                <a:rPr lang="en-US" sz="1100" i="0">
                  <a:latin typeface="Cambria Math"/>
                </a:rPr>
                <a:t>𝐶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US" sz="1100"/>
                <a:t> and distance</a:t>
              </a:r>
            </a:p>
          </xdr:txBody>
        </xdr:sp>
      </mc:Fallback>
    </mc:AlternateContent>
    <xdr:clientData/>
  </xdr:twoCellAnchor>
  <xdr:twoCellAnchor>
    <xdr:from>
      <xdr:col>14</xdr:col>
      <xdr:colOff>161925</xdr:colOff>
      <xdr:row>2</xdr:row>
      <xdr:rowOff>190499</xdr:rowOff>
    </xdr:from>
    <xdr:to>
      <xdr:col>18</xdr:col>
      <xdr:colOff>333375</xdr:colOff>
      <xdr:row>6</xdr:row>
      <xdr:rowOff>161924</xdr:rowOff>
    </xdr:to>
    <xdr:sp macro="" textlink="">
      <xdr:nvSpPr>
        <xdr:cNvPr id="3" name="Rectangle 2"/>
        <xdr:cNvSpPr/>
      </xdr:nvSpPr>
      <xdr:spPr>
        <a:xfrm>
          <a:off x="6429375" y="571499"/>
          <a:ext cx="1962150" cy="7715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No visuals this time. The</a:t>
          </a:r>
          <a:r>
            <a:rPr lang="en-US" sz="1100" baseline="0">
              <a:solidFill>
                <a:sysClr val="windowText" lastClr="000000"/>
              </a:solidFill>
            </a:rPr>
            <a:t> problem is such that there is no "preferred" viewing plane.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261937</xdr:colOff>
      <xdr:row>23</xdr:row>
      <xdr:rowOff>133350</xdr:rowOff>
    </xdr:from>
    <xdr:ext cx="631007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081712" y="4810125"/>
              <a:ext cx="631007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cd</m:t>
                        </m:r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be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b</m:t>
                            </m:r>
                          </m:e>
                          <m:sup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ac</m:t>
                        </m:r>
                      </m:den>
                    </m:f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 i="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081712" y="4810125"/>
              <a:ext cx="631007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(cd−be)/(b^2−ac)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 i="0"/>
            </a:p>
          </xdr:txBody>
        </xdr:sp>
      </mc:Fallback>
    </mc:AlternateContent>
    <xdr:clientData/>
  </xdr:oneCellAnchor>
  <xdr:oneCellAnchor>
    <xdr:from>
      <xdr:col>3</xdr:col>
      <xdr:colOff>271462</xdr:colOff>
      <xdr:row>26</xdr:row>
      <xdr:rowOff>142875</xdr:rowOff>
    </xdr:from>
    <xdr:ext cx="637675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091237" y="5391150"/>
              <a:ext cx="637675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db</m:t>
                        </m:r>
                        <m:r>
                          <a:rPr lang="en-US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n-US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ae</m:t>
                        </m:r>
                      </m:num>
                      <m:den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b</m:t>
                            </m:r>
                          </m:e>
                          <m:sup>
                            <m: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n-US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ac</m:t>
                        </m:r>
                      </m:den>
                    </m:f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091237" y="5391150"/>
              <a:ext cx="637675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(db−ae)/(b^2−ac)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4</xdr:col>
      <xdr:colOff>90487</xdr:colOff>
      <xdr:row>45</xdr:row>
      <xdr:rowOff>19050</xdr:rowOff>
    </xdr:from>
    <xdr:ext cx="12277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881187" y="8886825"/>
              <a:ext cx="12277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𝐯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=? 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𝟎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881187" y="8886825"/>
              <a:ext cx="12277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𝐶_1−𝑃_1 )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𝐯_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1=? 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𝟎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80962</xdr:colOff>
      <xdr:row>49</xdr:row>
      <xdr:rowOff>0</xdr:rowOff>
    </xdr:from>
    <xdr:ext cx="12484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871662" y="8448675"/>
              <a:ext cx="12484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𝐯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=?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𝟎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871662" y="8448675"/>
              <a:ext cx="12484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𝐶_2−𝑃_2 )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𝐯_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2=?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𝟎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7</xdr:col>
      <xdr:colOff>133350</xdr:colOff>
      <xdr:row>39</xdr:row>
      <xdr:rowOff>28575</xdr:rowOff>
    </xdr:from>
    <xdr:ext cx="11673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267075" y="7715250"/>
              <a:ext cx="11673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𝐯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=? 0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267075" y="7715250"/>
              <a:ext cx="11673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𝐶_1−𝐶_2 )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𝐯_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1=? 0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7</xdr:col>
      <xdr:colOff>114300</xdr:colOff>
      <xdr:row>41</xdr:row>
      <xdr:rowOff>19050</xdr:rowOff>
    </xdr:from>
    <xdr:ext cx="117057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3248025" y="8086725"/>
              <a:ext cx="11705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𝐯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=? 0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248025" y="8086725"/>
              <a:ext cx="11705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𝐶_1−𝐶_2 )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𝐯_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2=? 0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257175</xdr:colOff>
      <xdr:row>40</xdr:row>
      <xdr:rowOff>19050</xdr:rowOff>
    </xdr:from>
    <xdr:ext cx="6220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600200" y="9648825"/>
              <a:ext cx="6220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600200" y="9648825"/>
              <a:ext cx="6220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𝐶_1−𝐶_2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14</xdr:col>
      <xdr:colOff>200026</xdr:colOff>
      <xdr:row>39</xdr:row>
      <xdr:rowOff>85724</xdr:rowOff>
    </xdr:from>
    <xdr:to>
      <xdr:col>21</xdr:col>
      <xdr:colOff>276225</xdr:colOff>
      <xdr:row>46</xdr:row>
      <xdr:rowOff>38099</xdr:rowOff>
    </xdr:to>
    <xdr:sp macro="" textlink="">
      <xdr:nvSpPr>
        <xdr:cNvPr id="11" name="Rectangle 10"/>
        <xdr:cNvSpPr/>
      </xdr:nvSpPr>
      <xdr:spPr>
        <a:xfrm>
          <a:off x="6467476" y="7772399"/>
          <a:ext cx="3209924" cy="13239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 b="0">
              <a:solidFill>
                <a:sysClr val="windowText" lastClr="000000"/>
              </a:solidFill>
            </a:rPr>
            <a:t>The</a:t>
          </a:r>
          <a:r>
            <a:rPr lang="en-US" sz="1100" b="0" baseline="0">
              <a:solidFill>
                <a:sysClr val="windowText" lastClr="000000"/>
              </a:solidFill>
            </a:rPr>
            <a:t> reason many of my demos have these 'sanity tests' is primarily for my own sanity when making these demos.: I'm making sure all the math above is correct. </a:t>
          </a: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You'd be surprised how many bugs I caught because of these tests!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2</xdr:row>
          <xdr:rowOff>180975</xdr:rowOff>
        </xdr:from>
        <xdr:to>
          <xdr:col>14</xdr:col>
          <xdr:colOff>76200</xdr:colOff>
          <xdr:row>6</xdr:row>
          <xdr:rowOff>152400</xdr:rowOff>
        </xdr:to>
        <xdr:sp macro="" textlink="">
          <xdr:nvSpPr>
            <xdr:cNvPr id="4097" name="Group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Force L2 to be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76200</xdr:colOff>
          <xdr:row>3</xdr:row>
          <xdr:rowOff>133350</xdr:rowOff>
        </xdr:from>
        <xdr:to>
          <xdr:col>14</xdr:col>
          <xdr:colOff>200025</xdr:colOff>
          <xdr:row>4</xdr:row>
          <xdr:rowOff>152400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Random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76200</xdr:colOff>
          <xdr:row>4</xdr:row>
          <xdr:rowOff>123825</xdr:rowOff>
        </xdr:from>
        <xdr:to>
          <xdr:col>14</xdr:col>
          <xdr:colOff>200025</xdr:colOff>
          <xdr:row>5</xdr:row>
          <xdr:rowOff>142875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Parallel to L1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76200</xdr:colOff>
          <xdr:row>5</xdr:row>
          <xdr:rowOff>114300</xdr:rowOff>
        </xdr:from>
        <xdr:to>
          <xdr:col>14</xdr:col>
          <xdr:colOff>200025</xdr:colOff>
          <xdr:row>6</xdr:row>
          <xdr:rowOff>95250</xdr:rowOff>
        </xdr:to>
        <xdr:sp macro="" textlink="">
          <xdr:nvSpPr>
            <xdr:cNvPr id="4100" name="Option Button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Same as L1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371890</xdr:colOff>
      <xdr:row>4</xdr:row>
      <xdr:rowOff>16565</xdr:rowOff>
    </xdr:from>
    <xdr:to>
      <xdr:col>17</xdr:col>
      <xdr:colOff>38514</xdr:colOff>
      <xdr:row>6</xdr:row>
      <xdr:rowOff>102290</xdr:rowOff>
    </xdr:to>
    <xdr:sp macro="" textlink="">
      <xdr:nvSpPr>
        <xdr:cNvPr id="3" name="Rectangle 2"/>
        <xdr:cNvSpPr/>
      </xdr:nvSpPr>
      <xdr:spPr>
        <a:xfrm>
          <a:off x="5358020" y="778565"/>
          <a:ext cx="2350190" cy="4667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To</a:t>
          </a:r>
          <a:r>
            <a:rPr lang="en-US" sz="1100" baseline="0">
              <a:solidFill>
                <a:sysClr val="windowText" lastClr="000000"/>
              </a:solidFill>
            </a:rPr>
            <a:t> simplify visualisation, we constrained the y axis on everything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260488</xdr:colOff>
      <xdr:row>11</xdr:row>
      <xdr:rowOff>39343</xdr:rowOff>
    </xdr:from>
    <xdr:to>
      <xdr:col>9</xdr:col>
      <xdr:colOff>108088</xdr:colOff>
      <xdr:row>26</xdr:row>
      <xdr:rowOff>115595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4"/>
            <xdr:cNvSpPr txBox="1"/>
          </xdr:nvSpPr>
          <xdr:spPr>
            <a:xfrm>
              <a:off x="707749" y="2134843"/>
              <a:ext cx="3425687" cy="297516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/>
                <a:t>Line-AABB test: 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200" b="0" i="0">
                      <a:latin typeface="Cambria Math"/>
                    </a:rPr>
                    <m:t>L</m:t>
                  </m:r>
                  <m:d>
                    <m:d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2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200" b="0" i="1">
                              <a:latin typeface="Cambria Math"/>
                            </a:rPr>
                            <m:t>𝑃</m:t>
                          </m:r>
                        </m:e>
                        <m:sub>
                          <m:r>
                            <a:rPr lang="en-US" sz="1200" b="0" i="1">
                              <a:latin typeface="Cambria Math"/>
                            </a:rPr>
                            <m:t>0</m:t>
                          </m:r>
                        </m:sub>
                      </m:sSub>
                      <m:r>
                        <a:rPr lang="en-US" sz="1200" b="1" i="0">
                          <a:latin typeface="Cambria Math"/>
                        </a:rPr>
                        <m:t>,</m:t>
                      </m:r>
                      <m:r>
                        <a:rPr lang="en-US" sz="1200" b="1" i="0">
                          <a:latin typeface="Cambria Math"/>
                        </a:rPr>
                        <m:t>𝐯</m:t>
                      </m:r>
                    </m:e>
                  </m:d>
                </m:oMath>
              </a14:m>
              <a:r>
                <a:rPr lang="en-US" sz="1200"/>
                <a:t> and AABB(Max, Min)</a:t>
              </a:r>
            </a:p>
            <a:p>
              <a:r>
                <a:rPr lang="en-US" sz="1200"/>
                <a:t>  if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>
                          <a:latin typeface="Cambria Math"/>
                        </a:rPr>
                        <m:t>𝑣</m:t>
                      </m:r>
                    </m:e>
                    <m:sub>
                      <m:r>
                        <a:rPr lang="en-US" sz="1200" b="0" i="1">
                          <a:latin typeface="Cambria Math"/>
                        </a:rPr>
                        <m:t>𝑥</m:t>
                      </m:r>
                    </m:sub>
                  </m:sSub>
                  <m:r>
                    <a:rPr lang="en-US" sz="1200" b="0" i="0">
                      <a:latin typeface="Cambria Math"/>
                    </a:rPr>
                    <m:t>=0</m:t>
                  </m:r>
                </m:oMath>
              </a14:m>
              <a:r>
                <a:rPr lang="en-US" sz="1200"/>
                <a:t> </a:t>
              </a:r>
            </a:p>
            <a:p>
              <a:r>
                <a:rPr lang="en-US" sz="1200"/>
                <a:t>      if 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latin typeface="Cambria Math"/>
                        </a:rPr>
                        <m:t>𝑃</m:t>
                      </m:r>
                    </m:e>
                    <m:sub>
                      <m:r>
                        <a:rPr lang="en-US" sz="1200" i="1">
                          <a:latin typeface="Cambria Math"/>
                        </a:rPr>
                        <m:t>0</m:t>
                      </m:r>
                      <m:r>
                        <a:rPr lang="en-US" sz="1200" b="0" i="1">
                          <a:latin typeface="Cambria Math"/>
                        </a:rPr>
                        <m:t>𝑥</m:t>
                      </m:r>
                    </m:sub>
                  </m:sSub>
                  <m:r>
                    <a:rPr lang="en-US" sz="1200" b="0" i="0">
                      <a:latin typeface="Cambria Math"/>
                    </a:rPr>
                    <m:t>&lt;</m:t>
                  </m:r>
                  <m:sSub>
                    <m:sSub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/>
                        </a:rPr>
                        <m:t>Min</m:t>
                      </m:r>
                    </m:e>
                    <m:sub>
                      <m:r>
                        <m:rPr>
                          <m:sty m:val="p"/>
                        </m:rPr>
                        <a:rPr lang="en-US" sz="1200" b="0" i="0">
                          <a:latin typeface="Cambria Math"/>
                        </a:rPr>
                        <m:t>x</m:t>
                      </m:r>
                    </m:sub>
                  </m:sSub>
                </m:oMath>
              </a14:m>
              <a:r>
                <a:rPr lang="en-US" sz="1200"/>
                <a:t> ||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>
                          <a:latin typeface="Cambria Math"/>
                        </a:rPr>
                        <m:t>𝑃</m:t>
                      </m:r>
                    </m:e>
                    <m:sub>
                      <m:r>
                        <a:rPr lang="en-US" sz="1200" b="0" i="1">
                          <a:latin typeface="Cambria Math"/>
                        </a:rPr>
                        <m:t>𝑜𝑥</m:t>
                      </m:r>
                    </m:sub>
                  </m:sSub>
                  <m:r>
                    <a:rPr lang="en-US" sz="1200" b="0" i="0">
                      <a:latin typeface="Cambria Math"/>
                    </a:rPr>
                    <m:t>&gt;</m:t>
                  </m:r>
                  <m:sSub>
                    <m:sSub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/>
                        </a:rPr>
                        <m:t>Max</m:t>
                      </m:r>
                    </m:e>
                    <m:sub>
                      <m:r>
                        <m:rPr>
                          <m:sty m:val="p"/>
                        </m:rPr>
                        <a:rPr lang="en-US" sz="1200" b="0" i="0">
                          <a:latin typeface="Cambria Math"/>
                        </a:rPr>
                        <m:t>x</m:t>
                      </m:r>
                    </m:sub>
                  </m:sSub>
                </m:oMath>
              </a14:m>
              <a:r>
                <a:rPr lang="en-US" sz="1200"/>
                <a:t>) then return false</a:t>
              </a:r>
            </a:p>
            <a:p>
              <a:r>
                <a:rPr lang="en-US" sz="1200"/>
                <a:t>      else [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latin typeface="Cambria Math"/>
                        </a:rPr>
                        <m:t>𝑠</m:t>
                      </m:r>
                    </m:e>
                    <m:sub>
                      <m:r>
                        <a:rPr lang="en-US" sz="1200" i="1">
                          <a:latin typeface="Cambria Math"/>
                        </a:rPr>
                        <m:t>𝑥</m:t>
                      </m:r>
                    </m:sub>
                  </m:sSub>
                </m:oMath>
              </a14:m>
              <a:r>
                <a:rPr lang="en-US" sz="12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>
                          <a:latin typeface="Cambria Math"/>
                        </a:rPr>
                        <m:t> </m:t>
                      </m:r>
                      <m:r>
                        <a:rPr lang="en-US" sz="1200" i="1">
                          <a:latin typeface="Cambria Math"/>
                        </a:rPr>
                        <m:t>𝑡</m:t>
                      </m:r>
                    </m:e>
                    <m:sub>
                      <m:r>
                        <a:rPr lang="en-US" sz="1200" i="1">
                          <a:latin typeface="Cambria Math"/>
                        </a:rPr>
                        <m:t>𝑥</m:t>
                      </m:r>
                    </m:sub>
                  </m:sSub>
                </m:oMath>
              </a14:m>
              <a:r>
                <a:rPr lang="en-US" sz="1200"/>
                <a:t>] = [</a:t>
              </a:r>
              <a14:m>
                <m:oMath xmlns:m="http://schemas.openxmlformats.org/officeDocument/2006/math">
                  <m:r>
                    <a:rPr lang="en-US" sz="1200" b="0" i="0">
                      <a:latin typeface="Cambria Math"/>
                      <a:ea typeface="Cambria Math"/>
                    </a:rPr>
                    <m:t>−</m:t>
                  </m:r>
                  <m:r>
                    <a:rPr lang="en-US" sz="1200" i="1">
                      <a:latin typeface="Cambria Math"/>
                      <a:ea typeface="Cambria Math"/>
                    </a:rPr>
                    <m:t>∞,∞</m:t>
                  </m:r>
                </m:oMath>
              </a14:m>
              <a:r>
                <a:rPr lang="en-US" sz="1200"/>
                <a:t>]  </a:t>
              </a:r>
              <a:r>
                <a:rPr lang="en-US" sz="1200">
                  <a:solidFill>
                    <a:srgbClr val="00B050"/>
                  </a:solidFill>
                </a:rPr>
                <a:t>// ie:</a:t>
              </a:r>
              <a:r>
                <a:rPr lang="en-US" sz="1200" baseline="0">
                  <a:solidFill>
                    <a:srgbClr val="00B050"/>
                  </a:solidFill>
                </a:rPr>
                <a:t> </a:t>
              </a:r>
              <a:r>
                <a:rPr lang="en-US" sz="1200">
                  <a:solidFill>
                    <a:srgbClr val="00B050"/>
                  </a:solidFill>
                </a:rPr>
                <a:t>all the axis is covered</a:t>
              </a:r>
            </a:p>
            <a:p>
              <a:r>
                <a:rPr lang="en-US" sz="1200"/>
                <a:t>  else</a:t>
              </a:r>
            </a:p>
            <a:p>
              <a:r>
                <a:rPr lang="en-US" sz="1200"/>
                <a:t>      a = </a:t>
              </a:r>
              <a14:m>
                <m:oMath xmlns:m="http://schemas.openxmlformats.org/officeDocument/2006/math">
                  <m:r>
                    <a:rPr lang="en-US" sz="1200" b="0" i="0">
                      <a:latin typeface="Cambria Math"/>
                    </a:rPr>
                    <m:t>(</m:t>
                  </m:r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200">
                          <a:latin typeface="Cambria Math"/>
                        </a:rPr>
                        <m:t>Min</m:t>
                      </m:r>
                    </m:e>
                    <m:sub>
                      <m:r>
                        <m:rPr>
                          <m:sty m:val="p"/>
                        </m:rPr>
                        <a:rPr lang="en-US" sz="1200">
                          <a:latin typeface="Cambria Math"/>
                        </a:rPr>
                        <m:t>x</m:t>
                      </m:r>
                    </m:sub>
                  </m:sSub>
                  <m:r>
                    <a:rPr lang="en-US" sz="1200" b="0" i="1">
                      <a:latin typeface="Cambria Math"/>
                    </a:rPr>
                    <m:t>−</m:t>
                  </m:r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latin typeface="Cambria Math"/>
                        </a:rPr>
                        <m:t>𝑃</m:t>
                      </m:r>
                    </m:e>
                    <m:sub>
                      <m:r>
                        <a:rPr lang="en-US" sz="1200" i="1">
                          <a:latin typeface="Cambria Math"/>
                        </a:rPr>
                        <m:t>𝑜𝑥</m:t>
                      </m:r>
                    </m:sub>
                  </m:sSub>
                  <m:r>
                    <a:rPr lang="en-US" sz="1200" b="0" i="0">
                      <a:latin typeface="Cambria Math"/>
                    </a:rPr>
                    <m:t>)/</m:t>
                  </m:r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latin typeface="Cambria Math"/>
                        </a:rPr>
                        <m:t>𝑣</m:t>
                      </m:r>
                    </m:e>
                    <m:sub>
                      <m:r>
                        <a:rPr lang="en-US" sz="1200" i="1">
                          <a:latin typeface="Cambria Math"/>
                        </a:rPr>
                        <m:t>𝑥</m:t>
                      </m:r>
                    </m:sub>
                  </m:sSub>
                </m:oMath>
              </a14:m>
              <a:endParaRPr lang="en-US" sz="1200"/>
            </a:p>
            <a:p>
              <a:r>
                <a:rPr lang="en-US" sz="1200"/>
                <a:t>      b = </a:t>
              </a:r>
              <a14:m>
                <m:oMath xmlns:m="http://schemas.openxmlformats.org/officeDocument/2006/math">
                  <m:r>
                    <a:rPr lang="en-US" sz="1200">
                      <a:latin typeface="Cambria Math"/>
                    </a:rPr>
                    <m:t>(</m:t>
                  </m:r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200">
                          <a:latin typeface="Cambria Math"/>
                        </a:rPr>
                        <m:t>M</m:t>
                      </m:r>
                      <m:r>
                        <m:rPr>
                          <m:sty m:val="p"/>
                        </m:rPr>
                        <a:rPr lang="en-US" sz="1200" b="0" i="0">
                          <a:latin typeface="Cambria Math"/>
                        </a:rPr>
                        <m:t>ax</m:t>
                      </m:r>
                    </m:e>
                    <m:sub>
                      <m:r>
                        <m:rPr>
                          <m:sty m:val="p"/>
                        </m:rPr>
                        <a:rPr lang="en-US" sz="1200">
                          <a:latin typeface="Cambria Math"/>
                        </a:rPr>
                        <m:t>x</m:t>
                      </m:r>
                    </m:sub>
                  </m:sSub>
                  <m:r>
                    <a:rPr lang="en-US" sz="1200" i="1">
                      <a:latin typeface="Cambria Math"/>
                    </a:rPr>
                    <m:t>−</m:t>
                  </m:r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latin typeface="Cambria Math"/>
                        </a:rPr>
                        <m:t>𝑃</m:t>
                      </m:r>
                    </m:e>
                    <m:sub>
                      <m:r>
                        <a:rPr lang="en-US" sz="1200" i="1">
                          <a:latin typeface="Cambria Math"/>
                        </a:rPr>
                        <m:t>𝑜𝑥</m:t>
                      </m:r>
                    </m:sub>
                  </m:sSub>
                  <m:r>
                    <a:rPr lang="en-US" sz="1200">
                      <a:latin typeface="Cambria Math"/>
                    </a:rPr>
                    <m:t>)/</m:t>
                  </m:r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latin typeface="Cambria Math"/>
                        </a:rPr>
                        <m:t>𝑣</m:t>
                      </m:r>
                    </m:e>
                    <m:sub>
                      <m:r>
                        <a:rPr lang="en-US" sz="1200" i="1">
                          <a:latin typeface="Cambria Math"/>
                        </a:rPr>
                        <m:t>𝑥</m:t>
                      </m:r>
                    </m:sub>
                  </m:sSub>
                </m:oMath>
              </a14:m>
              <a:endParaRPr lang="en-US" sz="1200"/>
            </a:p>
            <a:p>
              <a:r>
                <a:rPr lang="en-US" sz="1200"/>
                <a:t>   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C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𝑠</m:t>
                      </m:r>
                    </m:e>
                    <m:sub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𝑥</m:t>
                      </m:r>
                    </m:sub>
                  </m:sSub>
                </m:oMath>
              </a14:m>
              <a:r>
                <a:rPr lang="en-US" sz="1200"/>
                <a:t> = smallest of (a, b)</a:t>
              </a:r>
            </a:p>
            <a:p>
              <a:r>
                <a:rPr lang="en-US" sz="1200"/>
                <a:t>   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C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𝑡</m:t>
                      </m:r>
                    </m:e>
                    <m:sub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𝑥</m:t>
                      </m:r>
                    </m:sub>
                  </m:sSub>
                </m:oMath>
              </a14:m>
              <a:r>
                <a:rPr lang="en-US" sz="1200"/>
                <a:t> = largest of (a, b)</a:t>
              </a:r>
            </a:p>
            <a:p>
              <a:endParaRPr lang="en-US" sz="1200"/>
            </a:p>
            <a:p>
              <a:r>
                <a:rPr lang="en-US" sz="1200"/>
                <a:t>   (</a:t>
              </a:r>
              <a:r>
                <a:rPr lang="en-US" sz="1200" i="1"/>
                <a:t>Repeat the above for y and z axis</a:t>
              </a:r>
              <a:r>
                <a:rPr lang="en-US" sz="1200"/>
                <a:t>)</a:t>
              </a:r>
            </a:p>
            <a:p>
              <a:endParaRPr lang="en-US" sz="1200"/>
            </a:p>
            <a:p>
              <a:r>
                <a:rPr lang="en-US" sz="1200"/>
                <a:t>   if </a:t>
              </a:r>
              <a:r>
                <a:rPr lang="en-US" sz="1200">
                  <a:solidFill>
                    <a:srgbClr val="C00000"/>
                  </a:solidFill>
                </a:rPr>
                <a:t>[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C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𝑠</m:t>
                      </m:r>
                    </m:e>
                    <m:sub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𝑥</m:t>
                      </m:r>
                    </m:sub>
                  </m:sSub>
                </m:oMath>
              </a14:m>
              <a:r>
                <a:rPr lang="en-US" sz="1200">
                  <a:solidFill>
                    <a:srgbClr val="C00000"/>
                  </a:solidFill>
                </a:rPr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C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 </m:t>
                      </m:r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𝑡</m:t>
                      </m:r>
                    </m:e>
                    <m:sub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𝑥</m:t>
                      </m:r>
                    </m:sub>
                  </m:sSub>
                </m:oMath>
              </a14:m>
              <a:r>
                <a:rPr lang="en-US" sz="1200">
                  <a:solidFill>
                    <a:srgbClr val="C00000"/>
                  </a:solidFill>
                </a:rPr>
                <a:t>] </a:t>
              </a:r>
              <a:r>
                <a:rPr lang="en-US" sz="1200"/>
                <a:t>overlaps </a:t>
              </a:r>
              <a:r>
                <a:rPr lang="en-US" sz="1200">
                  <a:solidFill>
                    <a:srgbClr val="00B050"/>
                  </a:solidFill>
                </a:rPr>
                <a:t>[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00B05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00B050"/>
                          </a:solidFill>
                          <a:latin typeface="Cambria Math"/>
                        </a:rPr>
                        <m:t>𝑠</m:t>
                      </m:r>
                    </m:e>
                    <m:sub>
                      <m:r>
                        <a:rPr lang="en-US" sz="1200" b="0" i="1">
                          <a:solidFill>
                            <a:srgbClr val="00B050"/>
                          </a:solidFill>
                          <a:latin typeface="Cambria Math"/>
                        </a:rPr>
                        <m:t>𝑦</m:t>
                      </m:r>
                    </m:sub>
                  </m:sSub>
                </m:oMath>
              </a14:m>
              <a:r>
                <a:rPr lang="en-US" sz="1200">
                  <a:solidFill>
                    <a:srgbClr val="00B050"/>
                  </a:solidFill>
                </a:rPr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00B05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00B050"/>
                          </a:solidFill>
                          <a:latin typeface="Cambria Math"/>
                        </a:rPr>
                        <m:t> </m:t>
                      </m:r>
                      <m:r>
                        <a:rPr lang="en-US" sz="1200" i="1">
                          <a:solidFill>
                            <a:srgbClr val="00B050"/>
                          </a:solidFill>
                          <a:latin typeface="Cambria Math"/>
                        </a:rPr>
                        <m:t>𝑡</m:t>
                      </m:r>
                    </m:e>
                    <m:sub>
                      <m:r>
                        <a:rPr lang="en-US" sz="1200" b="0" i="1">
                          <a:solidFill>
                            <a:srgbClr val="00B050"/>
                          </a:solidFill>
                          <a:latin typeface="Cambria Math"/>
                        </a:rPr>
                        <m:t>𝑦</m:t>
                      </m:r>
                    </m:sub>
                  </m:sSub>
                </m:oMath>
              </a14:m>
              <a:r>
                <a:rPr lang="en-US" sz="1200">
                  <a:solidFill>
                    <a:srgbClr val="00B050"/>
                  </a:solidFill>
                </a:rPr>
                <a:t>] </a:t>
              </a:r>
              <a:r>
                <a:rPr lang="en-US" sz="1200"/>
                <a:t>AND</a:t>
              </a:r>
            </a:p>
            <a:p>
              <a:r>
                <a:rPr lang="en-US" sz="1200"/>
                <a:t>      </a:t>
              </a:r>
              <a:r>
                <a:rPr lang="en-US" sz="1200">
                  <a:solidFill>
                    <a:srgbClr val="00B050"/>
                  </a:solidFill>
                </a:rPr>
                <a:t>[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00B05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00B050"/>
                          </a:solidFill>
                          <a:latin typeface="Cambria Math"/>
                        </a:rPr>
                        <m:t>𝑠</m:t>
                      </m:r>
                    </m:e>
                    <m:sub>
                      <m:r>
                        <a:rPr lang="en-US" sz="1200" b="0" i="1">
                          <a:solidFill>
                            <a:srgbClr val="00B050"/>
                          </a:solidFill>
                          <a:latin typeface="Cambria Math"/>
                        </a:rPr>
                        <m:t>𝑦</m:t>
                      </m:r>
                    </m:sub>
                  </m:sSub>
                </m:oMath>
              </a14:m>
              <a:r>
                <a:rPr lang="en-US" sz="1200">
                  <a:solidFill>
                    <a:srgbClr val="00B050"/>
                  </a:solidFill>
                </a:rPr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00B05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00B050"/>
                          </a:solidFill>
                          <a:latin typeface="Cambria Math"/>
                        </a:rPr>
                        <m:t> </m:t>
                      </m:r>
                      <m:r>
                        <a:rPr lang="en-US" sz="1200" i="1">
                          <a:solidFill>
                            <a:srgbClr val="00B050"/>
                          </a:solidFill>
                          <a:latin typeface="Cambria Math"/>
                        </a:rPr>
                        <m:t>𝑡</m:t>
                      </m:r>
                    </m:e>
                    <m:sub>
                      <m:r>
                        <a:rPr lang="en-US" sz="1200" b="0" i="1">
                          <a:solidFill>
                            <a:srgbClr val="00B050"/>
                          </a:solidFill>
                          <a:latin typeface="Cambria Math"/>
                        </a:rPr>
                        <m:t>𝑦</m:t>
                      </m:r>
                    </m:sub>
                  </m:sSub>
                </m:oMath>
              </a14:m>
              <a:r>
                <a:rPr lang="en-US" sz="1200">
                  <a:solidFill>
                    <a:srgbClr val="00B050"/>
                  </a:solidFill>
                </a:rPr>
                <a:t>]</a:t>
              </a:r>
              <a:r>
                <a:rPr lang="en-US" sz="1200"/>
                <a:t> overlaps </a:t>
              </a:r>
              <a:r>
                <a:rPr lang="en-US" sz="1200">
                  <a:solidFill>
                    <a:srgbClr val="0070C0"/>
                  </a:solidFill>
                </a:rPr>
                <a:t>[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0070C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0070C0"/>
                          </a:solidFill>
                          <a:latin typeface="Cambria Math"/>
                        </a:rPr>
                        <m:t>𝑠</m:t>
                      </m:r>
                    </m:e>
                    <m:sub>
                      <m:r>
                        <a:rPr lang="en-US" sz="1200" b="0" i="1">
                          <a:solidFill>
                            <a:srgbClr val="0070C0"/>
                          </a:solidFill>
                          <a:latin typeface="Cambria Math"/>
                        </a:rPr>
                        <m:t>𝑧</m:t>
                      </m:r>
                    </m:sub>
                  </m:sSub>
                </m:oMath>
              </a14:m>
              <a:r>
                <a:rPr lang="en-US" sz="1200">
                  <a:solidFill>
                    <a:srgbClr val="0070C0"/>
                  </a:solidFill>
                </a:rPr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0070C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0070C0"/>
                          </a:solidFill>
                          <a:latin typeface="Cambria Math"/>
                        </a:rPr>
                        <m:t> </m:t>
                      </m:r>
                      <m:r>
                        <a:rPr lang="en-US" sz="1200" i="1">
                          <a:solidFill>
                            <a:srgbClr val="0070C0"/>
                          </a:solidFill>
                          <a:latin typeface="Cambria Math"/>
                        </a:rPr>
                        <m:t>𝑡</m:t>
                      </m:r>
                    </m:e>
                    <m:sub>
                      <m:r>
                        <a:rPr lang="en-US" sz="1200" b="0" i="1">
                          <a:solidFill>
                            <a:srgbClr val="0070C0"/>
                          </a:solidFill>
                          <a:latin typeface="Cambria Math"/>
                        </a:rPr>
                        <m:t>𝑧</m:t>
                      </m:r>
                    </m:sub>
                  </m:sSub>
                </m:oMath>
              </a14:m>
              <a:r>
                <a:rPr lang="en-US" sz="1200">
                  <a:solidFill>
                    <a:srgbClr val="0070C0"/>
                  </a:solidFill>
                </a:rPr>
                <a:t>]</a:t>
              </a:r>
              <a:r>
                <a:rPr lang="en-US" sz="1200"/>
                <a:t> AND</a:t>
              </a:r>
            </a:p>
            <a:p>
              <a:r>
                <a:rPr lang="en-US" sz="1200"/>
                <a:t>      [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latin typeface="Cambria Math"/>
                        </a:rPr>
                        <m:t>𝑠</m:t>
                      </m:r>
                    </m:e>
                    <m:sub>
                      <m:r>
                        <a:rPr lang="en-US" sz="1200" b="0" i="1">
                          <a:latin typeface="Cambria Math"/>
                        </a:rPr>
                        <m:t>𝑧</m:t>
                      </m:r>
                    </m:sub>
                  </m:sSub>
                </m:oMath>
              </a14:m>
              <a:r>
                <a:rPr lang="en-US" sz="12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latin typeface="Cambria Math"/>
                        </a:rPr>
                        <m:t> </m:t>
                      </m:r>
                      <m:r>
                        <a:rPr lang="en-US" sz="1200" i="1">
                          <a:latin typeface="Cambria Math"/>
                        </a:rPr>
                        <m:t>𝑡</m:t>
                      </m:r>
                    </m:e>
                    <m:sub>
                      <m:r>
                        <a:rPr lang="en-US" sz="1200" b="0" i="1">
                          <a:latin typeface="Cambria Math"/>
                        </a:rPr>
                        <m:t>𝑧</m:t>
                      </m:r>
                    </m:sub>
                  </m:sSub>
                </m:oMath>
              </a14:m>
              <a:r>
                <a:rPr lang="en-US" sz="1200"/>
                <a:t>] overlaps </a:t>
              </a:r>
              <a:r>
                <a:rPr lang="en-US" sz="1200">
                  <a:solidFill>
                    <a:srgbClr val="C00000"/>
                  </a:solidFill>
                </a:rPr>
                <a:t>[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C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𝑠</m:t>
                      </m:r>
                    </m:e>
                    <m:sub>
                      <m:r>
                        <a:rPr lang="en-US" sz="1200" b="0" i="1">
                          <a:solidFill>
                            <a:srgbClr val="C00000"/>
                          </a:solidFill>
                          <a:latin typeface="Cambria Math"/>
                        </a:rPr>
                        <m:t>𝑥</m:t>
                      </m:r>
                    </m:sub>
                  </m:sSub>
                </m:oMath>
              </a14:m>
              <a:r>
                <a:rPr lang="en-US" sz="1200">
                  <a:solidFill>
                    <a:srgbClr val="C00000"/>
                  </a:solidFill>
                </a:rPr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rgbClr val="C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 </m:t>
                      </m:r>
                      <m:r>
                        <a:rPr lang="en-US" sz="1200" i="1">
                          <a:solidFill>
                            <a:srgbClr val="C00000"/>
                          </a:solidFill>
                          <a:latin typeface="Cambria Math"/>
                        </a:rPr>
                        <m:t>𝑡</m:t>
                      </m:r>
                    </m:e>
                    <m:sub>
                      <m:r>
                        <a:rPr lang="en-US" sz="1200" b="0" i="1">
                          <a:solidFill>
                            <a:srgbClr val="C00000"/>
                          </a:solidFill>
                          <a:latin typeface="Cambria Math"/>
                        </a:rPr>
                        <m:t>𝑥</m:t>
                      </m:r>
                    </m:sub>
                  </m:sSub>
                </m:oMath>
              </a14:m>
              <a:r>
                <a:rPr lang="en-US" sz="1200">
                  <a:solidFill>
                    <a:srgbClr val="C00000"/>
                  </a:solidFill>
                </a:rPr>
                <a:t>]  </a:t>
              </a:r>
              <a:r>
                <a:rPr lang="en-US" sz="1200"/>
                <a:t>then return true</a:t>
              </a:r>
            </a:p>
          </xdr:txBody>
        </xdr:sp>
      </mc:Choice>
      <mc:Fallback xmlns="">
        <xdr:sp macro="" textlink="">
          <xdr:nvSpPr>
            <xdr:cNvPr id="4" name="TextBox 4"/>
            <xdr:cNvSpPr txBox="1"/>
          </xdr:nvSpPr>
          <xdr:spPr>
            <a:xfrm>
              <a:off x="707749" y="2134843"/>
              <a:ext cx="3425687" cy="297516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/>
                <a:t>Line-AABB test:  </a:t>
              </a:r>
              <a:r>
                <a:rPr lang="en-US" sz="1200" b="0" i="0">
                  <a:latin typeface="Cambria Math"/>
                </a:rPr>
                <a:t>L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𝑃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0</a:t>
              </a:r>
              <a:r>
                <a:rPr lang="en-US" sz="1200" b="1" i="0">
                  <a:latin typeface="Cambria Math"/>
                </a:rPr>
                <a:t>,𝐯</a:t>
              </a:r>
              <a:r>
                <a:rPr lang="en-US" sz="1200" b="0" i="0">
                  <a:latin typeface="Cambria Math" panose="02040503050406030204" pitchFamily="18" charset="0"/>
                </a:rPr>
                <a:t>)</a:t>
              </a:r>
              <a:r>
                <a:rPr lang="en-US" sz="1200"/>
                <a:t> and AABB(Max, Min)</a:t>
              </a:r>
            </a:p>
            <a:p>
              <a:r>
                <a:rPr lang="en-US" sz="1200"/>
                <a:t>  if 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𝑥=0</a:t>
              </a:r>
              <a:r>
                <a:rPr lang="en-US" sz="1200"/>
                <a:t> </a:t>
              </a:r>
            </a:p>
            <a:p>
              <a:r>
                <a:rPr lang="en-US" sz="1200"/>
                <a:t>      if (</a:t>
              </a:r>
              <a:r>
                <a:rPr lang="en-US" sz="1200" i="0">
                  <a:latin typeface="Cambria Math"/>
                </a:rPr>
                <a:t>𝑃</a:t>
              </a:r>
              <a:r>
                <a:rPr lang="en-US" sz="1200" i="0"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latin typeface="Cambria Math"/>
                </a:rPr>
                <a:t>0</a:t>
              </a:r>
              <a:r>
                <a:rPr lang="en-US" sz="1200" b="0" i="0">
                  <a:latin typeface="Cambria Math"/>
                </a:rPr>
                <a:t>𝑥&lt;Min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x</a:t>
              </a:r>
              <a:r>
                <a:rPr lang="en-US" sz="1200"/>
                <a:t> || </a:t>
              </a:r>
              <a:r>
                <a:rPr lang="en-US" sz="1200" b="0" i="0">
                  <a:latin typeface="Cambria Math"/>
                </a:rPr>
                <a:t>𝑃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𝑜𝑥&gt;Max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x</a:t>
              </a:r>
              <a:r>
                <a:rPr lang="en-US" sz="1200"/>
                <a:t>) then return false</a:t>
              </a:r>
            </a:p>
            <a:p>
              <a:r>
                <a:rPr lang="en-US" sz="1200"/>
                <a:t>      else [</a:t>
              </a:r>
              <a:r>
                <a:rPr lang="en-US" sz="1200" i="0">
                  <a:latin typeface="Cambria Math"/>
                </a:rPr>
                <a:t>𝑠</a:t>
              </a:r>
              <a:r>
                <a:rPr lang="en-US" sz="1200" i="0"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latin typeface="Cambria Math"/>
                </a:rPr>
                <a:t>𝑥</a:t>
              </a:r>
              <a:r>
                <a:rPr lang="en-US" sz="1200"/>
                <a:t>,</a:t>
              </a:r>
              <a:r>
                <a:rPr lang="en-US" sz="1200" i="0">
                  <a:latin typeface="Cambria Math" panose="02040503050406030204" pitchFamily="18" charset="0"/>
                </a:rPr>
                <a:t>〖</a:t>
              </a:r>
              <a:r>
                <a:rPr lang="en-US" sz="1200" b="0" i="0">
                  <a:latin typeface="Cambria Math"/>
                </a:rPr>
                <a:t> </a:t>
              </a:r>
              <a:r>
                <a:rPr lang="en-US" sz="1200" i="0">
                  <a:latin typeface="Cambria Math"/>
                </a:rPr>
                <a:t>𝑡</a:t>
              </a:r>
              <a:r>
                <a:rPr lang="en-US" sz="1200" i="0">
                  <a:latin typeface="Cambria Math" panose="02040503050406030204" pitchFamily="18" charset="0"/>
                </a:rPr>
                <a:t>〗_</a:t>
              </a:r>
              <a:r>
                <a:rPr lang="en-US" sz="1200" i="0">
                  <a:latin typeface="Cambria Math"/>
                </a:rPr>
                <a:t>𝑥</a:t>
              </a:r>
              <a:r>
                <a:rPr lang="en-US" sz="1200"/>
                <a:t>] = [</a:t>
              </a:r>
              <a:r>
                <a:rPr lang="en-US" sz="1200" b="0" i="0">
                  <a:latin typeface="Cambria Math"/>
                  <a:ea typeface="Cambria Math"/>
                </a:rPr>
                <a:t>−</a:t>
              </a:r>
              <a:r>
                <a:rPr lang="en-US" sz="1200" i="0">
                  <a:latin typeface="Cambria Math"/>
                  <a:ea typeface="Cambria Math"/>
                </a:rPr>
                <a:t>∞,∞</a:t>
              </a:r>
              <a:r>
                <a:rPr lang="en-US" sz="1200"/>
                <a:t>]  </a:t>
              </a:r>
              <a:r>
                <a:rPr lang="en-US" sz="1200">
                  <a:solidFill>
                    <a:srgbClr val="00B050"/>
                  </a:solidFill>
                </a:rPr>
                <a:t>// ie:</a:t>
              </a:r>
              <a:r>
                <a:rPr lang="en-US" sz="1200" baseline="0">
                  <a:solidFill>
                    <a:srgbClr val="00B050"/>
                  </a:solidFill>
                </a:rPr>
                <a:t> </a:t>
              </a:r>
              <a:r>
                <a:rPr lang="en-US" sz="1200">
                  <a:solidFill>
                    <a:srgbClr val="00B050"/>
                  </a:solidFill>
                </a:rPr>
                <a:t>all the axis is covered</a:t>
              </a:r>
            </a:p>
            <a:p>
              <a:r>
                <a:rPr lang="en-US" sz="1200"/>
                <a:t>  else</a:t>
              </a:r>
            </a:p>
            <a:p>
              <a:r>
                <a:rPr lang="en-US" sz="1200"/>
                <a:t>      a = </a:t>
              </a:r>
              <a:r>
                <a:rPr lang="en-US" sz="1200" b="0" i="0">
                  <a:latin typeface="Cambria Math"/>
                </a:rPr>
                <a:t>(</a:t>
              </a:r>
              <a:r>
                <a:rPr lang="en-US" sz="1200" i="0">
                  <a:latin typeface="Cambria Math"/>
                </a:rPr>
                <a:t>Min</a:t>
              </a:r>
              <a:r>
                <a:rPr lang="en-US" sz="1200" i="0"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latin typeface="Cambria Math"/>
                </a:rPr>
                <a:t>x</a:t>
              </a:r>
              <a:r>
                <a:rPr lang="en-US" sz="1200" b="0" i="0">
                  <a:latin typeface="Cambria Math"/>
                </a:rPr>
                <a:t>−</a:t>
              </a:r>
              <a:r>
                <a:rPr lang="en-US" sz="1200" i="0">
                  <a:latin typeface="Cambria Math"/>
                </a:rPr>
                <a:t>𝑃</a:t>
              </a:r>
              <a:r>
                <a:rPr lang="en-US" sz="1200" i="0"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latin typeface="Cambria Math"/>
                </a:rPr>
                <a:t>𝑜𝑥</a:t>
              </a:r>
              <a:r>
                <a:rPr lang="en-US" sz="1200" b="0" i="0">
                  <a:latin typeface="Cambria Math"/>
                </a:rPr>
                <a:t>)/</a:t>
              </a:r>
              <a:r>
                <a:rPr lang="en-US" sz="1200" i="0">
                  <a:latin typeface="Cambria Math"/>
                </a:rPr>
                <a:t>𝑣</a:t>
              </a:r>
              <a:r>
                <a:rPr lang="en-US" sz="1200" i="0"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latin typeface="Cambria Math"/>
                </a:rPr>
                <a:t>𝑥</a:t>
              </a:r>
              <a:endParaRPr lang="en-US" sz="1200"/>
            </a:p>
            <a:p>
              <a:r>
                <a:rPr lang="en-US" sz="1200"/>
                <a:t>      b = </a:t>
              </a:r>
              <a:r>
                <a:rPr lang="en-US" sz="1200" i="0">
                  <a:latin typeface="Cambria Math"/>
                </a:rPr>
                <a:t>(M</a:t>
              </a:r>
              <a:r>
                <a:rPr lang="en-US" sz="1200" b="0" i="0">
                  <a:latin typeface="Cambria Math"/>
                </a:rPr>
                <a:t>ax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latin typeface="Cambria Math"/>
                </a:rPr>
                <a:t>x−𝑃</a:t>
              </a:r>
              <a:r>
                <a:rPr lang="en-US" sz="1200" i="0"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latin typeface="Cambria Math"/>
                </a:rPr>
                <a:t>𝑜𝑥)/𝑣</a:t>
              </a:r>
              <a:r>
                <a:rPr lang="en-US" sz="1200" i="0"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latin typeface="Cambria Math"/>
                </a:rPr>
                <a:t>𝑥</a:t>
              </a:r>
              <a:endParaRPr lang="en-US" sz="1200"/>
            </a:p>
            <a:p>
              <a:r>
                <a:rPr lang="en-US" sz="1200"/>
                <a:t>      </a:t>
              </a:r>
              <a:r>
                <a:rPr lang="en-US" sz="1200" i="0">
                  <a:solidFill>
                    <a:srgbClr val="C00000"/>
                  </a:solidFill>
                  <a:latin typeface="Cambria Math"/>
                </a:rPr>
                <a:t>𝑠</a:t>
              </a:r>
              <a:r>
                <a:rPr lang="en-US" sz="12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rgbClr val="C00000"/>
                  </a:solidFill>
                  <a:latin typeface="Cambria Math"/>
                </a:rPr>
                <a:t>𝑥</a:t>
              </a:r>
              <a:r>
                <a:rPr lang="en-US" sz="1200"/>
                <a:t> = smallest of (a, b)</a:t>
              </a:r>
            </a:p>
            <a:p>
              <a:r>
                <a:rPr lang="en-US" sz="1200"/>
                <a:t>      </a:t>
              </a:r>
              <a:r>
                <a:rPr lang="en-US" sz="1200" i="0">
                  <a:solidFill>
                    <a:srgbClr val="C00000"/>
                  </a:solidFill>
                  <a:latin typeface="Cambria Math"/>
                </a:rPr>
                <a:t>𝑡</a:t>
              </a:r>
              <a:r>
                <a:rPr lang="en-US" sz="12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rgbClr val="C00000"/>
                  </a:solidFill>
                  <a:latin typeface="Cambria Math"/>
                </a:rPr>
                <a:t>𝑥</a:t>
              </a:r>
              <a:r>
                <a:rPr lang="en-US" sz="1200"/>
                <a:t> = largest of (a, b)</a:t>
              </a:r>
            </a:p>
            <a:p>
              <a:endParaRPr lang="en-US" sz="1200"/>
            </a:p>
            <a:p>
              <a:r>
                <a:rPr lang="en-US" sz="1200"/>
                <a:t>   (</a:t>
              </a:r>
              <a:r>
                <a:rPr lang="en-US" sz="1200" i="1"/>
                <a:t>Repeat the above for y and z axis</a:t>
              </a:r>
              <a:r>
                <a:rPr lang="en-US" sz="1200"/>
                <a:t>)</a:t>
              </a:r>
            </a:p>
            <a:p>
              <a:endParaRPr lang="en-US" sz="1200"/>
            </a:p>
            <a:p>
              <a:r>
                <a:rPr lang="en-US" sz="1200"/>
                <a:t>   if </a:t>
              </a:r>
              <a:r>
                <a:rPr lang="en-US" sz="1200">
                  <a:solidFill>
                    <a:srgbClr val="C00000"/>
                  </a:solidFill>
                </a:rPr>
                <a:t>[</a:t>
              </a:r>
              <a:r>
                <a:rPr lang="en-US" sz="1200" i="0">
                  <a:solidFill>
                    <a:srgbClr val="C00000"/>
                  </a:solidFill>
                  <a:latin typeface="Cambria Math"/>
                </a:rPr>
                <a:t>𝑠</a:t>
              </a:r>
              <a:r>
                <a:rPr lang="en-US" sz="12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rgbClr val="C00000"/>
                  </a:solidFill>
                  <a:latin typeface="Cambria Math"/>
                </a:rPr>
                <a:t>𝑥</a:t>
              </a:r>
              <a:r>
                <a:rPr lang="en-US" sz="1200">
                  <a:solidFill>
                    <a:srgbClr val="C00000"/>
                  </a:solidFill>
                </a:rPr>
                <a:t>,</a:t>
              </a:r>
              <a:r>
                <a:rPr lang="en-US" sz="12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i="0">
                  <a:solidFill>
                    <a:srgbClr val="C00000"/>
                  </a:solidFill>
                  <a:latin typeface="Cambria Math"/>
                </a:rPr>
                <a:t> 𝑡</a:t>
              </a:r>
              <a:r>
                <a:rPr lang="en-US" sz="12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200" i="0">
                  <a:solidFill>
                    <a:srgbClr val="C00000"/>
                  </a:solidFill>
                  <a:latin typeface="Cambria Math"/>
                </a:rPr>
                <a:t>𝑥</a:t>
              </a:r>
              <a:r>
                <a:rPr lang="en-US" sz="1200">
                  <a:solidFill>
                    <a:srgbClr val="C00000"/>
                  </a:solidFill>
                </a:rPr>
                <a:t>] </a:t>
              </a:r>
              <a:r>
                <a:rPr lang="en-US" sz="1200"/>
                <a:t>overlaps </a:t>
              </a:r>
              <a:r>
                <a:rPr lang="en-US" sz="1200">
                  <a:solidFill>
                    <a:srgbClr val="00B050"/>
                  </a:solidFill>
                </a:rPr>
                <a:t>[</a:t>
              </a:r>
              <a:r>
                <a:rPr lang="en-US" sz="1200" i="0">
                  <a:solidFill>
                    <a:srgbClr val="00B050"/>
                  </a:solidFill>
                  <a:latin typeface="Cambria Math"/>
                </a:rPr>
                <a:t>𝑠</a:t>
              </a:r>
              <a:r>
                <a:rPr lang="en-US" sz="1200" i="0">
                  <a:solidFill>
                    <a:srgbClr val="00B05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solidFill>
                    <a:srgbClr val="00B050"/>
                  </a:solidFill>
                  <a:latin typeface="Cambria Math"/>
                </a:rPr>
                <a:t>𝑦</a:t>
              </a:r>
              <a:r>
                <a:rPr lang="en-US" sz="1200">
                  <a:solidFill>
                    <a:srgbClr val="00B050"/>
                  </a:solidFill>
                </a:rPr>
                <a:t>,</a:t>
              </a:r>
              <a:r>
                <a:rPr lang="en-US" sz="1200" i="0">
                  <a:solidFill>
                    <a:srgbClr val="00B050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i="0">
                  <a:solidFill>
                    <a:srgbClr val="00B050"/>
                  </a:solidFill>
                  <a:latin typeface="Cambria Math"/>
                </a:rPr>
                <a:t> 𝑡</a:t>
              </a:r>
              <a:r>
                <a:rPr lang="en-US" sz="1200" i="0">
                  <a:solidFill>
                    <a:srgbClr val="00B050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200" b="0" i="0">
                  <a:solidFill>
                    <a:srgbClr val="00B050"/>
                  </a:solidFill>
                  <a:latin typeface="Cambria Math"/>
                </a:rPr>
                <a:t>𝑦</a:t>
              </a:r>
              <a:r>
                <a:rPr lang="en-US" sz="1200">
                  <a:solidFill>
                    <a:srgbClr val="00B050"/>
                  </a:solidFill>
                </a:rPr>
                <a:t>] </a:t>
              </a:r>
              <a:r>
                <a:rPr lang="en-US" sz="1200"/>
                <a:t>AND</a:t>
              </a:r>
            </a:p>
            <a:p>
              <a:r>
                <a:rPr lang="en-US" sz="1200"/>
                <a:t>      </a:t>
              </a:r>
              <a:r>
                <a:rPr lang="en-US" sz="1200">
                  <a:solidFill>
                    <a:srgbClr val="00B050"/>
                  </a:solidFill>
                </a:rPr>
                <a:t>[</a:t>
              </a:r>
              <a:r>
                <a:rPr lang="en-US" sz="1200" i="0">
                  <a:solidFill>
                    <a:srgbClr val="00B050"/>
                  </a:solidFill>
                  <a:latin typeface="Cambria Math"/>
                </a:rPr>
                <a:t>𝑠</a:t>
              </a:r>
              <a:r>
                <a:rPr lang="en-US" sz="1200" i="0">
                  <a:solidFill>
                    <a:srgbClr val="00B05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solidFill>
                    <a:srgbClr val="00B050"/>
                  </a:solidFill>
                  <a:latin typeface="Cambria Math"/>
                </a:rPr>
                <a:t>𝑦</a:t>
              </a:r>
              <a:r>
                <a:rPr lang="en-US" sz="1200">
                  <a:solidFill>
                    <a:srgbClr val="00B050"/>
                  </a:solidFill>
                </a:rPr>
                <a:t>,</a:t>
              </a:r>
              <a:r>
                <a:rPr lang="en-US" sz="1200" i="0">
                  <a:solidFill>
                    <a:srgbClr val="00B050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i="0">
                  <a:solidFill>
                    <a:srgbClr val="00B050"/>
                  </a:solidFill>
                  <a:latin typeface="Cambria Math"/>
                </a:rPr>
                <a:t> 𝑡</a:t>
              </a:r>
              <a:r>
                <a:rPr lang="en-US" sz="1200" i="0">
                  <a:solidFill>
                    <a:srgbClr val="00B050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200" b="0" i="0">
                  <a:solidFill>
                    <a:srgbClr val="00B050"/>
                  </a:solidFill>
                  <a:latin typeface="Cambria Math"/>
                </a:rPr>
                <a:t>𝑦</a:t>
              </a:r>
              <a:r>
                <a:rPr lang="en-US" sz="1200">
                  <a:solidFill>
                    <a:srgbClr val="00B050"/>
                  </a:solidFill>
                </a:rPr>
                <a:t>]</a:t>
              </a:r>
              <a:r>
                <a:rPr lang="en-US" sz="1200"/>
                <a:t> overlaps </a:t>
              </a:r>
              <a:r>
                <a:rPr lang="en-US" sz="1200">
                  <a:solidFill>
                    <a:srgbClr val="0070C0"/>
                  </a:solidFill>
                </a:rPr>
                <a:t>[</a:t>
              </a:r>
              <a:r>
                <a:rPr lang="en-US" sz="1200" i="0">
                  <a:solidFill>
                    <a:srgbClr val="0070C0"/>
                  </a:solidFill>
                  <a:latin typeface="Cambria Math"/>
                </a:rPr>
                <a:t>𝑠</a:t>
              </a:r>
              <a:r>
                <a:rPr lang="en-US" sz="1200" i="0">
                  <a:solidFill>
                    <a:srgbClr val="0070C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solidFill>
                    <a:srgbClr val="0070C0"/>
                  </a:solidFill>
                  <a:latin typeface="Cambria Math"/>
                </a:rPr>
                <a:t>𝑧</a:t>
              </a:r>
              <a:r>
                <a:rPr lang="en-US" sz="1200">
                  <a:solidFill>
                    <a:srgbClr val="0070C0"/>
                  </a:solidFill>
                </a:rPr>
                <a:t>,</a:t>
              </a:r>
              <a:r>
                <a:rPr lang="en-US" sz="1200" i="0">
                  <a:solidFill>
                    <a:srgbClr val="0070C0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i="0">
                  <a:solidFill>
                    <a:srgbClr val="0070C0"/>
                  </a:solidFill>
                  <a:latin typeface="Cambria Math"/>
                </a:rPr>
                <a:t> 𝑡</a:t>
              </a:r>
              <a:r>
                <a:rPr lang="en-US" sz="1200" i="0">
                  <a:solidFill>
                    <a:srgbClr val="0070C0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200" b="0" i="0">
                  <a:solidFill>
                    <a:srgbClr val="0070C0"/>
                  </a:solidFill>
                  <a:latin typeface="Cambria Math"/>
                </a:rPr>
                <a:t>𝑧</a:t>
              </a:r>
              <a:r>
                <a:rPr lang="en-US" sz="1200">
                  <a:solidFill>
                    <a:srgbClr val="0070C0"/>
                  </a:solidFill>
                </a:rPr>
                <a:t>]</a:t>
              </a:r>
              <a:r>
                <a:rPr lang="en-US" sz="1200"/>
                <a:t> AND</a:t>
              </a:r>
            </a:p>
            <a:p>
              <a:r>
                <a:rPr lang="en-US" sz="1200"/>
                <a:t>      [</a:t>
              </a:r>
              <a:r>
                <a:rPr lang="en-US" sz="1200" i="0">
                  <a:latin typeface="Cambria Math"/>
                </a:rPr>
                <a:t>𝑠</a:t>
              </a:r>
              <a:r>
                <a:rPr lang="en-US" sz="120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𝑧</a:t>
              </a:r>
              <a:r>
                <a:rPr lang="en-US" sz="1200"/>
                <a:t>,</a:t>
              </a:r>
              <a:r>
                <a:rPr lang="en-US" sz="1200" i="0">
                  <a:latin typeface="Cambria Math" panose="02040503050406030204" pitchFamily="18" charset="0"/>
                </a:rPr>
                <a:t>〖</a:t>
              </a:r>
              <a:r>
                <a:rPr lang="en-US" sz="1200" i="0">
                  <a:latin typeface="Cambria Math"/>
                </a:rPr>
                <a:t> 𝑡</a:t>
              </a:r>
              <a:r>
                <a:rPr lang="en-US" sz="1200" i="0">
                  <a:latin typeface="Cambria Math" panose="02040503050406030204" pitchFamily="18" charset="0"/>
                </a:rPr>
                <a:t>〗_</a:t>
              </a:r>
              <a:r>
                <a:rPr lang="en-US" sz="1200" b="0" i="0">
                  <a:latin typeface="Cambria Math"/>
                </a:rPr>
                <a:t>𝑧</a:t>
              </a:r>
              <a:r>
                <a:rPr lang="en-US" sz="1200"/>
                <a:t>] overlaps </a:t>
              </a:r>
              <a:r>
                <a:rPr lang="en-US" sz="1200">
                  <a:solidFill>
                    <a:srgbClr val="C00000"/>
                  </a:solidFill>
                </a:rPr>
                <a:t>[</a:t>
              </a:r>
              <a:r>
                <a:rPr lang="en-US" sz="1200" i="0">
                  <a:solidFill>
                    <a:srgbClr val="C00000"/>
                  </a:solidFill>
                  <a:latin typeface="Cambria Math"/>
                </a:rPr>
                <a:t>𝑠</a:t>
              </a:r>
              <a:r>
                <a:rPr lang="en-US" sz="12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solidFill>
                    <a:srgbClr val="C00000"/>
                  </a:solidFill>
                  <a:latin typeface="Cambria Math"/>
                </a:rPr>
                <a:t>𝑥</a:t>
              </a:r>
              <a:r>
                <a:rPr lang="en-US" sz="1200">
                  <a:solidFill>
                    <a:srgbClr val="C00000"/>
                  </a:solidFill>
                </a:rPr>
                <a:t>,</a:t>
              </a:r>
              <a:r>
                <a:rPr lang="en-US" sz="12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i="0">
                  <a:solidFill>
                    <a:srgbClr val="C00000"/>
                  </a:solidFill>
                  <a:latin typeface="Cambria Math"/>
                </a:rPr>
                <a:t> 𝑡</a:t>
              </a:r>
              <a:r>
                <a:rPr lang="en-US" sz="12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200" b="0" i="0">
                  <a:solidFill>
                    <a:srgbClr val="C00000"/>
                  </a:solidFill>
                  <a:latin typeface="Cambria Math"/>
                </a:rPr>
                <a:t>𝑥</a:t>
              </a:r>
              <a:r>
                <a:rPr lang="en-US" sz="1200">
                  <a:solidFill>
                    <a:srgbClr val="C00000"/>
                  </a:solidFill>
                </a:rPr>
                <a:t>]  </a:t>
              </a:r>
              <a:r>
                <a:rPr lang="en-US" sz="1200"/>
                <a:t>then return true</a:t>
              </a:r>
            </a:p>
          </xdr:txBody>
        </xdr:sp>
      </mc:Fallback>
    </mc:AlternateContent>
    <xdr:clientData/>
  </xdr:twoCellAnchor>
  <xdr:twoCellAnchor>
    <xdr:from>
      <xdr:col>9</xdr:col>
      <xdr:colOff>341451</xdr:colOff>
      <xdr:row>8</xdr:row>
      <xdr:rowOff>0</xdr:rowOff>
    </xdr:from>
    <xdr:to>
      <xdr:col>18</xdr:col>
      <xdr:colOff>190501</xdr:colOff>
      <xdr:row>27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356567</xdr:colOff>
      <xdr:row>30</xdr:row>
      <xdr:rowOff>47625</xdr:rowOff>
    </xdr:from>
    <xdr:to>
      <xdr:col>17</xdr:col>
      <xdr:colOff>23606</xdr:colOff>
      <xdr:row>32</xdr:row>
      <xdr:rowOff>133350</xdr:rowOff>
    </xdr:to>
    <xdr:sp macro="" textlink="">
      <xdr:nvSpPr>
        <xdr:cNvPr id="6" name="Rectangle 5"/>
        <xdr:cNvSpPr/>
      </xdr:nvSpPr>
      <xdr:spPr>
        <a:xfrm>
          <a:off x="5342697" y="5804038"/>
          <a:ext cx="2350605" cy="4667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These are </a:t>
          </a:r>
          <a:r>
            <a:rPr lang="en-US" sz="1100" i="1">
              <a:solidFill>
                <a:sysClr val="windowText" lastClr="000000"/>
              </a:solidFill>
            </a:rPr>
            <a:t>t</a:t>
          </a:r>
          <a:r>
            <a:rPr lang="en-US" sz="1100" i="0">
              <a:solidFill>
                <a:sysClr val="windowText" lastClr="000000"/>
              </a:solidFill>
            </a:rPr>
            <a:t> values of</a:t>
          </a:r>
          <a:r>
            <a:rPr lang="en-US" sz="1100" i="0" baseline="0">
              <a:solidFill>
                <a:sysClr val="windowText" lastClr="000000"/>
              </a:solidFill>
            </a:rPr>
            <a:t> start/end of each projection on </a:t>
          </a:r>
          <a:r>
            <a:rPr lang="en-US" sz="1100" i="1" baseline="0">
              <a:solidFill>
                <a:sysClr val="windowText" lastClr="000000"/>
              </a:solidFill>
            </a:rPr>
            <a:t>L</a:t>
          </a:r>
          <a:r>
            <a:rPr lang="en-US" sz="1100" i="0" baseline="0">
              <a:solidFill>
                <a:sysClr val="windowText" lastClr="000000"/>
              </a:solidFill>
            </a:rPr>
            <a:t>(</a:t>
          </a:r>
          <a:r>
            <a:rPr lang="en-US" sz="1100" i="1" baseline="0">
              <a:solidFill>
                <a:sysClr val="windowText" lastClr="000000"/>
              </a:solidFill>
            </a:rPr>
            <a:t>t</a:t>
          </a:r>
          <a:r>
            <a:rPr lang="en-US" sz="1100" i="0" baseline="0">
              <a:solidFill>
                <a:sysClr val="windowText" lastClr="000000"/>
              </a:solidFill>
            </a:rPr>
            <a:t>).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87037</xdr:colOff>
      <xdr:row>36</xdr:row>
      <xdr:rowOff>10182</xdr:rowOff>
    </xdr:from>
    <xdr:to>
      <xdr:col>10</xdr:col>
      <xdr:colOff>236482</xdr:colOff>
      <xdr:row>39</xdr:row>
      <xdr:rowOff>13138</xdr:rowOff>
    </xdr:to>
    <xdr:sp macro="" textlink="">
      <xdr:nvSpPr>
        <xdr:cNvPr id="7" name="Right Brace 6"/>
        <xdr:cNvSpPr/>
      </xdr:nvSpPr>
      <xdr:spPr>
        <a:xfrm>
          <a:off x="4836399" y="6907596"/>
          <a:ext cx="149445" cy="574456"/>
        </a:xfrm>
        <a:prstGeom prst="rightBrace">
          <a:avLst>
            <a:gd name="adj1" fmla="val 40228"/>
            <a:gd name="adj2" fmla="val 50000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313970</xdr:colOff>
      <xdr:row>36</xdr:row>
      <xdr:rowOff>164781</xdr:rowOff>
    </xdr:from>
    <xdr:to>
      <xdr:col>11</xdr:col>
      <xdr:colOff>156246</xdr:colOff>
      <xdr:row>38</xdr:row>
      <xdr:rowOff>64983</xdr:rowOff>
    </xdr:to>
    <xdr:sp macro="" textlink="">
      <xdr:nvSpPr>
        <xdr:cNvPr id="8" name="Right Arrow 7"/>
        <xdr:cNvSpPr/>
      </xdr:nvSpPr>
      <xdr:spPr>
        <a:xfrm>
          <a:off x="5063332" y="7062195"/>
          <a:ext cx="288966" cy="2812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271462</xdr:colOff>
      <xdr:row>3</xdr:row>
      <xdr:rowOff>171449</xdr:rowOff>
    </xdr:from>
    <xdr:to>
      <xdr:col>20</xdr:col>
      <xdr:colOff>209550</xdr:colOff>
      <xdr:row>25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61912</xdr:colOff>
      <xdr:row>20</xdr:row>
      <xdr:rowOff>114300</xdr:rowOff>
    </xdr:from>
    <xdr:ext cx="1234890" cy="3766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04937" y="3390900"/>
              <a:ext cx="1234890" cy="376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r>
                      <m:rPr>
                        <m:aln/>
                      </m:rP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𝑃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</m:num>
                          <m:den>
                            <m:d>
                              <m:dPr>
                                <m:begChr m:val="‖"/>
                                <m:endChr m:val="‖"/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𝐧</m:t>
                                </m:r>
                              </m:e>
                            </m:d>
                          </m:den>
                        </m:f>
                      </m:e>
                    </m:d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04937" y="3390900"/>
              <a:ext cx="1234890" cy="376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𝐶−𝑃_0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𝐧)/‖𝐧‖ 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159727</xdr:colOff>
      <xdr:row>9</xdr:row>
      <xdr:rowOff>59348</xdr:rowOff>
    </xdr:from>
    <xdr:to>
      <xdr:col>10</xdr:col>
      <xdr:colOff>337038</xdr:colOff>
      <xdr:row>11</xdr:row>
      <xdr:rowOff>117229</xdr:rowOff>
    </xdr:to>
    <xdr:sp macro="" textlink="">
      <xdr:nvSpPr>
        <xdr:cNvPr id="4" name="Rectangle 3"/>
        <xdr:cNvSpPr/>
      </xdr:nvSpPr>
      <xdr:spPr>
        <a:xfrm>
          <a:off x="2841381" y="1810483"/>
          <a:ext cx="1965080" cy="438881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To</a:t>
          </a:r>
          <a:r>
            <a:rPr lang="en-US" sz="1100" baseline="0">
              <a:solidFill>
                <a:sysClr val="windowText" lastClr="000000"/>
              </a:solidFill>
            </a:rPr>
            <a:t> simplify visualisation, the plane is shown </a:t>
          </a:r>
          <a:r>
            <a:rPr lang="en-US" sz="1100" u="sng" baseline="0">
              <a:solidFill>
                <a:sysClr val="windowText" lastClr="000000"/>
              </a:solidFill>
            </a:rPr>
            <a:t>EDGE-ON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290512</xdr:colOff>
      <xdr:row>16</xdr:row>
      <xdr:rowOff>19050</xdr:rowOff>
    </xdr:from>
    <xdr:ext cx="5701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185862" y="2914650"/>
              <a:ext cx="5701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m:rPr>
                        <m:aln/>
                      </m:rP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185862" y="2914650"/>
              <a:ext cx="5701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𝐶−𝑃_0&amp;=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433387</xdr:colOff>
      <xdr:row>16</xdr:row>
      <xdr:rowOff>9525</xdr:rowOff>
    </xdr:from>
    <xdr:ext cx="8795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671762" y="2905125"/>
              <a:ext cx="8795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𝐧</m:t>
                    </m:r>
                    <m:r>
                      <m:rPr>
                        <m:aln/>
                      </m:rP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671762" y="2905125"/>
              <a:ext cx="8795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𝐶−𝑃_0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𝐧&amp;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4762</xdr:colOff>
      <xdr:row>16</xdr:row>
      <xdr:rowOff>19050</xdr:rowOff>
    </xdr:from>
    <xdr:ext cx="4128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033837" y="2914650"/>
              <a:ext cx="4128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𝐧</m:t>
                        </m:r>
                      </m:e>
                    </m:d>
                    <m:r>
                      <m:rPr>
                        <m:aln/>
                      </m:rP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033837" y="2914650"/>
              <a:ext cx="4128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‖𝐧‖&amp;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357187</xdr:colOff>
      <xdr:row>12</xdr:row>
      <xdr:rowOff>114300</xdr:rowOff>
    </xdr:from>
    <xdr:ext cx="1090298" cy="3766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490912" y="2438400"/>
              <a:ext cx="1090298" cy="376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r>
                      <m:rPr>
                        <m:aln/>
                      </m:rP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𝑃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</m:num>
                          <m:den>
                            <m:d>
                              <m:dPr>
                                <m:begChr m:val="‖"/>
                                <m:endChr m:val="‖"/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𝐧</m:t>
                                </m:r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490912" y="2438400"/>
              <a:ext cx="1090298" cy="376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𝐶−𝑃_0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𝐧)/‖𝐧‖ |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376237</xdr:colOff>
      <xdr:row>11</xdr:row>
      <xdr:rowOff>85725</xdr:rowOff>
    </xdr:from>
    <xdr:to>
      <xdr:col>21</xdr:col>
      <xdr:colOff>314325</xdr:colOff>
      <xdr:row>32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390525</xdr:colOff>
      <xdr:row>7</xdr:row>
      <xdr:rowOff>171450</xdr:rowOff>
    </xdr:from>
    <xdr:to>
      <xdr:col>19</xdr:col>
      <xdr:colOff>390524</xdr:colOff>
      <xdr:row>10</xdr:row>
      <xdr:rowOff>66675</xdr:rowOff>
    </xdr:to>
    <xdr:sp macro="" textlink="">
      <xdr:nvSpPr>
        <xdr:cNvPr id="4" name="Rectangle 3"/>
        <xdr:cNvSpPr/>
      </xdr:nvSpPr>
      <xdr:spPr>
        <a:xfrm>
          <a:off x="6657975" y="1581150"/>
          <a:ext cx="2238374" cy="4667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To</a:t>
          </a:r>
          <a:r>
            <a:rPr lang="en-US" sz="1100" baseline="0">
              <a:solidFill>
                <a:sysClr val="windowText" lastClr="000000"/>
              </a:solidFill>
            </a:rPr>
            <a:t> simplify visualisation, the plane is shown </a:t>
          </a:r>
          <a:r>
            <a:rPr lang="en-US" sz="1100" u="sng" baseline="0">
              <a:solidFill>
                <a:sysClr val="windowText" lastClr="000000"/>
              </a:solidFill>
            </a:rPr>
            <a:t>EDGE-ON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250581</xdr:colOff>
      <xdr:row>11</xdr:row>
      <xdr:rowOff>187569</xdr:rowOff>
    </xdr:from>
    <xdr:ext cx="1445332" cy="1890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041281" y="2549769"/>
              <a:ext cx="1445332" cy="189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041281" y="2549769"/>
              <a:ext cx="1445332" cy="189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(𝑡′)=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+𝑡^′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279155</xdr:colOff>
      <xdr:row>11</xdr:row>
      <xdr:rowOff>106973</xdr:rowOff>
    </xdr:from>
    <xdr:ext cx="1048107" cy="358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4301636" y="2085242"/>
              <a:ext cx="1048107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𝐧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)∙</m:t>
                        </m:r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𝐧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4301636" y="2085242"/>
              <a:ext cx="1048107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𝑡^′=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((𝑃_0−𝑆_1 )∙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𝐧)/(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(𝑆_2−𝑆_1)∙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𝐧)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264501</xdr:colOff>
      <xdr:row>15</xdr:row>
      <xdr:rowOff>180241</xdr:rowOff>
    </xdr:from>
    <xdr:ext cx="6110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158386" y="2920510"/>
              <a:ext cx="6110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158386" y="2920510"/>
              <a:ext cx="6110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𝑃_0−𝑆_1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263036</xdr:colOff>
      <xdr:row>15</xdr:row>
      <xdr:rowOff>186102</xdr:rowOff>
    </xdr:from>
    <xdr:ext cx="6096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2497748" y="2926371"/>
              <a:ext cx="609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2497748" y="2926371"/>
              <a:ext cx="609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−𝑆_1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8</xdr:col>
      <xdr:colOff>440347</xdr:colOff>
      <xdr:row>15</xdr:row>
      <xdr:rowOff>4396</xdr:rowOff>
    </xdr:from>
    <xdr:ext cx="9128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4015885" y="2744665"/>
              <a:ext cx="9128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𝐧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4015885" y="2744665"/>
              <a:ext cx="9128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(𝑃_0−𝑆_1 )∙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𝐧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433020</xdr:colOff>
      <xdr:row>16</xdr:row>
      <xdr:rowOff>19050</xdr:rowOff>
    </xdr:from>
    <xdr:ext cx="9089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4008558" y="3140319"/>
              <a:ext cx="908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𝐧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4008558" y="3140319"/>
              <a:ext cx="908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𝑆_2−𝑆_1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𝐧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119062</xdr:colOff>
      <xdr:row>35</xdr:row>
      <xdr:rowOff>9525</xdr:rowOff>
    </xdr:from>
    <xdr:ext cx="11987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14412" y="7400925"/>
              <a:ext cx="11987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𝐧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14412" y="7400925"/>
              <a:ext cx="11987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𝑑_1=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𝑆_1−𝑃_0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𝐧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261937</xdr:colOff>
      <xdr:row>32</xdr:row>
      <xdr:rowOff>28575</xdr:rowOff>
    </xdr:from>
    <xdr:ext cx="5685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157287" y="6848475"/>
              <a:ext cx="568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157287" y="6848475"/>
              <a:ext cx="568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𝑆_1−𝑃_0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300037</xdr:colOff>
      <xdr:row>32</xdr:row>
      <xdr:rowOff>19050</xdr:rowOff>
    </xdr:from>
    <xdr:ext cx="5711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2538412" y="6838950"/>
              <a:ext cx="5711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538412" y="6838950"/>
              <a:ext cx="5711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−𝑃_0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147637</xdr:colOff>
      <xdr:row>35</xdr:row>
      <xdr:rowOff>9525</xdr:rowOff>
    </xdr:from>
    <xdr:ext cx="12039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2833687" y="7400925"/>
              <a:ext cx="12039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𝐧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2833687" y="7400925"/>
              <a:ext cx="12039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−𝑃_0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𝐧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33337</xdr:colOff>
      <xdr:row>39</xdr:row>
      <xdr:rowOff>19050</xdr:rowOff>
    </xdr:from>
    <xdr:ext cx="4656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1376362" y="7562850"/>
              <a:ext cx="4656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1376362" y="7562850"/>
              <a:ext cx="4656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𝑑_1 𝑑_2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 b="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18</xdr:row>
      <xdr:rowOff>180975</xdr:rowOff>
    </xdr:from>
    <xdr:to>
      <xdr:col>10</xdr:col>
      <xdr:colOff>85724</xdr:colOff>
      <xdr:row>21</xdr:row>
      <xdr:rowOff>76200</xdr:rowOff>
    </xdr:to>
    <xdr:sp macro="" textlink="">
      <xdr:nvSpPr>
        <xdr:cNvPr id="3" name="Rectangle 2"/>
        <xdr:cNvSpPr/>
      </xdr:nvSpPr>
      <xdr:spPr>
        <a:xfrm>
          <a:off x="2324100" y="3648075"/>
          <a:ext cx="2238374" cy="46672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To</a:t>
          </a:r>
          <a:r>
            <a:rPr lang="en-US" sz="1100" baseline="0">
              <a:solidFill>
                <a:sysClr val="windowText" lastClr="000000"/>
              </a:solidFill>
            </a:rPr>
            <a:t> simplify visualisation, the plane is shown </a:t>
          </a:r>
          <a:r>
            <a:rPr lang="en-US" sz="1100" u="sng" baseline="0">
              <a:solidFill>
                <a:sysClr val="windowText" lastClr="000000"/>
              </a:solidFill>
            </a:rPr>
            <a:t>EDGE-ON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119904</xdr:colOff>
      <xdr:row>24</xdr:row>
      <xdr:rowOff>77881</xdr:rowOff>
    </xdr:from>
    <xdr:to>
      <xdr:col>9</xdr:col>
      <xdr:colOff>352425</xdr:colOff>
      <xdr:row>30</xdr:row>
      <xdr:rowOff>106456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Rectangle 15"/>
            <xdr:cNvSpPr/>
          </xdr:nvSpPr>
          <xdr:spPr>
            <a:xfrm>
              <a:off x="1015254" y="5068981"/>
              <a:ext cx="3366246" cy="1200150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>
                  <a:solidFill>
                    <a:schemeClr val="tx1"/>
                  </a:solidFill>
                </a:rPr>
                <a:t>Max OBB projection on Axis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Move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  <a:r>
                <a:rPr lang="en-US" sz="1200">
                  <a:solidFill>
                    <a:schemeClr val="tx1"/>
                  </a:solidFill>
                </a:rPr>
                <a:t> to local space: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200" b="1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200" b="1">
                          <a:solidFill>
                            <a:schemeClr val="tx1"/>
                          </a:solidFill>
                          <a:latin typeface="Cambria Math"/>
                        </a:rPr>
                        <m:t>𝐯</m:t>
                      </m:r>
                    </m:e>
                    <m:sup>
                      <m:r>
                        <a:rPr lang="en-US" sz="1200" b="1">
                          <a:solidFill>
                            <a:schemeClr val="tx1"/>
                          </a:solidFill>
                          <a:latin typeface="Cambria Math"/>
                        </a:rPr>
                        <m:t>′</m:t>
                      </m:r>
                    </m:sup>
                  </m:sSup>
                  <m:r>
                    <m:rPr>
                      <m:aln/>
                    </m:rPr>
                    <a:rPr lang="en-US" sz="1200" i="1">
                      <a:solidFill>
                        <a:schemeClr val="tx1"/>
                      </a:solidFill>
                      <a:latin typeface="Cambria Math"/>
                    </a:rPr>
                    <m:t>=</m:t>
                  </m:r>
                  <m:sSup>
                    <m:sSupPr>
                      <m:ctrlPr>
                        <a:rPr lang="en-US" sz="1200" b="1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200" b="1">
                          <a:solidFill>
                            <a:schemeClr val="tx1"/>
                          </a:solidFill>
                          <a:latin typeface="Cambria Math"/>
                        </a:rPr>
                        <m:t>𝐖</m:t>
                      </m:r>
                    </m:e>
                    <m:sup>
                      <m:r>
                        <a:rPr lang="en-US" sz="1200">
                          <a:solidFill>
                            <a:schemeClr val="tx1"/>
                          </a:solidFill>
                          <a:latin typeface="Cambria Math"/>
                        </a:rPr>
                        <m:t>−</m:t>
                      </m:r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</a:rPr>
                        <m:t>1</m:t>
                      </m:r>
                    </m:sup>
                  </m:sSup>
                  <m:r>
                    <a:rPr lang="en-US" sz="1200" b="1">
                      <a:solidFill>
                        <a:schemeClr val="tx1"/>
                      </a:solidFill>
                      <a:latin typeface="Cambria Math"/>
                    </a:rPr>
                    <m:t>𝐯</m:t>
                  </m:r>
                </m:oMath>
              </a14:m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Compute the max projection</a:t>
              </a:r>
            </a:p>
            <a:p>
              <a:pPr marL="511175" lvl="2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200" b="0" i="0">
                            <a:solidFill>
                              <a:schemeClr val="tx1"/>
                            </a:solidFill>
                            <a:latin typeface="Cambria Math"/>
                          </a:rPr>
                          <m:t>Proj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latin typeface="Cambria Math"/>
                          </a:rPr>
                          <m:t>𝑚𝑎𝑥</m:t>
                        </m:r>
                      </m:sub>
                    </m:sSub>
                    <m:r>
                      <m:rPr>
                        <m:aln/>
                      </m:rPr>
                      <a:rPr lang="en-US" sz="1200" i="1">
                        <a:solidFill>
                          <a:schemeClr val="tx1"/>
                        </a:solidFill>
                        <a:latin typeface="Cambria Math"/>
                      </a:rPr>
                      <m:t>=</m:t>
                    </m:r>
                    <m:f>
                      <m:fPr>
                        <m:type m:val="skw"/>
                        <m:ctrlPr>
                          <a:rPr lang="en-US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2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𝑣</m:t>
                                    </m:r>
                                    <m: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𝑥</m:t>
                                    </m:r>
                                  </m:sub>
                                </m:sSub>
                                <m:r>
                                  <a:rPr lang="en-US" sz="1200" i="1">
                                    <a:solidFill>
                                      <a:schemeClr val="tx1"/>
                                    </a:solidFill>
                                    <a:latin typeface="Cambria Math"/>
                                  </a:rPr>
                                  <m:t>𝑎</m:t>
                                </m:r>
                              </m:e>
                            </m:d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+</m:t>
                            </m:r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2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𝑣</m:t>
                                    </m:r>
                                    <m: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𝑦</m:t>
                                    </m:r>
                                  </m:sub>
                                </m:sSub>
                                <m:r>
                                  <a:rPr lang="en-US" sz="1200" i="1">
                                    <a:solidFill>
                                      <a:schemeClr val="tx1"/>
                                    </a:solidFill>
                                    <a:latin typeface="Cambria Math"/>
                                  </a:rPr>
                                  <m:t>𝑏</m:t>
                                </m:r>
                              </m:e>
                            </m:d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+</m:t>
                            </m:r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2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𝑣</m:t>
                                    </m:r>
                                    <m: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200" i="1">
                                        <a:solidFill>
                                          <a:schemeClr val="tx1"/>
                                        </a:solidFill>
                                        <a:latin typeface="Cambria Math"/>
                                      </a:rPr>
                                      <m:t>𝑧</m:t>
                                    </m:r>
                                  </m:sub>
                                </m:sSub>
                                <m:r>
                                  <a:rPr lang="en-US" sz="1200" i="1">
                                    <a:solidFill>
                                      <a:schemeClr val="tx1"/>
                                    </a:solidFill>
                                    <a:latin typeface="Cambria Math"/>
                                  </a:rPr>
                                  <m:t>𝑐</m:t>
                                </m:r>
                              </m:e>
                            </m:d>
                          </m:e>
                        </m:d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200" b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𝐯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Return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sSupPr>
                    <m:e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  <a:cs typeface="Times New Roman" panose="02020603050405020304" pitchFamily="18" charset="0"/>
                        </a:rPr>
                        <m:t>(</m:t>
                      </m:r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  <a:cs typeface="Times New Roman" panose="02020603050405020304" pitchFamily="18" charset="0"/>
                        </a:rPr>
                        <m:t>𝑠</m:t>
                      </m:r>
                    </m:e>
                    <m:sup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  <a:cs typeface="Times New Roman" panose="02020603050405020304" pitchFamily="18" charset="0"/>
                        </a:rPr>
                        <m:t>2</m:t>
                      </m:r>
                    </m:sup>
                  </m:sSup>
                  <m:r>
                    <a:rPr lang="en-US" sz="1200" i="1">
                      <a:solidFill>
                        <a:schemeClr val="tx1"/>
                      </a:solidFill>
                      <a:latin typeface="Cambria Math"/>
                      <a:cs typeface="Times New Roman" panose="02020603050405020304" pitchFamily="18" charset="0"/>
                    </a:rPr>
                    <m:t>)</m:t>
                  </m:r>
                  <m:sSub>
                    <m:sSubPr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nor/>
                        </m:rPr>
                        <a:rPr lang="en-US" sz="1200">
                          <a:solidFill>
                            <a:schemeClr val="tx1"/>
                          </a:solidFill>
                          <a:latin typeface="Cambria Math"/>
                        </a:rPr>
                        <m:t>Proj</m:t>
                      </m:r>
                    </m:e>
                    <m:sub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</a:rPr>
                        <m:t>𝑚𝑎𝑥</m:t>
                      </m:r>
                    </m:sub>
                  </m:sSub>
                </m:oMath>
              </a14:m>
              <a:endParaRPr lang="en-US" sz="12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6" name="Rectangle 15"/>
            <xdr:cNvSpPr/>
          </xdr:nvSpPr>
          <xdr:spPr>
            <a:xfrm>
              <a:off x="1015254" y="5068981"/>
              <a:ext cx="3366246" cy="1200150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>
                  <a:solidFill>
                    <a:schemeClr val="tx1"/>
                  </a:solidFill>
                </a:rPr>
                <a:t>Max OBB projection on Axis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Move </a:t>
              </a:r>
              <a:r>
                <a:rPr lang="en-US" sz="1200" b="1">
                  <a:solidFill>
                    <a:schemeClr val="tx1"/>
                  </a:solidFill>
                </a:rPr>
                <a:t>v</a:t>
              </a:r>
              <a:r>
                <a:rPr lang="en-US" sz="1200">
                  <a:solidFill>
                    <a:schemeClr val="tx1"/>
                  </a:solidFill>
                </a:rPr>
                <a:t> to local space: 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𝐯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′&amp;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=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𝐖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^(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−1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 𝐯</a:t>
              </a:r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Compute the max projection</a:t>
              </a:r>
            </a:p>
            <a:p>
              <a:pPr marL="511175" lvl="2"/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b="0" i="0">
                  <a:solidFill>
                    <a:schemeClr val="tx1"/>
                  </a:solidFill>
                  <a:latin typeface="Cambria Math"/>
                </a:rPr>
                <a:t>"Proj</a:t>
              </a:r>
              <a:r>
                <a:rPr lang="en-US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〗_</a:t>
              </a:r>
              <a:r>
                <a:rPr lang="en-US" sz="1200" b="0" i="0">
                  <a:solidFill>
                    <a:schemeClr val="tx1"/>
                  </a:solidFill>
                  <a:latin typeface="Cambria Math"/>
                </a:rPr>
                <a:t>𝑚𝑎𝑥&amp;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=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((|〖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𝑣′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𝑥 𝑎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|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+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|〖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𝑣′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𝑦 𝑏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|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+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|〖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𝑣′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〗_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𝑧 𝑐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|))⁄‖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𝐯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‖ </a:t>
              </a:r>
              <a:endParaRPr lang="en-US" sz="1200">
                <a:solidFill>
                  <a:schemeClr val="tx1"/>
                </a:solidFill>
              </a:endParaRPr>
            </a:p>
            <a:p>
              <a:pPr marL="342900" lvl="1" indent="-171450">
                <a:buFont typeface="Arial" panose="020B0604020202020204" pitchFamily="34" charset="0"/>
                <a:buChar char="•"/>
              </a:pPr>
              <a:r>
                <a:rPr lang="en-US" sz="1200">
                  <a:solidFill>
                    <a:schemeClr val="tx1"/>
                  </a:solidFill>
                </a:rPr>
                <a:t>Return 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  <a:cs typeface="Times New Roman" panose="02020603050405020304" pitchFamily="18" charset="0"/>
                </a:rPr>
                <a:t>〖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  <a:cs typeface="Times New Roman" panose="02020603050405020304" pitchFamily="18" charset="0"/>
                </a:rPr>
                <a:t>(𝑠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  <a:cs typeface="Times New Roman" panose="02020603050405020304" pitchFamily="18" charset="0"/>
                </a:rPr>
                <a:t>〗^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  <a:cs typeface="Times New Roman" panose="02020603050405020304" pitchFamily="18" charset="0"/>
                </a:rPr>
                <a:t>2)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"Proj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" 〗_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𝑚𝑎𝑥</a:t>
              </a:r>
              <a:endParaRPr lang="en-US" sz="12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oneCellAnchor>
    <xdr:from>
      <xdr:col>12</xdr:col>
      <xdr:colOff>381000</xdr:colOff>
      <xdr:row>30</xdr:row>
      <xdr:rowOff>114300</xdr:rowOff>
    </xdr:from>
    <xdr:ext cx="2483372" cy="3320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2171700" y="6467475"/>
              <a:ext cx="2483372" cy="3320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m:rPr>
                        <m:aln/>
                      </m:rP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type m:val="skw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</m:d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</m:d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e>
                            </m:d>
                          </m:e>
                        </m:d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171700" y="6467475"/>
              <a:ext cx="2483372" cy="3320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"Proj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〗_𝑚𝑎𝑥&amp;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=((|〖𝑣′〗_𝑥 𝑎|+|〖𝑣′〗_𝑦 𝑏|+|〖𝑣′〗_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 𝑐|))⁄‖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𝐯‖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17</xdr:col>
      <xdr:colOff>214312</xdr:colOff>
      <xdr:row>34</xdr:row>
      <xdr:rowOff>9525</xdr:rowOff>
    </xdr:from>
    <xdr:ext cx="670055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5138737" y="7143750"/>
              <a:ext cx="67005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m:rPr>
                        <m:aln/>
                      </m:rP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5138737" y="7143750"/>
              <a:ext cx="67005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"Proj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〗_𝑚𝑎𝑥&amp;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12</xdr:col>
      <xdr:colOff>395287</xdr:colOff>
      <xdr:row>37</xdr:row>
      <xdr:rowOff>19050</xdr:rowOff>
    </xdr:from>
    <xdr:ext cx="89101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2185987" y="7762875"/>
              <a:ext cx="89101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Proj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2185987" y="7762875"/>
              <a:ext cx="89101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〖(𝑠〗^2)〖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"Proj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〗_𝑚𝑎𝑥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2</xdr:col>
      <xdr:colOff>115980</xdr:colOff>
      <xdr:row>40</xdr:row>
      <xdr:rowOff>109258</xdr:rowOff>
    </xdr:from>
    <xdr:to>
      <xdr:col>9</xdr:col>
      <xdr:colOff>352424</xdr:colOff>
      <xdr:row>50</xdr:row>
      <xdr:rowOff>52108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Rectangle 21"/>
            <xdr:cNvSpPr/>
          </xdr:nvSpPr>
          <xdr:spPr>
            <a:xfrm>
              <a:off x="1011330" y="8424583"/>
              <a:ext cx="3370169" cy="1924050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>
                  <a:solidFill>
                    <a:schemeClr val="tx1"/>
                  </a:solidFill>
                </a:rPr>
                <a:t>OBB[Max, Min, C, d] - Plane[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</a:rPr>
                        <m:t>𝑃</m:t>
                      </m:r>
                    </m:e>
                    <m:sub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</a:rPr>
                        <m:t>0</m:t>
                      </m:r>
                    </m:sub>
                  </m:sSub>
                </m:oMath>
              </a14:m>
              <a:r>
                <a:rPr lang="en-US" sz="1200">
                  <a:solidFill>
                    <a:schemeClr val="tx1"/>
                  </a:solidFill>
                </a:rPr>
                <a:t>, </a:t>
              </a:r>
              <a:r>
                <a:rPr lang="en-US" sz="1200" b="1">
                  <a:solidFill>
                    <a:schemeClr val="tx1"/>
                  </a:solidFill>
                </a:rPr>
                <a:t>n</a:t>
              </a:r>
              <a:r>
                <a:rPr lang="en-US" sz="1200">
                  <a:solidFill>
                    <a:schemeClr val="tx1"/>
                  </a:solidFill>
                </a:rPr>
                <a:t>] Intersection</a:t>
              </a:r>
            </a:p>
            <a:p>
              <a:pPr marL="228600" lvl="1"/>
              <a:r>
                <a:rPr lang="en-US" sz="1200">
                  <a:solidFill>
                    <a:schemeClr val="tx1"/>
                  </a:solidFill>
                </a:rPr>
                <a:t>h = OBB half projection on </a:t>
              </a:r>
              <a:r>
                <a:rPr lang="en-US" sz="1200" b="1">
                  <a:solidFill>
                    <a:schemeClr val="tx1"/>
                  </a:solidFill>
                </a:rPr>
                <a:t>n</a:t>
              </a:r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latin typeface="Cambria Math"/>
                          </a:rPr>
                          <m:t>𝑆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200" i="1">
                        <a:solidFill>
                          <a:schemeClr val="tx1"/>
                        </a:solidFill>
                        <a:latin typeface="Cambria Math"/>
                      </a:rPr>
                      <m:t>=</m:t>
                    </m:r>
                    <m:r>
                      <a:rPr lang="en-US" sz="1200" i="1">
                        <a:solidFill>
                          <a:schemeClr val="tx1"/>
                        </a:solidFill>
                        <a:latin typeface="Cambria Math"/>
                      </a:rPr>
                      <m:t>𝐶</m:t>
                    </m:r>
                    <m:r>
                      <a:rPr lang="en-US" sz="1200" i="1">
                        <a:solidFill>
                          <a:schemeClr val="tx1"/>
                        </a:solidFill>
                        <a:latin typeface="Cambria Math"/>
                      </a:rPr>
                      <m:t>−</m:t>
                    </m:r>
                    <m:r>
                      <a:rPr lang="en-US" sz="1200" i="1">
                        <a:solidFill>
                          <a:schemeClr val="tx1"/>
                        </a:solidFill>
                        <a:latin typeface="Cambria Math"/>
                      </a:rPr>
                      <m:t>h</m:t>
                    </m:r>
                    <m:f>
                      <m:fPr>
                        <m:ctrlPr>
                          <a:rPr lang="en-US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>
                            <a:solidFill>
                              <a:schemeClr val="tx1"/>
                            </a:solidFill>
                            <a:latin typeface="Cambria Math"/>
                          </a:rPr>
                          <m:t>𝐧</m:t>
                        </m:r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200" b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𝐧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latin typeface="Cambria Math"/>
                          </a:rPr>
                          <m:t>𝑆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200" i="1">
                        <a:solidFill>
                          <a:schemeClr val="tx1"/>
                        </a:solidFill>
                        <a:latin typeface="Cambria Math"/>
                      </a:rPr>
                      <m:t>=</m:t>
                    </m:r>
                    <m:r>
                      <a:rPr lang="en-US" sz="1200" i="1">
                        <a:solidFill>
                          <a:schemeClr val="tx1"/>
                        </a:solidFill>
                        <a:latin typeface="Cambria Math"/>
                      </a:rPr>
                      <m:t>𝐶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latin typeface="Cambria Math"/>
                      </a:rPr>
                      <m:t>+</m:t>
                    </m:r>
                    <m:r>
                      <a:rPr lang="en-US" sz="1200" i="1">
                        <a:solidFill>
                          <a:schemeClr val="tx1"/>
                        </a:solidFill>
                        <a:latin typeface="Cambria Math"/>
                      </a:rPr>
                      <m:t>h</m:t>
                    </m:r>
                    <m:f>
                      <m:fPr>
                        <m:ctrlPr>
                          <a:rPr lang="en-US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>
                            <a:solidFill>
                              <a:schemeClr val="tx1"/>
                            </a:solidFill>
                            <a:latin typeface="Cambria Math"/>
                          </a:rPr>
                          <m:t>𝐧</m:t>
                        </m:r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200" b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𝐧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latin typeface="Cambria Math"/>
                          </a:rPr>
                          <m:t>𝑑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200" i="1">
                        <a:solidFill>
                          <a:schemeClr val="tx1"/>
                        </a:solidFill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1</m:t>
                            </m:r>
                          </m:sub>
                        </m:sSub>
                        <m:r>
                          <a:rPr lang="en-US" sz="1200" i="1">
                            <a:solidFill>
                              <a:schemeClr val="tx1"/>
                            </a:solidFill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n-US" sz="1200" i="1">
                        <a:solidFill>
                          <a:schemeClr val="tx1"/>
                        </a:solidFill>
                        <a:latin typeface="Cambria Math"/>
                        <a:ea typeface="Cambria Math"/>
                      </a:rPr>
                      <m:t>∙</m:t>
                    </m:r>
                    <m:r>
                      <a:rPr lang="en-US" sz="1200" b="1">
                        <a:solidFill>
                          <a:schemeClr val="tx1"/>
                        </a:solidFill>
                        <a:latin typeface="Cambria Math"/>
                      </a:rPr>
                      <m:t>𝐧</m:t>
                    </m:r>
                  </m:oMath>
                </m:oMathPara>
              </a14:m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latin typeface="Cambria Math"/>
                          </a:rPr>
                          <m:t>𝑑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200" i="1">
                        <a:solidFill>
                          <a:schemeClr val="tx1"/>
                        </a:solidFill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2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i="1">
                            <a:solidFill>
                              <a:schemeClr val="tx1"/>
                            </a:solidFill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n-US" sz="1200" i="1">
                        <a:solidFill>
                          <a:schemeClr val="tx1"/>
                        </a:solidFill>
                        <a:latin typeface="Cambria Math"/>
                        <a:ea typeface="Cambria Math"/>
                      </a:rPr>
                      <m:t>∙</m:t>
                    </m:r>
                    <m:r>
                      <a:rPr lang="en-US" sz="1200" b="1">
                        <a:solidFill>
                          <a:schemeClr val="tx1"/>
                        </a:solidFill>
                        <a:latin typeface="Cambria Math"/>
                      </a:rPr>
                      <m:t>𝐧</m:t>
                    </m:r>
                  </m:oMath>
                </m:oMathPara>
              </a14:m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:r>
                <a:rPr lang="en-US" sz="1200">
                  <a:solidFill>
                    <a:schemeClr val="tx1"/>
                  </a:solidFill>
                </a:rPr>
                <a:t>return 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</a:rPr>
                        <m:t>𝑑</m:t>
                      </m:r>
                    </m:e>
                    <m:sub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</a:rPr>
                        <m:t>1</m:t>
                      </m:r>
                    </m:sub>
                  </m:sSub>
                  <m:r>
                    <a:rPr lang="en-US" sz="1200" i="1">
                      <a:solidFill>
                        <a:schemeClr val="tx1"/>
                      </a:solidFill>
                      <a:latin typeface="Cambria Math"/>
                    </a:rPr>
                    <m:t>&lt;0</m:t>
                  </m:r>
                </m:oMath>
              </a14:m>
              <a:r>
                <a:rPr lang="en-US" sz="1200">
                  <a:solidFill>
                    <a:schemeClr val="tx1"/>
                  </a:solidFill>
                </a:rPr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</a:rPr>
                        <m:t>𝑑</m:t>
                      </m:r>
                    </m:e>
                    <m:sub>
                      <m:r>
                        <a:rPr lang="en-US" sz="1200" i="1">
                          <a:solidFill>
                            <a:schemeClr val="tx1"/>
                          </a:solidFill>
                          <a:latin typeface="Cambria Math"/>
                        </a:rPr>
                        <m:t>2</m:t>
                      </m:r>
                    </m:sub>
                  </m:sSub>
                  <m:r>
                    <a:rPr lang="en-US" sz="1200" i="1">
                      <a:solidFill>
                        <a:schemeClr val="tx1"/>
                      </a:solidFill>
                      <a:latin typeface="Cambria Math"/>
                    </a:rPr>
                    <m:t>&gt;0</m:t>
                  </m:r>
                </m:oMath>
              </a14:m>
              <a:r>
                <a:rPr lang="en-US" sz="1200">
                  <a:solidFill>
                    <a:schemeClr val="tx1"/>
                  </a:solidFill>
                </a:rPr>
                <a:t>)</a:t>
              </a:r>
            </a:p>
          </xdr:txBody>
        </xdr:sp>
      </mc:Choice>
      <mc:Fallback xmlns="">
        <xdr:sp macro="" textlink="">
          <xdr:nvSpPr>
            <xdr:cNvPr id="22" name="Rectangle 21"/>
            <xdr:cNvSpPr/>
          </xdr:nvSpPr>
          <xdr:spPr>
            <a:xfrm>
              <a:off x="1011330" y="8424583"/>
              <a:ext cx="3370169" cy="1924050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>
                  <a:solidFill>
                    <a:schemeClr val="tx1"/>
                  </a:solidFill>
                </a:rPr>
                <a:t>OBB[Max, Min, C, d] - Plane[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𝑃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0</a:t>
              </a:r>
              <a:r>
                <a:rPr lang="en-US" sz="1200">
                  <a:solidFill>
                    <a:schemeClr val="tx1"/>
                  </a:solidFill>
                </a:rPr>
                <a:t>, </a:t>
              </a:r>
              <a:r>
                <a:rPr lang="en-US" sz="1200" b="1">
                  <a:solidFill>
                    <a:schemeClr val="tx1"/>
                  </a:solidFill>
                </a:rPr>
                <a:t>n</a:t>
              </a:r>
              <a:r>
                <a:rPr lang="en-US" sz="1200">
                  <a:solidFill>
                    <a:schemeClr val="tx1"/>
                  </a:solidFill>
                </a:rPr>
                <a:t>] Intersection</a:t>
              </a:r>
            </a:p>
            <a:p>
              <a:pPr marL="228600" lvl="1"/>
              <a:r>
                <a:rPr lang="en-US" sz="1200">
                  <a:solidFill>
                    <a:schemeClr val="tx1"/>
                  </a:solidFill>
                </a:rPr>
                <a:t>h = OBB half projection on </a:t>
              </a:r>
              <a:r>
                <a:rPr lang="en-US" sz="1200" b="1">
                  <a:solidFill>
                    <a:schemeClr val="tx1"/>
                  </a:solidFill>
                </a:rPr>
                <a:t>n</a:t>
              </a:r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𝑆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1=𝐶−ℎ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 𝐧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/‖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𝐧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‖ </a:t>
              </a:r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𝑆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latin typeface="Cambria Math"/>
                </a:rPr>
                <a:t>2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=𝐶</a:t>
              </a:r>
              <a:r>
                <a:rPr lang="en-US" sz="1200" b="0" i="0">
                  <a:solidFill>
                    <a:schemeClr val="tx1"/>
                  </a:solidFill>
                  <a:latin typeface="Cambria Math"/>
                </a:rPr>
                <a:t>+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ℎ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 𝐧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/‖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𝐧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‖ </a:t>
              </a:r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𝑑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1=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𝑆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1−𝑃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0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 )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  <a:ea typeface="Cambria Math"/>
                </a:rPr>
                <a:t>∙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𝐧</a:t>
              </a:r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𝑑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2=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𝑆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2−𝑃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0</a:t>
              </a:r>
              <a:r>
                <a:rPr lang="en-US" sz="12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 )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  <a:ea typeface="Cambria Math"/>
                </a:rPr>
                <a:t>∙</a:t>
              </a:r>
              <a:r>
                <a:rPr lang="en-US" sz="1200" b="1" i="0">
                  <a:solidFill>
                    <a:schemeClr val="tx1"/>
                  </a:solidFill>
                  <a:latin typeface="Cambria Math"/>
                </a:rPr>
                <a:t>𝐧</a:t>
              </a:r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:endParaRPr lang="en-US" sz="1200">
                <a:solidFill>
                  <a:schemeClr val="tx1"/>
                </a:solidFill>
              </a:endParaRPr>
            </a:p>
            <a:p>
              <a:pPr marL="228600" lvl="1"/>
              <a:r>
                <a:rPr lang="en-US" sz="1200">
                  <a:solidFill>
                    <a:schemeClr val="tx1"/>
                  </a:solidFill>
                </a:rPr>
                <a:t>return (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𝑑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1&lt;0</a:t>
              </a:r>
              <a:r>
                <a:rPr lang="en-US" sz="1200">
                  <a:solidFill>
                    <a:schemeClr val="tx1"/>
                  </a:solidFill>
                </a:rPr>
                <a:t> and 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𝑑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200" i="0">
                  <a:solidFill>
                    <a:schemeClr val="tx1"/>
                  </a:solidFill>
                  <a:latin typeface="Cambria Math"/>
                </a:rPr>
                <a:t>2&gt;0</a:t>
              </a:r>
              <a:r>
                <a:rPr lang="en-US" sz="1200">
                  <a:solidFill>
                    <a:schemeClr val="tx1"/>
                  </a:solidFill>
                </a:rPr>
                <a:t>)</a:t>
              </a:r>
            </a:p>
          </xdr:txBody>
        </xdr:sp>
      </mc:Fallback>
    </mc:AlternateContent>
    <xdr:clientData/>
  </xdr:twoCellAnchor>
  <xdr:twoCellAnchor>
    <xdr:from>
      <xdr:col>9</xdr:col>
      <xdr:colOff>400050</xdr:colOff>
      <xdr:row>26</xdr:row>
      <xdr:rowOff>117021</xdr:rowOff>
    </xdr:from>
    <xdr:to>
      <xdr:col>10</xdr:col>
      <xdr:colOff>220578</xdr:colOff>
      <xdr:row>28</xdr:row>
      <xdr:rowOff>47625</xdr:rowOff>
    </xdr:to>
    <xdr:sp macro="" textlink="">
      <xdr:nvSpPr>
        <xdr:cNvPr id="23" name="Right Arrow 22"/>
        <xdr:cNvSpPr/>
      </xdr:nvSpPr>
      <xdr:spPr>
        <a:xfrm>
          <a:off x="4415589" y="5521205"/>
          <a:ext cx="266700" cy="3116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209551</xdr:colOff>
      <xdr:row>24</xdr:row>
      <xdr:rowOff>9525</xdr:rowOff>
    </xdr:from>
    <xdr:to>
      <xdr:col>10</xdr:col>
      <xdr:colOff>438150</xdr:colOff>
      <xdr:row>38</xdr:row>
      <xdr:rowOff>9525</xdr:rowOff>
    </xdr:to>
    <xdr:sp macro="" textlink="">
      <xdr:nvSpPr>
        <xdr:cNvPr id="24" name="Left Brace 23"/>
        <xdr:cNvSpPr/>
      </xdr:nvSpPr>
      <xdr:spPr>
        <a:xfrm>
          <a:off x="4686301" y="5000625"/>
          <a:ext cx="228599" cy="2752725"/>
        </a:xfrm>
        <a:prstGeom prst="leftBrace">
          <a:avLst>
            <a:gd name="adj1" fmla="val 95290"/>
            <a:gd name="adj2" fmla="val 24733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233362</xdr:colOff>
      <xdr:row>47</xdr:row>
      <xdr:rowOff>19050</xdr:rowOff>
    </xdr:from>
    <xdr:ext cx="6110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6053137" y="10125075"/>
              <a:ext cx="6110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6053137" y="10125075"/>
              <a:ext cx="6110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𝑆_1−𝑃_0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14</xdr:col>
      <xdr:colOff>233362</xdr:colOff>
      <xdr:row>47</xdr:row>
      <xdr:rowOff>38100</xdr:rowOff>
    </xdr:from>
    <xdr:ext cx="6135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7396162" y="10144125"/>
              <a:ext cx="6135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7396162" y="10144125"/>
              <a:ext cx="6135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−𝑃_0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17</xdr:col>
      <xdr:colOff>80962</xdr:colOff>
      <xdr:row>46</xdr:row>
      <xdr:rowOff>28575</xdr:rowOff>
    </xdr:from>
    <xdr:ext cx="12412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6348412" y="10706100"/>
              <a:ext cx="12412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𝐧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6348412" y="10706100"/>
              <a:ext cx="12412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𝑑_1=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𝑆_1−𝑃_0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𝐧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17</xdr:col>
      <xdr:colOff>90487</xdr:colOff>
      <xdr:row>47</xdr:row>
      <xdr:rowOff>19050</xdr:rowOff>
    </xdr:from>
    <xdr:ext cx="12463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7700962" y="9744075"/>
              <a:ext cx="12463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𝐧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7700962" y="9744075"/>
              <a:ext cx="12463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−𝑃_0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𝐧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twoCellAnchor>
    <xdr:from>
      <xdr:col>11</xdr:col>
      <xdr:colOff>161925</xdr:colOff>
      <xdr:row>2</xdr:row>
      <xdr:rowOff>123825</xdr:rowOff>
    </xdr:from>
    <xdr:to>
      <xdr:col>19</xdr:col>
      <xdr:colOff>257174</xdr:colOff>
      <xdr:row>21</xdr:row>
      <xdr:rowOff>180975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400050</xdr:colOff>
      <xdr:row>42</xdr:row>
      <xdr:rowOff>97971</xdr:rowOff>
    </xdr:from>
    <xdr:to>
      <xdr:col>10</xdr:col>
      <xdr:colOff>220578</xdr:colOff>
      <xdr:row>43</xdr:row>
      <xdr:rowOff>219075</xdr:rowOff>
    </xdr:to>
    <xdr:sp macro="" textlink="">
      <xdr:nvSpPr>
        <xdr:cNvPr id="49" name="Right Arrow 48"/>
        <xdr:cNvSpPr/>
      </xdr:nvSpPr>
      <xdr:spPr>
        <a:xfrm>
          <a:off x="4429125" y="8832396"/>
          <a:ext cx="268203" cy="3116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209552</xdr:colOff>
      <xdr:row>39</xdr:row>
      <xdr:rowOff>190500</xdr:rowOff>
    </xdr:from>
    <xdr:to>
      <xdr:col>10</xdr:col>
      <xdr:colOff>400050</xdr:colOff>
      <xdr:row>54</xdr:row>
      <xdr:rowOff>9525</xdr:rowOff>
    </xdr:to>
    <xdr:sp macro="" textlink="">
      <xdr:nvSpPr>
        <xdr:cNvPr id="50" name="Left Brace 49"/>
        <xdr:cNvSpPr/>
      </xdr:nvSpPr>
      <xdr:spPr>
        <a:xfrm>
          <a:off x="4676449" y="7738241"/>
          <a:ext cx="190498" cy="2755353"/>
        </a:xfrm>
        <a:prstGeom prst="leftBrace">
          <a:avLst>
            <a:gd name="adj1" fmla="val 95290"/>
            <a:gd name="adj2" fmla="val 25217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180975</xdr:colOff>
      <xdr:row>43</xdr:row>
      <xdr:rowOff>114300</xdr:rowOff>
    </xdr:from>
    <xdr:to>
      <xdr:col>9</xdr:col>
      <xdr:colOff>209550</xdr:colOff>
      <xdr:row>47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Rectangle 50"/>
            <xdr:cNvSpPr/>
          </xdr:nvSpPr>
          <xdr:spPr>
            <a:xfrm>
              <a:off x="2867025" y="8658225"/>
              <a:ext cx="1371600" cy="828675"/>
            </a:xfrm>
            <a:prstGeom prst="rect">
              <a:avLst/>
            </a:prstGeom>
            <a:solidFill>
              <a:srgbClr val="FFFF66"/>
            </a:solidFill>
            <a:ln w="25400"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Note: </a:t>
              </a:r>
              <a:r>
                <a:rPr lang="en-US" sz="1100">
                  <a:solidFill>
                    <a:sysClr val="windowText" lastClr="000000"/>
                  </a:solidFill>
                </a:rPr>
                <a:t>by construction,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sz="11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US" sz="1100" baseline="0">
                  <a:solidFill>
                    <a:sysClr val="windowText" lastClr="000000"/>
                  </a:solidFill>
                </a:rPr>
                <a:t> will always be less than or equal to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US" sz="1100" baseline="0">
                  <a:solidFill>
                    <a:sysClr val="windowText" lastClr="000000"/>
                  </a:solidFill>
                </a:rPr>
                <a:t>.</a:t>
              </a:r>
            </a:p>
          </xdr:txBody>
        </xdr:sp>
      </mc:Choice>
      <mc:Fallback xmlns="">
        <xdr:sp macro="" textlink="">
          <xdr:nvSpPr>
            <xdr:cNvPr id="51" name="Rectangle 50"/>
            <xdr:cNvSpPr/>
          </xdr:nvSpPr>
          <xdr:spPr>
            <a:xfrm>
              <a:off x="2867025" y="8658225"/>
              <a:ext cx="1371600" cy="828675"/>
            </a:xfrm>
            <a:prstGeom prst="rect">
              <a:avLst/>
            </a:prstGeom>
            <a:solidFill>
              <a:srgbClr val="FFFF66"/>
            </a:solidFill>
            <a:ln w="25400"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Note: </a:t>
              </a:r>
              <a:r>
                <a:rPr lang="en-US" sz="1100">
                  <a:solidFill>
                    <a:sysClr val="windowText" lastClr="000000"/>
                  </a:solidFill>
                </a:rPr>
                <a:t>by construction, </a:t>
              </a:r>
              <a:r>
                <a:rPr lang="en-US" sz="11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𝑑_1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will always be less than or equal to </a:t>
              </a:r>
              <a:r>
                <a:rPr lang="en-US" sz="11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𝑑_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.</a:t>
              </a:r>
            </a:p>
          </xdr:txBody>
        </xdr:sp>
      </mc:Fallback>
    </mc:AlternateContent>
    <xdr:clientData/>
  </xdr:twoCellAnchor>
  <xdr:oneCellAnchor>
    <xdr:from>
      <xdr:col>13</xdr:col>
      <xdr:colOff>81201</xdr:colOff>
      <xdr:row>53</xdr:row>
      <xdr:rowOff>28575</xdr:rowOff>
    </xdr:from>
    <xdr:ext cx="4385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/>
            <xdr:cNvSpPr txBox="1"/>
          </xdr:nvSpPr>
          <xdr:spPr>
            <a:xfrm>
              <a:off x="5900976" y="10706100"/>
              <a:ext cx="4385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5" name="TextBox 54"/>
            <xdr:cNvSpPr txBox="1"/>
          </xdr:nvSpPr>
          <xdr:spPr>
            <a:xfrm>
              <a:off x="5900976" y="10706100"/>
              <a:ext cx="4385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65268</xdr:colOff>
      <xdr:row>51</xdr:row>
      <xdr:rowOff>28575</xdr:rowOff>
    </xdr:from>
    <xdr:ext cx="4704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/>
            <xdr:cNvSpPr txBox="1"/>
          </xdr:nvSpPr>
          <xdr:spPr>
            <a:xfrm>
              <a:off x="5885043" y="11087100"/>
              <a:ext cx="4704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6" name="TextBox 55"/>
            <xdr:cNvSpPr txBox="1"/>
          </xdr:nvSpPr>
          <xdr:spPr>
            <a:xfrm>
              <a:off x="5885043" y="11087100"/>
              <a:ext cx="4704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&gt;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166687</xdr:colOff>
      <xdr:row>52</xdr:row>
      <xdr:rowOff>19050</xdr:rowOff>
    </xdr:from>
    <xdr:ext cx="11248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538787" y="10125075"/>
              <a:ext cx="11248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&lt;0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and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538787" y="10125075"/>
              <a:ext cx="11248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𝑑_1&lt;0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and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𝑑_2&gt;0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zoomScaleNormal="100" workbookViewId="0">
      <selection activeCell="U18" sqref="U18:V18"/>
    </sheetView>
  </sheetViews>
  <sheetFormatPr defaultColWidth="6.7109375" defaultRowHeight="15" x14ac:dyDescent="0.25"/>
  <cols>
    <col min="9" max="9" width="6.7109375" customWidth="1"/>
    <col min="27" max="28" width="6.7109375" customWidth="1"/>
    <col min="34" max="36" width="7.7109375" bestFit="1" customWidth="1"/>
    <col min="37" max="37" width="7.140625" bestFit="1" customWidth="1"/>
  </cols>
  <sheetData>
    <row r="1" spans="1:35" x14ac:dyDescent="0.25">
      <c r="A1" s="1" t="s">
        <v>0</v>
      </c>
    </row>
    <row r="3" spans="1:35" x14ac:dyDescent="0.25">
      <c r="B3" s="2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X3" s="27" t="s">
        <v>5</v>
      </c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</row>
    <row r="4" spans="1:35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X4" s="27"/>
      <c r="Y4" s="27"/>
      <c r="Z4" s="27"/>
      <c r="AA4" s="27" t="s">
        <v>9</v>
      </c>
      <c r="AB4" s="27"/>
      <c r="AC4" s="27" t="s">
        <v>10</v>
      </c>
      <c r="AD4" s="27"/>
      <c r="AE4" s="27"/>
      <c r="AF4" s="27"/>
      <c r="AG4" s="27"/>
      <c r="AH4" s="27"/>
      <c r="AI4" s="27"/>
    </row>
    <row r="5" spans="1:35" x14ac:dyDescent="0.25">
      <c r="B5" s="5"/>
      <c r="C5" s="6"/>
      <c r="D5" s="28">
        <f ca="1">RANDBETWEEN(-10,10)</f>
        <v>6</v>
      </c>
      <c r="E5" s="6"/>
      <c r="F5" s="6"/>
      <c r="G5" s="8">
        <f t="shared" ref="G5:G7" ca="1" si="0">RANDBETWEEN(-5,5)</f>
        <v>4</v>
      </c>
      <c r="H5" s="6"/>
      <c r="I5" s="8">
        <f t="shared" ref="I5:I7" ca="1" si="1">RANDBETWEEN(-5,5)</f>
        <v>3</v>
      </c>
      <c r="J5" s="6"/>
      <c r="K5" s="6"/>
      <c r="L5" s="6"/>
      <c r="M5" s="6"/>
      <c r="N5" s="6"/>
      <c r="O5" s="6"/>
      <c r="P5" s="6"/>
      <c r="Q5" s="6"/>
      <c r="R5" s="6"/>
      <c r="S5" s="7"/>
      <c r="X5" s="27"/>
      <c r="Y5" s="27" t="s">
        <v>6</v>
      </c>
      <c r="Z5" s="27" t="s">
        <v>7</v>
      </c>
      <c r="AA5" s="27" t="s">
        <v>8</v>
      </c>
      <c r="AB5" s="27" t="s">
        <v>40</v>
      </c>
      <c r="AC5" s="27" t="s">
        <v>8</v>
      </c>
      <c r="AD5" s="27"/>
      <c r="AE5" s="27" t="s">
        <v>11</v>
      </c>
      <c r="AF5" s="27"/>
      <c r="AG5" s="27"/>
      <c r="AH5" s="27"/>
      <c r="AI5" s="27"/>
    </row>
    <row r="6" spans="1:35" x14ac:dyDescent="0.25">
      <c r="B6" s="5"/>
      <c r="C6" s="9" t="s">
        <v>2</v>
      </c>
      <c r="D6" s="29">
        <f t="shared" ref="D6:D7" ca="1" si="2">RANDBETWEEN(-5,5)</f>
        <v>2</v>
      </c>
      <c r="E6" s="6"/>
      <c r="F6" s="11" t="s">
        <v>1</v>
      </c>
      <c r="G6" s="10">
        <f t="shared" ca="1" si="0"/>
        <v>-3</v>
      </c>
      <c r="H6" s="12" t="s">
        <v>4</v>
      </c>
      <c r="I6" s="10">
        <f t="shared" ca="1" si="1"/>
        <v>4</v>
      </c>
      <c r="J6" s="6"/>
      <c r="K6" s="6"/>
      <c r="L6" s="6"/>
      <c r="M6" s="6"/>
      <c r="N6" s="6"/>
      <c r="O6" s="6"/>
      <c r="P6" s="6"/>
      <c r="Q6" s="6"/>
      <c r="R6" s="6"/>
      <c r="S6" s="7"/>
      <c r="X6" s="27"/>
      <c r="Y6" s="27">
        <f ca="1">D5-G5</f>
        <v>2</v>
      </c>
      <c r="Z6" s="27">
        <f ca="1">I5</f>
        <v>3</v>
      </c>
      <c r="AA6" s="27">
        <f ca="1">Y7*Z8-Z7*Y8</f>
        <v>7</v>
      </c>
      <c r="AB6" s="27">
        <f t="shared" ref="AB6:AB8" ca="1" si="3">Y6</f>
        <v>2</v>
      </c>
      <c r="AC6" s="27">
        <f ca="1">AA7*AB8-AB7*AA8</f>
        <v>147</v>
      </c>
      <c r="AD6" s="27"/>
      <c r="AE6" s="27">
        <f t="array" aca="1" ref="AE6:AG6" ca="1">TRANSPOSE(AC6:AC8)/AC9</f>
        <v>0.88900088900133345</v>
      </c>
      <c r="AF6" s="27">
        <f ca="1"/>
        <v>0.25400025400038101</v>
      </c>
      <c r="AG6" s="27">
        <f ca="1"/>
        <v>0.38100038100057149</v>
      </c>
      <c r="AH6" s="27">
        <f ca="1">SQRT(SUMPRODUCT(AE6:AG6,AE6:AG6))</f>
        <v>1</v>
      </c>
      <c r="AI6" s="27"/>
    </row>
    <row r="7" spans="1:35" x14ac:dyDescent="0.25">
      <c r="B7" s="5"/>
      <c r="C7" s="6"/>
      <c r="D7" s="30">
        <f t="shared" ca="1" si="2"/>
        <v>-4</v>
      </c>
      <c r="E7" s="6"/>
      <c r="F7" s="6"/>
      <c r="G7" s="13">
        <f t="shared" ca="1" si="0"/>
        <v>4</v>
      </c>
      <c r="H7" s="6"/>
      <c r="I7" s="13">
        <f t="shared" ca="1" si="1"/>
        <v>-5</v>
      </c>
      <c r="J7" s="6"/>
      <c r="K7" s="6"/>
      <c r="L7" s="6"/>
      <c r="M7" s="6"/>
      <c r="N7" s="6"/>
      <c r="O7" s="6"/>
      <c r="P7" s="6"/>
      <c r="Q7" s="6"/>
      <c r="R7" s="6"/>
      <c r="S7" s="7"/>
      <c r="X7" s="27"/>
      <c r="Y7" s="27">
        <f ca="1">D6-G6</f>
        <v>5</v>
      </c>
      <c r="Z7" s="27">
        <f ca="1">I6</f>
        <v>4</v>
      </c>
      <c r="AA7" s="27">
        <f ca="1">-(Y6*Z8-Z6*Y8)</f>
        <v>-14</v>
      </c>
      <c r="AB7" s="27">
        <f t="shared" ca="1" si="3"/>
        <v>5</v>
      </c>
      <c r="AC7" s="27">
        <f ca="1">-(AA6*AB8-AB6*AA8)</f>
        <v>42</v>
      </c>
      <c r="AD7" s="27"/>
      <c r="AE7" s="27">
        <f t="array" aca="1" ref="AE7:AG7" ca="1">TRANSPOSE(AA6:AA8)/AA9</f>
        <v>0.40824829046386296</v>
      </c>
      <c r="AF7" s="27">
        <f ca="1"/>
        <v>-0.81649658092772592</v>
      </c>
      <c r="AG7" s="27">
        <f ca="1"/>
        <v>-0.40824829046386296</v>
      </c>
      <c r="AH7" s="27">
        <f t="shared" ref="AH7:AH8" ca="1" si="4">SQRT(SUMPRODUCT(AE7:AG7,AE7:AG7))</f>
        <v>0.99999999999999989</v>
      </c>
      <c r="AI7" s="27"/>
    </row>
    <row r="8" spans="1:35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X8" s="27"/>
      <c r="Y8" s="27">
        <f ca="1">D7-G7</f>
        <v>-8</v>
      </c>
      <c r="Z8" s="27">
        <f ca="1">I7</f>
        <v>-5</v>
      </c>
      <c r="AA8" s="27">
        <f ca="1">Y6*Z7-Z6*Y7</f>
        <v>-7</v>
      </c>
      <c r="AB8" s="27">
        <f t="shared" ca="1" si="3"/>
        <v>-8</v>
      </c>
      <c r="AC8" s="27">
        <f ca="1">AA6*AB7-AB6*AA7</f>
        <v>63</v>
      </c>
      <c r="AD8" s="27"/>
      <c r="AE8" s="27">
        <f t="array" aca="1" ref="AE8:AG8" ca="1">TRANSPOSE(AB6:AB8)/AB9</f>
        <v>0.20739033894608505</v>
      </c>
      <c r="AF8" s="27">
        <f ca="1"/>
        <v>0.51847584736521268</v>
      </c>
      <c r="AG8" s="27">
        <f ca="1"/>
        <v>-0.8295613557843402</v>
      </c>
      <c r="AH8" s="27">
        <f t="shared" ca="1" si="4"/>
        <v>1</v>
      </c>
      <c r="AI8" s="27"/>
    </row>
    <row r="9" spans="1:35" x14ac:dyDescent="0.25">
      <c r="B9" s="14" t="s">
        <v>42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X9" s="27" t="s">
        <v>12</v>
      </c>
      <c r="Y9" s="27">
        <f ca="1">SQRT(SUMPRODUCT(Y6:Y8,Y6:Y8))</f>
        <v>9.6436507609929549</v>
      </c>
      <c r="Z9" s="27">
        <f t="shared" ref="Z9:AC9" ca="1" si="5">SQRT(SUMPRODUCT(Z6:Z8,Z6:Z8))</f>
        <v>7.0710678118654755</v>
      </c>
      <c r="AA9" s="27">
        <f t="shared" ca="1" si="5"/>
        <v>17.146428199482248</v>
      </c>
      <c r="AB9" s="27">
        <f t="shared" ca="1" si="5"/>
        <v>9.6436507609929549</v>
      </c>
      <c r="AC9" s="27">
        <f t="shared" ca="1" si="5"/>
        <v>165.35416535424804</v>
      </c>
      <c r="AD9" s="27"/>
      <c r="AE9" s="27">
        <f ca="1">SQRT(SUMPRODUCT(AE6:AE8,AE6:AE8))</f>
        <v>0.99999999999999989</v>
      </c>
      <c r="AF9" s="27">
        <f t="shared" ref="AF9:AG9" ca="1" si="6">SQRT(SUMPRODUCT(AF6:AF8,AF6:AF8))</f>
        <v>0.99999999999999989</v>
      </c>
      <c r="AG9" s="27">
        <f t="shared" ca="1" si="6"/>
        <v>1</v>
      </c>
      <c r="AH9" s="27"/>
      <c r="AI9" s="27"/>
    </row>
    <row r="10" spans="1:35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1:35" x14ac:dyDescent="0.25">
      <c r="B11" s="5"/>
      <c r="C11" s="6"/>
      <c r="D11" s="8">
        <f ca="1">D5-G5</f>
        <v>2</v>
      </c>
      <c r="E11" s="6"/>
      <c r="F11" s="15" t="s">
        <v>23</v>
      </c>
      <c r="G11" s="16">
        <f ca="1">SUMPRODUCT(I5:I7,D11:D13)</f>
        <v>66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X11" s="27" t="s">
        <v>14</v>
      </c>
      <c r="Y11" s="27">
        <v>30</v>
      </c>
      <c r="Z11" s="27"/>
      <c r="AA11" s="27"/>
      <c r="AB11" s="27" t="s">
        <v>19</v>
      </c>
      <c r="AC11" s="27" t="s">
        <v>26</v>
      </c>
      <c r="AD11" s="27"/>
      <c r="AE11" s="27"/>
      <c r="AF11" s="27"/>
      <c r="AG11" s="27"/>
      <c r="AH11" s="27"/>
      <c r="AI11" s="27"/>
    </row>
    <row r="12" spans="1:35" x14ac:dyDescent="0.25">
      <c r="B12" s="5"/>
      <c r="C12" s="17" t="s">
        <v>22</v>
      </c>
      <c r="D12" s="10">
        <f ca="1">D6-G6</f>
        <v>5</v>
      </c>
      <c r="E12" s="6"/>
      <c r="F12" s="6"/>
      <c r="G12" s="1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X12" s="27" t="s">
        <v>13</v>
      </c>
      <c r="Y12" s="27" t="s">
        <v>16</v>
      </c>
      <c r="Z12" s="27" t="s">
        <v>17</v>
      </c>
      <c r="AA12" s="27" t="s">
        <v>15</v>
      </c>
      <c r="AB12" s="27"/>
      <c r="AC12" s="27"/>
      <c r="AD12" s="27"/>
      <c r="AE12" s="27"/>
      <c r="AF12" s="27"/>
      <c r="AG12" s="27"/>
      <c r="AH12" s="27"/>
      <c r="AI12" s="27"/>
    </row>
    <row r="13" spans="1:35" x14ac:dyDescent="0.25">
      <c r="B13" s="5"/>
      <c r="C13" s="6"/>
      <c r="D13" s="13">
        <f ca="1">D7-G7</f>
        <v>-8</v>
      </c>
      <c r="E13" s="6"/>
      <c r="F13" s="15" t="s">
        <v>24</v>
      </c>
      <c r="G13" s="16">
        <f ca="1">SUMPRODUCT(I5:I7,I5:I7)</f>
        <v>50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X13" s="27">
        <f ca="1">G5+Y$11*I5</f>
        <v>94</v>
      </c>
      <c r="Y13" s="27">
        <f ca="1">G5</f>
        <v>4</v>
      </c>
      <c r="Z13" s="27">
        <f ca="1">G5+I5</f>
        <v>7</v>
      </c>
      <c r="AA13" s="27">
        <f ca="1">G5-Y$11*I5</f>
        <v>-86</v>
      </c>
      <c r="AB13" s="27">
        <f ca="1">D5</f>
        <v>6</v>
      </c>
      <c r="AC13" s="27">
        <f ca="1">I15</f>
        <v>7.96</v>
      </c>
      <c r="AD13" s="27"/>
      <c r="AE13" s="27"/>
      <c r="AF13" s="27"/>
      <c r="AG13" s="27"/>
      <c r="AH13" s="27"/>
      <c r="AI13" s="27"/>
    </row>
    <row r="14" spans="1:35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X14" s="27">
        <f ca="1">G6+Y$11*I6</f>
        <v>117</v>
      </c>
      <c r="Y14" s="27">
        <f ca="1">G6</f>
        <v>-3</v>
      </c>
      <c r="Z14" s="27">
        <f ca="1">G6+I6</f>
        <v>1</v>
      </c>
      <c r="AA14" s="27">
        <f ca="1">G6-Y$11*I6</f>
        <v>-123</v>
      </c>
      <c r="AB14" s="27">
        <f ca="1">D6</f>
        <v>2</v>
      </c>
      <c r="AC14" s="27">
        <f ca="1">I16</f>
        <v>2.2800000000000002</v>
      </c>
      <c r="AD14" s="27"/>
      <c r="AE14" s="27"/>
      <c r="AF14" s="27"/>
      <c r="AG14" s="27"/>
      <c r="AH14" s="27"/>
      <c r="AI14" s="27"/>
    </row>
    <row r="15" spans="1:35" x14ac:dyDescent="0.25">
      <c r="B15" s="5"/>
      <c r="C15" s="6"/>
      <c r="D15" s="8">
        <f ca="1">G5</f>
        <v>4</v>
      </c>
      <c r="E15" s="6"/>
      <c r="F15" s="6"/>
      <c r="G15" s="8">
        <f ca="1">I5</f>
        <v>3</v>
      </c>
      <c r="H15" s="6"/>
      <c r="I15" s="31">
        <f ca="1">D15+F$16*G15</f>
        <v>7.96</v>
      </c>
      <c r="J15" s="6"/>
      <c r="K15" s="6"/>
      <c r="L15" s="6"/>
      <c r="M15" s="6"/>
      <c r="N15" s="6"/>
      <c r="O15" s="6"/>
      <c r="P15" s="6"/>
      <c r="Q15" s="6"/>
      <c r="R15" s="6"/>
      <c r="S15" s="7"/>
      <c r="X15" s="27">
        <f ca="1">G7+Y$11*I7</f>
        <v>-146</v>
      </c>
      <c r="Y15" s="27">
        <f ca="1">G7</f>
        <v>4</v>
      </c>
      <c r="Z15" s="27">
        <f ca="1">G7+I7</f>
        <v>-1</v>
      </c>
      <c r="AA15" s="27">
        <f ca="1">G7-Y$11*I7</f>
        <v>154</v>
      </c>
      <c r="AB15" s="27">
        <f ca="1">D7</f>
        <v>-4</v>
      </c>
      <c r="AC15" s="27">
        <f ca="1">I17</f>
        <v>-2.6000000000000005</v>
      </c>
      <c r="AD15" s="27"/>
      <c r="AE15" s="27"/>
      <c r="AF15" s="27"/>
      <c r="AG15" s="27"/>
      <c r="AH15" s="27"/>
      <c r="AI15" s="27"/>
    </row>
    <row r="16" spans="1:35" x14ac:dyDescent="0.25">
      <c r="B16" s="5"/>
      <c r="C16" s="23" t="s">
        <v>25</v>
      </c>
      <c r="D16" s="10">
        <f ca="1">G6</f>
        <v>-3</v>
      </c>
      <c r="E16" s="18" t="s">
        <v>3</v>
      </c>
      <c r="F16" s="18">
        <f ca="1">G11/G13</f>
        <v>1.32</v>
      </c>
      <c r="G16" s="10">
        <f ca="1">I6</f>
        <v>4</v>
      </c>
      <c r="H16" s="18" t="s">
        <v>21</v>
      </c>
      <c r="I16" s="32">
        <f ca="1">D16+F$16*G16</f>
        <v>2.2800000000000002</v>
      </c>
      <c r="J16" s="6"/>
      <c r="K16" s="6"/>
      <c r="L16" s="6"/>
      <c r="M16" s="6"/>
      <c r="N16" s="6"/>
      <c r="O16" s="6"/>
      <c r="P16" s="6"/>
      <c r="Q16" s="6"/>
      <c r="R16" s="6"/>
      <c r="S16" s="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1:35" x14ac:dyDescent="0.25">
      <c r="B17" s="5"/>
      <c r="C17" s="6"/>
      <c r="D17" s="13">
        <f ca="1">G7</f>
        <v>4</v>
      </c>
      <c r="E17" s="6"/>
      <c r="F17" s="6"/>
      <c r="G17" s="13">
        <f ca="1">I7</f>
        <v>-5</v>
      </c>
      <c r="H17" s="6"/>
      <c r="I17" s="33">
        <f ca="1">D17+F$16*G17</f>
        <v>-2.6000000000000005</v>
      </c>
      <c r="J17" s="6"/>
      <c r="K17" s="6"/>
      <c r="L17" s="6"/>
      <c r="M17" s="6"/>
      <c r="N17" s="6"/>
      <c r="O17" s="6"/>
      <c r="P17" s="6"/>
      <c r="Q17" s="6"/>
      <c r="R17" s="6"/>
      <c r="S17" s="7"/>
      <c r="X17" s="27" t="s">
        <v>18</v>
      </c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X18" s="27" t="s">
        <v>14</v>
      </c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1:35" x14ac:dyDescent="0.25">
      <c r="B19" s="5"/>
      <c r="C19" s="19" t="s">
        <v>27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X19" s="27" t="s">
        <v>13</v>
      </c>
      <c r="Y19" s="27" t="s">
        <v>16</v>
      </c>
      <c r="Z19" s="27" t="s">
        <v>17</v>
      </c>
      <c r="AA19" s="27" t="s">
        <v>15</v>
      </c>
      <c r="AB19" s="27" t="s">
        <v>19</v>
      </c>
      <c r="AC19" s="27" t="s">
        <v>26</v>
      </c>
      <c r="AD19" s="27"/>
      <c r="AE19" s="27"/>
      <c r="AF19" s="27"/>
      <c r="AG19" s="27"/>
      <c r="AH19" s="27"/>
      <c r="AI19" s="27"/>
    </row>
    <row r="20" spans="1:35" x14ac:dyDescent="0.25">
      <c r="B20" s="5"/>
      <c r="C20" s="24" t="s">
        <v>208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X20" s="27">
        <f t="array" aca="1" ref="X20:AC22" ca="1">MMULT(AE6:AG8,X13:AC15)</f>
        <v>57.658057658086484</v>
      </c>
      <c r="Y20" s="27">
        <f ca="1"/>
        <v>4.3180043180064764</v>
      </c>
      <c r="Z20" s="27">
        <f ca="1"/>
        <v>6.0960060960091438</v>
      </c>
      <c r="AA20" s="27">
        <f ca="1"/>
        <v>-49.022049022073524</v>
      </c>
      <c r="AB20" s="27">
        <f ca="1"/>
        <v>4.3180043180064773</v>
      </c>
      <c r="AC20" s="27">
        <f ca="1"/>
        <v>6.6649666649699979</v>
      </c>
      <c r="AD20" s="27"/>
      <c r="AE20" s="27"/>
      <c r="AF20" s="27"/>
      <c r="AG20" s="27"/>
      <c r="AH20" s="27"/>
      <c r="AI20" s="27"/>
    </row>
    <row r="21" spans="1:35" x14ac:dyDescent="0.25">
      <c r="B21" s="5"/>
      <c r="C21" s="6"/>
      <c r="D21" s="11" t="s">
        <v>28</v>
      </c>
      <c r="E21" s="16">
        <f ca="1">SUMPRODUCT(I15:I17-D5:D7,I5:I7)</f>
        <v>3.5527136788005009E-15</v>
      </c>
      <c r="F21" s="24" t="s">
        <v>206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X21" s="27">
        <f ca="1"/>
        <v>2.4494897427831788</v>
      </c>
      <c r="Y21" s="27">
        <f ca="1"/>
        <v>2.4494897427831779</v>
      </c>
      <c r="Z21" s="27">
        <f ca="1"/>
        <v>2.4494897427831779</v>
      </c>
      <c r="AA21" s="27">
        <f ca="1"/>
        <v>2.4494897427831788</v>
      </c>
      <c r="AB21" s="27">
        <f ca="1"/>
        <v>2.4494897427831779</v>
      </c>
      <c r="AC21" s="27">
        <f ca="1"/>
        <v>2.4494897427831779</v>
      </c>
      <c r="AD21" s="27"/>
      <c r="AE21" s="27"/>
      <c r="AF21" s="27"/>
      <c r="AG21" s="27"/>
      <c r="AH21" s="27"/>
      <c r="AI21" s="27"/>
    </row>
    <row r="22" spans="1:35" x14ac:dyDescent="0.25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2"/>
      <c r="X22" s="27">
        <f ca="1"/>
        <v>201.27232394717555</v>
      </c>
      <c r="Y22" s="27">
        <f ca="1"/>
        <v>-4.0441116094486587</v>
      </c>
      <c r="Z22" s="27">
        <f ca="1"/>
        <v>2.7997695757721481</v>
      </c>
      <c r="AA22" s="27">
        <f ca="1"/>
        <v>-209.36054716607288</v>
      </c>
      <c r="AB22" s="27">
        <f ca="1"/>
        <v>5.5995391515442963</v>
      </c>
      <c r="AC22" s="27">
        <f ca="1"/>
        <v>4.9898115550428068</v>
      </c>
      <c r="AD22" s="27"/>
      <c r="AE22" s="27"/>
      <c r="AF22" s="27"/>
      <c r="AG22" s="27"/>
      <c r="AH22" s="27"/>
      <c r="AI22" s="27"/>
    </row>
    <row r="23" spans="1:35" x14ac:dyDescent="0.25">
      <c r="B23" s="144"/>
      <c r="C23" s="125"/>
      <c r="D23" s="125"/>
      <c r="E23" s="125"/>
      <c r="F23" s="125"/>
      <c r="G23" s="125"/>
      <c r="H23" s="125"/>
      <c r="I23" s="125"/>
      <c r="J23" s="125"/>
      <c r="K23" s="34"/>
      <c r="L23" s="34"/>
      <c r="M23" s="34"/>
      <c r="N23" s="34"/>
      <c r="O23" s="34"/>
      <c r="P23" s="34"/>
      <c r="Q23" s="34"/>
      <c r="R23" s="34"/>
      <c r="S23" s="34"/>
      <c r="T23" s="39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x14ac:dyDescent="0.25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x14ac:dyDescent="0.25">
      <c r="A25" s="1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x14ac:dyDescent="0.25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x14ac:dyDescent="0.25">
      <c r="B27" s="1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 x14ac:dyDescent="0.25">
      <c r="B28" s="2" t="s">
        <v>205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1:35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1:35" x14ac:dyDescent="0.25">
      <c r="B30" s="5"/>
      <c r="C30" s="6"/>
      <c r="D30" s="28">
        <f ca="1">D5</f>
        <v>6</v>
      </c>
      <c r="E30" s="6"/>
      <c r="F30" s="6"/>
      <c r="G30" s="8">
        <f ca="1">G5</f>
        <v>4</v>
      </c>
      <c r="H30" s="6"/>
      <c r="I30" s="8">
        <f ca="1">I5</f>
        <v>3</v>
      </c>
      <c r="J30" s="6"/>
      <c r="K30" s="6"/>
      <c r="L30" s="6"/>
      <c r="M30" s="7"/>
    </row>
    <row r="31" spans="1:35" x14ac:dyDescent="0.25">
      <c r="B31" s="5"/>
      <c r="C31" s="9" t="s">
        <v>2</v>
      </c>
      <c r="D31" s="29">
        <f ca="1">D6</f>
        <v>2</v>
      </c>
      <c r="E31" s="6"/>
      <c r="F31" s="11" t="s">
        <v>1</v>
      </c>
      <c r="G31" s="10">
        <f ca="1">G6</f>
        <v>-3</v>
      </c>
      <c r="H31" s="12" t="s">
        <v>4</v>
      </c>
      <c r="I31" s="10">
        <f ca="1">I6</f>
        <v>4</v>
      </c>
      <c r="J31" s="6"/>
      <c r="K31" s="6"/>
      <c r="L31" s="6"/>
      <c r="M31" s="7"/>
    </row>
    <row r="32" spans="1:35" x14ac:dyDescent="0.25">
      <c r="B32" s="5"/>
      <c r="C32" s="6"/>
      <c r="D32" s="30">
        <f ca="1">D7</f>
        <v>-4</v>
      </c>
      <c r="E32" s="6"/>
      <c r="F32" s="6"/>
      <c r="G32" s="13">
        <f ca="1">G7</f>
        <v>4</v>
      </c>
      <c r="H32" s="6"/>
      <c r="I32" s="13">
        <f ca="1">I7</f>
        <v>-5</v>
      </c>
      <c r="J32" s="6"/>
      <c r="K32" s="6"/>
      <c r="L32" s="6"/>
      <c r="M32" s="7"/>
    </row>
    <row r="33" spans="2:13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2:13" x14ac:dyDescent="0.25">
      <c r="B34" s="14" t="s">
        <v>20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</row>
    <row r="35" spans="2:13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2:13" x14ac:dyDescent="0.25">
      <c r="B36" s="5"/>
      <c r="C36" s="24" t="s">
        <v>29</v>
      </c>
      <c r="D36" s="6"/>
      <c r="E36" s="6"/>
      <c r="F36" s="6"/>
      <c r="G36" s="6"/>
      <c r="H36" s="6"/>
      <c r="I36" s="6"/>
      <c r="J36" s="6"/>
      <c r="K36" s="6"/>
      <c r="L36" s="6"/>
      <c r="M36" s="7"/>
    </row>
    <row r="37" spans="2:13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2:13" ht="17.25" x14ac:dyDescent="0.25">
      <c r="B38" s="5"/>
      <c r="C38" s="6"/>
      <c r="D38" s="6"/>
      <c r="E38" s="16">
        <f ca="1">SUMPRODUCT(D11:D13,D11:D13)</f>
        <v>93</v>
      </c>
      <c r="F38" s="6"/>
      <c r="G38" s="6"/>
      <c r="H38" s="6"/>
      <c r="I38" s="16">
        <f ca="1">G11*G11/G13</f>
        <v>87.12</v>
      </c>
      <c r="J38" s="6"/>
      <c r="K38" s="9" t="s">
        <v>31</v>
      </c>
      <c r="L38" s="16">
        <f ca="1">E38-I38</f>
        <v>5.8799999999999955</v>
      </c>
      <c r="M38" s="7"/>
    </row>
    <row r="39" spans="2:13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 spans="2:13" x14ac:dyDescent="0.25">
      <c r="B40" s="5"/>
      <c r="C40" s="15" t="s">
        <v>209</v>
      </c>
      <c r="D40" s="24" t="s">
        <v>33</v>
      </c>
      <c r="F40" s="6"/>
      <c r="G40" s="6"/>
      <c r="H40" s="6"/>
      <c r="I40" s="6"/>
      <c r="J40" s="6"/>
      <c r="K40" s="6"/>
      <c r="L40" s="6"/>
      <c r="M40" s="7"/>
    </row>
    <row r="41" spans="2:13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2:13" x14ac:dyDescent="0.25">
      <c r="B42" s="5"/>
      <c r="C42" s="6"/>
      <c r="D42" s="6"/>
      <c r="E42" s="8">
        <f ca="1">D30-I15</f>
        <v>-1.96</v>
      </c>
      <c r="F42" s="6"/>
      <c r="G42" s="6"/>
      <c r="H42" s="6"/>
      <c r="I42" s="6"/>
      <c r="J42" s="6"/>
      <c r="K42" s="6"/>
      <c r="L42" s="6"/>
      <c r="M42" s="7"/>
    </row>
    <row r="43" spans="2:13" ht="17.25" x14ac:dyDescent="0.25">
      <c r="B43" s="5"/>
      <c r="C43" s="6"/>
      <c r="D43" s="11" t="s">
        <v>30</v>
      </c>
      <c r="E43" s="10">
        <f ca="1">D31-I16</f>
        <v>-0.28000000000000025</v>
      </c>
      <c r="F43" s="6"/>
      <c r="G43" s="6"/>
      <c r="H43" s="11" t="s">
        <v>32</v>
      </c>
      <c r="I43" s="18">
        <f ca="1">SUMPRODUCT(E42:E44,E42:E44)</f>
        <v>5.8799999999999981</v>
      </c>
      <c r="J43" s="25" t="s">
        <v>34</v>
      </c>
      <c r="K43" s="6"/>
      <c r="L43" s="6"/>
      <c r="M43" s="7"/>
    </row>
    <row r="44" spans="2:13" x14ac:dyDescent="0.25">
      <c r="B44" s="5"/>
      <c r="C44" s="6"/>
      <c r="D44" s="6"/>
      <c r="E44" s="13">
        <f ca="1">D32-I17</f>
        <v>-1.3999999999999995</v>
      </c>
      <c r="F44" s="6"/>
      <c r="G44" s="6"/>
      <c r="H44" s="6"/>
      <c r="I44" s="6"/>
      <c r="J44" s="6"/>
      <c r="K44" s="6"/>
      <c r="L44" s="6"/>
      <c r="M44" s="7"/>
    </row>
    <row r="45" spans="2:13" x14ac:dyDescent="0.25"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2"/>
    </row>
    <row r="46" spans="2:13" x14ac:dyDescent="0.25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</row>
    <row r="47" spans="2:13" x14ac:dyDescent="0.25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topLeftCell="A28" zoomScaleNormal="100" workbookViewId="0">
      <selection activeCell="T48" sqref="T48"/>
    </sheetView>
  </sheetViews>
  <sheetFormatPr defaultColWidth="6.7109375" defaultRowHeight="15" x14ac:dyDescent="0.25"/>
  <cols>
    <col min="9" max="9" width="6.7109375" customWidth="1"/>
    <col min="27" max="28" width="6.7109375" customWidth="1"/>
    <col min="34" max="36" width="7.7109375" bestFit="1" customWidth="1"/>
    <col min="37" max="37" width="7.140625" bestFit="1" customWidth="1"/>
  </cols>
  <sheetData>
    <row r="1" spans="1:36" x14ac:dyDescent="0.25">
      <c r="A1" s="1" t="s">
        <v>0</v>
      </c>
    </row>
    <row r="2" spans="1:36" x14ac:dyDescent="0.25"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36" x14ac:dyDescent="0.25">
      <c r="B3" s="2" t="s">
        <v>52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W3" s="26"/>
      <c r="X3" s="27" t="s">
        <v>5</v>
      </c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6"/>
    </row>
    <row r="4" spans="1:3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W4" s="26"/>
      <c r="X4" s="27" t="s">
        <v>36</v>
      </c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6"/>
    </row>
    <row r="5" spans="1:36" ht="18" x14ac:dyDescent="0.35">
      <c r="B5" s="5"/>
      <c r="C5" s="6"/>
      <c r="D5" s="6"/>
      <c r="E5" s="6"/>
      <c r="F5" s="15" t="s">
        <v>36</v>
      </c>
      <c r="G5" s="23" t="s">
        <v>46</v>
      </c>
      <c r="H5" s="23" t="s">
        <v>47</v>
      </c>
      <c r="I5" s="6"/>
      <c r="J5" s="6"/>
      <c r="K5" s="6"/>
      <c r="L5" s="6"/>
      <c r="M5" s="6"/>
      <c r="N5" s="6"/>
      <c r="O5" s="6"/>
      <c r="P5" s="6"/>
      <c r="Q5" s="6"/>
      <c r="R5" s="6"/>
      <c r="S5" s="7"/>
      <c r="W5" s="26"/>
      <c r="X5" s="27" t="s">
        <v>37</v>
      </c>
      <c r="Y5" s="27" t="s">
        <v>38</v>
      </c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6"/>
    </row>
    <row r="6" spans="1:36" x14ac:dyDescent="0.25">
      <c r="B6" s="5"/>
      <c r="C6" s="6"/>
      <c r="D6" s="28">
        <f t="shared" ref="D6:D8" ca="1" si="0">RANDBETWEEN(-10,10)</f>
        <v>7</v>
      </c>
      <c r="E6" s="6"/>
      <c r="F6" s="6"/>
      <c r="G6" s="40">
        <f t="shared" ref="G6:H8" ca="1" si="1">RANDBETWEEN(-5,5)</f>
        <v>-1</v>
      </c>
      <c r="H6" s="8">
        <f t="shared" ca="1" si="1"/>
        <v>-2</v>
      </c>
      <c r="I6" s="6"/>
      <c r="J6" s="6"/>
      <c r="K6" s="6"/>
      <c r="L6" s="6"/>
      <c r="M6" s="6"/>
      <c r="N6" s="6"/>
      <c r="O6" s="6"/>
      <c r="P6" s="6"/>
      <c r="Q6" s="6"/>
      <c r="R6" s="6"/>
      <c r="S6" s="7"/>
      <c r="W6" s="26"/>
      <c r="X6" s="27">
        <f t="shared" ref="X6:X8" ca="1" si="2">G6</f>
        <v>-1</v>
      </c>
      <c r="Y6" s="27">
        <f t="shared" ref="Y6:Y8" ca="1" si="3">H6-G6</f>
        <v>-1</v>
      </c>
      <c r="Z6" s="27"/>
      <c r="AA6" s="27"/>
      <c r="AB6" s="27"/>
      <c r="AC6" s="27"/>
      <c r="AD6" s="27"/>
      <c r="AE6" s="27"/>
      <c r="AF6" s="27"/>
      <c r="AG6" s="27"/>
      <c r="AH6" s="27">
        <f ca="1">SQRT(SUMPRODUCT(AE12:AG12,AE12:AG12))</f>
        <v>1</v>
      </c>
      <c r="AI6" s="27"/>
      <c r="AJ6" s="26"/>
    </row>
    <row r="7" spans="1:36" x14ac:dyDescent="0.25">
      <c r="B7" s="5"/>
      <c r="C7" s="9" t="s">
        <v>2</v>
      </c>
      <c r="D7" s="29">
        <f t="shared" ca="1" si="0"/>
        <v>-6</v>
      </c>
      <c r="E7" s="6"/>
      <c r="F7" s="6"/>
      <c r="G7" s="41">
        <f t="shared" ca="1" si="1"/>
        <v>-4</v>
      </c>
      <c r="H7" s="10">
        <f t="shared" ca="1" si="1"/>
        <v>-4</v>
      </c>
      <c r="I7" s="6"/>
      <c r="J7" s="6"/>
      <c r="K7" s="6"/>
      <c r="L7" s="6"/>
      <c r="M7" s="6"/>
      <c r="N7" s="6"/>
      <c r="O7" s="6"/>
      <c r="P7" s="6"/>
      <c r="Q7" s="6"/>
      <c r="R7" s="6"/>
      <c r="S7" s="7"/>
      <c r="W7" s="26"/>
      <c r="X7" s="27">
        <f t="shared" ca="1" si="2"/>
        <v>-4</v>
      </c>
      <c r="Y7" s="27">
        <f t="shared" ca="1" si="3"/>
        <v>0</v>
      </c>
      <c r="Z7" s="27"/>
      <c r="AA7" s="27"/>
      <c r="AB7" s="27"/>
      <c r="AC7" s="27"/>
      <c r="AD7" s="27"/>
      <c r="AE7" s="27"/>
      <c r="AF7" s="27"/>
      <c r="AG7" s="27"/>
      <c r="AH7" s="27">
        <f ca="1">SQRT(SUMPRODUCT(AE13:AG13,AE13:AG13))</f>
        <v>0.99999999999999989</v>
      </c>
      <c r="AI7" s="27"/>
      <c r="AJ7" s="26"/>
    </row>
    <row r="8" spans="1:36" x14ac:dyDescent="0.25">
      <c r="B8" s="5"/>
      <c r="C8" s="6"/>
      <c r="D8" s="30">
        <f t="shared" ca="1" si="0"/>
        <v>4</v>
      </c>
      <c r="E8" s="6"/>
      <c r="F8" s="6"/>
      <c r="G8" s="42">
        <f t="shared" ca="1" si="1"/>
        <v>-1</v>
      </c>
      <c r="H8" s="13">
        <f t="shared" ca="1" si="1"/>
        <v>-4</v>
      </c>
      <c r="I8" s="6"/>
      <c r="J8" s="6"/>
      <c r="K8" s="6"/>
      <c r="L8" s="6"/>
      <c r="M8" s="6"/>
      <c r="N8" s="6"/>
      <c r="O8" s="6"/>
      <c r="P8" s="6"/>
      <c r="Q8" s="6"/>
      <c r="R8" s="6"/>
      <c r="S8" s="7"/>
      <c r="W8" s="26"/>
      <c r="X8" s="27">
        <f t="shared" ca="1" si="2"/>
        <v>-1</v>
      </c>
      <c r="Y8" s="27">
        <f t="shared" ca="1" si="3"/>
        <v>-3</v>
      </c>
      <c r="Z8" s="27"/>
      <c r="AA8" s="27"/>
      <c r="AB8" s="27"/>
      <c r="AC8" s="27"/>
      <c r="AD8" s="27"/>
      <c r="AE8" s="27"/>
      <c r="AF8" s="27"/>
      <c r="AG8" s="27"/>
      <c r="AH8" s="27">
        <f ca="1">SQRT(SUMPRODUCT(AE14:AG14,AE14:AG14))</f>
        <v>1</v>
      </c>
      <c r="AI8" s="27"/>
      <c r="AJ8" s="26"/>
    </row>
    <row r="9" spans="1:3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W9" s="26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6"/>
    </row>
    <row r="10" spans="1:36" x14ac:dyDescent="0.25">
      <c r="B10" s="14" t="s">
        <v>42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W10" s="26"/>
      <c r="X10" s="27"/>
      <c r="Y10" s="27"/>
      <c r="Z10" s="27"/>
      <c r="AA10" s="27" t="s">
        <v>9</v>
      </c>
      <c r="AB10" s="27"/>
      <c r="AC10" s="27" t="s">
        <v>10</v>
      </c>
      <c r="AD10" s="27"/>
      <c r="AE10" s="27"/>
      <c r="AF10" s="27"/>
      <c r="AG10" s="27"/>
      <c r="AH10" s="27"/>
      <c r="AI10" s="27"/>
      <c r="AJ10" s="26"/>
    </row>
    <row r="11" spans="1:36" x14ac:dyDescent="0.25">
      <c r="B11" s="5"/>
      <c r="C11" s="19" t="s">
        <v>43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W11" s="26"/>
      <c r="X11" s="27"/>
      <c r="Y11" s="27" t="s">
        <v>39</v>
      </c>
      <c r="Z11" s="27" t="s">
        <v>7</v>
      </c>
      <c r="AA11" s="27" t="s">
        <v>8</v>
      </c>
      <c r="AB11" s="27" t="s">
        <v>41</v>
      </c>
      <c r="AC11" s="27" t="s">
        <v>8</v>
      </c>
      <c r="AD11" s="27"/>
      <c r="AE11" s="27" t="s">
        <v>11</v>
      </c>
      <c r="AF11" s="27"/>
      <c r="AG11" s="27"/>
      <c r="AH11" s="27"/>
      <c r="AI11" s="27"/>
      <c r="AJ11" s="26"/>
    </row>
    <row r="12" spans="1:3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W12" s="26"/>
      <c r="X12" s="27"/>
      <c r="Y12" s="27">
        <f ca="1">D6-X6</f>
        <v>8</v>
      </c>
      <c r="Z12" s="27">
        <f ca="1">Y6</f>
        <v>-1</v>
      </c>
      <c r="AA12" s="27">
        <f ca="1">Y13*Z14-Z13*Y14</f>
        <v>6</v>
      </c>
      <c r="AB12" s="27">
        <f t="shared" ref="AB12:AB14" ca="1" si="4">Y12</f>
        <v>8</v>
      </c>
      <c r="AC12" s="27">
        <f ca="1">AA13*AB14-AB13*AA14</f>
        <v>91</v>
      </c>
      <c r="AD12" s="27"/>
      <c r="AE12" s="27">
        <f t="array" aca="1" ref="AE12:AG12" ca="1">TRANSPOSE(AC12:AC14)/AC15</f>
        <v>0.47122435833898746</v>
      </c>
      <c r="AF12" s="27">
        <f ca="1"/>
        <v>-0.23820132399553212</v>
      </c>
      <c r="AG12" s="27">
        <f ca="1"/>
        <v>-0.84923950294059281</v>
      </c>
      <c r="AH12" s="27"/>
      <c r="AI12" s="27"/>
      <c r="AJ12" s="26"/>
    </row>
    <row r="13" spans="1:36" x14ac:dyDescent="0.25">
      <c r="B13" s="5"/>
      <c r="C13" s="19" t="s">
        <v>44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W13" s="26"/>
      <c r="X13" s="27"/>
      <c r="Y13" s="27">
        <f ca="1">D7-X7</f>
        <v>-2</v>
      </c>
      <c r="Z13" s="27">
        <f ca="1">Y7</f>
        <v>0</v>
      </c>
      <c r="AA13" s="27">
        <f ca="1">-(Y12*Z14-Z12*Y14)</f>
        <v>19</v>
      </c>
      <c r="AB13" s="27">
        <f t="shared" ca="1" si="4"/>
        <v>-2</v>
      </c>
      <c r="AC13" s="27">
        <f ca="1">-(AA12*AB14-AB12*AA14)</f>
        <v>-46</v>
      </c>
      <c r="AD13" s="27"/>
      <c r="AE13" s="27">
        <f t="array" aca="1" ref="AE13:AG13" ca="1">TRANSPOSE(AA12:AA14)/AA15</f>
        <v>0.29962570166335339</v>
      </c>
      <c r="AF13" s="27">
        <f ca="1"/>
        <v>0.94881472193395233</v>
      </c>
      <c r="AG13" s="27">
        <f ca="1"/>
        <v>-9.9875233887784465E-2</v>
      </c>
      <c r="AH13" s="27"/>
      <c r="AI13" s="27"/>
      <c r="AJ13" s="26"/>
    </row>
    <row r="14" spans="1:36" x14ac:dyDescent="0.25">
      <c r="B14" s="5"/>
      <c r="C14" s="6" t="s">
        <v>45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W14" s="26"/>
      <c r="X14" s="27"/>
      <c r="Y14" s="27">
        <f ca="1">D8-X8</f>
        <v>5</v>
      </c>
      <c r="Z14" s="27">
        <f ca="1">Y8</f>
        <v>-3</v>
      </c>
      <c r="AA14" s="27">
        <f ca="1">Y12*Z13-Z12*Y13</f>
        <v>-2</v>
      </c>
      <c r="AB14" s="27">
        <f t="shared" ca="1" si="4"/>
        <v>5</v>
      </c>
      <c r="AC14" s="27">
        <f ca="1">AA12*AB13-AB12*AA13</f>
        <v>-164</v>
      </c>
      <c r="AD14" s="27"/>
      <c r="AE14" s="27">
        <f t="array" aca="1" ref="AE14:AG14" ca="1">TRANSPOSE(AB12:AB14)/AB15</f>
        <v>0.8295613557843402</v>
      </c>
      <c r="AF14" s="27">
        <f ca="1"/>
        <v>-0.20739033894608505</v>
      </c>
      <c r="AG14" s="27">
        <f ca="1"/>
        <v>0.51847584736521268</v>
      </c>
      <c r="AH14" s="27"/>
      <c r="AI14" s="27"/>
      <c r="AJ14" s="26"/>
    </row>
    <row r="15" spans="1:36" x14ac:dyDescent="0.25">
      <c r="B15" s="5"/>
      <c r="C15" s="6"/>
      <c r="D15" s="6"/>
      <c r="E15" s="6"/>
      <c r="F15" s="6"/>
      <c r="G15" s="11" t="s">
        <v>48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W15" s="26"/>
      <c r="X15" s="27" t="s">
        <v>12</v>
      </c>
      <c r="Y15" s="27">
        <f ca="1">SQRT(SUMPRODUCT(Y12:Y14,Y12:Y14))</f>
        <v>9.6436507609929549</v>
      </c>
      <c r="Z15" s="27">
        <f t="shared" ref="Z15:AC15" ca="1" si="5">SQRT(SUMPRODUCT(Z12:Z14,Z12:Z14))</f>
        <v>3.1622776601683795</v>
      </c>
      <c r="AA15" s="27">
        <f t="shared" ca="1" si="5"/>
        <v>20.024984394500787</v>
      </c>
      <c r="AB15" s="27">
        <f t="shared" ca="1" si="5"/>
        <v>9.6436507609929549</v>
      </c>
      <c r="AC15" s="27">
        <f t="shared" ca="1" si="5"/>
        <v>193.11395599489956</v>
      </c>
      <c r="AD15" s="27"/>
      <c r="AE15" s="27">
        <f ca="1">SQRT(SUMPRODUCT(AE12:AE14,AE12:AE14))</f>
        <v>1</v>
      </c>
      <c r="AF15" s="27">
        <f t="shared" ref="AF15:AG15" ca="1" si="6">SQRT(SUMPRODUCT(AF12:AF14,AF12:AF14))</f>
        <v>0.99999999999999989</v>
      </c>
      <c r="AG15" s="27">
        <f t="shared" ca="1" si="6"/>
        <v>1</v>
      </c>
      <c r="AH15" s="27"/>
      <c r="AI15" s="27"/>
      <c r="AJ15" s="26"/>
    </row>
    <row r="16" spans="1:3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W16" s="26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6"/>
    </row>
    <row r="17" spans="2:36" x14ac:dyDescent="0.25">
      <c r="B17" s="5"/>
      <c r="C17" s="6"/>
      <c r="D17" s="6"/>
      <c r="E17" s="8">
        <f ca="1">D6-G6</f>
        <v>8</v>
      </c>
      <c r="F17" s="6"/>
      <c r="G17" s="6"/>
      <c r="H17" s="6"/>
      <c r="I17" s="16">
        <f ca="1">SUMPRODUCT(E17:E19,H6:H8-G6:G8)</f>
        <v>-23</v>
      </c>
      <c r="J17" s="6"/>
      <c r="K17" s="6"/>
      <c r="L17" s="6"/>
      <c r="M17" s="6"/>
      <c r="N17" s="6"/>
      <c r="O17" s="6"/>
      <c r="P17" s="6"/>
      <c r="Q17" s="6"/>
      <c r="R17" s="6"/>
      <c r="S17" s="7"/>
      <c r="W17" s="26"/>
      <c r="X17" s="27" t="s">
        <v>14</v>
      </c>
      <c r="Y17" s="27">
        <v>30</v>
      </c>
      <c r="Z17" s="27"/>
      <c r="AA17" s="27"/>
      <c r="AB17" s="27" t="s">
        <v>19</v>
      </c>
      <c r="AC17" s="27" t="s">
        <v>26</v>
      </c>
      <c r="AD17" s="27" t="s">
        <v>19</v>
      </c>
      <c r="AE17" s="27" t="s">
        <v>57</v>
      </c>
      <c r="AF17" s="27"/>
      <c r="AG17" s="27"/>
      <c r="AH17" s="27"/>
      <c r="AI17" s="27"/>
      <c r="AJ17" s="26"/>
    </row>
    <row r="18" spans="2:36" x14ac:dyDescent="0.25">
      <c r="B18" s="5"/>
      <c r="C18" s="6"/>
      <c r="D18" s="6"/>
      <c r="E18" s="10">
        <f ca="1">D7-G7</f>
        <v>-2</v>
      </c>
      <c r="F18" s="6"/>
      <c r="G18" s="6"/>
      <c r="H18" s="15" t="s">
        <v>24</v>
      </c>
      <c r="I18" s="16">
        <f ca="1">SUMPRODUCT(H6:H8-G6:G8,H6:H8-G6:G8)</f>
        <v>10</v>
      </c>
      <c r="J18" s="6"/>
      <c r="K18" s="6"/>
      <c r="L18" s="6"/>
      <c r="M18" s="6"/>
      <c r="N18" s="6"/>
      <c r="O18" s="6"/>
      <c r="P18" s="6"/>
      <c r="Q18" s="6"/>
      <c r="R18" s="6"/>
      <c r="S18" s="7"/>
      <c r="W18" s="26"/>
      <c r="X18" s="27" t="s">
        <v>13</v>
      </c>
      <c r="Y18" s="27" t="s">
        <v>16</v>
      </c>
      <c r="Z18" s="27" t="s">
        <v>17</v>
      </c>
      <c r="AA18" s="27" t="s">
        <v>15</v>
      </c>
      <c r="AB18" s="27"/>
      <c r="AC18" s="27"/>
      <c r="AD18" s="27"/>
      <c r="AE18" s="27"/>
      <c r="AF18" s="27"/>
      <c r="AG18" s="27"/>
      <c r="AH18" s="27"/>
      <c r="AI18" s="27"/>
      <c r="AJ18" s="26"/>
    </row>
    <row r="19" spans="2:36" x14ac:dyDescent="0.25">
      <c r="B19" s="5"/>
      <c r="C19" s="6"/>
      <c r="D19" s="6"/>
      <c r="E19" s="13">
        <f ca="1">D8-G8</f>
        <v>5</v>
      </c>
      <c r="F19" s="6"/>
      <c r="G19" s="6"/>
      <c r="H19" s="9" t="s">
        <v>49</v>
      </c>
      <c r="I19" s="6">
        <f ca="1">I17/I18</f>
        <v>-2.2999999999999998</v>
      </c>
      <c r="J19" s="6"/>
      <c r="K19" s="6"/>
      <c r="L19" s="6"/>
      <c r="M19" s="6"/>
      <c r="N19" s="6"/>
      <c r="O19" s="6"/>
      <c r="P19" s="6"/>
      <c r="Q19" s="6"/>
      <c r="R19" s="6"/>
      <c r="S19" s="7"/>
      <c r="W19" s="26"/>
      <c r="X19" s="27">
        <f ca="1">X6+Y$17*Y6</f>
        <v>-31</v>
      </c>
      <c r="Y19" s="27">
        <f ca="1">X6</f>
        <v>-1</v>
      </c>
      <c r="Z19" s="27">
        <f ca="1">X6+Y6</f>
        <v>-2</v>
      </c>
      <c r="AA19" s="27">
        <f ca="1">X6-Y$17*Y6</f>
        <v>29</v>
      </c>
      <c r="AB19" s="27">
        <f ca="1">D6</f>
        <v>7</v>
      </c>
      <c r="AC19" s="27">
        <f ca="1">J23</f>
        <v>-1</v>
      </c>
      <c r="AD19" s="27">
        <f t="shared" ref="AD19:AD21" ca="1" si="7">AB19</f>
        <v>7</v>
      </c>
      <c r="AE19" s="27">
        <f ca="1">J52</f>
        <v>-1</v>
      </c>
      <c r="AF19" s="27"/>
      <c r="AG19" s="27"/>
      <c r="AH19" s="27"/>
      <c r="AI19" s="27"/>
      <c r="AJ19" s="26"/>
    </row>
    <row r="20" spans="2:36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W20" s="26"/>
      <c r="X20" s="27">
        <f ca="1">X7+Y$17*Y7</f>
        <v>-4</v>
      </c>
      <c r="Y20" s="27">
        <f ca="1">X7</f>
        <v>-4</v>
      </c>
      <c r="Z20" s="27">
        <f ca="1">X7+Y7</f>
        <v>-4</v>
      </c>
      <c r="AA20" s="27">
        <f ca="1">X7-Y$17*Y7</f>
        <v>-4</v>
      </c>
      <c r="AB20" s="27">
        <f ca="1">D7</f>
        <v>-6</v>
      </c>
      <c r="AC20" s="27">
        <f ca="1">J24</f>
        <v>-4</v>
      </c>
      <c r="AD20" s="27">
        <f t="shared" ca="1" si="7"/>
        <v>-6</v>
      </c>
      <c r="AE20" s="27">
        <f ca="1">J53</f>
        <v>-4</v>
      </c>
      <c r="AF20" s="27"/>
      <c r="AG20" s="27"/>
      <c r="AH20" s="27"/>
      <c r="AI20" s="27"/>
      <c r="AJ20" s="26"/>
    </row>
    <row r="21" spans="2:36" x14ac:dyDescent="0.25">
      <c r="B21" s="5"/>
      <c r="C21" s="19" t="s">
        <v>50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W21" s="26"/>
      <c r="X21" s="27">
        <f ca="1">X8+Y$17*Y8</f>
        <v>-91</v>
      </c>
      <c r="Y21" s="27">
        <f ca="1">X8</f>
        <v>-1</v>
      </c>
      <c r="Z21" s="27">
        <f ca="1">X8+Y8</f>
        <v>-4</v>
      </c>
      <c r="AA21" s="27">
        <f ca="1">X8-Y$17*Y8</f>
        <v>89</v>
      </c>
      <c r="AB21" s="27">
        <f ca="1">D8</f>
        <v>4</v>
      </c>
      <c r="AC21" s="27">
        <f ca="1">J25</f>
        <v>-1</v>
      </c>
      <c r="AD21" s="27">
        <f t="shared" ca="1" si="7"/>
        <v>4</v>
      </c>
      <c r="AE21" s="27">
        <f ca="1">J54</f>
        <v>-1</v>
      </c>
      <c r="AF21" s="27"/>
      <c r="AG21" s="27"/>
      <c r="AH21" s="27"/>
      <c r="AI21" s="27"/>
      <c r="AJ21" s="26"/>
    </row>
    <row r="22" spans="2:36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 t="s">
        <v>207</v>
      </c>
      <c r="M22" s="6"/>
      <c r="N22" s="6"/>
      <c r="O22" s="6"/>
      <c r="P22" s="6"/>
      <c r="Q22" s="6"/>
      <c r="R22" s="6"/>
      <c r="S22" s="7"/>
      <c r="W22" s="26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6"/>
    </row>
    <row r="23" spans="2:36" x14ac:dyDescent="0.25">
      <c r="B23" s="5"/>
      <c r="C23" s="6"/>
      <c r="D23" s="6"/>
      <c r="E23" s="6"/>
      <c r="F23" s="6"/>
      <c r="G23" s="6"/>
      <c r="H23" s="6"/>
      <c r="I23" s="6"/>
      <c r="J23" s="145">
        <f ca="1">IF(I$19&lt;0,G6,IF(I$19&gt;1,H6,G6+I$19*(H6-G6)))</f>
        <v>-1</v>
      </c>
      <c r="K23" s="6"/>
      <c r="L23" s="46"/>
      <c r="M23" s="46"/>
      <c r="N23" s="6"/>
      <c r="O23" s="8">
        <f ca="1">D6-J23</f>
        <v>8</v>
      </c>
      <c r="P23" s="6"/>
      <c r="Q23" s="6"/>
      <c r="R23" s="6"/>
      <c r="S23" s="7"/>
      <c r="W23" s="26"/>
      <c r="X23" s="27" t="s">
        <v>18</v>
      </c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6"/>
    </row>
    <row r="24" spans="2:36" x14ac:dyDescent="0.25">
      <c r="B24" s="5"/>
      <c r="C24" s="6"/>
      <c r="D24" s="6"/>
      <c r="E24" s="6"/>
      <c r="F24" s="6"/>
      <c r="G24" s="6"/>
      <c r="H24" s="6"/>
      <c r="I24" s="9" t="s">
        <v>25</v>
      </c>
      <c r="J24" s="146">
        <f ca="1">IF(I$19&lt;0,G7,IF(I$19&gt;1,H7,G7+I$19*(H7-G7)))</f>
        <v>-4</v>
      </c>
      <c r="K24" s="6"/>
      <c r="L24" s="46"/>
      <c r="M24" s="46"/>
      <c r="N24" s="6"/>
      <c r="O24" s="10">
        <f ca="1">D7-J24</f>
        <v>-2</v>
      </c>
      <c r="P24" s="6"/>
      <c r="Q24" s="6"/>
      <c r="R24" s="16">
        <f ca="1">SQRT(SUMPRODUCT(O23:O25,O23:O25))</f>
        <v>9.6436507609929549</v>
      </c>
      <c r="S24" s="7"/>
      <c r="W24" s="26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6"/>
    </row>
    <row r="25" spans="2:36" x14ac:dyDescent="0.25">
      <c r="B25" s="5"/>
      <c r="C25" s="6"/>
      <c r="D25" s="6"/>
      <c r="E25" s="6"/>
      <c r="F25" s="6"/>
      <c r="G25" s="6"/>
      <c r="H25" s="6"/>
      <c r="I25" s="6"/>
      <c r="J25" s="147">
        <f ca="1">IF(I$19&lt;0,G8,IF(I$19&gt;1,H8,G8+I$19*(H8-G8)))</f>
        <v>-1</v>
      </c>
      <c r="K25" s="6"/>
      <c r="L25" s="46"/>
      <c r="M25" s="6"/>
      <c r="N25" s="6"/>
      <c r="O25" s="13">
        <f ca="1">D8-J25</f>
        <v>5</v>
      </c>
      <c r="P25" s="6"/>
      <c r="Q25" s="6"/>
      <c r="R25" s="6"/>
      <c r="S25" s="7"/>
      <c r="W25" s="26"/>
      <c r="X25" s="27" t="s">
        <v>14</v>
      </c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6"/>
    </row>
    <row r="26" spans="2:36" x14ac:dyDescent="0.25"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2"/>
      <c r="W26" s="26"/>
      <c r="X26" s="27" t="s">
        <v>13</v>
      </c>
      <c r="Y26" s="27" t="s">
        <v>16</v>
      </c>
      <c r="Z26" s="27" t="s">
        <v>17</v>
      </c>
      <c r="AA26" s="27" t="s">
        <v>15</v>
      </c>
      <c r="AB26" s="27" t="s">
        <v>19</v>
      </c>
      <c r="AC26" s="27" t="s">
        <v>26</v>
      </c>
      <c r="AD26" s="27"/>
      <c r="AE26" s="27"/>
      <c r="AF26" s="27"/>
      <c r="AG26" s="27"/>
      <c r="AH26" s="27"/>
      <c r="AI26" s="27"/>
      <c r="AJ26" s="26"/>
    </row>
    <row r="27" spans="2:36" x14ac:dyDescent="0.25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9"/>
      <c r="W27" s="26"/>
      <c r="X27" s="27">
        <f t="array" aca="1" ref="X27:AE29" ca="1">MMULT(AE12:AG14,X19:AE21)</f>
        <v>63.625644955067465</v>
      </c>
      <c r="Y27" s="27">
        <f ca="1"/>
        <v>1.3308204405837338</v>
      </c>
      <c r="Z27" s="27">
        <f ca="1"/>
        <v>3.407314591066525</v>
      </c>
      <c r="AA27" s="27">
        <f ca="1"/>
        <v>-60.9640040739</v>
      </c>
      <c r="AB27" s="27">
        <f ca="1"/>
        <v>1.3308204405837341</v>
      </c>
      <c r="AC27" s="27">
        <f ca="1"/>
        <v>1.3308204405837338</v>
      </c>
      <c r="AD27" s="27">
        <f ca="1"/>
        <v>1.3308204405837341</v>
      </c>
      <c r="AE27" s="27">
        <f ca="1"/>
        <v>1.3308204405837338</v>
      </c>
      <c r="AF27" s="27"/>
      <c r="AG27" s="27"/>
      <c r="AH27" s="27"/>
      <c r="AI27" s="27"/>
      <c r="AJ27" s="26"/>
    </row>
    <row r="28" spans="2:36" x14ac:dyDescent="0.25">
      <c r="B28" s="34"/>
      <c r="C28" s="34"/>
      <c r="D28" s="35"/>
      <c r="E28" s="34"/>
      <c r="F28" s="37"/>
      <c r="G28" s="36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9"/>
      <c r="W28" s="26"/>
      <c r="X28" s="27">
        <f ca="1"/>
        <v>-3.9950093555113781</v>
      </c>
      <c r="Y28" s="27">
        <f ca="1"/>
        <v>-3.9950093555113781</v>
      </c>
      <c r="Z28" s="27">
        <f ca="1"/>
        <v>-3.9950093555113781</v>
      </c>
      <c r="AA28" s="27">
        <f ca="1"/>
        <v>-3.9950093555113781</v>
      </c>
      <c r="AB28" s="27">
        <f ca="1"/>
        <v>-3.9950093555113781</v>
      </c>
      <c r="AC28" s="27">
        <f ca="1"/>
        <v>-3.9950093555113781</v>
      </c>
      <c r="AD28" s="27">
        <f ca="1"/>
        <v>-3.9950093555113781</v>
      </c>
      <c r="AE28" s="27">
        <f ca="1"/>
        <v>-3.9950093555113781</v>
      </c>
      <c r="AF28" s="27"/>
      <c r="AG28" s="27"/>
      <c r="AH28" s="27"/>
      <c r="AI28" s="27"/>
      <c r="AJ28" s="26"/>
    </row>
    <row r="29" spans="2:36" x14ac:dyDescent="0.25">
      <c r="B29" s="34"/>
      <c r="C29" s="38"/>
      <c r="D29" s="35"/>
      <c r="E29" s="34"/>
      <c r="F29" s="34"/>
      <c r="G29" s="36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W29" s="26"/>
      <c r="X29" s="27">
        <f ca="1"/>
        <v>-72.068142783764557</v>
      </c>
      <c r="Y29" s="27">
        <f ca="1"/>
        <v>-0.51847584736521268</v>
      </c>
      <c r="Z29" s="27">
        <f ca="1"/>
        <v>-2.9034647452451909</v>
      </c>
      <c r="AA29" s="27">
        <f ca="1"/>
        <v>71.031191089034138</v>
      </c>
      <c r="AB29" s="27">
        <f ca="1"/>
        <v>9.1251749136277418</v>
      </c>
      <c r="AC29" s="27">
        <f ca="1"/>
        <v>-0.51847584736521268</v>
      </c>
      <c r="AD29" s="27">
        <f ca="1"/>
        <v>9.1251749136277418</v>
      </c>
      <c r="AE29" s="27">
        <f ca="1"/>
        <v>-0.51847584736521268</v>
      </c>
      <c r="AF29" s="27"/>
      <c r="AG29" s="27"/>
      <c r="AH29" s="27"/>
      <c r="AI29" s="27"/>
      <c r="AJ29" s="26"/>
    </row>
    <row r="30" spans="2:36" x14ac:dyDescent="0.25">
      <c r="W30" s="26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6"/>
    </row>
    <row r="31" spans="2:36" x14ac:dyDescent="0.25">
      <c r="W31" s="26"/>
      <c r="X31" s="27"/>
      <c r="Y31" s="27"/>
      <c r="Z31" s="27"/>
      <c r="AA31" s="27"/>
      <c r="AB31" s="27">
        <f ca="1">SUMPRODUCT(AC27:AC29-AB27:AB29,Z27:Z29-Y27:Y29)</f>
        <v>23</v>
      </c>
      <c r="AC31" s="27"/>
      <c r="AD31" s="27"/>
      <c r="AE31" s="27"/>
      <c r="AF31" s="27"/>
      <c r="AG31" s="27"/>
      <c r="AH31" s="27"/>
      <c r="AI31" s="27"/>
      <c r="AJ31" s="26"/>
    </row>
    <row r="32" spans="2:36" x14ac:dyDescent="0.25"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4" spans="2:19" x14ac:dyDescent="0.25">
      <c r="B34" s="2" t="s">
        <v>51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4"/>
    </row>
    <row r="35" spans="2:19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34"/>
    </row>
    <row r="36" spans="2:19" x14ac:dyDescent="0.25">
      <c r="B36" s="5"/>
      <c r="C36" s="6"/>
      <c r="D36" s="6"/>
      <c r="E36" s="6"/>
      <c r="F36" s="15" t="s">
        <v>54</v>
      </c>
      <c r="G36" s="23"/>
      <c r="H36" s="23"/>
      <c r="I36" s="6"/>
      <c r="J36" s="6"/>
      <c r="K36" s="6"/>
      <c r="L36" s="6"/>
      <c r="M36" s="6"/>
      <c r="N36" s="6"/>
      <c r="O36" s="6"/>
      <c r="P36" s="6"/>
      <c r="Q36" s="6"/>
      <c r="R36" s="7"/>
      <c r="S36" s="34"/>
    </row>
    <row r="37" spans="2:19" x14ac:dyDescent="0.25">
      <c r="B37" s="5"/>
      <c r="C37" s="6"/>
      <c r="D37" s="28">
        <f ca="1">D6</f>
        <v>7</v>
      </c>
      <c r="E37" s="6"/>
      <c r="F37" s="6"/>
      <c r="G37" s="8">
        <f ca="1">G6</f>
        <v>-1</v>
      </c>
      <c r="H37" s="6"/>
      <c r="I37" s="8">
        <f ca="1">H6-G6</f>
        <v>-1</v>
      </c>
      <c r="J37" s="6"/>
      <c r="K37" s="6"/>
      <c r="L37" s="6"/>
      <c r="M37" s="6"/>
      <c r="N37" s="6"/>
      <c r="O37" s="6"/>
      <c r="P37" s="6"/>
      <c r="Q37" s="6"/>
      <c r="R37" s="7"/>
      <c r="S37" s="34"/>
    </row>
    <row r="38" spans="2:19" x14ac:dyDescent="0.25">
      <c r="B38" s="5"/>
      <c r="C38" s="9" t="s">
        <v>2</v>
      </c>
      <c r="D38" s="29">
        <f ca="1">D7</f>
        <v>-6</v>
      </c>
      <c r="E38" s="6"/>
      <c r="F38" s="11" t="s">
        <v>53</v>
      </c>
      <c r="G38" s="10">
        <f ca="1">G7</f>
        <v>-4</v>
      </c>
      <c r="H38" s="12" t="s">
        <v>4</v>
      </c>
      <c r="I38" s="10">
        <f ca="1">H7-G7</f>
        <v>0</v>
      </c>
      <c r="J38" s="6" t="s">
        <v>55</v>
      </c>
      <c r="K38" s="6"/>
      <c r="L38" s="6"/>
      <c r="M38" s="6"/>
      <c r="N38" s="6"/>
      <c r="O38" s="6"/>
      <c r="P38" s="6"/>
      <c r="Q38" s="6"/>
      <c r="R38" s="7"/>
      <c r="S38" s="34"/>
    </row>
    <row r="39" spans="2:19" x14ac:dyDescent="0.25">
      <c r="B39" s="5"/>
      <c r="C39" s="6"/>
      <c r="D39" s="30">
        <f ca="1">D8</f>
        <v>4</v>
      </c>
      <c r="E39" s="6"/>
      <c r="F39" s="6"/>
      <c r="G39" s="13">
        <f ca="1">G8</f>
        <v>-1</v>
      </c>
      <c r="H39" s="6"/>
      <c r="I39" s="13">
        <f ca="1">H8-G8</f>
        <v>-3</v>
      </c>
      <c r="J39" s="6"/>
      <c r="K39" s="6"/>
      <c r="L39" s="6"/>
      <c r="M39" s="6"/>
      <c r="N39" s="6"/>
      <c r="O39" s="6"/>
      <c r="P39" s="6"/>
      <c r="Q39" s="6"/>
      <c r="R39" s="7"/>
      <c r="S39" s="34"/>
    </row>
    <row r="40" spans="2:19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  <c r="S40" s="34"/>
    </row>
    <row r="41" spans="2:19" x14ac:dyDescent="0.25">
      <c r="B41" s="14" t="s">
        <v>42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  <c r="S41" s="34"/>
    </row>
    <row r="42" spans="2:19" x14ac:dyDescent="0.25">
      <c r="B42" s="5"/>
      <c r="C42" s="19" t="s">
        <v>56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  <c r="S42" s="34"/>
    </row>
    <row r="43" spans="2:19" x14ac:dyDescent="0.25">
      <c r="B43" s="5"/>
      <c r="C43" s="6" t="s">
        <v>45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  <c r="S43" s="34"/>
    </row>
    <row r="44" spans="2:19" x14ac:dyDescent="0.25">
      <c r="B44" s="5"/>
      <c r="C44" s="6"/>
      <c r="D44" s="6"/>
      <c r="E44" s="6"/>
      <c r="F44" s="6"/>
      <c r="G44" s="11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  <c r="S44" s="34"/>
    </row>
    <row r="45" spans="2:19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  <c r="S45" s="34"/>
    </row>
    <row r="46" spans="2:19" x14ac:dyDescent="0.25">
      <c r="B46" s="5"/>
      <c r="C46" s="6"/>
      <c r="D46" s="6"/>
      <c r="E46" s="8">
        <f ca="1">D37-G37</f>
        <v>8</v>
      </c>
      <c r="F46" s="6"/>
      <c r="G46" s="6"/>
      <c r="H46" s="6"/>
      <c r="I46" s="16">
        <f ca="1">SUMPRODUCT(E46:E48,I37:I39)</f>
        <v>-23</v>
      </c>
      <c r="J46" s="6"/>
      <c r="K46" s="6"/>
      <c r="L46" s="6"/>
      <c r="M46" s="6"/>
      <c r="N46" s="6"/>
      <c r="O46" s="6"/>
      <c r="P46" s="6"/>
      <c r="Q46" s="6"/>
      <c r="R46" s="7"/>
      <c r="S46" s="34"/>
    </row>
    <row r="47" spans="2:19" x14ac:dyDescent="0.25">
      <c r="B47" s="5"/>
      <c r="C47" s="6"/>
      <c r="D47" s="6"/>
      <c r="E47" s="10">
        <f ca="1">D38-G38</f>
        <v>-2</v>
      </c>
      <c r="F47" s="6"/>
      <c r="G47" s="6"/>
      <c r="H47" s="15" t="s">
        <v>24</v>
      </c>
      <c r="I47" s="16">
        <f ca="1">SUMPRODUCT(I37:I39,I37:I39)</f>
        <v>10</v>
      </c>
      <c r="J47" s="6"/>
      <c r="K47" s="6"/>
      <c r="L47" s="6"/>
      <c r="M47" s="6"/>
      <c r="N47" s="6"/>
      <c r="O47" s="6"/>
      <c r="P47" s="6"/>
      <c r="Q47" s="6"/>
      <c r="R47" s="7"/>
      <c r="S47" s="34"/>
    </row>
    <row r="48" spans="2:19" x14ac:dyDescent="0.25">
      <c r="B48" s="5"/>
      <c r="C48" s="6"/>
      <c r="D48" s="6"/>
      <c r="E48" s="13">
        <f ca="1">D39-G39</f>
        <v>5</v>
      </c>
      <c r="F48" s="6"/>
      <c r="G48" s="6"/>
      <c r="H48" s="9" t="s">
        <v>49</v>
      </c>
      <c r="I48" s="6">
        <f ca="1">I46/I47</f>
        <v>-2.2999999999999998</v>
      </c>
      <c r="J48" s="6"/>
      <c r="K48" s="6"/>
      <c r="L48" s="6"/>
      <c r="M48" s="6"/>
      <c r="N48" s="6"/>
      <c r="O48" s="6"/>
      <c r="P48" s="6"/>
      <c r="Q48" s="6"/>
      <c r="R48" s="7"/>
      <c r="S48" s="34"/>
    </row>
    <row r="49" spans="2:19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/>
      <c r="S49" s="34"/>
    </row>
    <row r="50" spans="2:19" x14ac:dyDescent="0.25">
      <c r="B50" s="5"/>
      <c r="C50" s="19" t="s">
        <v>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  <c r="S50" s="34"/>
    </row>
    <row r="51" spans="2:19" x14ac:dyDescent="0.25">
      <c r="B51" s="5"/>
      <c r="C51" s="6"/>
      <c r="D51" s="6"/>
      <c r="E51" s="6"/>
      <c r="F51" s="11"/>
      <c r="G51" s="18"/>
      <c r="H51" s="12"/>
      <c r="I51" s="18"/>
      <c r="J51" s="6"/>
      <c r="K51" s="6"/>
      <c r="L51" s="6" t="s">
        <v>207</v>
      </c>
      <c r="M51" s="6"/>
      <c r="N51" s="6"/>
      <c r="O51" s="6"/>
      <c r="P51" s="6"/>
      <c r="Q51" s="6"/>
      <c r="R51" s="7"/>
      <c r="S51" s="34"/>
    </row>
    <row r="52" spans="2:19" x14ac:dyDescent="0.25">
      <c r="B52" s="5"/>
      <c r="C52" s="6"/>
      <c r="D52" s="6"/>
      <c r="E52" s="6"/>
      <c r="F52" s="6"/>
      <c r="G52" s="6"/>
      <c r="H52" s="6"/>
      <c r="I52" s="6"/>
      <c r="J52" s="145">
        <f ca="1">IF(I$48&lt;0,G37,G37+I$19*I37)</f>
        <v>-1</v>
      </c>
      <c r="K52" s="6"/>
      <c r="L52" s="6"/>
      <c r="M52" s="6"/>
      <c r="N52" s="8">
        <f ca="1">D37-J52</f>
        <v>8</v>
      </c>
      <c r="O52" s="6"/>
      <c r="P52" s="6"/>
      <c r="Q52" s="6"/>
      <c r="R52" s="7"/>
      <c r="S52" s="34"/>
    </row>
    <row r="53" spans="2:19" x14ac:dyDescent="0.25">
      <c r="B53" s="5"/>
      <c r="C53" s="6"/>
      <c r="D53" s="6"/>
      <c r="E53" s="6"/>
      <c r="F53" s="6"/>
      <c r="G53" s="6"/>
      <c r="H53" s="6"/>
      <c r="I53" s="9" t="s">
        <v>25</v>
      </c>
      <c r="J53" s="146">
        <f ca="1">IF(I$48&lt;0,G38,G38+I$19*I38)</f>
        <v>-4</v>
      </c>
      <c r="K53" s="6"/>
      <c r="L53" s="6"/>
      <c r="M53" s="6"/>
      <c r="N53" s="10">
        <f ca="1">D38-J53</f>
        <v>-2</v>
      </c>
      <c r="O53" s="6"/>
      <c r="P53" s="6"/>
      <c r="Q53" s="16">
        <f ca="1">SQRT(SUMPRODUCT(N52:N54,N52:N54))</f>
        <v>9.6436507609929549</v>
      </c>
      <c r="R53" s="7"/>
      <c r="S53" s="34"/>
    </row>
    <row r="54" spans="2:19" x14ac:dyDescent="0.25">
      <c r="B54" s="5"/>
      <c r="C54" s="6"/>
      <c r="D54" s="6"/>
      <c r="E54" s="6"/>
      <c r="F54" s="6"/>
      <c r="G54" s="6"/>
      <c r="H54" s="6"/>
      <c r="I54" s="6"/>
      <c r="J54" s="147">
        <f ca="1">IF(I$48&lt;0,G39,G39+I$19*I39)</f>
        <v>-1</v>
      </c>
      <c r="K54" s="6"/>
      <c r="L54" s="6"/>
      <c r="M54" s="6"/>
      <c r="N54" s="13">
        <f ca="1">D39-J54</f>
        <v>5</v>
      </c>
      <c r="O54" s="6"/>
      <c r="P54" s="6"/>
      <c r="Q54" s="6"/>
      <c r="R54" s="7"/>
      <c r="S54" s="34"/>
    </row>
    <row r="55" spans="2:19" x14ac:dyDescent="0.25"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2"/>
      <c r="S55" s="34"/>
    </row>
  </sheetData>
  <conditionalFormatting sqref="C52:G52">
    <cfRule type="expression" dxfId="24" priority="11">
      <formula>$I$48&lt;0</formula>
    </cfRule>
  </conditionalFormatting>
  <conditionalFormatting sqref="C24:G24">
    <cfRule type="expression" dxfId="23" priority="12">
      <formula>$I$19&gt;1</formula>
    </cfRule>
  </conditionalFormatting>
  <conditionalFormatting sqref="C25:G25">
    <cfRule type="expression" dxfId="22" priority="4">
      <formula>AND($I$19&gt;=0,$I$19&lt;=1)</formula>
    </cfRule>
  </conditionalFormatting>
  <conditionalFormatting sqref="C23:G23">
    <cfRule type="expression" dxfId="21" priority="2">
      <formula>$I$19&lt;0</formula>
    </cfRule>
  </conditionalFormatting>
  <conditionalFormatting sqref="C53:G53">
    <cfRule type="expression" dxfId="20" priority="1">
      <formula>$I$48&gt;=0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7"/>
  <sheetViews>
    <sheetView zoomScaleNormal="100" workbookViewId="0">
      <selection activeCell="U7" sqref="U7"/>
    </sheetView>
  </sheetViews>
  <sheetFormatPr defaultColWidth="6.7109375" defaultRowHeight="15" x14ac:dyDescent="0.25"/>
  <cols>
    <col min="9" max="9" width="6.7109375" customWidth="1"/>
    <col min="24" max="57" width="6.7109375" customWidth="1"/>
  </cols>
  <sheetData>
    <row r="1" spans="1:58" x14ac:dyDescent="0.25">
      <c r="A1" s="1" t="s">
        <v>0</v>
      </c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</row>
    <row r="2" spans="1:58" x14ac:dyDescent="0.25">
      <c r="W2" s="26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</row>
    <row r="3" spans="1:58" x14ac:dyDescent="0.25">
      <c r="B3" s="2" t="s">
        <v>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W3" s="26"/>
      <c r="X3" s="27" t="s">
        <v>5</v>
      </c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6"/>
    </row>
    <row r="4" spans="1:58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W4" s="26"/>
      <c r="X4" s="27"/>
      <c r="Y4" s="27"/>
      <c r="Z4" s="27"/>
      <c r="AA4" s="27" t="s">
        <v>10</v>
      </c>
      <c r="AB4" s="27" t="s">
        <v>214</v>
      </c>
      <c r="AC4" s="27" t="s">
        <v>124</v>
      </c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6"/>
    </row>
    <row r="5" spans="1:58" x14ac:dyDescent="0.25">
      <c r="B5" s="5"/>
      <c r="C5" s="19" t="s">
        <v>59</v>
      </c>
      <c r="D5" s="6"/>
      <c r="E5" s="6"/>
      <c r="F5" s="15" t="s">
        <v>54</v>
      </c>
      <c r="G5" s="23"/>
      <c r="H5" s="23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W5" s="26"/>
      <c r="X5" s="27"/>
      <c r="Y5" s="27" t="s">
        <v>210</v>
      </c>
      <c r="Z5" s="27" t="s">
        <v>7</v>
      </c>
      <c r="AA5" s="27" t="s">
        <v>8</v>
      </c>
      <c r="AB5" s="27" t="s">
        <v>210</v>
      </c>
      <c r="AC5" s="27" t="s">
        <v>8</v>
      </c>
      <c r="AD5" s="27"/>
      <c r="AE5" s="27" t="s">
        <v>11</v>
      </c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6"/>
    </row>
    <row r="6" spans="1:58" x14ac:dyDescent="0.25">
      <c r="B6" s="5"/>
      <c r="C6" s="6"/>
      <c r="D6" s="28">
        <f t="shared" ref="D6:D8" ca="1" si="0">RANDBETWEEN(-12,12)</f>
        <v>-12</v>
      </c>
      <c r="E6" s="6"/>
      <c r="F6" s="6"/>
      <c r="G6" s="8">
        <f t="shared" ref="G6:I8" ca="1" si="1">RANDBETWEEN(-5,5)</f>
        <v>3</v>
      </c>
      <c r="H6" s="6"/>
      <c r="I6" s="8">
        <f t="shared" ca="1" si="1"/>
        <v>5</v>
      </c>
      <c r="J6" s="6"/>
      <c r="K6" s="6"/>
      <c r="L6" s="6"/>
      <c r="M6" s="6"/>
      <c r="N6" s="6"/>
      <c r="O6" s="6"/>
      <c r="P6" s="6"/>
      <c r="Q6" s="6"/>
      <c r="R6" s="6"/>
      <c r="S6" s="7"/>
      <c r="W6" s="26"/>
      <c r="X6" s="27"/>
      <c r="Y6" s="27">
        <f ca="1">D6-K25</f>
        <v>-15</v>
      </c>
      <c r="Z6" s="27">
        <f ca="1">I6</f>
        <v>5</v>
      </c>
      <c r="AA6" s="27">
        <f ca="1">Y7*Z8-Z7*Y8</f>
        <v>-16</v>
      </c>
      <c r="AB6" s="27">
        <f t="shared" ref="AB6:AB8" ca="1" si="2">Y6</f>
        <v>-15</v>
      </c>
      <c r="AC6" s="27">
        <f ca="1">AA7*AB8-AB7*AA8</f>
        <v>520</v>
      </c>
      <c r="AD6" s="27"/>
      <c r="AE6" s="27">
        <f t="array" aca="1" ref="AE6:AG6" ca="1">TRANSPOSE(AC6:AC8)/AC9</f>
        <v>0.45113808158062341</v>
      </c>
      <c r="AF6" s="27">
        <f ca="1"/>
        <v>-0.76172929928420652</v>
      </c>
      <c r="AG6" s="27">
        <f ca="1"/>
        <v>-0.46501925332156568</v>
      </c>
      <c r="AH6" s="27">
        <f ca="1">SQRT(SUMPRODUCT(AE6:AG6,AE6:AG6))</f>
        <v>1</v>
      </c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</row>
    <row r="7" spans="1:58" x14ac:dyDescent="0.25">
      <c r="B7" s="5"/>
      <c r="C7" s="9" t="s">
        <v>65</v>
      </c>
      <c r="D7" s="29">
        <f t="shared" ca="1" si="0"/>
        <v>-6</v>
      </c>
      <c r="E7" s="6"/>
      <c r="F7" s="11" t="s">
        <v>53</v>
      </c>
      <c r="G7" s="10">
        <f t="shared" ca="1" si="1"/>
        <v>-2</v>
      </c>
      <c r="H7" s="12" t="s">
        <v>4</v>
      </c>
      <c r="I7" s="10">
        <f t="shared" ca="1" si="1"/>
        <v>-2</v>
      </c>
      <c r="J7" s="6" t="s">
        <v>55</v>
      </c>
      <c r="K7" s="6"/>
      <c r="L7" s="6"/>
      <c r="M7" s="6"/>
      <c r="N7" s="6"/>
      <c r="O7" s="6"/>
      <c r="P7" s="6"/>
      <c r="Q7" s="6"/>
      <c r="R7" s="6"/>
      <c r="S7" s="7"/>
      <c r="W7" s="26"/>
      <c r="X7" s="27"/>
      <c r="Y7" s="27">
        <f t="shared" ref="Y7:Y8" ca="1" si="3">D7-K26</f>
        <v>-4</v>
      </c>
      <c r="Z7" s="27">
        <f ca="1">I7</f>
        <v>-2</v>
      </c>
      <c r="AA7" s="27">
        <f ca="1">-(Y6*Z8-Z6*Y8)</f>
        <v>-40</v>
      </c>
      <c r="AB7" s="27">
        <f t="shared" ca="1" si="2"/>
        <v>-4</v>
      </c>
      <c r="AC7" s="27">
        <f ca="1">-(AA6*AB8-AB6*AA8)</f>
        <v>-878</v>
      </c>
      <c r="AD7" s="27"/>
      <c r="AE7" s="27">
        <f t="array" aca="1" ref="AE7:AG7" ca="1">TRANSPOSE(AA6:AA8)/AA9</f>
        <v>-0.24242424242424243</v>
      </c>
      <c r="AF7" s="27">
        <f ca="1"/>
        <v>-0.60606060606060608</v>
      </c>
      <c r="AG7" s="27">
        <f ca="1"/>
        <v>0.75757575757575757</v>
      </c>
      <c r="AH7" s="27">
        <f ca="1">SQRT(SUMPRODUCT(AE7:AG7,AE7:AG7))</f>
        <v>1</v>
      </c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</row>
    <row r="8" spans="1:58" x14ac:dyDescent="0.25">
      <c r="B8" s="5"/>
      <c r="C8" s="6"/>
      <c r="D8" s="30">
        <f t="shared" ca="1" si="0"/>
        <v>-9</v>
      </c>
      <c r="E8" s="6"/>
      <c r="F8" s="6"/>
      <c r="G8" s="13">
        <f t="shared" ca="1" si="1"/>
        <v>-1</v>
      </c>
      <c r="H8" s="6"/>
      <c r="I8" s="13">
        <f t="shared" ca="1" si="1"/>
        <v>0</v>
      </c>
      <c r="J8" s="6"/>
      <c r="K8" s="6"/>
      <c r="L8" s="6"/>
      <c r="M8" s="6"/>
      <c r="N8" s="6"/>
      <c r="O8" s="6"/>
      <c r="P8" s="6"/>
      <c r="Q8" s="6"/>
      <c r="R8" s="6"/>
      <c r="S8" s="7"/>
      <c r="W8" s="26"/>
      <c r="X8" s="27"/>
      <c r="Y8" s="27">
        <f t="shared" ca="1" si="3"/>
        <v>-8</v>
      </c>
      <c r="Z8" s="27">
        <f ca="1">I8</f>
        <v>0</v>
      </c>
      <c r="AA8" s="27">
        <f ca="1">Y6*Z7-Z6*Y7</f>
        <v>50</v>
      </c>
      <c r="AB8" s="27">
        <f t="shared" ca="1" si="2"/>
        <v>-8</v>
      </c>
      <c r="AC8" s="27">
        <f ca="1">AA6*AB7-AB6*AA7</f>
        <v>-536</v>
      </c>
      <c r="AD8" s="27"/>
      <c r="AE8" s="27">
        <f t="array" aca="1" ref="AE8:AG8" ca="1">TRANSPOSE(AB6:AB8)/AB9</f>
        <v>-0.85889750147080246</v>
      </c>
      <c r="AF8" s="27">
        <f ca="1"/>
        <v>-0.2290393337255473</v>
      </c>
      <c r="AG8" s="27">
        <f ca="1"/>
        <v>-0.4580786674510946</v>
      </c>
      <c r="AH8" s="27">
        <f ca="1">SQRT(SUMPRODUCT(AE8:AG8,AE8:AG8))</f>
        <v>1</v>
      </c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</row>
    <row r="9" spans="1:58" x14ac:dyDescent="0.25">
      <c r="B9" s="5"/>
      <c r="C9" s="11" t="s">
        <v>60</v>
      </c>
      <c r="D9" s="18">
        <f ca="1">RANDBETWEEN(3,12)/2</f>
        <v>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W9" s="26"/>
      <c r="X9" s="27" t="s">
        <v>12</v>
      </c>
      <c r="Y9" s="27">
        <f ca="1">SQRT(SUMPRODUCT(Y6:Y8,Y6:Y8))</f>
        <v>17.464249196572979</v>
      </c>
      <c r="Z9" s="27">
        <f t="shared" ref="Z9:AC9" ca="1" si="4">SQRT(SUMPRODUCT(Z6:Z8,Z6:Z8))</f>
        <v>5.3851648071345037</v>
      </c>
      <c r="AA9" s="27">
        <f t="shared" ca="1" si="4"/>
        <v>66</v>
      </c>
      <c r="AB9" s="27">
        <f t="shared" ca="1" si="4"/>
        <v>17.464249196572979</v>
      </c>
      <c r="AC9" s="27">
        <f t="shared" ca="1" si="4"/>
        <v>1152.6404469738168</v>
      </c>
      <c r="AD9" s="27"/>
      <c r="AE9" s="27">
        <f ca="1">SQRT(SUMPRODUCT(AE6:AE8,AE6:AE8))</f>
        <v>1</v>
      </c>
      <c r="AF9" s="27">
        <f t="shared" ref="AF9:AG9" ca="1" si="5">SQRT(SUMPRODUCT(AF6:AF8,AF6:AF8))</f>
        <v>1</v>
      </c>
      <c r="AG9" s="27">
        <f t="shared" ca="1" si="5"/>
        <v>1</v>
      </c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</row>
    <row r="10" spans="1:58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W10" s="26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</row>
    <row r="11" spans="1:58" x14ac:dyDescent="0.25">
      <c r="B11" s="14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W11" s="26"/>
      <c r="X11" s="27" t="s">
        <v>211</v>
      </c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</row>
    <row r="12" spans="1:58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W12" s="26"/>
      <c r="X12" s="27" t="s">
        <v>212</v>
      </c>
      <c r="Y12" s="27"/>
      <c r="Z12" s="27"/>
      <c r="AA12" s="27"/>
      <c r="AB12" s="27"/>
      <c r="AC12" s="27"/>
      <c r="AD12" s="27" t="s">
        <v>213</v>
      </c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</row>
    <row r="13" spans="1:58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W13" s="26"/>
      <c r="X13" s="27" t="s">
        <v>64</v>
      </c>
      <c r="Y13" s="27" t="s">
        <v>16</v>
      </c>
      <c r="Z13" s="27" t="s">
        <v>7</v>
      </c>
      <c r="AA13" s="27" t="s">
        <v>19</v>
      </c>
      <c r="AB13" s="27"/>
      <c r="AC13" s="27"/>
      <c r="AD13" s="27" t="s">
        <v>64</v>
      </c>
      <c r="AE13" s="27" t="s">
        <v>16</v>
      </c>
      <c r="AF13" s="27" t="s">
        <v>7</v>
      </c>
      <c r="AG13" s="27" t="s">
        <v>19</v>
      </c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6"/>
    </row>
    <row r="14" spans="1:58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W14" s="26"/>
      <c r="X14" s="27">
        <f t="shared" ref="X14:X16" ca="1" si="6">D6</f>
        <v>-12</v>
      </c>
      <c r="Y14" s="27">
        <f t="shared" ref="Y14:Y16" ca="1" si="7">G6</f>
        <v>3</v>
      </c>
      <c r="Z14" s="27">
        <f t="shared" ref="Z14:Z16" ca="1" si="8">I6</f>
        <v>5</v>
      </c>
      <c r="AA14" s="27">
        <f t="shared" ref="AA14:AA16" ca="1" si="9">K25</f>
        <v>3</v>
      </c>
      <c r="AB14" s="27"/>
      <c r="AC14" s="27"/>
      <c r="AD14" s="27">
        <f t="array" aca="1" ref="AD14:AG16" ca="1">MMULT(AE6:AG8,X14:AA16)</f>
        <v>3.3418920966318488</v>
      </c>
      <c r="AE14" s="27">
        <f ca="1"/>
        <v>3.3418920966318493</v>
      </c>
      <c r="AF14" s="27">
        <f ca="1"/>
        <v>3.7791490064715303</v>
      </c>
      <c r="AG14" s="27">
        <f ca="1"/>
        <v>3.3418920966318493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6"/>
    </row>
    <row r="15" spans="1:58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W15" s="26"/>
      <c r="X15" s="27">
        <f t="shared" ca="1" si="6"/>
        <v>-6</v>
      </c>
      <c r="Y15" s="27">
        <f t="shared" ca="1" si="7"/>
        <v>-2</v>
      </c>
      <c r="Z15" s="27">
        <f t="shared" ca="1" si="8"/>
        <v>-2</v>
      </c>
      <c r="AA15" s="27">
        <f t="shared" ca="1" si="9"/>
        <v>-2</v>
      </c>
      <c r="AB15" s="27"/>
      <c r="AC15" s="27"/>
      <c r="AD15" s="27">
        <f ca="1"/>
        <v>-0.27272727272727249</v>
      </c>
      <c r="AE15" s="27">
        <f ca="1"/>
        <v>-0.27272727272727271</v>
      </c>
      <c r="AF15" s="27">
        <f ca="1"/>
        <v>0</v>
      </c>
      <c r="AG15" s="27">
        <f ca="1"/>
        <v>-0.27272727272727271</v>
      </c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6"/>
    </row>
    <row r="16" spans="1:58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W16" s="26"/>
      <c r="X16" s="27">
        <f t="shared" ca="1" si="6"/>
        <v>-9</v>
      </c>
      <c r="Y16" s="27">
        <f t="shared" ca="1" si="7"/>
        <v>-1</v>
      </c>
      <c r="Z16" s="27">
        <f t="shared" ca="1" si="8"/>
        <v>0</v>
      </c>
      <c r="AA16" s="27">
        <f t="shared" ca="1" si="9"/>
        <v>-1</v>
      </c>
      <c r="AB16" s="27"/>
      <c r="AC16" s="27"/>
      <c r="AD16" s="27">
        <f ca="1"/>
        <v>15.803714027062764</v>
      </c>
      <c r="AE16" s="27">
        <f ca="1"/>
        <v>-1.660535169510218</v>
      </c>
      <c r="AF16" s="27">
        <f ca="1"/>
        <v>-3.8364088399029175</v>
      </c>
      <c r="AG16" s="27">
        <f ca="1"/>
        <v>-1.660535169510218</v>
      </c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6"/>
    </row>
    <row r="17" spans="2:58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W17" s="26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6"/>
    </row>
    <row r="18" spans="2:58" x14ac:dyDescent="0.25">
      <c r="B18" s="5"/>
      <c r="C18" s="19" t="s">
        <v>72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W18" s="26"/>
      <c r="X18" s="27" t="s">
        <v>18</v>
      </c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6"/>
    </row>
    <row r="19" spans="2:58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W19" s="26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6"/>
    </row>
    <row r="20" spans="2:58" x14ac:dyDescent="0.25">
      <c r="B20" s="5"/>
      <c r="C20" s="6"/>
      <c r="D20" s="6"/>
      <c r="E20" s="8">
        <f ca="1">D6-G6</f>
        <v>-15</v>
      </c>
      <c r="F20" s="6"/>
      <c r="G20" s="6"/>
      <c r="H20" s="6"/>
      <c r="I20" s="16">
        <f ca="1">SUMPRODUCT(E20:E22,I6:I8)</f>
        <v>-67</v>
      </c>
      <c r="J20" s="6"/>
      <c r="K20" s="6"/>
      <c r="L20" s="6"/>
      <c r="M20" s="6"/>
      <c r="N20" s="6"/>
      <c r="O20" s="6"/>
      <c r="P20" s="6"/>
      <c r="Q20" s="6"/>
      <c r="R20" s="6"/>
      <c r="S20" s="7"/>
      <c r="W20" s="26"/>
      <c r="X20" s="27" t="s">
        <v>14</v>
      </c>
      <c r="Y20" s="27">
        <v>30</v>
      </c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6"/>
    </row>
    <row r="21" spans="2:58" x14ac:dyDescent="0.25">
      <c r="B21" s="5"/>
      <c r="C21" s="6"/>
      <c r="D21" s="6"/>
      <c r="E21" s="10">
        <f ca="1">D7-G7</f>
        <v>-4</v>
      </c>
      <c r="F21" s="6"/>
      <c r="G21" s="6"/>
      <c r="H21" s="15" t="s">
        <v>24</v>
      </c>
      <c r="I21" s="16">
        <f ca="1">SUMPRODUCT(I6:I8,I6:I8)</f>
        <v>29</v>
      </c>
      <c r="J21" s="6"/>
      <c r="K21" s="6"/>
      <c r="L21" s="6"/>
      <c r="M21" s="6"/>
      <c r="N21" s="6"/>
      <c r="O21" s="6"/>
      <c r="P21" s="6"/>
      <c r="Q21" s="6"/>
      <c r="R21" s="6"/>
      <c r="S21" s="7"/>
      <c r="W21" s="26"/>
      <c r="X21" s="27" t="s">
        <v>13</v>
      </c>
      <c r="Y21" s="27" t="s">
        <v>16</v>
      </c>
      <c r="Z21" s="27" t="s">
        <v>17</v>
      </c>
      <c r="AA21" s="27" t="s">
        <v>15</v>
      </c>
      <c r="AB21" s="27" t="s">
        <v>64</v>
      </c>
      <c r="AC21" s="27" t="s">
        <v>19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6"/>
    </row>
    <row r="22" spans="2:58" x14ac:dyDescent="0.25">
      <c r="B22" s="5"/>
      <c r="C22" s="6"/>
      <c r="D22" s="6"/>
      <c r="E22" s="13">
        <f ca="1">D8-G8</f>
        <v>-8</v>
      </c>
      <c r="F22" s="6"/>
      <c r="G22" s="6"/>
      <c r="H22" s="9" t="s">
        <v>49</v>
      </c>
      <c r="I22" s="16">
        <f ca="1">I20/I21</f>
        <v>-2.3103448275862069</v>
      </c>
      <c r="J22" s="6"/>
      <c r="K22" s="6"/>
      <c r="L22" s="6"/>
      <c r="M22" s="6"/>
      <c r="N22" s="6"/>
      <c r="O22" s="6"/>
      <c r="P22" s="6"/>
      <c r="Q22" s="6"/>
      <c r="R22" s="6"/>
      <c r="S22" s="7"/>
      <c r="W22" s="26"/>
      <c r="X22" s="27">
        <f ca="1">Y22-Y$20*AF14</f>
        <v>-110.03257809751406</v>
      </c>
      <c r="Y22" s="27">
        <f ca="1">AE14</f>
        <v>3.3418920966318493</v>
      </c>
      <c r="Z22" s="27">
        <f ca="1">Y22+AF14</f>
        <v>7.12104110310338</v>
      </c>
      <c r="AA22" s="27">
        <f ca="1">Y22+Y$20*AF14</f>
        <v>116.71636229077777</v>
      </c>
      <c r="AB22" s="27">
        <f ca="1">AD14</f>
        <v>3.3418920966318488</v>
      </c>
      <c r="AC22" s="27">
        <f ca="1">AG14</f>
        <v>3.3418920966318493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6"/>
    </row>
    <row r="23" spans="2:58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W23" s="26"/>
      <c r="X23" s="27">
        <f ca="1">Y23-Y$20*AF15</f>
        <v>-0.27272727272727271</v>
      </c>
      <c r="Y23" s="27">
        <f ca="1">AE15</f>
        <v>-0.27272727272727271</v>
      </c>
      <c r="Z23" s="27">
        <f ca="1">Y23+AF15</f>
        <v>-0.27272727272727271</v>
      </c>
      <c r="AA23" s="27">
        <f ca="1">Y23+Y$20*AF15</f>
        <v>-0.27272727272727271</v>
      </c>
      <c r="AB23" s="27">
        <f ca="1">AD15</f>
        <v>-0.27272727272727249</v>
      </c>
      <c r="AC23" s="27">
        <f ca="1">AG15</f>
        <v>-0.27272727272727271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6"/>
    </row>
    <row r="24" spans="2:58" x14ac:dyDescent="0.25">
      <c r="B24" s="5"/>
      <c r="C24" s="19" t="s">
        <v>73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W24" s="26"/>
      <c r="X24" s="27">
        <f ca="1">Y24-Y$20*AF16</f>
        <v>113.43173002757732</v>
      </c>
      <c r="Y24" s="27">
        <f ca="1">AE16</f>
        <v>-1.660535169510218</v>
      </c>
      <c r="Z24" s="27">
        <f ca="1">Y24+AF16</f>
        <v>-5.4969440094131352</v>
      </c>
      <c r="AA24" s="27">
        <f ca="1">Y24+Y$20*AF16</f>
        <v>-116.75280036659774</v>
      </c>
      <c r="AB24" s="27">
        <f ca="1">AD16</f>
        <v>15.803714027062764</v>
      </c>
      <c r="AC24" s="27">
        <f ca="1">AG16</f>
        <v>-1.660535169510218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54"/>
    </row>
    <row r="25" spans="2:58" x14ac:dyDescent="0.25">
      <c r="B25" s="5"/>
      <c r="C25" s="6"/>
      <c r="D25" s="6"/>
      <c r="E25" s="6"/>
      <c r="F25" s="6"/>
      <c r="G25" s="6"/>
      <c r="H25" s="6"/>
      <c r="I25" s="6"/>
      <c r="J25" s="6"/>
      <c r="K25" s="145">
        <f ca="1">IF(I$22&lt;0,G6,G6+I$22*I6)</f>
        <v>3</v>
      </c>
      <c r="L25" s="6"/>
      <c r="M25" s="6"/>
      <c r="N25" s="6"/>
      <c r="O25" s="6"/>
      <c r="P25" s="6"/>
      <c r="Q25" s="6"/>
      <c r="R25" s="6"/>
      <c r="S25" s="7"/>
      <c r="W25" s="26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</row>
    <row r="26" spans="2:58" x14ac:dyDescent="0.25">
      <c r="B26" s="5"/>
      <c r="C26" s="6"/>
      <c r="D26" s="6"/>
      <c r="E26" s="6"/>
      <c r="F26" s="6"/>
      <c r="G26" s="6"/>
      <c r="H26" s="6"/>
      <c r="I26" s="6"/>
      <c r="J26" s="9" t="s">
        <v>68</v>
      </c>
      <c r="K26" s="146">
        <f ca="1">IF(I$22&lt;0,G7,G7+I$22*I7)</f>
        <v>-2</v>
      </c>
      <c r="L26" s="6"/>
      <c r="M26" s="6"/>
      <c r="N26" s="6"/>
      <c r="O26" s="6"/>
      <c r="P26" s="6"/>
      <c r="Q26" s="6"/>
      <c r="R26" s="6"/>
      <c r="S26" s="7"/>
      <c r="W26" s="26"/>
      <c r="X26" s="27" t="s">
        <v>61</v>
      </c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</row>
    <row r="27" spans="2:58" x14ac:dyDescent="0.25">
      <c r="B27" s="5"/>
      <c r="C27" s="6"/>
      <c r="D27" s="6"/>
      <c r="E27" s="6"/>
      <c r="F27" s="6"/>
      <c r="G27" s="6"/>
      <c r="H27" s="6"/>
      <c r="I27" s="6"/>
      <c r="J27" s="6"/>
      <c r="K27" s="147">
        <f ca="1">IF(I$22&lt;0,G8,G8+I$22*I8)</f>
        <v>-1</v>
      </c>
      <c r="L27" s="6"/>
      <c r="M27" s="6"/>
      <c r="N27" s="6"/>
      <c r="O27" s="6"/>
      <c r="P27" s="6"/>
      <c r="Q27" s="6"/>
      <c r="R27" s="6"/>
      <c r="S27" s="7"/>
      <c r="T27" s="39"/>
      <c r="W27" s="26"/>
      <c r="X27" s="27">
        <v>32</v>
      </c>
      <c r="Y27" s="27">
        <v>0</v>
      </c>
      <c r="Z27" s="27">
        <f>Y27+1</f>
        <v>1</v>
      </c>
      <c r="AA27" s="27">
        <f t="shared" ref="AA27:AI27" si="10">Z27+1</f>
        <v>2</v>
      </c>
      <c r="AB27" s="27">
        <f t="shared" si="10"/>
        <v>3</v>
      </c>
      <c r="AC27" s="27">
        <f t="shared" si="10"/>
        <v>4</v>
      </c>
      <c r="AD27" s="27">
        <f t="shared" si="10"/>
        <v>5</v>
      </c>
      <c r="AE27" s="27">
        <f t="shared" si="10"/>
        <v>6</v>
      </c>
      <c r="AF27" s="27">
        <f t="shared" si="10"/>
        <v>7</v>
      </c>
      <c r="AG27" s="27">
        <f t="shared" si="10"/>
        <v>8</v>
      </c>
      <c r="AH27" s="27">
        <f t="shared" si="10"/>
        <v>9</v>
      </c>
      <c r="AI27" s="27">
        <f t="shared" si="10"/>
        <v>10</v>
      </c>
      <c r="AJ27" s="27">
        <f t="shared" ref="AJ27:BE27" si="11">AI27+1</f>
        <v>11</v>
      </c>
      <c r="AK27" s="27">
        <f t="shared" si="11"/>
        <v>12</v>
      </c>
      <c r="AL27" s="27">
        <f t="shared" si="11"/>
        <v>13</v>
      </c>
      <c r="AM27" s="27">
        <f t="shared" si="11"/>
        <v>14</v>
      </c>
      <c r="AN27" s="27">
        <f t="shared" si="11"/>
        <v>15</v>
      </c>
      <c r="AO27" s="27">
        <f t="shared" si="11"/>
        <v>16</v>
      </c>
      <c r="AP27" s="27">
        <f t="shared" si="11"/>
        <v>17</v>
      </c>
      <c r="AQ27" s="27">
        <f t="shared" si="11"/>
        <v>18</v>
      </c>
      <c r="AR27" s="27">
        <f t="shared" si="11"/>
        <v>19</v>
      </c>
      <c r="AS27" s="27">
        <f t="shared" si="11"/>
        <v>20</v>
      </c>
      <c r="AT27" s="27">
        <f t="shared" si="11"/>
        <v>21</v>
      </c>
      <c r="AU27" s="27">
        <f t="shared" si="11"/>
        <v>22</v>
      </c>
      <c r="AV27" s="27">
        <f t="shared" si="11"/>
        <v>23</v>
      </c>
      <c r="AW27" s="27">
        <f t="shared" si="11"/>
        <v>24</v>
      </c>
      <c r="AX27" s="27">
        <f t="shared" si="11"/>
        <v>25</v>
      </c>
      <c r="AY27" s="27">
        <f t="shared" si="11"/>
        <v>26</v>
      </c>
      <c r="AZ27" s="27">
        <f t="shared" si="11"/>
        <v>27</v>
      </c>
      <c r="BA27" s="27">
        <f t="shared" si="11"/>
        <v>28</v>
      </c>
      <c r="BB27" s="27">
        <f t="shared" si="11"/>
        <v>29</v>
      </c>
      <c r="BC27" s="27">
        <f t="shared" si="11"/>
        <v>30</v>
      </c>
      <c r="BD27" s="27">
        <f t="shared" si="11"/>
        <v>31</v>
      </c>
      <c r="BE27" s="27">
        <f t="shared" si="11"/>
        <v>32</v>
      </c>
    </row>
    <row r="28" spans="2:58" x14ac:dyDescent="0.25">
      <c r="B28" s="5"/>
      <c r="C28" s="19" t="s">
        <v>66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39"/>
      <c r="W28" s="26"/>
      <c r="X28" s="27">
        <f>2*PI()/X27</f>
        <v>0.19634954084936207</v>
      </c>
      <c r="Y28" s="27">
        <f t="shared" ref="Y28:BE28" si="12">Y27*$X28</f>
        <v>0</v>
      </c>
      <c r="Z28" s="27">
        <f t="shared" si="12"/>
        <v>0.19634954084936207</v>
      </c>
      <c r="AA28" s="27">
        <f t="shared" si="12"/>
        <v>0.39269908169872414</v>
      </c>
      <c r="AB28" s="27">
        <f t="shared" si="12"/>
        <v>0.58904862254808621</v>
      </c>
      <c r="AC28" s="27">
        <f t="shared" si="12"/>
        <v>0.78539816339744828</v>
      </c>
      <c r="AD28" s="27">
        <f t="shared" si="12"/>
        <v>0.98174770424681035</v>
      </c>
      <c r="AE28" s="27">
        <f t="shared" si="12"/>
        <v>1.1780972450961724</v>
      </c>
      <c r="AF28" s="27">
        <f t="shared" si="12"/>
        <v>1.3744467859455345</v>
      </c>
      <c r="AG28" s="27">
        <f t="shared" si="12"/>
        <v>1.5707963267948966</v>
      </c>
      <c r="AH28" s="27">
        <f t="shared" si="12"/>
        <v>1.7671458676442586</v>
      </c>
      <c r="AI28" s="27">
        <f t="shared" si="12"/>
        <v>1.9634954084936207</v>
      </c>
      <c r="AJ28" s="27">
        <f t="shared" si="12"/>
        <v>2.1598449493429825</v>
      </c>
      <c r="AK28" s="27">
        <f t="shared" si="12"/>
        <v>2.3561944901923448</v>
      </c>
      <c r="AL28" s="27">
        <f t="shared" si="12"/>
        <v>2.5525440310417071</v>
      </c>
      <c r="AM28" s="27">
        <f t="shared" si="12"/>
        <v>2.748893571891069</v>
      </c>
      <c r="AN28" s="27">
        <f t="shared" si="12"/>
        <v>2.9452431127404308</v>
      </c>
      <c r="AO28" s="27">
        <f t="shared" si="12"/>
        <v>3.1415926535897931</v>
      </c>
      <c r="AP28" s="27">
        <f t="shared" si="12"/>
        <v>3.3379421944391554</v>
      </c>
      <c r="AQ28" s="27">
        <f t="shared" si="12"/>
        <v>3.5342917352885173</v>
      </c>
      <c r="AR28" s="27">
        <f t="shared" si="12"/>
        <v>3.7306412761378791</v>
      </c>
      <c r="AS28" s="27">
        <f t="shared" si="12"/>
        <v>3.9269908169872414</v>
      </c>
      <c r="AT28" s="27">
        <f t="shared" si="12"/>
        <v>4.1233403578366037</v>
      </c>
      <c r="AU28" s="27">
        <f t="shared" si="12"/>
        <v>4.3196898986859651</v>
      </c>
      <c r="AV28" s="27">
        <f t="shared" si="12"/>
        <v>4.5160394395353274</v>
      </c>
      <c r="AW28" s="27">
        <f t="shared" si="12"/>
        <v>4.7123889803846897</v>
      </c>
      <c r="AX28" s="27">
        <f t="shared" si="12"/>
        <v>4.908738521234052</v>
      </c>
      <c r="AY28" s="27">
        <f t="shared" si="12"/>
        <v>5.1050880620834143</v>
      </c>
      <c r="AZ28" s="27">
        <f t="shared" si="12"/>
        <v>5.3014376029327757</v>
      </c>
      <c r="BA28" s="27">
        <f t="shared" si="12"/>
        <v>5.497787143782138</v>
      </c>
      <c r="BB28" s="27">
        <f t="shared" si="12"/>
        <v>5.6941366846315002</v>
      </c>
      <c r="BC28" s="27">
        <f t="shared" si="12"/>
        <v>5.8904862254808616</v>
      </c>
      <c r="BD28" s="27">
        <f t="shared" si="12"/>
        <v>6.0868357663302239</v>
      </c>
      <c r="BE28" s="27">
        <f t="shared" si="12"/>
        <v>6.2831853071795862</v>
      </c>
    </row>
    <row r="29" spans="2:58" x14ac:dyDescent="0.25">
      <c r="B29" s="5"/>
      <c r="C29" s="6"/>
      <c r="D29" s="6"/>
      <c r="E29" s="6"/>
      <c r="F29" s="6"/>
      <c r="G29" s="6"/>
      <c r="H29" s="6"/>
      <c r="I29" s="6"/>
      <c r="J29" s="43"/>
      <c r="K29" s="6"/>
      <c r="L29" s="6"/>
      <c r="M29" s="6"/>
      <c r="N29" s="6"/>
      <c r="O29" s="6"/>
      <c r="P29" s="6"/>
      <c r="Q29" s="6"/>
      <c r="R29" s="6"/>
      <c r="S29" s="7"/>
      <c r="W29" s="26"/>
      <c r="X29" s="27" t="s">
        <v>62</v>
      </c>
      <c r="Y29" s="27">
        <f t="shared" ref="Y29:AI29" si="13">COS(Y28)</f>
        <v>1</v>
      </c>
      <c r="Z29" s="27">
        <f t="shared" si="13"/>
        <v>0.98078528040323043</v>
      </c>
      <c r="AA29" s="27">
        <f t="shared" si="13"/>
        <v>0.92387953251128674</v>
      </c>
      <c r="AB29" s="27">
        <f t="shared" si="13"/>
        <v>0.83146961230254524</v>
      </c>
      <c r="AC29" s="27">
        <f t="shared" si="13"/>
        <v>0.70710678118654757</v>
      </c>
      <c r="AD29" s="27">
        <f t="shared" si="13"/>
        <v>0.55557023301960229</v>
      </c>
      <c r="AE29" s="27">
        <f t="shared" si="13"/>
        <v>0.38268343236508984</v>
      </c>
      <c r="AF29" s="27">
        <f t="shared" si="13"/>
        <v>0.19509032201612833</v>
      </c>
      <c r="AG29" s="27">
        <f t="shared" si="13"/>
        <v>6.1257422745431001E-17</v>
      </c>
      <c r="AH29" s="27">
        <f t="shared" si="13"/>
        <v>-0.19509032201612819</v>
      </c>
      <c r="AI29" s="27">
        <f t="shared" si="13"/>
        <v>-0.38268343236508973</v>
      </c>
      <c r="AJ29" s="27">
        <f t="shared" ref="AJ29" si="14">COS(AJ28)</f>
        <v>-0.55557023301960196</v>
      </c>
      <c r="AK29" s="27">
        <f t="shared" ref="AK29" si="15">COS(AK28)</f>
        <v>-0.70710678118654746</v>
      </c>
      <c r="AL29" s="27">
        <f t="shared" ref="AL29" si="16">COS(AL28)</f>
        <v>-0.83146961230254535</v>
      </c>
      <c r="AM29" s="27">
        <f t="shared" ref="AM29" si="17">COS(AM28)</f>
        <v>-0.92387953251128674</v>
      </c>
      <c r="AN29" s="27">
        <f t="shared" ref="AN29" si="18">COS(AN28)</f>
        <v>-0.98078528040323043</v>
      </c>
      <c r="AO29" s="27">
        <f t="shared" ref="AO29" si="19">COS(AO28)</f>
        <v>-1</v>
      </c>
      <c r="AP29" s="27">
        <f t="shared" ref="AP29" si="20">COS(AP28)</f>
        <v>-0.98078528040323043</v>
      </c>
      <c r="AQ29" s="27">
        <f t="shared" ref="AQ29" si="21">COS(AQ28)</f>
        <v>-0.92387953251128685</v>
      </c>
      <c r="AR29" s="27">
        <f t="shared" ref="AR29" si="22">COS(AR28)</f>
        <v>-0.83146961230254546</v>
      </c>
      <c r="AS29" s="27">
        <f t="shared" ref="AS29" si="23">COS(AS28)</f>
        <v>-0.70710678118654768</v>
      </c>
      <c r="AT29" s="27">
        <f t="shared" ref="AT29" si="24">COS(AT28)</f>
        <v>-0.55557023301960218</v>
      </c>
      <c r="AU29" s="27">
        <f t="shared" ref="AU29" si="25">COS(AU28)</f>
        <v>-0.38268343236509034</v>
      </c>
      <c r="AV29" s="27">
        <f t="shared" ref="AV29" si="26">COS(AV28)</f>
        <v>-0.19509032201612866</v>
      </c>
      <c r="AW29" s="27">
        <f t="shared" ref="AW29" si="27">COS(AW28)</f>
        <v>-1.83772268236293E-16</v>
      </c>
      <c r="AX29" s="27">
        <f t="shared" ref="AX29" si="28">COS(AX28)</f>
        <v>0.1950903220161283</v>
      </c>
      <c r="AY29" s="27">
        <f t="shared" ref="AY29" si="29">COS(AY28)</f>
        <v>0.38268343236509</v>
      </c>
      <c r="AZ29" s="27">
        <f t="shared" ref="AZ29" si="30">COS(AZ28)</f>
        <v>0.55557023301960184</v>
      </c>
      <c r="BA29" s="27">
        <f t="shared" ref="BA29" si="31">COS(BA28)</f>
        <v>0.70710678118654735</v>
      </c>
      <c r="BB29" s="27">
        <f t="shared" ref="BB29" si="32">COS(BB28)</f>
        <v>0.83146961230254524</v>
      </c>
      <c r="BC29" s="27">
        <f t="shared" ref="BC29" si="33">COS(BC28)</f>
        <v>0.92387953251128652</v>
      </c>
      <c r="BD29" s="27">
        <f t="shared" ref="BD29" si="34">COS(BD28)</f>
        <v>0.98078528040323032</v>
      </c>
      <c r="BE29" s="27">
        <f t="shared" ref="BE29" si="35">COS(BE28)</f>
        <v>1</v>
      </c>
    </row>
    <row r="30" spans="2:58" ht="17.25" x14ac:dyDescent="0.25">
      <c r="B30" s="5"/>
      <c r="C30" s="6"/>
      <c r="D30" s="6"/>
      <c r="E30" s="8">
        <f ca="1">D6-K25</f>
        <v>-15</v>
      </c>
      <c r="F30" s="6"/>
      <c r="G30" s="6"/>
      <c r="H30" s="6"/>
      <c r="I30" s="18">
        <f ca="1">SUMPRODUCT(E30:E32,E30:E32)</f>
        <v>305</v>
      </c>
      <c r="J30" s="18" t="str">
        <f ca="1">IF(I30&lt;K30,"&lt;", "≥")</f>
        <v>≥</v>
      </c>
      <c r="K30" s="18">
        <f ca="1">D9*D9</f>
        <v>4</v>
      </c>
      <c r="L30" s="47" t="s">
        <v>69</v>
      </c>
      <c r="M30" s="6"/>
      <c r="N30" s="6"/>
      <c r="O30" s="6"/>
      <c r="P30" s="6"/>
      <c r="Q30" s="6"/>
      <c r="R30" s="6"/>
      <c r="S30" s="7"/>
      <c r="W30" s="26"/>
      <c r="X30" s="27" t="s">
        <v>63</v>
      </c>
      <c r="Y30" s="27">
        <f>SIN(Y28)</f>
        <v>0</v>
      </c>
      <c r="Z30" s="27">
        <f t="shared" ref="Z30:AI30" si="36">SIN(Z28)</f>
        <v>0.19509032201612825</v>
      </c>
      <c r="AA30" s="27">
        <f t="shared" si="36"/>
        <v>0.38268343236508978</v>
      </c>
      <c r="AB30" s="27">
        <f t="shared" si="36"/>
        <v>0.55557023301960218</v>
      </c>
      <c r="AC30" s="27">
        <f t="shared" si="36"/>
        <v>0.70710678118654746</v>
      </c>
      <c r="AD30" s="27">
        <f t="shared" si="36"/>
        <v>0.83146961230254524</v>
      </c>
      <c r="AE30" s="27">
        <f t="shared" si="36"/>
        <v>0.92387953251128674</v>
      </c>
      <c r="AF30" s="27">
        <f t="shared" si="36"/>
        <v>0.98078528040323043</v>
      </c>
      <c r="AG30" s="27">
        <f t="shared" si="36"/>
        <v>1</v>
      </c>
      <c r="AH30" s="27">
        <f t="shared" si="36"/>
        <v>0.98078528040323043</v>
      </c>
      <c r="AI30" s="27">
        <f t="shared" si="36"/>
        <v>0.92387953251128674</v>
      </c>
      <c r="AJ30" s="27">
        <f t="shared" ref="AJ30:BE30" si="37">SIN(AJ28)</f>
        <v>0.83146961230254546</v>
      </c>
      <c r="AK30" s="27">
        <f t="shared" si="37"/>
        <v>0.70710678118654757</v>
      </c>
      <c r="AL30" s="27">
        <f t="shared" si="37"/>
        <v>0.55557023301960218</v>
      </c>
      <c r="AM30" s="27">
        <f t="shared" si="37"/>
        <v>0.38268343236508989</v>
      </c>
      <c r="AN30" s="27">
        <f t="shared" si="37"/>
        <v>0.19509032201612861</v>
      </c>
      <c r="AO30" s="27">
        <f t="shared" si="37"/>
        <v>1.22514845490862E-16</v>
      </c>
      <c r="AP30" s="27">
        <f t="shared" si="37"/>
        <v>-0.19509032201612836</v>
      </c>
      <c r="AQ30" s="27">
        <f t="shared" si="37"/>
        <v>-0.38268343236508967</v>
      </c>
      <c r="AR30" s="27">
        <f t="shared" si="37"/>
        <v>-0.55557023301960196</v>
      </c>
      <c r="AS30" s="27">
        <f t="shared" si="37"/>
        <v>-0.70710678118654746</v>
      </c>
      <c r="AT30" s="27">
        <f t="shared" si="37"/>
        <v>-0.83146961230254524</v>
      </c>
      <c r="AU30" s="27">
        <f t="shared" si="37"/>
        <v>-0.92387953251128652</v>
      </c>
      <c r="AV30" s="27">
        <f t="shared" si="37"/>
        <v>-0.98078528040323032</v>
      </c>
      <c r="AW30" s="27">
        <f t="shared" si="37"/>
        <v>-1</v>
      </c>
      <c r="AX30" s="27">
        <f t="shared" si="37"/>
        <v>-0.98078528040323043</v>
      </c>
      <c r="AY30" s="27">
        <f t="shared" si="37"/>
        <v>-0.92387953251128663</v>
      </c>
      <c r="AZ30" s="27">
        <f t="shared" si="37"/>
        <v>-0.83146961230254546</v>
      </c>
      <c r="BA30" s="27">
        <f t="shared" si="37"/>
        <v>-0.70710678118654768</v>
      </c>
      <c r="BB30" s="27">
        <f t="shared" si="37"/>
        <v>-0.55557023301960218</v>
      </c>
      <c r="BC30" s="27">
        <f t="shared" si="37"/>
        <v>-0.38268343236509039</v>
      </c>
      <c r="BD30" s="27">
        <f t="shared" si="37"/>
        <v>-0.19509032201612872</v>
      </c>
      <c r="BE30" s="27">
        <f t="shared" si="37"/>
        <v>-2.45029690981724E-16</v>
      </c>
    </row>
    <row r="31" spans="2:58" x14ac:dyDescent="0.25">
      <c r="B31" s="5"/>
      <c r="C31" s="6"/>
      <c r="D31" s="9" t="s">
        <v>67</v>
      </c>
      <c r="E31" s="10">
        <f ca="1">D7-K26</f>
        <v>-4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W31" s="26"/>
      <c r="X31" s="27" t="s">
        <v>64</v>
      </c>
      <c r="Y31" s="27">
        <f t="shared" ref="Y31:BE31" ca="1" si="38">$AB22+Y29*$X32</f>
        <v>5.3418920966318488</v>
      </c>
      <c r="Z31" s="27">
        <f t="shared" ca="1" si="38"/>
        <v>5.3034626574383097</v>
      </c>
      <c r="AA31" s="27">
        <f t="shared" ca="1" si="38"/>
        <v>5.1896511616544228</v>
      </c>
      <c r="AB31" s="27">
        <f t="shared" ca="1" si="38"/>
        <v>5.0048313212369395</v>
      </c>
      <c r="AC31" s="27">
        <f t="shared" ca="1" si="38"/>
        <v>4.7561056590049438</v>
      </c>
      <c r="AD31" s="27">
        <f t="shared" ca="1" si="38"/>
        <v>4.4530325626710532</v>
      </c>
      <c r="AE31" s="27">
        <f t="shared" ca="1" si="38"/>
        <v>4.1072589613620281</v>
      </c>
      <c r="AF31" s="27">
        <f t="shared" ca="1" si="38"/>
        <v>3.7320727406641057</v>
      </c>
      <c r="AG31" s="27">
        <f t="shared" ca="1" si="38"/>
        <v>3.3418920966318488</v>
      </c>
      <c r="AH31" s="27">
        <f t="shared" ca="1" si="38"/>
        <v>2.9517114525995924</v>
      </c>
      <c r="AI31" s="27">
        <f t="shared" ca="1" si="38"/>
        <v>2.5765252319016696</v>
      </c>
      <c r="AJ31" s="27">
        <f t="shared" ca="1" si="38"/>
        <v>2.2307516305926449</v>
      </c>
      <c r="AK31" s="27">
        <f t="shared" ca="1" si="38"/>
        <v>1.9276785342587539</v>
      </c>
      <c r="AL31" s="27">
        <f t="shared" ca="1" si="38"/>
        <v>1.6789528720267581</v>
      </c>
      <c r="AM31" s="27">
        <f t="shared" ca="1" si="38"/>
        <v>1.4941330316092754</v>
      </c>
      <c r="AN31" s="27">
        <f t="shared" ca="1" si="38"/>
        <v>1.380321535825388</v>
      </c>
      <c r="AO31" s="27">
        <f t="shared" ca="1" si="38"/>
        <v>1.3418920966318488</v>
      </c>
      <c r="AP31" s="27">
        <f t="shared" ca="1" si="38"/>
        <v>1.380321535825388</v>
      </c>
      <c r="AQ31" s="27">
        <f t="shared" ca="1" si="38"/>
        <v>1.4941330316092751</v>
      </c>
      <c r="AR31" s="27">
        <f t="shared" ca="1" si="38"/>
        <v>1.6789528720267579</v>
      </c>
      <c r="AS31" s="27">
        <f t="shared" ca="1" si="38"/>
        <v>1.9276785342587535</v>
      </c>
      <c r="AT31" s="27">
        <f t="shared" ca="1" si="38"/>
        <v>2.2307516305926445</v>
      </c>
      <c r="AU31" s="27">
        <f t="shared" ca="1" si="38"/>
        <v>2.5765252319016683</v>
      </c>
      <c r="AV31" s="27">
        <f t="shared" ca="1" si="38"/>
        <v>2.9517114525995916</v>
      </c>
      <c r="AW31" s="27">
        <f t="shared" ca="1" si="38"/>
        <v>3.3418920966318484</v>
      </c>
      <c r="AX31" s="27">
        <f t="shared" ca="1" si="38"/>
        <v>3.7320727406641057</v>
      </c>
      <c r="AY31" s="27">
        <f t="shared" ca="1" si="38"/>
        <v>4.1072589613620289</v>
      </c>
      <c r="AZ31" s="27">
        <f t="shared" ca="1" si="38"/>
        <v>4.4530325626710523</v>
      </c>
      <c r="BA31" s="27">
        <f t="shared" ca="1" si="38"/>
        <v>4.7561056590049438</v>
      </c>
      <c r="BB31" s="27">
        <f t="shared" ca="1" si="38"/>
        <v>5.0048313212369395</v>
      </c>
      <c r="BC31" s="27">
        <f t="shared" ca="1" si="38"/>
        <v>5.1896511616544219</v>
      </c>
      <c r="BD31" s="27">
        <f t="shared" ca="1" si="38"/>
        <v>5.3034626574383097</v>
      </c>
      <c r="BE31" s="27">
        <f t="shared" ca="1" si="38"/>
        <v>5.3418920966318488</v>
      </c>
    </row>
    <row r="32" spans="2:58" x14ac:dyDescent="0.25">
      <c r="B32" s="5"/>
      <c r="C32" s="6"/>
      <c r="D32" s="18"/>
      <c r="E32" s="13">
        <f ca="1">D8-K27</f>
        <v>-8</v>
      </c>
      <c r="F32" s="15"/>
      <c r="G32" s="16"/>
      <c r="H32" s="6"/>
      <c r="I32" s="48"/>
      <c r="J32" s="49" t="s">
        <v>70</v>
      </c>
      <c r="K32" s="50"/>
      <c r="L32" s="6"/>
      <c r="M32" s="6"/>
      <c r="N32" s="6"/>
      <c r="O32" s="6"/>
      <c r="P32" s="6"/>
      <c r="Q32" s="6"/>
      <c r="R32" s="6"/>
      <c r="S32" s="7"/>
      <c r="W32" s="26"/>
      <c r="X32" s="27">
        <f ca="1">D9</f>
        <v>2</v>
      </c>
      <c r="Y32" s="27">
        <f t="shared" ref="Y32:BE32" ca="1" si="39">$AB24+Y30*$X32</f>
        <v>15.803714027062764</v>
      </c>
      <c r="Z32" s="27">
        <f t="shared" ca="1" si="39"/>
        <v>16.19389467109502</v>
      </c>
      <c r="AA32" s="27">
        <f t="shared" ca="1" si="39"/>
        <v>16.569080891792943</v>
      </c>
      <c r="AB32" s="27">
        <f t="shared" ca="1" si="39"/>
        <v>16.91485449310197</v>
      </c>
      <c r="AC32" s="27">
        <f t="shared" ca="1" si="39"/>
        <v>17.21792758943586</v>
      </c>
      <c r="AD32" s="27">
        <f t="shared" ca="1" si="39"/>
        <v>17.466653251667854</v>
      </c>
      <c r="AE32" s="27">
        <f t="shared" ca="1" si="39"/>
        <v>17.651473092085336</v>
      </c>
      <c r="AF32" s="27">
        <f t="shared" ca="1" si="39"/>
        <v>17.765284587869225</v>
      </c>
      <c r="AG32" s="27">
        <f t="shared" ca="1" si="39"/>
        <v>17.803714027062764</v>
      </c>
      <c r="AH32" s="27">
        <f t="shared" ca="1" si="39"/>
        <v>17.765284587869225</v>
      </c>
      <c r="AI32" s="27">
        <f t="shared" ca="1" si="39"/>
        <v>17.651473092085336</v>
      </c>
      <c r="AJ32" s="27">
        <f t="shared" ca="1" si="39"/>
        <v>17.466653251667854</v>
      </c>
      <c r="AK32" s="27">
        <f t="shared" ca="1" si="39"/>
        <v>17.21792758943586</v>
      </c>
      <c r="AL32" s="27">
        <f t="shared" ca="1" si="39"/>
        <v>16.91485449310197</v>
      </c>
      <c r="AM32" s="27">
        <f t="shared" ca="1" si="39"/>
        <v>16.569080891792943</v>
      </c>
      <c r="AN32" s="27">
        <f t="shared" ca="1" si="39"/>
        <v>16.19389467109502</v>
      </c>
      <c r="AO32" s="27">
        <f t="shared" ca="1" si="39"/>
        <v>15.803714027062764</v>
      </c>
      <c r="AP32" s="27">
        <f t="shared" ca="1" si="39"/>
        <v>15.413533383030508</v>
      </c>
      <c r="AQ32" s="27">
        <f t="shared" ca="1" si="39"/>
        <v>15.038347162332585</v>
      </c>
      <c r="AR32" s="27">
        <f t="shared" ca="1" si="39"/>
        <v>14.692573561023559</v>
      </c>
      <c r="AS32" s="27">
        <f t="shared" ca="1" si="39"/>
        <v>14.389500464689668</v>
      </c>
      <c r="AT32" s="27">
        <f t="shared" ca="1" si="39"/>
        <v>14.140774802457674</v>
      </c>
      <c r="AU32" s="27">
        <f t="shared" ca="1" si="39"/>
        <v>13.955954962040192</v>
      </c>
      <c r="AV32" s="27">
        <f t="shared" ca="1" si="39"/>
        <v>13.842143466256303</v>
      </c>
      <c r="AW32" s="27">
        <f t="shared" ca="1" si="39"/>
        <v>13.803714027062764</v>
      </c>
      <c r="AX32" s="27">
        <f t="shared" ca="1" si="39"/>
        <v>13.842143466256303</v>
      </c>
      <c r="AY32" s="27">
        <f t="shared" ca="1" si="39"/>
        <v>13.95595496204019</v>
      </c>
      <c r="AZ32" s="27">
        <f t="shared" ca="1" si="39"/>
        <v>14.140774802457672</v>
      </c>
      <c r="BA32" s="27">
        <f t="shared" ca="1" si="39"/>
        <v>14.389500464689668</v>
      </c>
      <c r="BB32" s="27">
        <f t="shared" ca="1" si="39"/>
        <v>14.692573561023559</v>
      </c>
      <c r="BC32" s="27">
        <f t="shared" ca="1" si="39"/>
        <v>15.038347162332583</v>
      </c>
      <c r="BD32" s="27">
        <f t="shared" ca="1" si="39"/>
        <v>15.413533383030506</v>
      </c>
      <c r="BE32" s="27">
        <f t="shared" ca="1" si="39"/>
        <v>15.803714027062764</v>
      </c>
    </row>
    <row r="33" spans="1:57" x14ac:dyDescent="0.25">
      <c r="B33" s="5"/>
      <c r="C33" s="17"/>
      <c r="D33" s="18"/>
      <c r="E33" s="6"/>
      <c r="F33" s="6"/>
      <c r="G33" s="16"/>
      <c r="H33" s="6"/>
      <c r="I33" s="51"/>
      <c r="J33" s="52" t="str">
        <f ca="1">IF(J30="&lt;","","DO NOT") &amp; " intersect"</f>
        <v>DO NOT intersect</v>
      </c>
      <c r="K33" s="53"/>
      <c r="L33" s="6"/>
      <c r="M33" s="6"/>
      <c r="N33" s="6"/>
      <c r="O33" s="6"/>
      <c r="P33" s="6"/>
      <c r="Q33" s="6"/>
      <c r="R33" s="6"/>
      <c r="S33" s="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</row>
    <row r="34" spans="1:57" x14ac:dyDescent="0.25">
      <c r="A34" s="34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34"/>
    </row>
    <row r="35" spans="1:57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1:57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57" x14ac:dyDescent="0.25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</row>
  </sheetData>
  <conditionalFormatting sqref="I32:K33">
    <cfRule type="expression" dxfId="19" priority="1">
      <formula>$J$30&lt;&gt;"&lt;"</formula>
    </cfRule>
    <cfRule type="expression" dxfId="18" priority="2">
      <formula>$J$30="&lt;"</formula>
    </cfRule>
  </conditionalFormatting>
  <conditionalFormatting sqref="D25:H25">
    <cfRule type="expression" dxfId="17" priority="10">
      <formula>$I$22&lt;0</formula>
    </cfRule>
  </conditionalFormatting>
  <conditionalFormatting sqref="D26:H26">
    <cfRule type="expression" dxfId="16" priority="11">
      <formula>$I$22&gt;=0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52"/>
  <sheetViews>
    <sheetView workbookViewId="0">
      <selection activeCell="V9" sqref="V9"/>
    </sheetView>
  </sheetViews>
  <sheetFormatPr defaultColWidth="6.7109375" defaultRowHeight="15" x14ac:dyDescent="0.25"/>
  <cols>
    <col min="13" max="13" width="6.7109375" customWidth="1"/>
    <col min="21" max="25" width="6.7109375" style="26"/>
    <col min="26" max="39" width="6.7109375" style="27"/>
    <col min="40" max="51" width="6.7109375" style="26"/>
  </cols>
  <sheetData>
    <row r="1" spans="1:38" x14ac:dyDescent="0.25">
      <c r="A1" s="1" t="s">
        <v>0</v>
      </c>
    </row>
    <row r="3" spans="1:38" x14ac:dyDescent="0.25">
      <c r="B3" s="2" t="s">
        <v>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AB3" s="27" t="s">
        <v>222</v>
      </c>
      <c r="AE3" s="27" t="s">
        <v>223</v>
      </c>
      <c r="AH3" s="27" t="s">
        <v>218</v>
      </c>
      <c r="AK3" s="27" t="s">
        <v>226</v>
      </c>
      <c r="AL3" s="27">
        <f ca="1">RANDBETWEEN(1,4)</f>
        <v>1</v>
      </c>
    </row>
    <row r="4" spans="1:38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AE4" s="27" t="s">
        <v>224</v>
      </c>
      <c r="AF4" s="27" t="s">
        <v>225</v>
      </c>
      <c r="AH4" s="27" t="s">
        <v>224</v>
      </c>
      <c r="AI4" s="27" t="s">
        <v>225</v>
      </c>
      <c r="AK4" s="27" t="s">
        <v>224</v>
      </c>
      <c r="AL4" s="27" t="s">
        <v>225</v>
      </c>
    </row>
    <row r="5" spans="1:38" x14ac:dyDescent="0.25">
      <c r="B5" s="5"/>
      <c r="C5" s="6"/>
      <c r="D5" s="8">
        <f ca="1">RANDBETWEEN(-5,5)</f>
        <v>5</v>
      </c>
      <c r="E5" s="6"/>
      <c r="F5" s="8">
        <f ca="1">RANDBETWEEN(-5,5)</f>
        <v>3</v>
      </c>
      <c r="G5" s="6"/>
      <c r="H5" s="6"/>
      <c r="I5" s="8">
        <f t="shared" ref="I5:I7" ca="1" si="0">AF10</f>
        <v>-3</v>
      </c>
      <c r="J5" s="6"/>
      <c r="K5" s="8">
        <f t="shared" ref="K5:K7" ca="1" si="1">AG10</f>
        <v>-3</v>
      </c>
      <c r="L5" s="6"/>
      <c r="M5" s="6"/>
      <c r="N5" s="6"/>
      <c r="O5" s="6"/>
      <c r="P5" s="6"/>
      <c r="Q5" s="6"/>
      <c r="R5" s="6"/>
      <c r="S5" s="7"/>
      <c r="AE5" s="151">
        <f t="shared" ref="AE5:AE7" ca="1" si="2">RANDBETWEEN(-5,5)</f>
        <v>-3</v>
      </c>
      <c r="AF5" s="151">
        <f t="shared" ref="AF5:AF7" ca="1" si="3">RANDBETWEEN(-5,5)</f>
        <v>-3</v>
      </c>
      <c r="AH5" s="151">
        <f t="shared" ref="AH5:AH7" ca="1" si="4">RANDBETWEEN(-5,5)</f>
        <v>-3</v>
      </c>
      <c r="AI5" s="151">
        <f t="shared" ref="AI5:AI7" ca="1" si="5">F5</f>
        <v>3</v>
      </c>
      <c r="AK5" s="151">
        <f t="shared" ref="AK5:AK7" ca="1" si="6">D5-AL5</f>
        <v>2</v>
      </c>
      <c r="AL5" s="151">
        <f ca="1">AL$3*F5</f>
        <v>3</v>
      </c>
    </row>
    <row r="6" spans="1:38" ht="18" x14ac:dyDescent="0.35">
      <c r="B6" s="5"/>
      <c r="C6" s="11" t="s">
        <v>75</v>
      </c>
      <c r="D6" s="10">
        <f t="shared" ref="D6:F7" ca="1" si="7">RANDBETWEEN(-5,5)</f>
        <v>5</v>
      </c>
      <c r="E6" s="12" t="s">
        <v>4</v>
      </c>
      <c r="F6" s="10">
        <f t="shared" ca="1" si="7"/>
        <v>2</v>
      </c>
      <c r="G6" s="6"/>
      <c r="H6" s="11" t="s">
        <v>74</v>
      </c>
      <c r="I6" s="10">
        <f t="shared" ca="1" si="0"/>
        <v>-2</v>
      </c>
      <c r="J6" s="12" t="s">
        <v>4</v>
      </c>
      <c r="K6" s="10">
        <f t="shared" ca="1" si="1"/>
        <v>0</v>
      </c>
      <c r="L6" s="6"/>
      <c r="M6" s="6"/>
      <c r="N6" s="6"/>
      <c r="O6" s="6"/>
      <c r="P6" s="6"/>
      <c r="Q6" s="6"/>
      <c r="R6" s="6"/>
      <c r="S6" s="7"/>
      <c r="AE6" s="151">
        <f t="shared" ca="1" si="2"/>
        <v>-2</v>
      </c>
      <c r="AF6" s="151">
        <f t="shared" ca="1" si="3"/>
        <v>0</v>
      </c>
      <c r="AH6" s="151">
        <f t="shared" ca="1" si="4"/>
        <v>5</v>
      </c>
      <c r="AI6" s="151">
        <f t="shared" ca="1" si="5"/>
        <v>2</v>
      </c>
      <c r="AK6" s="151">
        <f t="shared" ca="1" si="6"/>
        <v>3</v>
      </c>
      <c r="AL6" s="151">
        <f ca="1">AL$3*F6</f>
        <v>2</v>
      </c>
    </row>
    <row r="7" spans="1:38" x14ac:dyDescent="0.25">
      <c r="B7" s="5"/>
      <c r="C7" s="6"/>
      <c r="D7" s="13">
        <f t="shared" ca="1" si="7"/>
        <v>0</v>
      </c>
      <c r="E7" s="6"/>
      <c r="F7" s="13">
        <f t="shared" ca="1" si="7"/>
        <v>-3</v>
      </c>
      <c r="G7" s="6"/>
      <c r="H7" s="6"/>
      <c r="I7" s="13">
        <f t="shared" ca="1" si="0"/>
        <v>-5</v>
      </c>
      <c r="J7" s="6"/>
      <c r="K7" s="13">
        <f t="shared" ca="1" si="1"/>
        <v>4</v>
      </c>
      <c r="L7" s="6"/>
      <c r="M7" s="6"/>
      <c r="N7" s="6"/>
      <c r="O7" s="6"/>
      <c r="P7" s="6"/>
      <c r="Q7" s="6"/>
      <c r="R7" s="6"/>
      <c r="S7" s="7"/>
      <c r="AE7" s="151">
        <f t="shared" ca="1" si="2"/>
        <v>-5</v>
      </c>
      <c r="AF7" s="151">
        <f t="shared" ca="1" si="3"/>
        <v>4</v>
      </c>
      <c r="AH7" s="151">
        <f t="shared" ca="1" si="4"/>
        <v>5</v>
      </c>
      <c r="AI7" s="151">
        <f t="shared" ca="1" si="5"/>
        <v>-3</v>
      </c>
      <c r="AK7" s="151">
        <f t="shared" ca="1" si="6"/>
        <v>3</v>
      </c>
      <c r="AL7" s="151">
        <f ca="1">AL$3*F7</f>
        <v>-3</v>
      </c>
    </row>
    <row r="8" spans="1:38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1:38" x14ac:dyDescent="0.25">
      <c r="B9" s="14" t="s">
        <v>42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AE9" s="148" t="s">
        <v>227</v>
      </c>
      <c r="AF9" s="27" t="s">
        <v>224</v>
      </c>
      <c r="AG9" s="27" t="s">
        <v>225</v>
      </c>
    </row>
    <row r="10" spans="1:38" x14ac:dyDescent="0.25">
      <c r="B10" s="5"/>
      <c r="C10" s="19" t="s">
        <v>79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AA10" s="27" t="s">
        <v>217</v>
      </c>
      <c r="AC10" s="151">
        <v>1</v>
      </c>
      <c r="AF10" s="151">
        <f t="shared" ref="AF10:AG12" ca="1" si="8">IF($AC$10=1,AE5, IF($AC$10=2,AH5,AK5))</f>
        <v>-3</v>
      </c>
      <c r="AG10" s="151">
        <f t="shared" ca="1" si="8"/>
        <v>-3</v>
      </c>
    </row>
    <row r="11" spans="1:38" x14ac:dyDescent="0.25">
      <c r="B11" s="5"/>
      <c r="C11" s="6"/>
      <c r="D11" s="11" t="s">
        <v>76</v>
      </c>
      <c r="E11" s="16">
        <f ca="1">SUMPRODUCT(F5:F7,F5:F7)</f>
        <v>22</v>
      </c>
      <c r="F11" s="11" t="s">
        <v>77</v>
      </c>
      <c r="G11" s="16">
        <f ca="1">SUMPRODUCT(F5:F7,K5:K7)</f>
        <v>-21</v>
      </c>
      <c r="H11" s="11" t="s">
        <v>78</v>
      </c>
      <c r="I11" s="16">
        <f ca="1">SUMPRODUCT(K5:K7,K5:K7)</f>
        <v>25</v>
      </c>
      <c r="J11" s="6"/>
      <c r="K11" s="6"/>
      <c r="L11" s="6"/>
      <c r="M11" s="6"/>
      <c r="N11" s="6"/>
      <c r="O11" s="6"/>
      <c r="P11" s="6"/>
      <c r="Q11" s="6"/>
      <c r="R11" s="6"/>
      <c r="S11" s="7"/>
      <c r="AB11" s="148" t="s">
        <v>219</v>
      </c>
      <c r="AF11" s="151">
        <f t="shared" ca="1" si="8"/>
        <v>-2</v>
      </c>
      <c r="AG11" s="151">
        <f t="shared" ca="1" si="8"/>
        <v>0</v>
      </c>
    </row>
    <row r="12" spans="1:38" x14ac:dyDescent="0.25">
      <c r="B12" s="5"/>
      <c r="C12" s="6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AB12" s="148" t="s">
        <v>220</v>
      </c>
      <c r="AF12" s="151">
        <f t="shared" ca="1" si="8"/>
        <v>-5</v>
      </c>
      <c r="AG12" s="151">
        <f t="shared" ca="1" si="8"/>
        <v>4</v>
      </c>
    </row>
    <row r="13" spans="1:38" x14ac:dyDescent="0.25">
      <c r="B13" s="5"/>
      <c r="C13" s="6"/>
      <c r="D13" s="6"/>
      <c r="E13" s="8">
        <f t="shared" ref="E13:E15" ca="1" si="9">D5-I5</f>
        <v>8</v>
      </c>
      <c r="F13" s="6"/>
      <c r="G13" s="11" t="s">
        <v>81</v>
      </c>
      <c r="H13" s="16">
        <f ca="1">SUMPRODUCT(E13:E15,F5:F7)</f>
        <v>23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AB13" s="148" t="s">
        <v>221</v>
      </c>
    </row>
    <row r="14" spans="1:38" ht="18" x14ac:dyDescent="0.35">
      <c r="B14" s="5"/>
      <c r="C14" s="6"/>
      <c r="D14" s="11" t="s">
        <v>80</v>
      </c>
      <c r="E14" s="10">
        <f t="shared" ca="1" si="9"/>
        <v>7</v>
      </c>
      <c r="F14" s="6"/>
      <c r="G14" s="11" t="s">
        <v>82</v>
      </c>
      <c r="H14" s="16">
        <f ca="1">SUMPRODUCT(E13:E15,K5:K7)</f>
        <v>-4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1:38" x14ac:dyDescent="0.25">
      <c r="B15" s="5"/>
      <c r="C15" s="6"/>
      <c r="D15" s="6"/>
      <c r="E15" s="13">
        <f t="shared" ca="1" si="9"/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1:38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2:19" ht="17.25" x14ac:dyDescent="0.25">
      <c r="B17" s="5"/>
      <c r="C17" s="19" t="s">
        <v>88</v>
      </c>
      <c r="D17" s="6"/>
      <c r="E17" s="6"/>
      <c r="F17" s="6"/>
      <c r="G17" s="11" t="s">
        <v>83</v>
      </c>
      <c r="H17" s="16">
        <f ca="1">G11*G11-E11*I11</f>
        <v>-109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 spans="2:19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2:19" ht="18" x14ac:dyDescent="0.35">
      <c r="B19" s="5"/>
      <c r="C19" s="6"/>
      <c r="D19" s="6"/>
      <c r="E19" s="6"/>
      <c r="F19" s="6"/>
      <c r="G19" s="6"/>
      <c r="H19" s="18" t="s">
        <v>90</v>
      </c>
      <c r="I19" s="18" t="s">
        <v>91</v>
      </c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2:19" x14ac:dyDescent="0.25">
      <c r="B20" s="5"/>
      <c r="C20" s="6"/>
      <c r="D20" s="19" t="s">
        <v>85</v>
      </c>
      <c r="E20" s="6"/>
      <c r="F20" s="6"/>
      <c r="G20" s="6"/>
      <c r="H20" s="8">
        <f ca="1">D5</f>
        <v>5</v>
      </c>
      <c r="I20" s="8">
        <f ca="1">I5+ K5*H$14/I$11</f>
        <v>-2.52</v>
      </c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2:19" x14ac:dyDescent="0.25">
      <c r="B21" s="5"/>
      <c r="C21" s="6"/>
      <c r="D21" s="6"/>
      <c r="E21" s="6"/>
      <c r="F21" s="6"/>
      <c r="G21" s="6"/>
      <c r="H21" s="10">
        <f ca="1">D6</f>
        <v>5</v>
      </c>
      <c r="I21" s="10">
        <f ca="1">I6+ K6*H$14/I$11</f>
        <v>-2</v>
      </c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2:19" x14ac:dyDescent="0.25">
      <c r="B22" s="5"/>
      <c r="C22" s="6"/>
      <c r="D22" s="6"/>
      <c r="E22" s="6"/>
      <c r="F22" s="6"/>
      <c r="G22" s="6"/>
      <c r="H22" s="13">
        <f ca="1">D7</f>
        <v>0</v>
      </c>
      <c r="I22" s="13">
        <f ca="1">I7+ K7*H$14/I$11</f>
        <v>-5.64</v>
      </c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2:19" x14ac:dyDescent="0.25">
      <c r="B23" s="5"/>
      <c r="C23" s="6"/>
      <c r="D23" s="19" t="s">
        <v>84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2:19" ht="18" x14ac:dyDescent="0.35">
      <c r="B24" s="5"/>
      <c r="C24" s="6"/>
      <c r="D24" s="6"/>
      <c r="E24" s="6"/>
      <c r="F24" s="6"/>
      <c r="G24" s="6"/>
      <c r="H24" s="18" t="s">
        <v>90</v>
      </c>
      <c r="I24" s="18" t="s">
        <v>91</v>
      </c>
      <c r="J24" s="6"/>
      <c r="K24" s="6"/>
      <c r="L24" s="6"/>
      <c r="M24" s="6"/>
      <c r="N24" s="6"/>
      <c r="O24" s="6"/>
      <c r="P24" s="6"/>
      <c r="Q24" s="6"/>
      <c r="R24" s="6"/>
      <c r="S24" s="7"/>
    </row>
    <row r="25" spans="2:19" x14ac:dyDescent="0.25">
      <c r="B25" s="5"/>
      <c r="C25" s="6"/>
      <c r="D25" s="6"/>
      <c r="E25" s="6"/>
      <c r="F25" s="16">
        <f ca="1">(I11*H13-G11*H14)/H17</f>
        <v>-4.5045871559633026</v>
      </c>
      <c r="G25" s="6"/>
      <c r="H25" s="8">
        <f ca="1">D5+F$25*F5</f>
        <v>-8.513761467889907</v>
      </c>
      <c r="I25" s="8">
        <f ca="1">I5+F$28*K5</f>
        <v>-13.871559633027523</v>
      </c>
      <c r="J25" s="6"/>
      <c r="K25" s="6"/>
      <c r="L25" s="6"/>
      <c r="M25" s="6"/>
      <c r="N25" s="6"/>
      <c r="O25" s="6"/>
      <c r="P25" s="6"/>
      <c r="Q25" s="6"/>
      <c r="R25" s="6"/>
      <c r="S25" s="7"/>
    </row>
    <row r="26" spans="2:19" x14ac:dyDescent="0.25">
      <c r="B26" s="5"/>
      <c r="C26" s="6"/>
      <c r="D26" s="6"/>
      <c r="E26" s="6"/>
      <c r="F26" s="16"/>
      <c r="G26" s="6"/>
      <c r="H26" s="10">
        <f ca="1">D6+F$25*F6</f>
        <v>-4.0091743119266052</v>
      </c>
      <c r="I26" s="10">
        <f ca="1">I6+F$28*K6</f>
        <v>-2</v>
      </c>
      <c r="J26" s="6"/>
      <c r="K26" s="6"/>
      <c r="L26" s="6"/>
      <c r="M26" s="6"/>
      <c r="N26" s="6"/>
      <c r="O26" s="6"/>
      <c r="P26" s="6"/>
      <c r="Q26" s="6"/>
      <c r="R26" s="6"/>
      <c r="S26" s="7"/>
    </row>
    <row r="27" spans="2:19" x14ac:dyDescent="0.25">
      <c r="B27" s="5"/>
      <c r="C27" s="6"/>
      <c r="D27" s="6"/>
      <c r="E27" s="6"/>
      <c r="F27" s="16"/>
      <c r="G27" s="6"/>
      <c r="H27" s="13">
        <f ca="1">D7+F$25*F7</f>
        <v>13.513761467889907</v>
      </c>
      <c r="I27" s="13">
        <f ca="1">I7+F$28*K7</f>
        <v>9.4954128440366965</v>
      </c>
      <c r="J27" s="6"/>
      <c r="K27" s="6"/>
      <c r="L27" s="6"/>
      <c r="M27" s="6"/>
      <c r="N27" s="6"/>
      <c r="O27" s="6"/>
      <c r="P27" s="6"/>
      <c r="Q27" s="6"/>
      <c r="R27" s="6"/>
      <c r="S27" s="7"/>
    </row>
    <row r="28" spans="2:19" x14ac:dyDescent="0.25">
      <c r="B28" s="5"/>
      <c r="C28" s="6"/>
      <c r="D28" s="6"/>
      <c r="E28" s="6"/>
      <c r="F28" s="16">
        <f ca="1">(H13*G11-E11*H14)/H17</f>
        <v>3.6238532110091741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spans="2:19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2:19" ht="18" x14ac:dyDescent="0.35">
      <c r="B30" s="5"/>
      <c r="C30" s="19" t="s">
        <v>86</v>
      </c>
      <c r="D30" s="6"/>
      <c r="E30" s="6"/>
      <c r="F30" s="6"/>
      <c r="G30" s="6"/>
      <c r="H30" s="18" t="s">
        <v>90</v>
      </c>
      <c r="I30" s="18" t="s">
        <v>91</v>
      </c>
      <c r="J30" s="6"/>
      <c r="K30" s="11" t="s">
        <v>87</v>
      </c>
      <c r="L30" s="16">
        <f ca="1">SQRT(SUMPRODUCT(H31:H33-I31:I33,H31:H33-I31:I33))</f>
        <v>6.9921318821144061</v>
      </c>
      <c r="M30" s="6"/>
      <c r="N30" s="6"/>
      <c r="O30" s="6"/>
      <c r="P30" s="6"/>
      <c r="Q30" s="6"/>
      <c r="R30" s="6"/>
      <c r="S30" s="7"/>
    </row>
    <row r="31" spans="2:19" x14ac:dyDescent="0.25">
      <c r="B31" s="5"/>
      <c r="C31" s="6"/>
      <c r="D31" s="6"/>
      <c r="E31" s="6"/>
      <c r="F31" s="6"/>
      <c r="G31" s="6"/>
      <c r="H31" s="8">
        <f ca="1">IF(H$17=0,H20,H25)</f>
        <v>-8.513761467889907</v>
      </c>
      <c r="I31" s="8">
        <f ca="1">IF(H$17=0,I20,I25)</f>
        <v>-13.871559633027523</v>
      </c>
      <c r="J31" s="6"/>
      <c r="K31" s="6"/>
      <c r="L31" s="6"/>
      <c r="M31" s="6"/>
      <c r="N31" s="6"/>
      <c r="O31" s="6"/>
      <c r="P31" s="6"/>
      <c r="Q31" s="6"/>
      <c r="R31" s="6"/>
      <c r="S31" s="7"/>
    </row>
    <row r="32" spans="2:19" x14ac:dyDescent="0.25">
      <c r="B32" s="5"/>
      <c r="C32" s="6"/>
      <c r="D32" s="6"/>
      <c r="E32" s="6"/>
      <c r="F32" s="6"/>
      <c r="G32" s="6"/>
      <c r="H32" s="10">
        <f ca="1">IF(H$17=0,H21,H26)</f>
        <v>-4.0091743119266052</v>
      </c>
      <c r="I32" s="10">
        <f ca="1">IF(H$17=0,I21,I26)</f>
        <v>-2</v>
      </c>
      <c r="J32" s="6"/>
      <c r="K32" s="6"/>
      <c r="L32" s="6"/>
      <c r="M32" s="6"/>
      <c r="N32" s="6"/>
      <c r="O32" s="6"/>
      <c r="P32" s="6"/>
      <c r="Q32" s="6"/>
      <c r="R32" s="6"/>
      <c r="S32" s="7"/>
    </row>
    <row r="33" spans="2:19" x14ac:dyDescent="0.25">
      <c r="B33" s="5"/>
      <c r="C33" s="6"/>
      <c r="D33" s="6"/>
      <c r="E33" s="6"/>
      <c r="F33" s="6"/>
      <c r="G33" s="6"/>
      <c r="H33" s="13">
        <f ca="1">IF(H$17=0,H22,H27)</f>
        <v>13.513761467889907</v>
      </c>
      <c r="I33" s="13">
        <f ca="1">IF(H$17=0,I22,I27)</f>
        <v>9.4954128440366965</v>
      </c>
      <c r="J33" s="6"/>
      <c r="K33" s="6"/>
      <c r="L33" s="6"/>
      <c r="M33" s="6"/>
      <c r="N33" s="6"/>
      <c r="O33" s="6"/>
      <c r="P33" s="6"/>
      <c r="Q33" s="6"/>
      <c r="R33" s="6"/>
      <c r="S33" s="7"/>
    </row>
    <row r="34" spans="2:19" x14ac:dyDescent="0.2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2"/>
    </row>
    <row r="36" spans="2:19" x14ac:dyDescent="0.25">
      <c r="B36" s="56"/>
      <c r="C36" s="57" t="s">
        <v>89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</row>
    <row r="37" spans="2:19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2:19" ht="18" x14ac:dyDescent="0.35">
      <c r="B38" s="5"/>
      <c r="C38" s="6"/>
      <c r="D38" s="19" t="s">
        <v>93</v>
      </c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2:19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</row>
    <row r="40" spans="2:19" x14ac:dyDescent="0.25">
      <c r="B40" s="5"/>
      <c r="C40" s="6"/>
      <c r="D40" s="6"/>
      <c r="E40" s="6"/>
      <c r="F40" s="8">
        <f ca="1">H31-I31</f>
        <v>5.3577981651376163</v>
      </c>
      <c r="G40" s="6"/>
      <c r="H40" s="6"/>
      <c r="I40" s="6"/>
      <c r="J40" s="6"/>
      <c r="K40" s="59" t="s">
        <v>95</v>
      </c>
      <c r="L40" s="18">
        <f ca="1">SUMPRODUCT(F40:F42,F5:F7)</f>
        <v>7.1054273576010019E-15</v>
      </c>
      <c r="M40" s="6"/>
      <c r="N40" s="7"/>
    </row>
    <row r="41" spans="2:19" x14ac:dyDescent="0.25">
      <c r="B41" s="5"/>
      <c r="C41" s="6"/>
      <c r="D41" s="6"/>
      <c r="E41" s="6"/>
      <c r="F41" s="10">
        <f ca="1">H32-I32</f>
        <v>-2.0091743119266052</v>
      </c>
      <c r="G41" s="6"/>
      <c r="H41" s="6"/>
      <c r="I41" s="6"/>
      <c r="J41" s="6"/>
      <c r="K41" s="46"/>
      <c r="L41" s="18"/>
      <c r="M41" s="6"/>
      <c r="N41" s="7"/>
    </row>
    <row r="42" spans="2:19" x14ac:dyDescent="0.25">
      <c r="B42" s="5"/>
      <c r="C42" s="6"/>
      <c r="D42" s="6"/>
      <c r="E42" s="6"/>
      <c r="F42" s="13">
        <f ca="1">H33-I33</f>
        <v>4.0183486238532105</v>
      </c>
      <c r="G42" s="6"/>
      <c r="H42" s="6"/>
      <c r="I42" s="6"/>
      <c r="J42" s="6"/>
      <c r="K42" s="59" t="s">
        <v>95</v>
      </c>
      <c r="L42" s="18">
        <f ca="1">SUMPRODUCT(F40:F42,K5:K7)</f>
        <v>-7.1054273576010019E-15</v>
      </c>
      <c r="M42" s="6"/>
      <c r="N42" s="7"/>
    </row>
    <row r="43" spans="2:19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</row>
    <row r="44" spans="2:19" ht="18" x14ac:dyDescent="0.35">
      <c r="B44" s="5"/>
      <c r="C44" s="6"/>
      <c r="D44" s="19" t="s">
        <v>94</v>
      </c>
      <c r="E44" s="6"/>
      <c r="F44" s="6"/>
      <c r="G44" s="6"/>
      <c r="H44" s="6"/>
      <c r="I44" s="6"/>
      <c r="J44" s="6"/>
      <c r="K44" s="6"/>
      <c r="L44" s="6"/>
      <c r="M44" s="6"/>
      <c r="N44" s="7"/>
    </row>
    <row r="45" spans="2:19" x14ac:dyDescent="0.25">
      <c r="B45" s="5"/>
      <c r="C45" s="6"/>
      <c r="D45" s="6"/>
      <c r="E45" s="6"/>
      <c r="F45" s="6"/>
      <c r="G45" s="6"/>
      <c r="H45" s="6"/>
      <c r="I45" s="8">
        <f ca="1">H31-D5</f>
        <v>-13.513761467889907</v>
      </c>
      <c r="J45" s="6"/>
      <c r="K45" s="8">
        <f ca="1">F5</f>
        <v>3</v>
      </c>
      <c r="L45" s="6"/>
      <c r="M45" s="8">
        <f ca="1">I46*K47-K46*I47</f>
        <v>0</v>
      </c>
      <c r="N45" s="7"/>
    </row>
    <row r="46" spans="2:19" x14ac:dyDescent="0.25">
      <c r="B46" s="5"/>
      <c r="C46" s="6"/>
      <c r="D46" s="6"/>
      <c r="E46" s="6"/>
      <c r="F46" s="6"/>
      <c r="G46" s="6"/>
      <c r="H46" s="59" t="s">
        <v>95</v>
      </c>
      <c r="I46" s="10">
        <f ca="1">H32-D6</f>
        <v>-9.0091743119266052</v>
      </c>
      <c r="J46" s="18" t="s">
        <v>92</v>
      </c>
      <c r="K46" s="10">
        <f ca="1">F6</f>
        <v>2</v>
      </c>
      <c r="L46" s="58" t="s">
        <v>21</v>
      </c>
      <c r="M46" s="10">
        <f ca="1">-(I45*K47-K45*I47)</f>
        <v>0</v>
      </c>
      <c r="N46" s="7"/>
    </row>
    <row r="47" spans="2:19" x14ac:dyDescent="0.25">
      <c r="B47" s="5"/>
      <c r="C47" s="6"/>
      <c r="D47" s="6"/>
      <c r="E47" s="6"/>
      <c r="F47" s="6"/>
      <c r="G47" s="6"/>
      <c r="H47" s="6"/>
      <c r="I47" s="13">
        <f ca="1">H33-D7</f>
        <v>13.513761467889907</v>
      </c>
      <c r="J47" s="6"/>
      <c r="K47" s="13">
        <f ca="1">F7</f>
        <v>-3</v>
      </c>
      <c r="L47" s="6"/>
      <c r="M47" s="13">
        <f ca="1">I45*K46-K45*I46</f>
        <v>0</v>
      </c>
      <c r="N47" s="7"/>
    </row>
    <row r="48" spans="2:19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</row>
    <row r="49" spans="2:14" x14ac:dyDescent="0.25">
      <c r="B49" s="5"/>
      <c r="C49" s="6"/>
      <c r="D49" s="6"/>
      <c r="E49" s="6"/>
      <c r="F49" s="6"/>
      <c r="G49" s="6"/>
      <c r="H49" s="6"/>
      <c r="I49" s="8">
        <f ca="1">I31-I5</f>
        <v>-10.871559633027523</v>
      </c>
      <c r="J49" s="6"/>
      <c r="K49" s="8">
        <f ca="1">K5</f>
        <v>-3</v>
      </c>
      <c r="L49" s="6"/>
      <c r="M49" s="8">
        <f ca="1">I50*K51-K50*I51</f>
        <v>0</v>
      </c>
      <c r="N49" s="7"/>
    </row>
    <row r="50" spans="2:14" x14ac:dyDescent="0.25">
      <c r="B50" s="5"/>
      <c r="C50" s="6"/>
      <c r="D50" s="6"/>
      <c r="E50" s="6"/>
      <c r="F50" s="6"/>
      <c r="G50" s="6"/>
      <c r="H50" s="59" t="s">
        <v>95</v>
      </c>
      <c r="I50" s="10">
        <f ca="1">I32-I6</f>
        <v>0</v>
      </c>
      <c r="J50" s="18" t="s">
        <v>92</v>
      </c>
      <c r="K50" s="10">
        <f ca="1">K6</f>
        <v>0</v>
      </c>
      <c r="L50" s="58" t="s">
        <v>21</v>
      </c>
      <c r="M50" s="10">
        <f ca="1">-(I49*K51-K49*I51)</f>
        <v>0</v>
      </c>
      <c r="N50" s="7"/>
    </row>
    <row r="51" spans="2:14" x14ac:dyDescent="0.25">
      <c r="B51" s="5"/>
      <c r="C51" s="6"/>
      <c r="D51" s="6"/>
      <c r="E51" s="6"/>
      <c r="F51" s="6"/>
      <c r="G51" s="6"/>
      <c r="H51" s="6"/>
      <c r="I51" s="13">
        <f ca="1">I33-I7</f>
        <v>14.495412844036696</v>
      </c>
      <c r="J51" s="6"/>
      <c r="K51" s="13">
        <f ca="1">K7</f>
        <v>4</v>
      </c>
      <c r="L51" s="6"/>
      <c r="M51" s="13">
        <f ca="1">I49*K50-K49*I50</f>
        <v>0</v>
      </c>
      <c r="N51" s="7"/>
    </row>
    <row r="52" spans="2:14" x14ac:dyDescent="0.25"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2"/>
    </row>
  </sheetData>
  <conditionalFormatting sqref="D20:F20">
    <cfRule type="expression" dxfId="15" priority="17">
      <formula>$H$17=0</formula>
    </cfRule>
  </conditionalFormatting>
  <conditionalFormatting sqref="H20:I22">
    <cfRule type="expression" dxfId="14" priority="19">
      <formula>$H$17&lt;&gt;0</formula>
    </cfRule>
  </conditionalFormatting>
  <conditionalFormatting sqref="D23:F23">
    <cfRule type="expression" dxfId="13" priority="20">
      <formula>$H$17&lt;&gt;0</formula>
    </cfRule>
  </conditionalFormatting>
  <conditionalFormatting sqref="H25:I27">
    <cfRule type="expression" dxfId="12" priority="1">
      <formula>$H$17=0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Group Box 1">
              <controlPr defaultSize="0" autoFill="0" autoPict="0">
                <anchor moveWithCells="1">
                  <from>
                    <xdr:col>11</xdr:col>
                    <xdr:colOff>438150</xdr:colOff>
                    <xdr:row>2</xdr:row>
                    <xdr:rowOff>180975</xdr:rowOff>
                  </from>
                  <to>
                    <xdr:col>14</xdr:col>
                    <xdr:colOff>76200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Option Button 2">
              <controlPr defaultSize="0" autoFill="0" autoLine="0" autoPict="0">
                <anchor moveWithCells="1">
                  <from>
                    <xdr:col>12</xdr:col>
                    <xdr:colOff>76200</xdr:colOff>
                    <xdr:row>3</xdr:row>
                    <xdr:rowOff>133350</xdr:rowOff>
                  </from>
                  <to>
                    <xdr:col>14</xdr:col>
                    <xdr:colOff>200025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Option Button 3">
              <controlPr defaultSize="0" autoFill="0" autoLine="0" autoPict="0">
                <anchor moveWithCells="1">
                  <from>
                    <xdr:col>12</xdr:col>
                    <xdr:colOff>76200</xdr:colOff>
                    <xdr:row>4</xdr:row>
                    <xdr:rowOff>123825</xdr:rowOff>
                  </from>
                  <to>
                    <xdr:col>14</xdr:col>
                    <xdr:colOff>200025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Option Button 4">
              <controlPr defaultSize="0" autoFill="0" autoLine="0" autoPict="0">
                <anchor moveWithCells="1">
                  <from>
                    <xdr:col>12</xdr:col>
                    <xdr:colOff>76200</xdr:colOff>
                    <xdr:row>5</xdr:row>
                    <xdr:rowOff>114300</xdr:rowOff>
                  </from>
                  <to>
                    <xdr:col>14</xdr:col>
                    <xdr:colOff>200025</xdr:colOff>
                    <xdr:row>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opLeftCell="A10" zoomScaleNormal="100" workbookViewId="0">
      <selection activeCell="R45" sqref="R45"/>
    </sheetView>
  </sheetViews>
  <sheetFormatPr defaultColWidth="6.7109375" defaultRowHeight="15" x14ac:dyDescent="0.25"/>
  <cols>
    <col min="4" max="4" width="7.7109375" customWidth="1"/>
    <col min="5" max="5" width="6.7109375" customWidth="1"/>
    <col min="6" max="7" width="7.7109375" customWidth="1"/>
    <col min="8" max="8" width="6.7109375" customWidth="1"/>
    <col min="10" max="10" width="7.7109375" customWidth="1"/>
    <col min="21" max="21" width="6.7109375" style="26"/>
    <col min="22" max="22" width="7" style="26" customWidth="1"/>
    <col min="23" max="39" width="6.7109375" style="26" customWidth="1"/>
    <col min="40" max="40" width="6.7109375" style="26"/>
  </cols>
  <sheetData>
    <row r="1" spans="1:38" x14ac:dyDescent="0.25">
      <c r="A1" s="1" t="s">
        <v>0</v>
      </c>
    </row>
    <row r="2" spans="1:38" x14ac:dyDescent="0.25">
      <c r="V2" s="27" t="s">
        <v>100</v>
      </c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x14ac:dyDescent="0.25">
      <c r="B3" s="2" t="s">
        <v>96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V3" s="27" t="s">
        <v>104</v>
      </c>
      <c r="W3" s="27">
        <f>1E+100</f>
        <v>1E+100</v>
      </c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V4" s="27" t="s">
        <v>97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x14ac:dyDescent="0.25">
      <c r="B5" s="5"/>
      <c r="C5" s="2" t="s">
        <v>97</v>
      </c>
      <c r="D5" s="3" t="s">
        <v>98</v>
      </c>
      <c r="E5" s="3" t="s">
        <v>99</v>
      </c>
      <c r="F5" s="4"/>
      <c r="G5" s="6"/>
      <c r="H5" s="6"/>
      <c r="I5" s="8">
        <f t="shared" ref="I5:I7" ca="1" si="0">RANDBETWEEN(-10,10)</f>
        <v>-2</v>
      </c>
      <c r="J5" s="6"/>
      <c r="K5" s="8">
        <f t="shared" ref="K5:K7" ca="1" si="1">RANDBETWEEN(-5,5)</f>
        <v>4</v>
      </c>
      <c r="L5" s="6"/>
      <c r="M5" s="6"/>
      <c r="N5" s="6"/>
      <c r="O5" s="6"/>
      <c r="P5" s="6"/>
      <c r="Q5" s="6"/>
      <c r="R5" s="6"/>
      <c r="S5" s="7"/>
      <c r="V5" s="27" t="s">
        <v>101</v>
      </c>
      <c r="W5" s="27" t="s">
        <v>102</v>
      </c>
      <c r="X5" s="27" t="s">
        <v>98</v>
      </c>
      <c r="Y5" s="27" t="s">
        <v>99</v>
      </c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x14ac:dyDescent="0.25">
      <c r="B6" s="5"/>
      <c r="C6" s="5"/>
      <c r="D6" s="28">
        <f t="shared" ref="D6:D8" ca="1" si="2">X6</f>
        <v>1.5</v>
      </c>
      <c r="E6" s="28">
        <f t="shared" ref="E6:E8" ca="1" si="3">Y6</f>
        <v>2.5</v>
      </c>
      <c r="F6" s="7"/>
      <c r="G6" s="6"/>
      <c r="H6" s="11" t="s">
        <v>1</v>
      </c>
      <c r="I6" s="10">
        <v>0</v>
      </c>
      <c r="J6" s="12" t="s">
        <v>4</v>
      </c>
      <c r="K6" s="10">
        <v>0</v>
      </c>
      <c r="L6" s="6"/>
      <c r="M6" s="6"/>
      <c r="N6" s="6"/>
      <c r="O6" s="6"/>
      <c r="P6" s="6"/>
      <c r="Q6" s="6"/>
      <c r="R6" s="6"/>
      <c r="S6" s="7"/>
      <c r="V6" s="27">
        <f t="shared" ref="V6:V8" ca="1" si="4">RANDBETWEEN(-7,7)</f>
        <v>2</v>
      </c>
      <c r="W6" s="27">
        <f t="shared" ref="W6:W8" ca="1" si="5">RANDBETWEEN(1,7)/2</f>
        <v>0.5</v>
      </c>
      <c r="X6" s="27">
        <f t="shared" ref="X6:X8" ca="1" si="6">V6-W6</f>
        <v>1.5</v>
      </c>
      <c r="Y6" s="27">
        <f t="shared" ref="Y6:Y8" ca="1" si="7">V6+W6</f>
        <v>2.5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25">
      <c r="B7" s="5"/>
      <c r="C7" s="5"/>
      <c r="D7" s="29">
        <f t="shared" si="2"/>
        <v>-1</v>
      </c>
      <c r="E7" s="29">
        <f t="shared" si="3"/>
        <v>1</v>
      </c>
      <c r="F7" s="7"/>
      <c r="G7" s="6"/>
      <c r="H7" s="6"/>
      <c r="I7" s="13">
        <f t="shared" ca="1" si="0"/>
        <v>-3</v>
      </c>
      <c r="J7" s="6"/>
      <c r="K7" s="13">
        <f t="shared" ca="1" si="1"/>
        <v>4</v>
      </c>
      <c r="L7" s="6"/>
      <c r="M7" s="6"/>
      <c r="N7" s="6"/>
      <c r="O7" s="6"/>
      <c r="P7" s="6"/>
      <c r="Q7" s="6"/>
      <c r="R7" s="6"/>
      <c r="S7" s="7"/>
      <c r="V7" s="27">
        <v>0</v>
      </c>
      <c r="W7" s="27">
        <v>1</v>
      </c>
      <c r="X7" s="27">
        <f t="shared" si="6"/>
        <v>-1</v>
      </c>
      <c r="Y7" s="27">
        <f t="shared" si="7"/>
        <v>1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25">
      <c r="B8" s="5"/>
      <c r="C8" s="5"/>
      <c r="D8" s="30">
        <f t="shared" ca="1" si="2"/>
        <v>4.5</v>
      </c>
      <c r="E8" s="30">
        <f t="shared" ca="1" si="3"/>
        <v>9.5</v>
      </c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V8" s="27">
        <f t="shared" ca="1" si="4"/>
        <v>7</v>
      </c>
      <c r="W8" s="27">
        <f t="shared" ca="1" si="5"/>
        <v>2.5</v>
      </c>
      <c r="X8" s="27">
        <f t="shared" ca="1" si="6"/>
        <v>4.5</v>
      </c>
      <c r="Y8" s="27">
        <f t="shared" ca="1" si="7"/>
        <v>9.5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25">
      <c r="B9" s="5"/>
      <c r="C9" s="20"/>
      <c r="D9" s="60" t="s">
        <v>103</v>
      </c>
      <c r="E9" s="21"/>
      <c r="F9" s="2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V10" s="27" t="s">
        <v>18</v>
      </c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25">
      <c r="B11" s="14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V11" s="27" t="s">
        <v>97</v>
      </c>
      <c r="W11" s="27"/>
      <c r="X11" s="27"/>
      <c r="Y11" s="27"/>
      <c r="Z11" s="27"/>
      <c r="AA11" s="27"/>
      <c r="AB11" s="27" t="s">
        <v>106</v>
      </c>
      <c r="AC11" s="27"/>
      <c r="AD11" s="27">
        <v>40</v>
      </c>
      <c r="AE11" s="27"/>
      <c r="AF11" s="27"/>
      <c r="AG11" s="27"/>
      <c r="AH11" s="27"/>
      <c r="AI11" s="27"/>
      <c r="AJ11" s="27"/>
      <c r="AK11" s="27"/>
      <c r="AL11" s="27"/>
    </row>
    <row r="12" spans="1:38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V12" s="27">
        <f t="shared" ref="V12:V14" ca="1" si="8">X6</f>
        <v>1.5</v>
      </c>
      <c r="W12" s="27">
        <f ca="1">V12</f>
        <v>1.5</v>
      </c>
      <c r="X12" s="27">
        <f t="shared" ref="X12:X14" ca="1" si="9">Y6</f>
        <v>2.5</v>
      </c>
      <c r="Y12" s="27">
        <f ca="1">X12</f>
        <v>2.5</v>
      </c>
      <c r="Z12" s="27">
        <f t="shared" ref="Z12:Z14" ca="1" si="10">V12</f>
        <v>1.5</v>
      </c>
      <c r="AA12" s="27"/>
      <c r="AB12" s="27">
        <f t="shared" ref="AB12:AC13" ca="1" si="11">X6</f>
        <v>1.5</v>
      </c>
      <c r="AC12" s="27">
        <f ca="1">AB12</f>
        <v>1.5</v>
      </c>
      <c r="AD12" s="27"/>
      <c r="AE12" s="27">
        <f ca="1">AF12</f>
        <v>2.5</v>
      </c>
      <c r="AF12" s="27">
        <f ca="1">Y6</f>
        <v>2.5</v>
      </c>
      <c r="AG12" s="27"/>
      <c r="AH12" s="27">
        <f>-AD11</f>
        <v>-40</v>
      </c>
      <c r="AI12" s="27">
        <f>AD11</f>
        <v>40</v>
      </c>
      <c r="AJ12" s="27"/>
      <c r="AK12" s="27">
        <f>-AD11</f>
        <v>-40</v>
      </c>
      <c r="AL12" s="27">
        <f>AD11</f>
        <v>40</v>
      </c>
    </row>
    <row r="13" spans="1:38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V13" s="27">
        <f t="shared" si="8"/>
        <v>-1</v>
      </c>
      <c r="W13" s="27">
        <v>0</v>
      </c>
      <c r="X13" s="27">
        <f t="shared" si="9"/>
        <v>1</v>
      </c>
      <c r="Y13" s="27">
        <v>0</v>
      </c>
      <c r="Z13" s="27">
        <f t="shared" si="10"/>
        <v>-1</v>
      </c>
      <c r="AA13" s="27"/>
      <c r="AB13" s="27">
        <f t="shared" si="11"/>
        <v>-1</v>
      </c>
      <c r="AC13" s="27">
        <f t="shared" si="11"/>
        <v>1</v>
      </c>
      <c r="AD13" s="27"/>
      <c r="AE13" s="27">
        <f>X7</f>
        <v>-1</v>
      </c>
      <c r="AF13" s="27">
        <f>Y7</f>
        <v>1</v>
      </c>
      <c r="AG13" s="27"/>
      <c r="AH13" s="27">
        <f t="shared" ref="AH13:AI14" si="12">X7</f>
        <v>-1</v>
      </c>
      <c r="AI13" s="27">
        <f t="shared" si="12"/>
        <v>1</v>
      </c>
      <c r="AJ13" s="27"/>
      <c r="AK13" s="27">
        <f t="shared" ref="AK13:AL14" si="13">X7</f>
        <v>-1</v>
      </c>
      <c r="AL13" s="27">
        <f t="shared" si="13"/>
        <v>1</v>
      </c>
    </row>
    <row r="14" spans="1:38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V14" s="27">
        <f t="shared" ca="1" si="8"/>
        <v>4.5</v>
      </c>
      <c r="W14" s="27">
        <f ca="1">X14</f>
        <v>9.5</v>
      </c>
      <c r="X14" s="27">
        <f t="shared" ca="1" si="9"/>
        <v>9.5</v>
      </c>
      <c r="Y14" s="27">
        <f ca="1">Z14</f>
        <v>4.5</v>
      </c>
      <c r="Z14" s="27">
        <f t="shared" ca="1" si="10"/>
        <v>4.5</v>
      </c>
      <c r="AA14" s="27"/>
      <c r="AB14" s="27">
        <f>-AD11</f>
        <v>-40</v>
      </c>
      <c r="AC14" s="27">
        <f>AD11</f>
        <v>40</v>
      </c>
      <c r="AD14" s="27"/>
      <c r="AE14" s="27">
        <f>-AD11</f>
        <v>-40</v>
      </c>
      <c r="AF14" s="27">
        <f>AD11</f>
        <v>40</v>
      </c>
      <c r="AG14" s="27"/>
      <c r="AH14" s="27">
        <f t="shared" ca="1" si="12"/>
        <v>4.5</v>
      </c>
      <c r="AI14" s="27">
        <f ca="1">AH14</f>
        <v>4.5</v>
      </c>
      <c r="AJ14" s="27"/>
      <c r="AK14" s="27">
        <f ca="1">AL14</f>
        <v>9.5</v>
      </c>
      <c r="AL14" s="27">
        <f t="shared" ca="1" si="13"/>
        <v>9.5</v>
      </c>
    </row>
    <row r="15" spans="1:38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V16" s="27" t="s">
        <v>14</v>
      </c>
      <c r="W16" s="27">
        <v>40</v>
      </c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2:38" ht="18" x14ac:dyDescent="0.3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V17" s="27" t="s">
        <v>13</v>
      </c>
      <c r="W17" s="27" t="s">
        <v>204</v>
      </c>
      <c r="X17" s="27" t="s">
        <v>7</v>
      </c>
      <c r="Y17" s="27" t="s">
        <v>15</v>
      </c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2:38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V18" s="27">
        <f t="shared" ref="V18:V20" ca="1" si="14">W18-W$16*K5</f>
        <v>-162</v>
      </c>
      <c r="W18" s="27">
        <f t="shared" ref="W18:W20" ca="1" si="15">I5</f>
        <v>-2</v>
      </c>
      <c r="X18" s="27">
        <f t="shared" ref="X18:X20" ca="1" si="16">I5+K5</f>
        <v>2</v>
      </c>
      <c r="Y18" s="27">
        <f t="shared" ref="Y18:Y20" ca="1" si="17">W18+W$16*K5</f>
        <v>158</v>
      </c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2:38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V19" s="27">
        <f t="shared" si="14"/>
        <v>0</v>
      </c>
      <c r="W19" s="27">
        <f t="shared" si="15"/>
        <v>0</v>
      </c>
      <c r="X19" s="27">
        <f t="shared" si="16"/>
        <v>0</v>
      </c>
      <c r="Y19" s="27">
        <f t="shared" si="17"/>
        <v>0</v>
      </c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2:38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V20" s="27">
        <f t="shared" ca="1" si="14"/>
        <v>-163</v>
      </c>
      <c r="W20" s="27">
        <f t="shared" ca="1" si="15"/>
        <v>-3</v>
      </c>
      <c r="X20" s="27">
        <f t="shared" ca="1" si="16"/>
        <v>1</v>
      </c>
      <c r="Y20" s="27">
        <f t="shared" ca="1" si="17"/>
        <v>157</v>
      </c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2:38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2:38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V22" s="27" t="s">
        <v>105</v>
      </c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2:38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V23" s="27">
        <f ca="1">I5+J$31*K5</f>
        <v>1.5</v>
      </c>
      <c r="W23" s="27">
        <f ca="1">I5+K$31*K5</f>
        <v>2.5</v>
      </c>
      <c r="X23" s="27">
        <f t="shared" ref="X23:X25" ca="1" si="18">I5+J$33*K5</f>
        <v>5.5</v>
      </c>
      <c r="Y23" s="27">
        <f t="shared" ref="Y23:Y25" ca="1" si="19">I5+K$33*K5</f>
        <v>10.5</v>
      </c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2:38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V24" s="27">
        <f ca="1">I6+J$31*K6</f>
        <v>0</v>
      </c>
      <c r="W24" s="27">
        <f ca="1">I6+K$31*K6</f>
        <v>0</v>
      </c>
      <c r="X24" s="27">
        <f t="shared" ca="1" si="18"/>
        <v>0</v>
      </c>
      <c r="Y24" s="27">
        <f t="shared" ca="1" si="19"/>
        <v>0</v>
      </c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2:38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V25" s="27">
        <f ca="1">I7+J$31*K7</f>
        <v>0.5</v>
      </c>
      <c r="W25" s="27">
        <f ca="1">I7+K$31*K7</f>
        <v>1.5</v>
      </c>
      <c r="X25" s="27">
        <f t="shared" ca="1" si="18"/>
        <v>4.5</v>
      </c>
      <c r="Y25" s="27">
        <f t="shared" ca="1" si="19"/>
        <v>9.5</v>
      </c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2:38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</row>
    <row r="27" spans="2:38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</row>
    <row r="28" spans="2:38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spans="2:38" x14ac:dyDescent="0.25">
      <c r="B29" s="5"/>
      <c r="C29" s="19" t="s">
        <v>112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2:38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2:38" x14ac:dyDescent="0.25">
      <c r="B31" s="5"/>
      <c r="C31" s="6"/>
      <c r="D31" s="71" t="s">
        <v>107</v>
      </c>
      <c r="E31" s="15" t="s">
        <v>76</v>
      </c>
      <c r="F31" s="72">
        <f ca="1">IF(K5=0,IF(OR(I5&lt;D6,I5&gt;E6), NA(),-$W$3),(D6-I5)/K5)</f>
        <v>0.875</v>
      </c>
      <c r="G31" s="11" t="s">
        <v>77</v>
      </c>
      <c r="H31" s="72">
        <f ca="1">IF(K5=0,$W$3,(E6-I5)/K5)</f>
        <v>1.125</v>
      </c>
      <c r="I31" s="73" t="s">
        <v>95</v>
      </c>
      <c r="J31" s="61">
        <f ca="1">MIN(F31,H31)</f>
        <v>0.875</v>
      </c>
      <c r="K31" s="62">
        <f ca="1">MAX(F31,H31)</f>
        <v>1.125</v>
      </c>
      <c r="L31" s="6"/>
      <c r="M31" s="6"/>
      <c r="N31" s="6"/>
      <c r="O31" s="6"/>
      <c r="P31" s="6"/>
      <c r="Q31" s="6"/>
      <c r="R31" s="6"/>
      <c r="S31" s="7"/>
    </row>
    <row r="32" spans="2:38" x14ac:dyDescent="0.25">
      <c r="B32" s="5"/>
      <c r="C32" s="6"/>
      <c r="D32" s="74" t="s">
        <v>108</v>
      </c>
      <c r="E32" s="15" t="s">
        <v>76</v>
      </c>
      <c r="F32" s="72">
        <f t="shared" ref="F32:F33" si="20">IF(K6=0,IF(OR(I6&lt;D7,I6&gt;E7), NA(),-$W$3),(D7-I6)/K6)</f>
        <v>-1E+100</v>
      </c>
      <c r="G32" s="11" t="s">
        <v>77</v>
      </c>
      <c r="H32" s="72">
        <f t="shared" ref="H32" si="21">IF(K6=0,$W$3,(E7-I6)/K6)</f>
        <v>1E+100</v>
      </c>
      <c r="I32" s="73" t="s">
        <v>95</v>
      </c>
      <c r="J32" s="63">
        <f>MIN(F32,H32)</f>
        <v>-1E+100</v>
      </c>
      <c r="K32" s="64">
        <f>MAX(F32,H32)</f>
        <v>1E+100</v>
      </c>
      <c r="L32" s="6"/>
      <c r="M32" s="6"/>
      <c r="N32" s="6"/>
      <c r="O32" s="6"/>
      <c r="P32" s="6"/>
      <c r="Q32" s="6"/>
      <c r="R32" s="6"/>
      <c r="S32" s="7"/>
    </row>
    <row r="33" spans="2:19" x14ac:dyDescent="0.25">
      <c r="B33" s="5"/>
      <c r="C33" s="6"/>
      <c r="D33" s="75" t="s">
        <v>109</v>
      </c>
      <c r="E33" s="15" t="s">
        <v>76</v>
      </c>
      <c r="F33" s="72">
        <f t="shared" ca="1" si="20"/>
        <v>1.875</v>
      </c>
      <c r="G33" s="11" t="s">
        <v>77</v>
      </c>
      <c r="H33" s="72">
        <f ca="1">IF(K7=0,$W$3,(E8-I7)/K7)</f>
        <v>3.125</v>
      </c>
      <c r="I33" s="73" t="s">
        <v>95</v>
      </c>
      <c r="J33" s="65">
        <f ca="1">MIN(F33,H33)</f>
        <v>1.875</v>
      </c>
      <c r="K33" s="66">
        <f ca="1">MAX(F33,H33)</f>
        <v>3.125</v>
      </c>
      <c r="L33" s="6"/>
      <c r="M33" s="6"/>
      <c r="N33" s="6"/>
      <c r="O33" s="6"/>
      <c r="P33" s="6"/>
      <c r="Q33" s="6"/>
      <c r="R33" s="6"/>
      <c r="S33" s="7"/>
    </row>
    <row r="34" spans="2:19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2:19" x14ac:dyDescent="0.25">
      <c r="B35" s="5"/>
      <c r="C35" s="19" t="s">
        <v>111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</row>
    <row r="36" spans="2:19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</row>
    <row r="37" spans="2:19" x14ac:dyDescent="0.25">
      <c r="B37" s="5"/>
      <c r="C37" s="6"/>
      <c r="D37" s="61">
        <f t="shared" ref="D37:E37" ca="1" si="22">J31</f>
        <v>0.875</v>
      </c>
      <c r="E37" s="62">
        <f t="shared" ca="1" si="22"/>
        <v>1.125</v>
      </c>
      <c r="F37" s="18" t="s">
        <v>110</v>
      </c>
      <c r="G37" s="63">
        <f t="shared" ref="G37:H37" si="23">J32</f>
        <v>-1E+100</v>
      </c>
      <c r="H37" s="64">
        <f t="shared" si="23"/>
        <v>1E+100</v>
      </c>
      <c r="I37" s="73" t="s">
        <v>95</v>
      </c>
      <c r="J37" s="6" t="b">
        <f ca="1">IF(OR(ISNA(D37),ISNA(E37),ISNA(G37),ISNA(H37)),FALSE(),NOT(OR(E37&lt;G37,D37&gt;H37)))</f>
        <v>1</v>
      </c>
      <c r="K37" s="6"/>
      <c r="L37" s="6"/>
      <c r="M37" s="6"/>
      <c r="N37" s="6"/>
      <c r="O37" s="6"/>
      <c r="P37" s="6"/>
      <c r="Q37" s="6"/>
      <c r="R37" s="6"/>
      <c r="S37" s="7"/>
    </row>
    <row r="38" spans="2:19" x14ac:dyDescent="0.25">
      <c r="B38" s="5"/>
      <c r="C38" s="6"/>
      <c r="D38" s="63">
        <f t="shared" ref="D38:E38" si="24">J32</f>
        <v>-1E+100</v>
      </c>
      <c r="E38" s="64">
        <f t="shared" si="24"/>
        <v>1E+100</v>
      </c>
      <c r="F38" s="18" t="s">
        <v>110</v>
      </c>
      <c r="G38" s="65">
        <f t="shared" ref="G38:H38" ca="1" si="25">J33</f>
        <v>1.875</v>
      </c>
      <c r="H38" s="66">
        <f t="shared" ca="1" si="25"/>
        <v>3.125</v>
      </c>
      <c r="I38" s="73" t="s">
        <v>95</v>
      </c>
      <c r="J38" s="6" t="b">
        <f t="shared" ref="J38:J39" ca="1" si="26">IF(OR(ISNA(D38),ISNA(E38),ISNA(G38),ISNA(H38)),FALSE(),NOT(OR(E38&lt;G38,D38&gt;H38)))</f>
        <v>1</v>
      </c>
      <c r="K38" s="6"/>
      <c r="L38" s="6"/>
      <c r="M38" s="67"/>
      <c r="N38" s="68"/>
      <c r="O38" s="69" t="str">
        <f ca="1">"The line and AABB " &amp; IF(AND(J37,J38,J39), "", "DO NOT") &amp; " intersect"</f>
        <v>The line and AABB DO NOT intersect</v>
      </c>
      <c r="P38" s="68"/>
      <c r="Q38" s="70"/>
      <c r="R38" s="6"/>
      <c r="S38" s="7"/>
    </row>
    <row r="39" spans="2:19" x14ac:dyDescent="0.25">
      <c r="B39" s="5"/>
      <c r="C39" s="6"/>
      <c r="D39" s="65">
        <f t="shared" ref="D39:E39" ca="1" si="27">J33</f>
        <v>1.875</v>
      </c>
      <c r="E39" s="66">
        <f t="shared" ca="1" si="27"/>
        <v>3.125</v>
      </c>
      <c r="F39" s="18" t="s">
        <v>110</v>
      </c>
      <c r="G39" s="61">
        <f t="shared" ref="G39:H39" ca="1" si="28">J31</f>
        <v>0.875</v>
      </c>
      <c r="H39" s="62">
        <f t="shared" ca="1" si="28"/>
        <v>1.125</v>
      </c>
      <c r="I39" s="73" t="s">
        <v>95</v>
      </c>
      <c r="J39" s="6" t="b">
        <f t="shared" ca="1" si="26"/>
        <v>0</v>
      </c>
      <c r="K39" s="6"/>
      <c r="L39" s="6"/>
      <c r="M39" s="6"/>
      <c r="N39" s="6"/>
      <c r="O39" s="6"/>
      <c r="P39" s="6"/>
      <c r="Q39" s="6"/>
      <c r="R39" s="6"/>
      <c r="S39" s="7"/>
    </row>
    <row r="40" spans="2:19" x14ac:dyDescent="0.25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2"/>
    </row>
  </sheetData>
  <conditionalFormatting sqref="M38:Q38">
    <cfRule type="expression" dxfId="11" priority="1">
      <formula>NOT(AND($J$37,$J$38,$J$39))</formula>
    </cfRule>
    <cfRule type="expression" dxfId="10" priority="2">
      <formula>AND($J$37,$J$38,$J$39)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"/>
  <sheetViews>
    <sheetView zoomScaleNormal="100" workbookViewId="0">
      <selection activeCell="I33" sqref="I33"/>
    </sheetView>
  </sheetViews>
  <sheetFormatPr defaultColWidth="6.7109375" defaultRowHeight="15" x14ac:dyDescent="0.25"/>
  <cols>
    <col min="24" max="24" width="6.7109375" customWidth="1"/>
    <col min="25" max="25" width="12.7109375" bestFit="1" customWidth="1"/>
    <col min="26" max="26" width="7.85546875" bestFit="1" customWidth="1"/>
    <col min="27" max="27" width="8.5703125" bestFit="1" customWidth="1"/>
    <col min="28" max="31" width="7.7109375" bestFit="1" customWidth="1"/>
    <col min="32" max="33" width="6.7109375" customWidth="1"/>
    <col min="34" max="56" width="7.7109375" bestFit="1" customWidth="1"/>
    <col min="57" max="57" width="11.7109375" bestFit="1" customWidth="1"/>
  </cols>
  <sheetData>
    <row r="1" spans="1:57" x14ac:dyDescent="0.25">
      <c r="A1" s="1" t="s">
        <v>0</v>
      </c>
      <c r="AA1" s="26"/>
      <c r="AB1" s="26"/>
      <c r="AC1" s="26"/>
    </row>
    <row r="2" spans="1:57" x14ac:dyDescent="0.25">
      <c r="AA2" s="26"/>
      <c r="AB2" s="26"/>
      <c r="AC2" s="26"/>
    </row>
    <row r="3" spans="1:57" x14ac:dyDescent="0.25">
      <c r="B3" s="2" t="s">
        <v>121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81"/>
      <c r="T3" s="81"/>
      <c r="U3" s="82"/>
      <c r="V3" s="26"/>
      <c r="W3" s="26"/>
      <c r="X3" s="27" t="s">
        <v>5</v>
      </c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6"/>
      <c r="AY3" s="26"/>
      <c r="AZ3" s="26"/>
      <c r="BA3" s="26"/>
      <c r="BB3" s="26"/>
      <c r="BC3" s="26"/>
      <c r="BD3" s="26"/>
      <c r="BE3" s="26"/>
    </row>
    <row r="4" spans="1:57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83"/>
      <c r="T4" s="83"/>
      <c r="U4" s="84"/>
      <c r="V4" s="26"/>
      <c r="W4" s="26"/>
      <c r="X4" s="27"/>
      <c r="Y4" s="27"/>
      <c r="Z4" s="27"/>
      <c r="AA4" s="27" t="s">
        <v>122</v>
      </c>
      <c r="AB4" s="27" t="s">
        <v>123</v>
      </c>
      <c r="AC4" s="27" t="s">
        <v>124</v>
      </c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6"/>
      <c r="AY4" s="26"/>
      <c r="AZ4" s="26"/>
      <c r="BA4" s="26"/>
      <c r="BB4" s="26"/>
      <c r="BC4" s="26"/>
      <c r="BD4" s="26"/>
      <c r="BE4" s="26"/>
    </row>
    <row r="5" spans="1:57" x14ac:dyDescent="0.25">
      <c r="B5" s="5"/>
      <c r="C5" s="2" t="s">
        <v>59</v>
      </c>
      <c r="D5" s="3"/>
      <c r="E5" s="4"/>
      <c r="F5" s="6"/>
      <c r="G5" s="2" t="s">
        <v>113</v>
      </c>
      <c r="H5" s="3"/>
      <c r="I5" s="3"/>
      <c r="J5" s="3"/>
      <c r="K5" s="4"/>
      <c r="L5" s="6"/>
      <c r="M5" s="6"/>
      <c r="N5" s="6"/>
      <c r="O5" s="6"/>
      <c r="P5" s="6"/>
      <c r="Q5" s="6"/>
      <c r="R5" s="6"/>
      <c r="S5" s="83"/>
      <c r="T5" s="83"/>
      <c r="U5" s="84"/>
      <c r="V5" s="26"/>
      <c r="W5" s="26"/>
      <c r="X5" s="27"/>
      <c r="Y5" s="27" t="s">
        <v>117</v>
      </c>
      <c r="Z5" s="27" t="s">
        <v>116</v>
      </c>
      <c r="AA5" s="27" t="s">
        <v>8</v>
      </c>
      <c r="AB5" s="27" t="s">
        <v>142</v>
      </c>
      <c r="AC5" s="27" t="s">
        <v>8</v>
      </c>
      <c r="AD5" s="27"/>
      <c r="AE5" s="27" t="s">
        <v>11</v>
      </c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6"/>
      <c r="AY5" s="26"/>
      <c r="AZ5" s="26"/>
      <c r="BA5" s="26"/>
      <c r="BB5" s="26"/>
      <c r="BC5" s="26"/>
      <c r="BD5" s="26"/>
      <c r="BE5" s="26"/>
    </row>
    <row r="6" spans="1:57" x14ac:dyDescent="0.25">
      <c r="B6" s="5"/>
      <c r="C6" s="5"/>
      <c r="D6" s="93">
        <f t="shared" ref="D6:D8" ca="1" si="0">RANDBETWEEN(-12,12)</f>
        <v>3</v>
      </c>
      <c r="E6" s="7"/>
      <c r="F6" s="6"/>
      <c r="G6" s="5"/>
      <c r="H6" s="8">
        <f ca="1">RANDBETWEEN(-5,5)</f>
        <v>4</v>
      </c>
      <c r="I6" s="5"/>
      <c r="J6" s="8">
        <f t="shared" ref="J6:J8" ca="1" si="1">RANDBETWEEN(-10,10)</f>
        <v>-10</v>
      </c>
      <c r="K6" s="7"/>
      <c r="L6" s="6"/>
      <c r="M6" s="6"/>
      <c r="N6" s="6"/>
      <c r="O6" s="6"/>
      <c r="P6" s="6"/>
      <c r="Q6" s="6"/>
      <c r="R6" s="6"/>
      <c r="S6" s="83"/>
      <c r="T6" s="83"/>
      <c r="U6" s="84"/>
      <c r="V6" s="26"/>
      <c r="W6" s="26"/>
      <c r="X6" s="27"/>
      <c r="Y6" s="27">
        <f ca="1">D6-H6</f>
        <v>-1</v>
      </c>
      <c r="Z6" s="27">
        <f ca="1">J6</f>
        <v>-10</v>
      </c>
      <c r="AA6" s="27">
        <f ca="1">Y7*Z8-Z7*Y8</f>
        <v>89</v>
      </c>
      <c r="AB6" s="27">
        <f t="shared" ref="AB6:AB8" ca="1" si="2">Y6</f>
        <v>-1</v>
      </c>
      <c r="AC6" s="27">
        <f ca="1">AA7*AB8-AB7*AA8</f>
        <v>-2725</v>
      </c>
      <c r="AD6" s="27"/>
      <c r="AE6" s="27">
        <f t="array" aca="1" ref="AE6:AG6" ca="1">TRANSPOSE(AC6:AC8)/AC9</f>
        <v>-0.87949683929716482</v>
      </c>
      <c r="AF6" s="27">
        <f ca="1"/>
        <v>-0.34211620170825496</v>
      </c>
      <c r="AG6" s="27">
        <f ca="1"/>
        <v>-0.3308199120292088</v>
      </c>
      <c r="AH6" s="27">
        <f ca="1">SQRT(SUMPRODUCT(AE6:AG6,AE6:AG6))</f>
        <v>1</v>
      </c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6"/>
      <c r="AY6" s="26"/>
      <c r="AZ6" s="26"/>
      <c r="BA6" s="26"/>
      <c r="BB6" s="26"/>
      <c r="BC6" s="26"/>
      <c r="BD6" s="26"/>
      <c r="BE6" s="26"/>
    </row>
    <row r="7" spans="1:57" ht="18" x14ac:dyDescent="0.35">
      <c r="B7" s="5"/>
      <c r="C7" s="76" t="s">
        <v>65</v>
      </c>
      <c r="D7" s="94">
        <f t="shared" ca="1" si="0"/>
        <v>-7</v>
      </c>
      <c r="E7" s="7"/>
      <c r="F7" s="6"/>
      <c r="G7" s="102" t="s">
        <v>115</v>
      </c>
      <c r="H7" s="10">
        <f t="shared" ref="H7:H8" ca="1" si="3">RANDBETWEEN(-10,10)</f>
        <v>3</v>
      </c>
      <c r="I7" s="80" t="s">
        <v>114</v>
      </c>
      <c r="J7" s="10">
        <f t="shared" ca="1" si="1"/>
        <v>-3</v>
      </c>
      <c r="K7" s="7"/>
      <c r="L7" s="6"/>
      <c r="M7" s="6"/>
      <c r="N7" s="6"/>
      <c r="O7" s="6"/>
      <c r="P7" s="6"/>
      <c r="Q7" s="6"/>
      <c r="R7" s="6"/>
      <c r="S7" s="83"/>
      <c r="T7" s="83"/>
      <c r="U7" s="84"/>
      <c r="V7" s="26"/>
      <c r="W7" s="26"/>
      <c r="X7" s="27"/>
      <c r="Y7" s="27">
        <f ca="1">D7-H7</f>
        <v>-10</v>
      </c>
      <c r="Z7" s="27">
        <f ca="1">J7</f>
        <v>-3</v>
      </c>
      <c r="AA7" s="27">
        <f ca="1">-(Y6*Z8-Z6*Y8)</f>
        <v>-135</v>
      </c>
      <c r="AB7" s="27">
        <f t="shared" ca="1" si="2"/>
        <v>-10</v>
      </c>
      <c r="AC7" s="27">
        <f ca="1">-(AA6*AB8-AB6*AA8)</f>
        <v>-1060</v>
      </c>
      <c r="AD7" s="27"/>
      <c r="AE7" s="27">
        <f t="array" aca="1" ref="AE7:AG7" ca="1">TRANSPOSE(AA6:AA8)/AA9</f>
        <v>0.47199746393661179</v>
      </c>
      <c r="AF7" s="27">
        <f ca="1"/>
        <v>-0.71595120934205159</v>
      </c>
      <c r="AG7" s="27">
        <f ca="1"/>
        <v>-0.51442420226799268</v>
      </c>
      <c r="AH7" s="27">
        <f ca="1">SQRT(SUMPRODUCT(AE7:AG7,AE7:AG7))</f>
        <v>1</v>
      </c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6"/>
      <c r="AY7" s="26"/>
      <c r="AZ7" s="26"/>
      <c r="BA7" s="26"/>
      <c r="BB7" s="26"/>
      <c r="BC7" s="26"/>
      <c r="BD7" s="26"/>
      <c r="BE7" s="26"/>
    </row>
    <row r="8" spans="1:57" x14ac:dyDescent="0.25">
      <c r="B8" s="5"/>
      <c r="C8" s="5"/>
      <c r="D8" s="95">
        <f t="shared" ca="1" si="0"/>
        <v>7</v>
      </c>
      <c r="E8" s="7"/>
      <c r="F8" s="6"/>
      <c r="G8" s="5"/>
      <c r="H8" s="13">
        <f t="shared" ca="1" si="3"/>
        <v>-6</v>
      </c>
      <c r="I8" s="5"/>
      <c r="J8" s="13">
        <f t="shared" ca="1" si="1"/>
        <v>-5</v>
      </c>
      <c r="K8" s="7"/>
      <c r="L8" s="6"/>
      <c r="M8" s="6"/>
      <c r="N8" s="6"/>
      <c r="O8" s="6"/>
      <c r="P8" s="6"/>
      <c r="Q8" s="6"/>
      <c r="R8" s="6"/>
      <c r="S8" s="83"/>
      <c r="T8" s="83"/>
      <c r="U8" s="84"/>
      <c r="V8" s="26"/>
      <c r="W8" s="26"/>
      <c r="X8" s="27"/>
      <c r="Y8" s="27">
        <f ca="1">D8-H8</f>
        <v>13</v>
      </c>
      <c r="Z8" s="27">
        <f ca="1">J8</f>
        <v>-5</v>
      </c>
      <c r="AA8" s="27">
        <f ca="1">Y6*Z7-Z6*Y7</f>
        <v>-97</v>
      </c>
      <c r="AB8" s="27">
        <f t="shared" ca="1" si="2"/>
        <v>13</v>
      </c>
      <c r="AC8" s="27">
        <f ca="1">AA6*AB7-AB6*AA7</f>
        <v>-1025</v>
      </c>
      <c r="AD8" s="27"/>
      <c r="AE8" s="27">
        <f t="array" aca="1" ref="AE8:AG8" ca="1">TRANSPOSE(AB6:AB8)/AB9</f>
        <v>-6.0858061945018457E-2</v>
      </c>
      <c r="AF8" s="27">
        <f ca="1"/>
        <v>-0.6085806194501846</v>
      </c>
      <c r="AG8" s="27">
        <f ca="1"/>
        <v>0.79115480528523996</v>
      </c>
      <c r="AH8" s="27">
        <f ca="1">SQRT(SUMPRODUCT(AE8:AG8,AE8:AG8))</f>
        <v>1</v>
      </c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6"/>
      <c r="AY8" s="26"/>
      <c r="AZ8" s="26"/>
      <c r="BA8" s="26"/>
      <c r="BB8" s="26"/>
      <c r="BC8" s="26"/>
      <c r="BD8" s="26"/>
      <c r="BE8" s="26"/>
    </row>
    <row r="9" spans="1:57" x14ac:dyDescent="0.25">
      <c r="B9" s="5"/>
      <c r="C9" s="77" t="s">
        <v>60</v>
      </c>
      <c r="D9" s="92">
        <f ca="1">RANDBETWEEN(3,12)/2</f>
        <v>3.5</v>
      </c>
      <c r="E9" s="22"/>
      <c r="F9" s="6"/>
      <c r="G9" s="20"/>
      <c r="H9" s="21"/>
      <c r="I9" s="21"/>
      <c r="J9" s="21"/>
      <c r="K9" s="22"/>
      <c r="L9" s="6"/>
      <c r="M9" s="6"/>
      <c r="N9" s="6"/>
      <c r="O9" s="6"/>
      <c r="P9" s="6"/>
      <c r="Q9" s="6"/>
      <c r="R9" s="6"/>
      <c r="S9" s="83"/>
      <c r="T9" s="83"/>
      <c r="U9" s="84"/>
      <c r="V9" s="26"/>
      <c r="W9" s="26"/>
      <c r="X9" s="27" t="s">
        <v>12</v>
      </c>
      <c r="Y9" s="27">
        <f ca="1">SQRT(SUMPRODUCT(Y6:Y8,Y6:Y8))</f>
        <v>16.431676725154983</v>
      </c>
      <c r="Z9" s="27">
        <f t="shared" ref="Z9:AC9" ca="1" si="4">SQRT(SUMPRODUCT(Z6:Z8,Z6:Z8))</f>
        <v>11.575836902790225</v>
      </c>
      <c r="AA9" s="27">
        <f t="shared" ca="1" si="4"/>
        <v>188.56033517153071</v>
      </c>
      <c r="AB9" s="27">
        <f t="shared" ca="1" si="4"/>
        <v>16.431676725154983</v>
      </c>
      <c r="AC9" s="27">
        <f t="shared" ca="1" si="4"/>
        <v>3098.3624707254639</v>
      </c>
      <c r="AD9" s="27"/>
      <c r="AE9" s="27">
        <f ca="1">SQRT(SUMPRODUCT(AE6:AE8,AE6:AE8))</f>
        <v>0.99999999999999989</v>
      </c>
      <c r="AF9" s="27">
        <f t="shared" ref="AF9:AG9" ca="1" si="5">SQRT(SUMPRODUCT(AF6:AF8,AF6:AF8))</f>
        <v>1</v>
      </c>
      <c r="AG9" s="27">
        <f t="shared" ca="1" si="5"/>
        <v>1</v>
      </c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6"/>
      <c r="AY9" s="26"/>
      <c r="AZ9" s="26"/>
      <c r="BA9" s="26"/>
      <c r="BB9" s="26"/>
      <c r="BC9" s="26"/>
      <c r="BD9" s="26"/>
      <c r="BE9" s="26"/>
    </row>
    <row r="10" spans="1:57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83"/>
      <c r="T10" s="83"/>
      <c r="U10" s="84"/>
      <c r="V10" s="26"/>
      <c r="W10" s="26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6"/>
      <c r="AY10" s="26"/>
      <c r="AZ10" s="26"/>
      <c r="BA10" s="26"/>
      <c r="BB10" s="26"/>
      <c r="BC10" s="26"/>
      <c r="BD10" s="26"/>
      <c r="BE10" s="26"/>
    </row>
    <row r="11" spans="1:57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83"/>
      <c r="T11" s="83"/>
      <c r="U11" s="84"/>
      <c r="V11" s="26"/>
      <c r="W11" s="26"/>
      <c r="X11" s="27" t="s">
        <v>113</v>
      </c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6"/>
      <c r="AY11" s="26"/>
      <c r="AZ11" s="26"/>
      <c r="BA11" s="26"/>
      <c r="BB11" s="26"/>
      <c r="BC11" s="26"/>
      <c r="BD11" s="26"/>
      <c r="BE11" s="26"/>
    </row>
    <row r="12" spans="1:57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83"/>
      <c r="T12" s="83"/>
      <c r="U12" s="84"/>
      <c r="V12" s="26"/>
      <c r="X12" s="27" t="s">
        <v>16</v>
      </c>
      <c r="Y12" s="27" t="s">
        <v>116</v>
      </c>
      <c r="Z12" s="27" t="s">
        <v>64</v>
      </c>
      <c r="AA12" s="27" t="s">
        <v>125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6"/>
      <c r="AY12" s="26"/>
      <c r="AZ12" s="26"/>
      <c r="BA12" s="26"/>
      <c r="BB12" s="26"/>
      <c r="BC12" s="26"/>
      <c r="BD12" s="26"/>
      <c r="BE12" s="26"/>
    </row>
    <row r="13" spans="1:57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83"/>
      <c r="T13" s="83"/>
      <c r="U13" s="84"/>
      <c r="V13" s="26"/>
      <c r="X13" s="27">
        <f ca="1">H6</f>
        <v>4</v>
      </c>
      <c r="Y13" s="27">
        <f ca="1">J6</f>
        <v>-10</v>
      </c>
      <c r="Z13" s="27">
        <f ca="1">D6</f>
        <v>3</v>
      </c>
      <c r="AA13" s="27">
        <f ca="1">Z13-I$17*Y13/(K$17*K$17)</f>
        <v>1.1343283582089552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57" x14ac:dyDescent="0.25">
      <c r="B14" s="14" t="s">
        <v>129</v>
      </c>
      <c r="C14" s="1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83"/>
      <c r="T14" s="83"/>
      <c r="U14" s="84"/>
      <c r="V14" s="26"/>
      <c r="X14" s="27">
        <f ca="1">H7</f>
        <v>3</v>
      </c>
      <c r="Y14" s="27">
        <f ca="1">J7</f>
        <v>-3</v>
      </c>
      <c r="Z14" s="27">
        <f ca="1">D7</f>
        <v>-7</v>
      </c>
      <c r="AA14" s="27">
        <f ca="1">Z14-I$17*Y14/(K$17*K$17)</f>
        <v>-7.5597014925373136</v>
      </c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57" x14ac:dyDescent="0.25">
      <c r="B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83"/>
      <c r="T15" s="83"/>
      <c r="U15" s="84"/>
      <c r="V15" s="26"/>
      <c r="X15" s="27">
        <f ca="1">H8</f>
        <v>-6</v>
      </c>
      <c r="Y15" s="27">
        <f ca="1">J8</f>
        <v>-5</v>
      </c>
      <c r="Z15" s="27">
        <f ca="1">D8</f>
        <v>7</v>
      </c>
      <c r="AA15" s="27">
        <f ca="1">Z15-I$17*Y15/(K$17*K$17)</f>
        <v>6.0671641791044779</v>
      </c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57" x14ac:dyDescent="0.25">
      <c r="B16" s="5"/>
      <c r="C16" s="6"/>
      <c r="D16" s="6"/>
      <c r="E16" s="8">
        <f ca="1">D6-H6</f>
        <v>-1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3"/>
      <c r="T16" s="83"/>
      <c r="U16" s="84"/>
      <c r="V16" s="26"/>
      <c r="W16" s="26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2:57" x14ac:dyDescent="0.25">
      <c r="B17" s="5"/>
      <c r="C17" s="6"/>
      <c r="D17" s="6"/>
      <c r="E17" s="10">
        <f ca="1">D7-H7</f>
        <v>-10</v>
      </c>
      <c r="F17" s="6"/>
      <c r="G17" s="6"/>
      <c r="H17" s="6"/>
      <c r="I17" s="18">
        <f ca="1">SUMPRODUCT(E16:E18,J6:J8)</f>
        <v>-25</v>
      </c>
      <c r="J17" s="6"/>
      <c r="K17" s="16">
        <f ca="1">SQRT(SUMPRODUCT(J6:J8,J6:J8))</f>
        <v>11.575836902790225</v>
      </c>
      <c r="L17" s="6"/>
      <c r="M17" s="6"/>
      <c r="N17" s="6"/>
      <c r="O17" s="6"/>
      <c r="P17" s="6"/>
      <c r="Q17" s="6"/>
      <c r="R17" s="6"/>
      <c r="S17" s="83"/>
      <c r="T17" s="83"/>
      <c r="U17" s="84"/>
      <c r="V17" s="26"/>
      <c r="W17" s="26"/>
      <c r="X17" s="27" t="s">
        <v>18</v>
      </c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6"/>
      <c r="AY17" s="26"/>
      <c r="AZ17" s="26"/>
      <c r="BA17" s="26"/>
      <c r="BB17" s="26"/>
      <c r="BC17" s="26"/>
      <c r="BD17" s="26"/>
      <c r="BE17" s="26"/>
    </row>
    <row r="18" spans="2:57" x14ac:dyDescent="0.25">
      <c r="B18" s="5"/>
      <c r="C18" s="6"/>
      <c r="D18" s="6"/>
      <c r="E18" s="13">
        <f ca="1">D8-H8</f>
        <v>13</v>
      </c>
      <c r="F18" s="6"/>
      <c r="G18" s="6"/>
      <c r="H18" s="6"/>
      <c r="I18" s="87" t="str">
        <f ca="1">IF(I17&gt;0,"↑", IF(I17&lt;0,"↓","↔") )</f>
        <v>↓</v>
      </c>
      <c r="J18" s="6"/>
      <c r="K18" s="6"/>
      <c r="L18" s="6"/>
      <c r="M18" s="6"/>
      <c r="N18" s="6"/>
      <c r="O18" s="6"/>
      <c r="P18" s="6"/>
      <c r="Q18" s="6"/>
      <c r="R18" s="6"/>
      <c r="S18" s="83"/>
      <c r="T18" s="83"/>
      <c r="U18" s="84"/>
      <c r="V18" s="26"/>
      <c r="W18" s="26"/>
      <c r="X18" s="27" t="s">
        <v>16</v>
      </c>
      <c r="Y18" s="27" t="s">
        <v>116</v>
      </c>
      <c r="Z18" s="27" t="s">
        <v>64</v>
      </c>
      <c r="AA18" s="27" t="s">
        <v>125</v>
      </c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6"/>
      <c r="AY18" s="26"/>
      <c r="AZ18" s="26"/>
      <c r="BA18" s="26"/>
      <c r="BB18" s="26"/>
      <c r="BC18" s="26"/>
      <c r="BD18" s="26"/>
      <c r="BE18" s="26"/>
    </row>
    <row r="19" spans="2:57" x14ac:dyDescent="0.25">
      <c r="B19" s="5"/>
      <c r="C19" s="46"/>
      <c r="D19" s="46"/>
      <c r="E19" s="46"/>
      <c r="F19" s="6"/>
      <c r="G19" s="78"/>
      <c r="H19" s="88"/>
      <c r="I19" s="89" t="str">
        <f ca="1">"Sphere center " &amp; IF(I17=0,"on",IF(I17&gt;0,"above", "below")) &amp; " the plane"</f>
        <v>Sphere center below the plane</v>
      </c>
      <c r="J19" s="88"/>
      <c r="K19" s="79"/>
      <c r="L19" s="6"/>
      <c r="M19" s="6"/>
      <c r="N19" s="6"/>
      <c r="O19" s="6"/>
      <c r="P19" s="6"/>
      <c r="Q19" s="6"/>
      <c r="R19" s="6"/>
      <c r="S19" s="83"/>
      <c r="T19" s="83"/>
      <c r="U19" s="84"/>
      <c r="V19" s="26"/>
      <c r="W19" s="26"/>
      <c r="X19" s="27">
        <f t="array" aca="1" ref="X19:AA21" ca="1">MMULT(AE6:AG8,X13:AA15)</f>
        <v>-2.5594164901381711</v>
      </c>
      <c r="Y19" s="27">
        <f ca="1"/>
        <v>11.475416558242458</v>
      </c>
      <c r="Z19" s="27">
        <f ca="1"/>
        <v>-2.5594164901381715</v>
      </c>
      <c r="AA19" s="27">
        <f ca="1"/>
        <v>-0.41848056509293707</v>
      </c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6"/>
      <c r="AY19" s="26"/>
      <c r="AZ19" s="26"/>
      <c r="BA19" s="26"/>
      <c r="BB19" s="26"/>
      <c r="BC19" s="26"/>
      <c r="BD19" s="26"/>
      <c r="BE19" s="26"/>
    </row>
    <row r="20" spans="2:57" x14ac:dyDescent="0.25">
      <c r="B20" s="5"/>
      <c r="C20" s="6"/>
      <c r="D20" s="6"/>
      <c r="E20" s="6"/>
      <c r="F20" s="6"/>
      <c r="G20" s="6"/>
      <c r="H20" s="6"/>
      <c r="I20" s="23" t="s">
        <v>130</v>
      </c>
      <c r="J20" s="6"/>
      <c r="K20" s="6"/>
      <c r="L20" s="6"/>
      <c r="M20" s="6"/>
      <c r="N20" s="6"/>
      <c r="O20" s="6"/>
      <c r="P20" s="6"/>
      <c r="Q20" s="6"/>
      <c r="R20" s="6"/>
      <c r="S20" s="83"/>
      <c r="T20" s="83"/>
      <c r="U20" s="84"/>
      <c r="V20" s="26"/>
      <c r="W20" s="26"/>
      <c r="X20" s="27">
        <f ca="1"/>
        <v>2.8266814413282488</v>
      </c>
      <c r="Y20" s="27">
        <f ca="1"/>
        <v>0</v>
      </c>
      <c r="Z20" s="27">
        <f ca="1"/>
        <v>2.8266814413282475</v>
      </c>
      <c r="AA20" s="27">
        <f ca="1"/>
        <v>2.8266814413282484</v>
      </c>
      <c r="AB20" s="27"/>
      <c r="AC20" s="27"/>
      <c r="AD20" s="27"/>
      <c r="AE20" s="27"/>
      <c r="AF20" s="27">
        <f ca="1">SUMPRODUCT(Z19:Z21-X19:X21,AC6:AC8)</f>
        <v>-16842.468643283857</v>
      </c>
      <c r="AG20" s="27">
        <f ca="1">SUMPRODUCT(Y19:Y21,AF6:AF8)</f>
        <v>-2.9999999999999996</v>
      </c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6"/>
      <c r="AY20" s="26"/>
      <c r="AZ20" s="26"/>
      <c r="BA20" s="26"/>
      <c r="BB20" s="26"/>
      <c r="BC20" s="26"/>
      <c r="BD20" s="26"/>
      <c r="BE20" s="26"/>
    </row>
    <row r="21" spans="2:57" x14ac:dyDescent="0.25">
      <c r="B21" s="5"/>
      <c r="D21" s="46"/>
      <c r="E21" s="46"/>
      <c r="F21" s="46"/>
      <c r="G21" s="46"/>
      <c r="H21" s="46"/>
      <c r="I21" s="46"/>
      <c r="J21" s="46"/>
      <c r="K21" s="6"/>
      <c r="L21" s="6"/>
      <c r="M21" s="6"/>
      <c r="N21" s="6"/>
      <c r="O21" s="6"/>
      <c r="P21" s="6"/>
      <c r="Q21" s="6"/>
      <c r="R21" s="6"/>
      <c r="S21" s="83"/>
      <c r="T21" s="83"/>
      <c r="U21" s="84"/>
      <c r="V21" s="26"/>
      <c r="W21" s="26"/>
      <c r="X21" s="27">
        <f ca="1"/>
        <v>-6.8161029378420679</v>
      </c>
      <c r="Y21" s="27">
        <f ca="1"/>
        <v>-1.5214515486254614</v>
      </c>
      <c r="Z21" s="27">
        <f ca="1"/>
        <v>9.6155737873129166</v>
      </c>
      <c r="AA21" s="27">
        <f ca="1"/>
        <v>9.3317208864499577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6"/>
      <c r="AY21" s="26"/>
      <c r="AZ21" s="26"/>
      <c r="BA21" s="26"/>
      <c r="BB21" s="26"/>
      <c r="BC21" s="26"/>
      <c r="BD21" s="26"/>
      <c r="BE21" s="26"/>
    </row>
    <row r="22" spans="2:57" x14ac:dyDescent="0.25">
      <c r="B22" s="5"/>
      <c r="C22" s="6"/>
      <c r="D22" s="9"/>
      <c r="E22" s="6"/>
      <c r="F22" s="6"/>
      <c r="G22" s="18">
        <f ca="1">ABS(I17/K17)</f>
        <v>2.1596710639534002</v>
      </c>
      <c r="H22" s="55" t="str">
        <f ca="1">IF(G22&lt;D9,"&lt;","≥")</f>
        <v>&lt;</v>
      </c>
      <c r="I22" s="18">
        <f ca="1">D9</f>
        <v>3.5</v>
      </c>
      <c r="J22" s="47" t="s">
        <v>127</v>
      </c>
      <c r="K22" s="6"/>
      <c r="L22" s="6"/>
      <c r="M22" s="6"/>
      <c r="N22" s="6"/>
      <c r="O22" s="6"/>
      <c r="P22" s="6"/>
      <c r="Q22" s="6"/>
      <c r="R22" s="6"/>
      <c r="S22" s="83"/>
      <c r="T22" s="83"/>
      <c r="U22" s="84"/>
      <c r="V22" s="26"/>
      <c r="W22" s="26"/>
      <c r="X22" s="27" t="s">
        <v>14</v>
      </c>
      <c r="Y22" s="27">
        <v>40</v>
      </c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2:57" x14ac:dyDescent="0.25">
      <c r="B23" s="5"/>
      <c r="C23" s="6"/>
      <c r="D23" s="6"/>
      <c r="E23" s="6"/>
      <c r="F23" s="6"/>
      <c r="G23" s="6"/>
      <c r="H23" s="90" t="s">
        <v>126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83"/>
      <c r="T23" s="83"/>
      <c r="U23" s="84"/>
      <c r="V23" s="26"/>
      <c r="W23" s="26"/>
      <c r="X23" s="27" t="s">
        <v>7</v>
      </c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2:57" x14ac:dyDescent="0.25">
      <c r="B24" s="5"/>
      <c r="C24" s="19"/>
      <c r="D24" s="6"/>
      <c r="E24" s="6"/>
      <c r="F24" s="6"/>
      <c r="G24" s="56"/>
      <c r="H24" s="49" t="s">
        <v>128</v>
      </c>
      <c r="I24" s="4"/>
      <c r="J24" s="6"/>
      <c r="K24" s="6"/>
      <c r="L24" s="6"/>
      <c r="M24" s="6"/>
      <c r="N24" s="6"/>
      <c r="O24" s="6"/>
      <c r="P24" s="6"/>
      <c r="Q24" s="6"/>
      <c r="R24" s="6"/>
      <c r="S24" s="83"/>
      <c r="T24" s="83"/>
      <c r="U24" s="84"/>
      <c r="V24" s="26"/>
      <c r="W24" s="26"/>
      <c r="X24" s="27">
        <f ca="1">-Y21</f>
        <v>1.5214515486254614</v>
      </c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2:57" x14ac:dyDescent="0.25">
      <c r="B25" s="5"/>
      <c r="C25" s="6"/>
      <c r="D25" s="6"/>
      <c r="E25" s="6"/>
      <c r="F25" s="6"/>
      <c r="G25" s="20"/>
      <c r="H25" s="52" t="str">
        <f ca="1">IF(H22="&lt;", "", "DO NOT") &amp; " intersect"</f>
        <v xml:space="preserve"> intersect</v>
      </c>
      <c r="I25" s="22"/>
      <c r="J25" s="6"/>
      <c r="K25" s="6"/>
      <c r="L25" s="6"/>
      <c r="M25" s="6"/>
      <c r="N25" s="6"/>
      <c r="O25" s="6"/>
      <c r="P25" s="6"/>
      <c r="Q25" s="6"/>
      <c r="R25" s="6"/>
      <c r="S25" s="83"/>
      <c r="T25" s="83"/>
      <c r="U25" s="84"/>
      <c r="V25" s="26"/>
      <c r="W25" s="26"/>
      <c r="X25" s="27">
        <f ca="1">Y20</f>
        <v>0</v>
      </c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2:57" x14ac:dyDescent="0.25"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85"/>
      <c r="T26" s="85"/>
      <c r="U26" s="86"/>
      <c r="V26" s="26"/>
      <c r="W26" s="26"/>
      <c r="X26" s="27">
        <f ca="1">Y19</f>
        <v>11.475416558242458</v>
      </c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6"/>
      <c r="AY26" s="26"/>
      <c r="AZ26" s="26"/>
      <c r="BA26" s="26"/>
      <c r="BB26" s="26"/>
      <c r="BC26" s="26"/>
      <c r="BD26" s="26"/>
      <c r="BE26" s="26"/>
    </row>
    <row r="27" spans="2:57" x14ac:dyDescent="0.25">
      <c r="S27" s="26"/>
      <c r="T27" s="26"/>
      <c r="U27" s="26"/>
      <c r="V27" s="26"/>
      <c r="W27" s="26"/>
      <c r="X27" s="27" t="s">
        <v>13</v>
      </c>
      <c r="Y27" s="27" t="s">
        <v>118</v>
      </c>
      <c r="Z27" s="27" t="s">
        <v>119</v>
      </c>
      <c r="AA27" s="27" t="s">
        <v>15</v>
      </c>
      <c r="AB27" s="91" t="s">
        <v>120</v>
      </c>
      <c r="AC27" s="91" t="s">
        <v>116</v>
      </c>
      <c r="AD27" s="27" t="s">
        <v>64</v>
      </c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6"/>
      <c r="AY27" s="26"/>
      <c r="AZ27" s="26"/>
      <c r="BA27" s="26"/>
      <c r="BB27" s="26"/>
      <c r="BC27" s="26"/>
      <c r="BD27" s="26"/>
      <c r="BE27" s="26"/>
    </row>
    <row r="28" spans="2:57" x14ac:dyDescent="0.25">
      <c r="S28" s="26"/>
      <c r="T28" s="26"/>
      <c r="U28" s="26"/>
      <c r="V28" s="26"/>
      <c r="W28" s="26"/>
      <c r="X28" s="27">
        <f ca="1">Y28-Y$22*X24</f>
        <v>-63.417478435156625</v>
      </c>
      <c r="Y28" s="27">
        <f t="shared" ref="Y28:Y30" ca="1" si="6">X19</f>
        <v>-2.5594164901381711</v>
      </c>
      <c r="Z28" s="27">
        <f ca="1">Y28+X24</f>
        <v>-1.0379649415127097</v>
      </c>
      <c r="AA28" s="27">
        <f ca="1">Y28+Y$22*X24</f>
        <v>58.298645454880287</v>
      </c>
      <c r="AB28" s="27">
        <f t="shared" ref="AB28:AB30" ca="1" si="7">Y28</f>
        <v>-2.5594164901381711</v>
      </c>
      <c r="AC28" s="27">
        <f t="shared" ref="AC28:AC30" ca="1" si="8">AB28+Y19</f>
        <v>8.916000068104287</v>
      </c>
      <c r="AD28" s="27">
        <f t="shared" ref="AD28:AD30" ca="1" si="9">Z19</f>
        <v>-2.5594164901381715</v>
      </c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6"/>
      <c r="AY28" s="26"/>
      <c r="AZ28" s="26"/>
      <c r="BA28" s="26"/>
      <c r="BB28" s="26"/>
      <c r="BC28" s="26"/>
      <c r="BD28" s="26"/>
      <c r="BE28" s="26"/>
    </row>
    <row r="29" spans="2:57" x14ac:dyDescent="0.25">
      <c r="S29" s="26"/>
      <c r="T29" s="26"/>
      <c r="U29" s="26"/>
      <c r="V29" s="26"/>
      <c r="W29" s="26"/>
      <c r="X29" s="27">
        <f ca="1">Y29-Y$22*X25</f>
        <v>2.8266814413282488</v>
      </c>
      <c r="Y29" s="27">
        <f t="shared" ca="1" si="6"/>
        <v>2.8266814413282488</v>
      </c>
      <c r="Z29" s="27">
        <f t="shared" ref="Z29:Z30" ca="1" si="10">Y29+X25</f>
        <v>2.8266814413282488</v>
      </c>
      <c r="AA29" s="27">
        <f ca="1">Y29+Y$22*X25</f>
        <v>2.8266814413282488</v>
      </c>
      <c r="AB29" s="27">
        <f t="shared" ca="1" si="7"/>
        <v>2.8266814413282488</v>
      </c>
      <c r="AC29" s="27">
        <f t="shared" ca="1" si="8"/>
        <v>2.8266814413282488</v>
      </c>
      <c r="AD29" s="27">
        <f t="shared" ca="1" si="9"/>
        <v>2.8266814413282475</v>
      </c>
      <c r="AE29" s="27"/>
      <c r="AF29" s="27">
        <f ca="1">SUMPRODUCT(Y19:Y21,Z28:Z30-Y28:Y30)</f>
        <v>0</v>
      </c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6"/>
      <c r="AY29" s="26"/>
      <c r="AZ29" s="26"/>
      <c r="BA29" s="26"/>
      <c r="BB29" s="26"/>
      <c r="BC29" s="26"/>
      <c r="BD29" s="26"/>
      <c r="BE29" s="26"/>
    </row>
    <row r="30" spans="2:57" x14ac:dyDescent="0.25">
      <c r="S30" s="26"/>
      <c r="T30" s="26"/>
      <c r="U30" s="26"/>
      <c r="V30" s="26"/>
      <c r="W30" s="26"/>
      <c r="X30" s="27">
        <f ca="1">Y30-Y$22*X26</f>
        <v>-465.83276526754037</v>
      </c>
      <c r="Y30" s="27">
        <f t="shared" ca="1" si="6"/>
        <v>-6.8161029378420679</v>
      </c>
      <c r="Z30" s="27">
        <f t="shared" ca="1" si="10"/>
        <v>4.6593136204003898</v>
      </c>
      <c r="AA30" s="27">
        <f ca="1">Y30+Y$22*X26</f>
        <v>452.20055939185625</v>
      </c>
      <c r="AB30" s="27">
        <f t="shared" ca="1" si="7"/>
        <v>-6.8161029378420679</v>
      </c>
      <c r="AC30" s="27">
        <f t="shared" ca="1" si="8"/>
        <v>-8.3375544864675284</v>
      </c>
      <c r="AD30" s="27">
        <f t="shared" ca="1" si="9"/>
        <v>9.6155737873129166</v>
      </c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6"/>
      <c r="AY30" s="26"/>
      <c r="AZ30" s="26"/>
      <c r="BA30" s="26"/>
      <c r="BB30" s="26"/>
      <c r="BC30" s="26"/>
      <c r="BD30" s="26"/>
      <c r="BE30" s="26"/>
    </row>
    <row r="31" spans="2:57" x14ac:dyDescent="0.25">
      <c r="J31" s="45"/>
      <c r="S31" s="26"/>
      <c r="T31" s="26"/>
      <c r="U31" s="26"/>
      <c r="V31" s="26"/>
      <c r="W31" s="26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6"/>
      <c r="AY31" s="26"/>
      <c r="AZ31" s="26"/>
      <c r="BA31" s="26"/>
      <c r="BB31" s="26"/>
      <c r="BC31" s="26"/>
      <c r="BD31" s="26"/>
      <c r="BE31" s="26"/>
    </row>
    <row r="32" spans="2:57" x14ac:dyDescent="0.25">
      <c r="X32" s="27" t="s">
        <v>61</v>
      </c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6"/>
      <c r="AY32" s="26"/>
      <c r="AZ32" s="26"/>
      <c r="BA32" s="26"/>
      <c r="BB32" s="26"/>
      <c r="BC32" s="26"/>
      <c r="BD32" s="26"/>
      <c r="BE32" s="26"/>
    </row>
    <row r="33" spans="24:57" x14ac:dyDescent="0.25">
      <c r="X33" s="27">
        <v>24</v>
      </c>
      <c r="Y33" s="27">
        <v>0</v>
      </c>
      <c r="Z33" s="27">
        <f>Y33+1</f>
        <v>1</v>
      </c>
      <c r="AA33" s="27">
        <f t="shared" ref="AA33:AW33" si="11">Z33+1</f>
        <v>2</v>
      </c>
      <c r="AB33" s="27">
        <f t="shared" si="11"/>
        <v>3</v>
      </c>
      <c r="AC33" s="27">
        <f t="shared" si="11"/>
        <v>4</v>
      </c>
      <c r="AD33" s="27">
        <f t="shared" si="11"/>
        <v>5</v>
      </c>
      <c r="AE33" s="27">
        <f t="shared" si="11"/>
        <v>6</v>
      </c>
      <c r="AF33" s="27">
        <f t="shared" si="11"/>
        <v>7</v>
      </c>
      <c r="AG33" s="27">
        <f t="shared" si="11"/>
        <v>8</v>
      </c>
      <c r="AH33" s="27">
        <f t="shared" si="11"/>
        <v>9</v>
      </c>
      <c r="AI33" s="27">
        <f t="shared" si="11"/>
        <v>10</v>
      </c>
      <c r="AJ33" s="27">
        <f t="shared" si="11"/>
        <v>11</v>
      </c>
      <c r="AK33" s="27">
        <f t="shared" si="11"/>
        <v>12</v>
      </c>
      <c r="AL33" s="27">
        <f t="shared" si="11"/>
        <v>13</v>
      </c>
      <c r="AM33" s="27">
        <f t="shared" si="11"/>
        <v>14</v>
      </c>
      <c r="AN33" s="27">
        <f t="shared" si="11"/>
        <v>15</v>
      </c>
      <c r="AO33" s="27">
        <f t="shared" si="11"/>
        <v>16</v>
      </c>
      <c r="AP33" s="27">
        <f t="shared" si="11"/>
        <v>17</v>
      </c>
      <c r="AQ33" s="27">
        <f t="shared" si="11"/>
        <v>18</v>
      </c>
      <c r="AR33" s="27">
        <f t="shared" si="11"/>
        <v>19</v>
      </c>
      <c r="AS33" s="27">
        <f t="shared" si="11"/>
        <v>20</v>
      </c>
      <c r="AT33" s="27">
        <f t="shared" si="11"/>
        <v>21</v>
      </c>
      <c r="AU33" s="27">
        <f t="shared" si="11"/>
        <v>22</v>
      </c>
      <c r="AV33" s="27">
        <f t="shared" si="11"/>
        <v>23</v>
      </c>
      <c r="AW33" s="27">
        <f t="shared" si="11"/>
        <v>24</v>
      </c>
      <c r="AX33" s="26"/>
      <c r="AY33" s="26"/>
      <c r="AZ33" s="26"/>
      <c r="BA33" s="26"/>
      <c r="BB33" s="26"/>
      <c r="BC33" s="26"/>
      <c r="BD33" s="26"/>
      <c r="BE33" s="26"/>
    </row>
    <row r="34" spans="24:57" x14ac:dyDescent="0.25">
      <c r="X34" s="27">
        <f>2*PI()/X33</f>
        <v>0.26179938779914941</v>
      </c>
      <c r="Y34" s="27">
        <f t="shared" ref="Y34:AW34" si="12">Y33*$X34</f>
        <v>0</v>
      </c>
      <c r="Z34" s="27">
        <f t="shared" si="12"/>
        <v>0.26179938779914941</v>
      </c>
      <c r="AA34" s="27">
        <f t="shared" si="12"/>
        <v>0.52359877559829882</v>
      </c>
      <c r="AB34" s="27">
        <f t="shared" si="12"/>
        <v>0.78539816339744828</v>
      </c>
      <c r="AC34" s="27">
        <f t="shared" si="12"/>
        <v>1.0471975511965976</v>
      </c>
      <c r="AD34" s="27">
        <f t="shared" si="12"/>
        <v>1.308996938995747</v>
      </c>
      <c r="AE34" s="27">
        <f t="shared" si="12"/>
        <v>1.5707963267948966</v>
      </c>
      <c r="AF34" s="27">
        <f t="shared" si="12"/>
        <v>1.8325957145940459</v>
      </c>
      <c r="AG34" s="27">
        <f t="shared" si="12"/>
        <v>2.0943951023931953</v>
      </c>
      <c r="AH34" s="27">
        <f t="shared" si="12"/>
        <v>2.3561944901923448</v>
      </c>
      <c r="AI34" s="27">
        <f t="shared" si="12"/>
        <v>2.617993877991494</v>
      </c>
      <c r="AJ34" s="27">
        <f t="shared" si="12"/>
        <v>2.8797932657906435</v>
      </c>
      <c r="AK34" s="27">
        <f t="shared" si="12"/>
        <v>3.1415926535897931</v>
      </c>
      <c r="AL34" s="27">
        <f t="shared" si="12"/>
        <v>3.4033920413889422</v>
      </c>
      <c r="AM34" s="27">
        <f t="shared" si="12"/>
        <v>3.6651914291880918</v>
      </c>
      <c r="AN34" s="27">
        <f t="shared" si="12"/>
        <v>3.926990816987241</v>
      </c>
      <c r="AO34" s="27">
        <f t="shared" si="12"/>
        <v>4.1887902047863905</v>
      </c>
      <c r="AP34" s="27">
        <f t="shared" si="12"/>
        <v>4.4505895925855397</v>
      </c>
      <c r="AQ34" s="27">
        <f t="shared" si="12"/>
        <v>4.7123889803846897</v>
      </c>
      <c r="AR34" s="27">
        <f t="shared" si="12"/>
        <v>4.9741883681838388</v>
      </c>
      <c r="AS34" s="27">
        <f t="shared" si="12"/>
        <v>5.2359877559829879</v>
      </c>
      <c r="AT34" s="27">
        <f t="shared" si="12"/>
        <v>5.497787143782138</v>
      </c>
      <c r="AU34" s="27">
        <f t="shared" si="12"/>
        <v>5.7595865315812871</v>
      </c>
      <c r="AV34" s="27">
        <f t="shared" si="12"/>
        <v>6.0213859193804362</v>
      </c>
      <c r="AW34" s="27">
        <f t="shared" si="12"/>
        <v>6.2831853071795862</v>
      </c>
      <c r="AX34" s="26"/>
      <c r="AY34" s="26"/>
      <c r="AZ34" s="26"/>
      <c r="BA34" s="26"/>
      <c r="BB34" s="26"/>
      <c r="BC34" s="26"/>
      <c r="BD34" s="26"/>
      <c r="BE34" s="26"/>
    </row>
    <row r="35" spans="24:57" x14ac:dyDescent="0.25">
      <c r="X35" s="27" t="s">
        <v>62</v>
      </c>
      <c r="Y35" s="27">
        <f t="shared" ref="Y35:AW35" si="13">COS(Y34)</f>
        <v>1</v>
      </c>
      <c r="Z35" s="27">
        <f t="shared" si="13"/>
        <v>0.96592582628906831</v>
      </c>
      <c r="AA35" s="27">
        <f t="shared" si="13"/>
        <v>0.86602540378443871</v>
      </c>
      <c r="AB35" s="27">
        <f t="shared" si="13"/>
        <v>0.70710678118654757</v>
      </c>
      <c r="AC35" s="27">
        <f t="shared" si="13"/>
        <v>0.50000000000000011</v>
      </c>
      <c r="AD35" s="27">
        <f t="shared" si="13"/>
        <v>0.25881904510252096</v>
      </c>
      <c r="AE35" s="27">
        <f t="shared" si="13"/>
        <v>6.1257422745431001E-17</v>
      </c>
      <c r="AF35" s="27">
        <f t="shared" si="13"/>
        <v>-0.25881904510252063</v>
      </c>
      <c r="AG35" s="27">
        <f t="shared" si="13"/>
        <v>-0.49999999999999978</v>
      </c>
      <c r="AH35" s="27">
        <f t="shared" si="13"/>
        <v>-0.70710678118654746</v>
      </c>
      <c r="AI35" s="27">
        <f t="shared" si="13"/>
        <v>-0.86602540378443849</v>
      </c>
      <c r="AJ35" s="27">
        <f t="shared" si="13"/>
        <v>-0.9659258262890682</v>
      </c>
      <c r="AK35" s="27">
        <f t="shared" si="13"/>
        <v>-1</v>
      </c>
      <c r="AL35" s="27">
        <f t="shared" si="13"/>
        <v>-0.96592582628906842</v>
      </c>
      <c r="AM35" s="27">
        <f t="shared" si="13"/>
        <v>-0.86602540378443882</v>
      </c>
      <c r="AN35" s="27">
        <f t="shared" si="13"/>
        <v>-0.70710678118654791</v>
      </c>
      <c r="AO35" s="27">
        <f t="shared" si="13"/>
        <v>-0.50000000000000044</v>
      </c>
      <c r="AP35" s="27">
        <f t="shared" si="13"/>
        <v>-0.25881904510252152</v>
      </c>
      <c r="AQ35" s="27">
        <f t="shared" si="13"/>
        <v>-1.83772268236293E-16</v>
      </c>
      <c r="AR35" s="27">
        <f t="shared" si="13"/>
        <v>0.2588190451025203</v>
      </c>
      <c r="AS35" s="27">
        <f t="shared" si="13"/>
        <v>0.49999999999999933</v>
      </c>
      <c r="AT35" s="27">
        <f t="shared" si="13"/>
        <v>0.70710678118654735</v>
      </c>
      <c r="AU35" s="27">
        <f t="shared" si="13"/>
        <v>0.86602540378443837</v>
      </c>
      <c r="AV35" s="27">
        <f t="shared" si="13"/>
        <v>0.96592582628906809</v>
      </c>
      <c r="AW35" s="27">
        <f t="shared" si="13"/>
        <v>1</v>
      </c>
      <c r="AX35" s="26"/>
      <c r="AY35" s="26"/>
      <c r="AZ35" s="26"/>
      <c r="BA35" s="26"/>
      <c r="BB35" s="26"/>
      <c r="BC35" s="26"/>
      <c r="BD35" s="26"/>
      <c r="BE35" s="26"/>
    </row>
    <row r="36" spans="24:57" x14ac:dyDescent="0.25">
      <c r="X36" s="27" t="s">
        <v>63</v>
      </c>
      <c r="Y36" s="27">
        <f>SIN(Y34)</f>
        <v>0</v>
      </c>
      <c r="Z36" s="27">
        <f t="shared" ref="Z36:AW36" si="14">SIN(Z34)</f>
        <v>0.25881904510252074</v>
      </c>
      <c r="AA36" s="27">
        <f t="shared" si="14"/>
        <v>0.49999999999999994</v>
      </c>
      <c r="AB36" s="27">
        <f t="shared" si="14"/>
        <v>0.70710678118654746</v>
      </c>
      <c r="AC36" s="27">
        <f t="shared" si="14"/>
        <v>0.8660254037844386</v>
      </c>
      <c r="AD36" s="27">
        <f t="shared" si="14"/>
        <v>0.9659258262890682</v>
      </c>
      <c r="AE36" s="27">
        <f t="shared" si="14"/>
        <v>1</v>
      </c>
      <c r="AF36" s="27">
        <f t="shared" si="14"/>
        <v>0.96592582628906831</v>
      </c>
      <c r="AG36" s="27">
        <f t="shared" si="14"/>
        <v>0.86602540378443871</v>
      </c>
      <c r="AH36" s="27">
        <f t="shared" si="14"/>
        <v>0.70710678118654757</v>
      </c>
      <c r="AI36" s="27">
        <f t="shared" si="14"/>
        <v>0.50000000000000033</v>
      </c>
      <c r="AJ36" s="27">
        <f t="shared" si="14"/>
        <v>0.25881904510252102</v>
      </c>
      <c r="AK36" s="27">
        <f t="shared" si="14"/>
        <v>1.22514845490862E-16</v>
      </c>
      <c r="AL36" s="27">
        <f t="shared" si="14"/>
        <v>-0.25881904510252035</v>
      </c>
      <c r="AM36" s="27">
        <f t="shared" si="14"/>
        <v>-0.49999999999999972</v>
      </c>
      <c r="AN36" s="27">
        <f t="shared" si="14"/>
        <v>-0.70710678118654713</v>
      </c>
      <c r="AO36" s="27">
        <f t="shared" si="14"/>
        <v>-0.86602540378443837</v>
      </c>
      <c r="AP36" s="27">
        <f t="shared" si="14"/>
        <v>-0.96592582628906809</v>
      </c>
      <c r="AQ36" s="27">
        <f t="shared" si="14"/>
        <v>-1</v>
      </c>
      <c r="AR36" s="27">
        <f t="shared" si="14"/>
        <v>-0.96592582628906842</v>
      </c>
      <c r="AS36" s="27">
        <f t="shared" si="14"/>
        <v>-0.86602540378443904</v>
      </c>
      <c r="AT36" s="27">
        <f t="shared" si="14"/>
        <v>-0.70710678118654768</v>
      </c>
      <c r="AU36" s="27">
        <f t="shared" si="14"/>
        <v>-0.50000000000000044</v>
      </c>
      <c r="AV36" s="27">
        <f t="shared" si="14"/>
        <v>-0.25881904510252157</v>
      </c>
      <c r="AW36" s="27">
        <f t="shared" si="14"/>
        <v>-2.45029690981724E-16</v>
      </c>
      <c r="AX36" s="26"/>
      <c r="AY36" s="26"/>
      <c r="AZ36" s="26"/>
      <c r="BA36" s="26"/>
      <c r="BB36" s="26"/>
      <c r="BC36" s="26"/>
      <c r="BD36" s="26"/>
      <c r="BE36" s="26"/>
    </row>
    <row r="37" spans="24:57" x14ac:dyDescent="0.25">
      <c r="X37" s="27" t="s">
        <v>64</v>
      </c>
      <c r="Y37" s="27">
        <f t="shared" ref="Y37:AW37" ca="1" si="15">$AD28+Y35*$X38</f>
        <v>0.94058350986182848</v>
      </c>
      <c r="Z37" s="27">
        <f t="shared" ca="1" si="15"/>
        <v>0.82132390187356741</v>
      </c>
      <c r="AA37" s="27">
        <f t="shared" ca="1" si="15"/>
        <v>0.47167242310736412</v>
      </c>
      <c r="AB37" s="27">
        <f t="shared" ca="1" si="15"/>
        <v>-8.454275598525518E-2</v>
      </c>
      <c r="AC37" s="27">
        <f t="shared" ca="1" si="15"/>
        <v>-0.80941649013817107</v>
      </c>
      <c r="AD37" s="27">
        <f t="shared" ca="1" si="15"/>
        <v>-1.653549832279348</v>
      </c>
      <c r="AE37" s="27">
        <f t="shared" ca="1" si="15"/>
        <v>-2.5594164901381715</v>
      </c>
      <c r="AF37" s="27">
        <f t="shared" ca="1" si="15"/>
        <v>-3.4652831479969937</v>
      </c>
      <c r="AG37" s="27">
        <f t="shared" ca="1" si="15"/>
        <v>-4.3094164901381706</v>
      </c>
      <c r="AH37" s="27">
        <f t="shared" ca="1" si="15"/>
        <v>-5.0342902242910874</v>
      </c>
      <c r="AI37" s="27">
        <f t="shared" ca="1" si="15"/>
        <v>-5.5905054033837063</v>
      </c>
      <c r="AJ37" s="27">
        <f t="shared" ca="1" si="15"/>
        <v>-5.9401568821499104</v>
      </c>
      <c r="AK37" s="27">
        <f t="shared" ca="1" si="15"/>
        <v>-6.0594164901381715</v>
      </c>
      <c r="AL37" s="27">
        <f t="shared" ca="1" si="15"/>
        <v>-5.9401568821499104</v>
      </c>
      <c r="AM37" s="27">
        <f t="shared" ca="1" si="15"/>
        <v>-5.5905054033837072</v>
      </c>
      <c r="AN37" s="27">
        <f t="shared" ca="1" si="15"/>
        <v>-5.0342902242910892</v>
      </c>
      <c r="AO37" s="27">
        <f t="shared" ca="1" si="15"/>
        <v>-4.3094164901381733</v>
      </c>
      <c r="AP37" s="27">
        <f t="shared" ca="1" si="15"/>
        <v>-3.4652831479969968</v>
      </c>
      <c r="AQ37" s="27">
        <f t="shared" ca="1" si="15"/>
        <v>-2.559416490138172</v>
      </c>
      <c r="AR37" s="27">
        <f t="shared" ca="1" si="15"/>
        <v>-1.6535498322793505</v>
      </c>
      <c r="AS37" s="27">
        <f t="shared" ca="1" si="15"/>
        <v>-0.80941649013817374</v>
      </c>
      <c r="AT37" s="27">
        <f t="shared" ca="1" si="15"/>
        <v>-8.4542755985255624E-2</v>
      </c>
      <c r="AU37" s="27">
        <f t="shared" ca="1" si="15"/>
        <v>0.47167242310736279</v>
      </c>
      <c r="AV37" s="27">
        <f t="shared" ca="1" si="15"/>
        <v>0.82132390187356696</v>
      </c>
      <c r="AW37" s="27">
        <f t="shared" ca="1" si="15"/>
        <v>0.94058350986182848</v>
      </c>
      <c r="AX37" s="26"/>
      <c r="AY37" s="26"/>
      <c r="AZ37" s="26"/>
      <c r="BA37" s="26"/>
      <c r="BB37" s="26"/>
      <c r="BC37" s="26"/>
      <c r="BD37" s="26"/>
      <c r="BE37" s="26"/>
    </row>
    <row r="38" spans="24:57" x14ac:dyDescent="0.25">
      <c r="X38" s="27">
        <f ca="1">D9</f>
        <v>3.5</v>
      </c>
      <c r="Y38" s="27">
        <f t="shared" ref="Y38:AW38" ca="1" si="16">$AD30+Y36*$X38</f>
        <v>9.6155737873129166</v>
      </c>
      <c r="Z38" s="27">
        <f t="shared" ca="1" si="16"/>
        <v>10.52144044517174</v>
      </c>
      <c r="AA38" s="27">
        <f t="shared" ca="1" si="16"/>
        <v>11.365573787312917</v>
      </c>
      <c r="AB38" s="27">
        <f t="shared" ca="1" si="16"/>
        <v>12.090447521465833</v>
      </c>
      <c r="AC38" s="27">
        <f t="shared" ca="1" si="16"/>
        <v>12.646662700558451</v>
      </c>
      <c r="AD38" s="27">
        <f t="shared" ca="1" si="16"/>
        <v>12.996314179324656</v>
      </c>
      <c r="AE38" s="27">
        <f t="shared" ca="1" si="16"/>
        <v>13.115573787312917</v>
      </c>
      <c r="AF38" s="27">
        <f t="shared" ca="1" si="16"/>
        <v>12.996314179324656</v>
      </c>
      <c r="AG38" s="27">
        <f t="shared" ca="1" si="16"/>
        <v>12.646662700558451</v>
      </c>
      <c r="AH38" s="27">
        <f t="shared" ca="1" si="16"/>
        <v>12.090447521465833</v>
      </c>
      <c r="AI38" s="27">
        <f t="shared" ca="1" si="16"/>
        <v>11.365573787312918</v>
      </c>
      <c r="AJ38" s="27">
        <f t="shared" ca="1" si="16"/>
        <v>10.52144044517174</v>
      </c>
      <c r="AK38" s="27">
        <f t="shared" ca="1" si="16"/>
        <v>9.6155737873129166</v>
      </c>
      <c r="AL38" s="27">
        <f t="shared" ca="1" si="16"/>
        <v>8.7097071294540953</v>
      </c>
      <c r="AM38" s="27">
        <f t="shared" ca="1" si="16"/>
        <v>7.8655737873129175</v>
      </c>
      <c r="AN38" s="27">
        <f t="shared" ca="1" si="16"/>
        <v>7.1407000531600016</v>
      </c>
      <c r="AO38" s="27">
        <f t="shared" ca="1" si="16"/>
        <v>6.5844848740673818</v>
      </c>
      <c r="AP38" s="27">
        <f t="shared" ca="1" si="16"/>
        <v>6.2348333953011785</v>
      </c>
      <c r="AQ38" s="27">
        <f t="shared" ca="1" si="16"/>
        <v>6.1155737873129166</v>
      </c>
      <c r="AR38" s="27">
        <f t="shared" ca="1" si="16"/>
        <v>6.2348333953011768</v>
      </c>
      <c r="AS38" s="27">
        <f t="shared" ca="1" si="16"/>
        <v>6.58448487406738</v>
      </c>
      <c r="AT38" s="27">
        <f t="shared" ca="1" si="16"/>
        <v>7.1407000531599998</v>
      </c>
      <c r="AU38" s="27">
        <f t="shared" ca="1" si="16"/>
        <v>7.8655737873129148</v>
      </c>
      <c r="AV38" s="27">
        <f t="shared" ca="1" si="16"/>
        <v>8.7097071294540918</v>
      </c>
      <c r="AW38" s="27">
        <f t="shared" ca="1" si="16"/>
        <v>9.6155737873129166</v>
      </c>
      <c r="AX38" s="26"/>
      <c r="AY38" s="26"/>
      <c r="AZ38" s="26"/>
      <c r="BA38" s="26"/>
      <c r="BB38" s="26"/>
      <c r="BC38" s="26"/>
      <c r="BD38" s="26"/>
      <c r="BE38" s="26"/>
    </row>
  </sheetData>
  <conditionalFormatting sqref="G24:I25">
    <cfRule type="expression" dxfId="9" priority="1">
      <formula>$H$22&lt;&gt;"&lt;"</formula>
    </cfRule>
    <cfRule type="expression" dxfId="8" priority="2">
      <formula>$H$22="&lt;"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3"/>
  <sheetViews>
    <sheetView topLeftCell="A8" zoomScaleNormal="100" workbookViewId="0">
      <selection activeCell="Y35" sqref="Y35"/>
    </sheetView>
  </sheetViews>
  <sheetFormatPr defaultColWidth="6.7109375" defaultRowHeight="15" x14ac:dyDescent="0.25"/>
  <cols>
    <col min="25" max="58" width="6.7109375" customWidth="1"/>
  </cols>
  <sheetData>
    <row r="1" spans="1:58" x14ac:dyDescent="0.25">
      <c r="A1" s="1" t="s">
        <v>0</v>
      </c>
      <c r="AB1" s="26"/>
      <c r="AC1" s="26"/>
      <c r="AD1" s="26"/>
    </row>
    <row r="2" spans="1:58" x14ac:dyDescent="0.25">
      <c r="AB2" s="26"/>
      <c r="AC2" s="26"/>
      <c r="AD2" s="26"/>
    </row>
    <row r="3" spans="1:58" x14ac:dyDescent="0.25">
      <c r="B3" s="2" t="s">
        <v>131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81"/>
      <c r="U3" s="81"/>
      <c r="V3" s="82"/>
      <c r="W3" s="26"/>
      <c r="X3" s="26"/>
      <c r="Y3" s="27" t="s">
        <v>5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</row>
    <row r="4" spans="1:58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83"/>
      <c r="U4" s="83"/>
      <c r="V4" s="84"/>
      <c r="W4" s="26"/>
      <c r="X4" s="26"/>
      <c r="Y4" s="27"/>
      <c r="Z4" s="27"/>
      <c r="AA4" s="27"/>
      <c r="AB4" s="27" t="s">
        <v>122</v>
      </c>
      <c r="AC4" s="27" t="s">
        <v>123</v>
      </c>
      <c r="AD4" s="27" t="s">
        <v>124</v>
      </c>
      <c r="AE4" s="27"/>
      <c r="AF4" s="27"/>
      <c r="AG4" s="27"/>
      <c r="AH4" s="27"/>
      <c r="AI4" s="27"/>
      <c r="AJ4" s="27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</row>
    <row r="5" spans="1:58" x14ac:dyDescent="0.25">
      <c r="B5" s="5"/>
      <c r="C5" s="2" t="s">
        <v>36</v>
      </c>
      <c r="D5" s="3"/>
      <c r="E5" s="3"/>
      <c r="F5" s="4"/>
      <c r="G5" s="6"/>
      <c r="H5" s="2" t="s">
        <v>113</v>
      </c>
      <c r="I5" s="3"/>
      <c r="J5" s="3"/>
      <c r="K5" s="3"/>
      <c r="L5" s="4"/>
      <c r="M5" s="6"/>
      <c r="N5" s="6"/>
      <c r="O5" s="6"/>
      <c r="P5" s="6"/>
      <c r="Q5" s="6"/>
      <c r="R5" s="6"/>
      <c r="S5" s="6"/>
      <c r="T5" s="83"/>
      <c r="U5" s="83"/>
      <c r="V5" s="84"/>
      <c r="W5" s="26"/>
      <c r="X5" s="26"/>
      <c r="Y5" s="27"/>
      <c r="Z5" s="27" t="s">
        <v>132</v>
      </c>
      <c r="AA5" s="27" t="s">
        <v>116</v>
      </c>
      <c r="AB5" s="27" t="s">
        <v>8</v>
      </c>
      <c r="AC5" s="27" t="s">
        <v>143</v>
      </c>
      <c r="AD5" s="27" t="s">
        <v>8</v>
      </c>
      <c r="AE5" s="27"/>
      <c r="AF5" s="27" t="s">
        <v>11</v>
      </c>
      <c r="AG5" s="27"/>
      <c r="AH5" s="27"/>
      <c r="AI5" s="27"/>
      <c r="AJ5" s="27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</row>
    <row r="6" spans="1:58" ht="18" x14ac:dyDescent="0.35">
      <c r="B6" s="5"/>
      <c r="C6" s="5"/>
      <c r="D6" s="103" t="s">
        <v>137</v>
      </c>
      <c r="E6" s="103" t="s">
        <v>138</v>
      </c>
      <c r="F6" s="99"/>
      <c r="G6" s="6"/>
      <c r="H6" s="5"/>
      <c r="I6" s="8">
        <f ca="1">RANDBETWEEN(-5,5)</f>
        <v>-3</v>
      </c>
      <c r="J6" s="5"/>
      <c r="K6" s="8">
        <f t="shared" ref="K6:K8" ca="1" si="0">RANDBETWEEN(-10,10)</f>
        <v>7</v>
      </c>
      <c r="L6" s="7"/>
      <c r="M6" s="6"/>
      <c r="N6" s="6"/>
      <c r="O6" s="6"/>
      <c r="P6" s="6"/>
      <c r="Q6" s="6"/>
      <c r="R6" s="6"/>
      <c r="S6" s="6"/>
      <c r="T6" s="83"/>
      <c r="U6" s="83"/>
      <c r="V6" s="84"/>
      <c r="W6" s="26"/>
      <c r="X6" s="26"/>
      <c r="Y6" s="27"/>
      <c r="Z6" s="27">
        <f t="shared" ref="Z6:Z8" ca="1" si="1">E7-D7</f>
        <v>-20</v>
      </c>
      <c r="AA6" s="27">
        <f ca="1">K6</f>
        <v>7</v>
      </c>
      <c r="AB6" s="27">
        <f ca="1">Z7*AA8-AA7*Z8</f>
        <v>132</v>
      </c>
      <c r="AC6" s="27">
        <f ca="1">J22-E7</f>
        <v>14.855491329479769</v>
      </c>
      <c r="AD6" s="27">
        <f ca="1">AB7*AC8-AC7*AB8</f>
        <v>1162.442196531792</v>
      </c>
      <c r="AE6" s="27"/>
      <c r="AF6" s="27">
        <f t="array" aca="1" ref="AF6:AH6" ca="1">TRANSPOSE(AD6:AD8)/AD9</f>
        <v>0.27214228670009638</v>
      </c>
      <c r="AG6" s="27">
        <f ca="1"/>
        <v>0.94389030812020647</v>
      </c>
      <c r="AH6" s="27">
        <f ca="1"/>
        <v>0.18710869040850076</v>
      </c>
      <c r="AI6" s="27">
        <f ca="1">SQRT(SUMPRODUCT(AF6:AH6,AF6:AH6))</f>
        <v>1</v>
      </c>
      <c r="AJ6" s="27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</row>
    <row r="7" spans="1:58" ht="18" x14ac:dyDescent="0.35">
      <c r="B7" s="5"/>
      <c r="C7" s="76"/>
      <c r="D7" s="96">
        <f t="shared" ref="D7:E9" ca="1" si="2">RANDBETWEEN(-12,12)</f>
        <v>8</v>
      </c>
      <c r="E7" s="93">
        <f t="shared" ca="1" si="2"/>
        <v>-12</v>
      </c>
      <c r="F7" s="100"/>
      <c r="G7" s="6"/>
      <c r="H7" s="102" t="s">
        <v>115</v>
      </c>
      <c r="I7" s="10">
        <f t="shared" ref="I7:I8" ca="1" si="3">RANDBETWEEN(-10,10)</f>
        <v>1</v>
      </c>
      <c r="J7" s="80" t="s">
        <v>114</v>
      </c>
      <c r="K7" s="10">
        <f t="shared" ca="1" si="0"/>
        <v>-8</v>
      </c>
      <c r="L7" s="7"/>
      <c r="M7" s="6"/>
      <c r="N7" s="6"/>
      <c r="O7" s="6"/>
      <c r="P7" s="6"/>
      <c r="Q7" s="6"/>
      <c r="R7" s="6"/>
      <c r="S7" s="6"/>
      <c r="T7" s="83"/>
      <c r="U7" s="83"/>
      <c r="V7" s="84"/>
      <c r="W7" s="26"/>
      <c r="X7" s="26"/>
      <c r="Y7" s="27"/>
      <c r="Z7" s="27">
        <f t="shared" ca="1" si="1"/>
        <v>2</v>
      </c>
      <c r="AA7" s="27">
        <f ca="1">K7</f>
        <v>-8</v>
      </c>
      <c r="AB7" s="27">
        <f ca="1">-(Z6*AA8-AA6*Z8)</f>
        <v>-67</v>
      </c>
      <c r="AC7" s="27">
        <f ca="1">J23-E8</f>
        <v>-1.4855491329479769</v>
      </c>
      <c r="AD7" s="27">
        <f ca="1">-(AB6*AC8-AC6*AB8)</f>
        <v>4031.7803468208094</v>
      </c>
      <c r="AE7" s="27"/>
      <c r="AF7" s="27">
        <f t="array" aca="1" ref="AF7:AH7" ca="1">TRANSPOSE(AB6:AB8)/AB9</f>
        <v>0.63487223816778959</v>
      </c>
      <c r="AG7" s="27">
        <f ca="1"/>
        <v>-0.32224575725183258</v>
      </c>
      <c r="AH7" s="27">
        <f ca="1"/>
        <v>0.70220717251891873</v>
      </c>
      <c r="AI7" s="27">
        <f ca="1">SQRT(SUMPRODUCT(AF7:AH7,AF7:AH7))</f>
        <v>1</v>
      </c>
      <c r="AJ7" s="27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</row>
    <row r="8" spans="1:58" x14ac:dyDescent="0.25">
      <c r="B8" s="5"/>
      <c r="C8" s="5"/>
      <c r="D8" s="97">
        <f t="shared" ca="1" si="2"/>
        <v>7</v>
      </c>
      <c r="E8" s="94">
        <f t="shared" ca="1" si="2"/>
        <v>9</v>
      </c>
      <c r="F8" s="100"/>
      <c r="G8" s="6"/>
      <c r="H8" s="5"/>
      <c r="I8" s="13">
        <f t="shared" ca="1" si="3"/>
        <v>-5</v>
      </c>
      <c r="J8" s="5"/>
      <c r="K8" s="13">
        <f t="shared" ca="1" si="0"/>
        <v>-10</v>
      </c>
      <c r="L8" s="7"/>
      <c r="M8" s="6"/>
      <c r="N8" s="6"/>
      <c r="O8" s="6"/>
      <c r="P8" s="6"/>
      <c r="Q8" s="6"/>
      <c r="R8" s="6"/>
      <c r="S8" s="6"/>
      <c r="T8" s="83"/>
      <c r="U8" s="83"/>
      <c r="V8" s="84"/>
      <c r="W8" s="26"/>
      <c r="X8" s="26"/>
      <c r="Y8" s="27"/>
      <c r="Z8" s="27">
        <f t="shared" ca="1" si="1"/>
        <v>19</v>
      </c>
      <c r="AA8" s="27">
        <f ca="1">K8</f>
        <v>-10</v>
      </c>
      <c r="AB8" s="27">
        <f ca="1">Z6*AA7-AA6*Z7</f>
        <v>146</v>
      </c>
      <c r="AC8" s="27">
        <f ca="1">J24-E9</f>
        <v>-14.11271676300578</v>
      </c>
      <c r="AD8" s="27">
        <f ca="1">AB6*AC7-AC6*AB7</f>
        <v>799.22543352601156</v>
      </c>
      <c r="AE8" s="27"/>
      <c r="AF8" s="27">
        <f t="array" aca="1" ref="AF8:AH8" ca="1">TRANSPOSE(AC6:AC8)/AC9</f>
        <v>0.72310152606218725</v>
      </c>
      <c r="AG8" s="27">
        <f ca="1"/>
        <v>-7.2310152606218731E-2</v>
      </c>
      <c r="AH8" s="27">
        <f ca="1"/>
        <v>-0.68694644975907793</v>
      </c>
      <c r="AI8" s="27">
        <f ca="1">SQRT(SUMPRODUCT(AF8:AH8,AF8:AH8))</f>
        <v>1</v>
      </c>
      <c r="AJ8" s="27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</row>
    <row r="9" spans="1:58" x14ac:dyDescent="0.25">
      <c r="B9" s="5"/>
      <c r="C9" s="101"/>
      <c r="D9" s="98">
        <f t="shared" ca="1" si="2"/>
        <v>-11</v>
      </c>
      <c r="E9" s="95">
        <f t="shared" ca="1" si="2"/>
        <v>8</v>
      </c>
      <c r="F9" s="100"/>
      <c r="G9" s="6"/>
      <c r="H9" s="20"/>
      <c r="I9" s="21"/>
      <c r="J9" s="21"/>
      <c r="K9" s="21"/>
      <c r="L9" s="22"/>
      <c r="M9" s="6"/>
      <c r="N9" s="6"/>
      <c r="O9" s="6"/>
      <c r="P9" s="6"/>
      <c r="Q9" s="6"/>
      <c r="R9" s="6"/>
      <c r="S9" s="6"/>
      <c r="T9" s="83"/>
      <c r="U9" s="83"/>
      <c r="V9" s="84"/>
      <c r="W9" s="26"/>
      <c r="X9" s="26"/>
      <c r="Y9" s="27" t="s">
        <v>12</v>
      </c>
      <c r="Z9" s="27">
        <f ca="1">SQRT(SUMPRODUCT(Z6:Z8,Z6:Z8))</f>
        <v>27.658633371878661</v>
      </c>
      <c r="AA9" s="27">
        <f t="shared" ref="AA9:AD9" ca="1" si="4">SQRT(SUMPRODUCT(AA6:AA8,AA6:AA8))</f>
        <v>14.594519519326424</v>
      </c>
      <c r="AB9" s="27">
        <f t="shared" ca="1" si="4"/>
        <v>207.91584836178313</v>
      </c>
      <c r="AC9" s="27">
        <f t="shared" ca="1" si="4"/>
        <v>20.544129412060162</v>
      </c>
      <c r="AD9" s="27">
        <f t="shared" ca="1" si="4"/>
        <v>4271.45009556275</v>
      </c>
      <c r="AE9" s="27"/>
      <c r="AF9" s="27">
        <f ca="1">SQRT(SUMPRODUCT(AF6:AF8,AF6:AF8))</f>
        <v>1</v>
      </c>
      <c r="AG9" s="27">
        <f t="shared" ref="AG9:AH9" ca="1" si="5">SQRT(SUMPRODUCT(AG6:AG8,AG6:AG8))</f>
        <v>1</v>
      </c>
      <c r="AH9" s="27">
        <f t="shared" ca="1" si="5"/>
        <v>1</v>
      </c>
      <c r="AI9" s="27"/>
      <c r="AJ9" s="27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</row>
    <row r="10" spans="1:58" x14ac:dyDescent="0.25">
      <c r="B10" s="5"/>
      <c r="C10" s="20"/>
      <c r="D10" s="21"/>
      <c r="E10" s="21"/>
      <c r="F10" s="2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83"/>
      <c r="U10" s="83"/>
      <c r="V10" s="84"/>
      <c r="W10" s="26"/>
      <c r="X10" s="26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3"/>
      <c r="U11" s="83"/>
      <c r="V11" s="84"/>
      <c r="W11" s="26"/>
      <c r="X11" s="26"/>
      <c r="Y11" s="27" t="s">
        <v>113</v>
      </c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</row>
    <row r="12" spans="1:58" x14ac:dyDescent="0.25">
      <c r="B12" s="14" t="s">
        <v>146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83"/>
      <c r="U12" s="83"/>
      <c r="V12" s="84"/>
      <c r="W12" s="26"/>
      <c r="Y12" s="27" t="s">
        <v>16</v>
      </c>
      <c r="Z12" s="27" t="s">
        <v>116</v>
      </c>
      <c r="AA12" s="27" t="s">
        <v>133</v>
      </c>
      <c r="AB12" s="27" t="s">
        <v>134</v>
      </c>
      <c r="AC12" s="27" t="s">
        <v>19</v>
      </c>
      <c r="AD12" s="27"/>
      <c r="AE12" s="27"/>
      <c r="AF12" s="27"/>
      <c r="AG12" s="27"/>
      <c r="AH12" s="27"/>
      <c r="AI12" s="27"/>
      <c r="AJ12" s="27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</row>
    <row r="13" spans="1:58" x14ac:dyDescent="0.25">
      <c r="B13" s="14" t="s">
        <v>147</v>
      </c>
      <c r="C13" s="6"/>
      <c r="D13" s="6"/>
      <c r="E13" s="6"/>
      <c r="F13" s="6"/>
      <c r="G13" s="6"/>
      <c r="H13" s="6"/>
      <c r="I13" s="19" t="s">
        <v>48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83"/>
      <c r="U13" s="83"/>
      <c r="V13" s="84"/>
      <c r="W13" s="26"/>
      <c r="Y13" s="27">
        <f ca="1">I6</f>
        <v>-3</v>
      </c>
      <c r="Z13" s="27">
        <f ca="1">K6</f>
        <v>7</v>
      </c>
      <c r="AA13" s="27">
        <f ca="1">D7</f>
        <v>8</v>
      </c>
      <c r="AB13" s="27">
        <f t="shared" ref="AB13:AB15" ca="1" si="6">E7</f>
        <v>-12</v>
      </c>
      <c r="AC13" s="27">
        <f ca="1">J22</f>
        <v>2.8554913294797686</v>
      </c>
      <c r="AD13" s="27"/>
      <c r="AE13" s="27"/>
      <c r="AF13" s="27"/>
      <c r="AG13" s="27"/>
      <c r="AH13" s="27"/>
      <c r="AI13" s="27"/>
      <c r="AJ13" s="27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</row>
    <row r="14" spans="1:58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83"/>
      <c r="U14" s="83"/>
      <c r="V14" s="84"/>
      <c r="W14" s="26"/>
      <c r="Y14" s="27">
        <f ca="1">I7</f>
        <v>1</v>
      </c>
      <c r="Z14" s="27">
        <f ca="1">K7</f>
        <v>-8</v>
      </c>
      <c r="AA14" s="27">
        <f ca="1">D8</f>
        <v>7</v>
      </c>
      <c r="AB14" s="27">
        <f t="shared" ca="1" si="6"/>
        <v>9</v>
      </c>
      <c r="AC14" s="27">
        <f ca="1">J23</f>
        <v>7.5144508670520231</v>
      </c>
      <c r="AD14" s="27"/>
      <c r="AE14" s="27"/>
      <c r="AF14" s="27"/>
      <c r="AG14" s="27"/>
      <c r="AH14" s="27"/>
      <c r="AI14" s="27"/>
      <c r="AJ14" s="27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</row>
    <row r="15" spans="1:58" x14ac:dyDescent="0.25">
      <c r="B15" s="14"/>
      <c r="C15" s="19" t="s">
        <v>140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83"/>
      <c r="U15" s="83"/>
      <c r="V15" s="84"/>
      <c r="W15" s="26"/>
      <c r="Y15" s="27">
        <f ca="1">I8</f>
        <v>-5</v>
      </c>
      <c r="Z15" s="27">
        <f ca="1">K8</f>
        <v>-10</v>
      </c>
      <c r="AA15" s="27">
        <f ca="1">D9</f>
        <v>-11</v>
      </c>
      <c r="AB15" s="27">
        <f t="shared" ca="1" si="6"/>
        <v>8</v>
      </c>
      <c r="AC15" s="27">
        <f ca="1">J24</f>
        <v>-6.1127167630057802</v>
      </c>
      <c r="AD15" s="27"/>
      <c r="AE15" s="27"/>
      <c r="AF15" s="27"/>
      <c r="AG15" s="27"/>
      <c r="AH15" s="27"/>
      <c r="AI15" s="27"/>
      <c r="AJ15" s="27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</row>
    <row r="16" spans="1:58" x14ac:dyDescent="0.25">
      <c r="B16" s="5"/>
      <c r="C16" s="6"/>
      <c r="D16" s="6"/>
      <c r="E16" s="8">
        <f ca="1">I6-D7</f>
        <v>-11</v>
      </c>
      <c r="F16" s="6"/>
      <c r="G16" s="6"/>
      <c r="H16" s="8">
        <f ca="1">E7-D7</f>
        <v>-20</v>
      </c>
      <c r="I16" s="6"/>
      <c r="J16" s="6"/>
      <c r="K16" s="6"/>
      <c r="L16" s="16">
        <f ca="1">SUMPRODUCT(E16:E18,K6:K8)</f>
        <v>-89</v>
      </c>
      <c r="M16" s="6"/>
      <c r="N16" s="6"/>
      <c r="O16" s="6"/>
      <c r="P16" s="6"/>
      <c r="Q16" s="6"/>
      <c r="R16" s="6"/>
      <c r="S16" s="6"/>
      <c r="T16" s="83"/>
      <c r="U16" s="83"/>
      <c r="V16" s="84"/>
      <c r="W16" s="26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</row>
    <row r="17" spans="2:58" x14ac:dyDescent="0.25">
      <c r="B17" s="5"/>
      <c r="C17" s="6"/>
      <c r="D17" s="6"/>
      <c r="E17" s="10">
        <f ca="1">I7-D8</f>
        <v>-6</v>
      </c>
      <c r="F17" s="18"/>
      <c r="G17" s="6"/>
      <c r="H17" s="10">
        <f ca="1">E8-D8</f>
        <v>2</v>
      </c>
      <c r="I17" s="6"/>
      <c r="J17" s="18"/>
      <c r="K17" s="6"/>
      <c r="L17" s="16">
        <f ca="1">SUMPRODUCT(H16:H18,K6:K8)</f>
        <v>-346</v>
      </c>
      <c r="M17" s="6"/>
      <c r="N17" s="6"/>
      <c r="O17" s="6"/>
      <c r="P17" s="6"/>
      <c r="Q17" s="6"/>
      <c r="R17" s="6"/>
      <c r="S17" s="6"/>
      <c r="T17" s="83"/>
      <c r="U17" s="83"/>
      <c r="V17" s="84"/>
      <c r="W17" s="26"/>
      <c r="X17" s="26"/>
      <c r="Y17" s="27" t="s">
        <v>18</v>
      </c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</row>
    <row r="18" spans="2:58" x14ac:dyDescent="0.25">
      <c r="B18" s="5"/>
      <c r="C18" s="6"/>
      <c r="D18" s="6"/>
      <c r="E18" s="13">
        <f ca="1">I8-D9</f>
        <v>6</v>
      </c>
      <c r="F18" s="18"/>
      <c r="G18" s="6"/>
      <c r="H18" s="13">
        <f ca="1">E9-D9</f>
        <v>19</v>
      </c>
      <c r="I18" s="6"/>
      <c r="J18" s="6"/>
      <c r="K18" s="9" t="s">
        <v>139</v>
      </c>
      <c r="L18" s="16">
        <f ca="1">L16/L17</f>
        <v>0.25722543352601157</v>
      </c>
      <c r="M18" s="6"/>
      <c r="N18" s="6"/>
      <c r="O18" s="6"/>
      <c r="P18" s="6"/>
      <c r="Q18" s="6"/>
      <c r="R18" s="6"/>
      <c r="S18" s="6"/>
      <c r="T18" s="83"/>
      <c r="U18" s="83"/>
      <c r="V18" s="84"/>
      <c r="W18" s="26"/>
      <c r="X18" s="26"/>
      <c r="Y18" s="27" t="s">
        <v>16</v>
      </c>
      <c r="Z18" s="27" t="s">
        <v>116</v>
      </c>
      <c r="AA18" s="27" t="s">
        <v>135</v>
      </c>
      <c r="AB18" s="27" t="s">
        <v>136</v>
      </c>
      <c r="AC18" s="27" t="s">
        <v>19</v>
      </c>
      <c r="AD18" s="27"/>
      <c r="AE18" s="27"/>
      <c r="AF18" s="27"/>
      <c r="AG18" s="27"/>
      <c r="AH18" s="27"/>
      <c r="AI18" s="27"/>
      <c r="AJ18" s="27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</row>
    <row r="19" spans="2:58" x14ac:dyDescent="0.25">
      <c r="B19" s="5"/>
      <c r="C19" s="19" t="s">
        <v>144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3"/>
      <c r="U19" s="83"/>
      <c r="V19" s="84"/>
      <c r="W19" s="26"/>
      <c r="X19" s="26"/>
      <c r="Y19" s="27">
        <f t="array" aca="1" ref="Y19:AC21" ca="1">MMULT(AF6:AH8,Y13:AC15)</f>
        <v>-0.8080800040225864</v>
      </c>
      <c r="Z19" s="27">
        <f ca="1"/>
        <v>-7.5172133621459851</v>
      </c>
      <c r="AA19" s="27">
        <f ca="1"/>
        <v>6.7261748559487078</v>
      </c>
      <c r="AB19" s="27">
        <f ca="1"/>
        <v>6.7261748559487087</v>
      </c>
      <c r="AC19" s="27">
        <f ca="1"/>
        <v>6.7261748559487087</v>
      </c>
      <c r="AD19" s="27"/>
      <c r="AE19" s="27"/>
      <c r="AF19" s="27"/>
      <c r="AG19" s="27"/>
      <c r="AH19" s="27"/>
      <c r="AI19" s="27"/>
      <c r="AJ19" s="27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</row>
    <row r="20" spans="2:58" x14ac:dyDescent="0.25">
      <c r="B20" s="5"/>
      <c r="C20" s="6"/>
      <c r="D20" s="19" t="s">
        <v>152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3"/>
      <c r="U20" s="83"/>
      <c r="V20" s="84"/>
      <c r="W20" s="26"/>
      <c r="X20" s="26"/>
      <c r="Y20" s="27">
        <f ca="1"/>
        <v>-5.7378983343497953</v>
      </c>
      <c r="Z20" s="27">
        <f ca="1"/>
        <v>8.8817841970012523E-16</v>
      </c>
      <c r="AA20" s="27">
        <f ca="1"/>
        <v>-4.9010212931286175</v>
      </c>
      <c r="AB20" s="27">
        <f ca="1"/>
        <v>-4.9010212931286183</v>
      </c>
      <c r="AC20" s="27">
        <f ca="1"/>
        <v>-4.9010212931286175</v>
      </c>
      <c r="AD20" s="27"/>
      <c r="AE20" s="27"/>
      <c r="AF20" s="27"/>
      <c r="AG20" s="27">
        <f ca="1">SUMPRODUCT(AA19:AA21-Y19:Y21,AD6:AD8)</f>
        <v>21436.770379627444</v>
      </c>
      <c r="AH20" s="27">
        <f ca="1">SUMPRODUCT(Z19:Z21,AG6:AG8)</f>
        <v>-8</v>
      </c>
      <c r="AI20" s="27"/>
      <c r="AJ20" s="27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</row>
    <row r="21" spans="2:58" x14ac:dyDescent="0.25">
      <c r="B21" s="5"/>
      <c r="C21" s="6"/>
      <c r="D21" s="110" t="s">
        <v>145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3"/>
      <c r="U21" s="83"/>
      <c r="V21" s="84"/>
      <c r="W21" s="26"/>
      <c r="X21" s="26"/>
      <c r="Y21" s="27">
        <f ca="1"/>
        <v>1.1931175180026092</v>
      </c>
      <c r="Z21" s="27">
        <f ca="1"/>
        <v>12.509656400875841</v>
      </c>
      <c r="AA21" s="27">
        <f ca="1"/>
        <v>12.835052087603824</v>
      </c>
      <c r="AB21" s="27">
        <f ca="1"/>
        <v>-14.823581284274837</v>
      </c>
      <c r="AC21" s="27">
        <f ca="1"/>
        <v>5.7205481277853236</v>
      </c>
      <c r="AD21" s="27"/>
      <c r="AE21" s="27"/>
      <c r="AF21" s="27"/>
      <c r="AG21" s="27"/>
      <c r="AH21" s="27"/>
      <c r="AI21" s="27"/>
      <c r="AJ21" s="27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</row>
    <row r="22" spans="2:58" x14ac:dyDescent="0.25">
      <c r="B22" s="5"/>
      <c r="C22" s="6"/>
      <c r="D22" s="6"/>
      <c r="E22" s="104">
        <f ca="1">D7</f>
        <v>8</v>
      </c>
      <c r="F22" s="6"/>
      <c r="G22" s="6"/>
      <c r="H22" s="8">
        <f ca="1">H16</f>
        <v>-20</v>
      </c>
      <c r="I22" s="6"/>
      <c r="J22" s="107">
        <f ca="1">E22+G$23*H22</f>
        <v>2.8554913294797686</v>
      </c>
      <c r="K22" s="6"/>
      <c r="L22" s="6"/>
      <c r="M22" s="6"/>
      <c r="N22" s="6"/>
      <c r="O22" s="6"/>
      <c r="P22" s="6"/>
      <c r="Q22" s="6"/>
      <c r="R22" s="6"/>
      <c r="S22" s="6"/>
      <c r="T22" s="83"/>
      <c r="U22" s="83"/>
      <c r="V22" s="84"/>
      <c r="W22" s="26"/>
      <c r="X22" s="26"/>
      <c r="Y22" s="27" t="s">
        <v>14</v>
      </c>
      <c r="Z22" s="27">
        <v>40</v>
      </c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2:58" x14ac:dyDescent="0.25">
      <c r="B23" s="5"/>
      <c r="C23" s="19"/>
      <c r="D23" s="17" t="s">
        <v>141</v>
      </c>
      <c r="E23" s="105">
        <f ca="1">D8</f>
        <v>7</v>
      </c>
      <c r="F23" s="18" t="s">
        <v>3</v>
      </c>
      <c r="G23" s="18">
        <f ca="1">L18</f>
        <v>0.25722543352601157</v>
      </c>
      <c r="H23" s="10">
        <f ca="1">H17</f>
        <v>2</v>
      </c>
      <c r="I23" s="18" t="s">
        <v>21</v>
      </c>
      <c r="J23" s="108">
        <f ca="1">E23+G$23*H23</f>
        <v>7.5144508670520231</v>
      </c>
      <c r="K23" s="6"/>
      <c r="L23" s="6"/>
      <c r="M23" s="6"/>
      <c r="N23" s="6"/>
      <c r="O23" s="6"/>
      <c r="P23" s="6"/>
      <c r="Q23" s="6"/>
      <c r="R23" s="6"/>
      <c r="S23" s="6"/>
      <c r="T23" s="83"/>
      <c r="U23" s="83"/>
      <c r="V23" s="84"/>
      <c r="W23" s="26"/>
      <c r="X23" s="26"/>
      <c r="Y23" s="27" t="s">
        <v>7</v>
      </c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2:58" x14ac:dyDescent="0.25">
      <c r="B24" s="5"/>
      <c r="C24" s="6"/>
      <c r="D24" s="6"/>
      <c r="E24" s="106">
        <f ca="1">D9</f>
        <v>-11</v>
      </c>
      <c r="F24" s="6"/>
      <c r="G24" s="6"/>
      <c r="H24" s="13">
        <f ca="1">H18</f>
        <v>19</v>
      </c>
      <c r="I24" s="6"/>
      <c r="J24" s="109">
        <f ca="1">E24+G$23*H24</f>
        <v>-6.1127167630057802</v>
      </c>
      <c r="K24" s="6"/>
      <c r="L24" s="6"/>
      <c r="M24" s="6"/>
      <c r="N24" s="6"/>
      <c r="O24" s="6"/>
      <c r="P24" s="6"/>
      <c r="Q24" s="6"/>
      <c r="R24" s="6"/>
      <c r="S24" s="6"/>
      <c r="T24" s="83"/>
      <c r="U24" s="83"/>
      <c r="V24" s="84"/>
      <c r="W24" s="26"/>
      <c r="X24" s="26"/>
      <c r="Y24" s="27">
        <f ca="1">-Z21</f>
        <v>-12.509656400875841</v>
      </c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2:58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83"/>
      <c r="U25" s="83"/>
      <c r="V25" s="84"/>
      <c r="W25" s="26"/>
      <c r="X25" s="26"/>
      <c r="Y25" s="27">
        <f ca="1">Z20</f>
        <v>8.8817841970012523E-16</v>
      </c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2:58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83"/>
      <c r="U26" s="83"/>
      <c r="V26" s="84"/>
      <c r="W26" s="26"/>
      <c r="X26" s="26"/>
      <c r="Y26" s="27">
        <f ca="1">Z19</f>
        <v>-7.5172133621459851</v>
      </c>
      <c r="Z26" s="27"/>
      <c r="AA26" s="27"/>
      <c r="AB26" s="27"/>
      <c r="AC26" s="27"/>
      <c r="AD26" s="27"/>
      <c r="AE26" s="27"/>
      <c r="AF26" s="27" t="s">
        <v>149</v>
      </c>
      <c r="AG26" s="27"/>
      <c r="AH26" s="27"/>
      <c r="AI26" s="27"/>
      <c r="AJ26" s="27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</row>
    <row r="27" spans="2:58" x14ac:dyDescent="0.25">
      <c r="B27" s="5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6"/>
      <c r="N27" s="6"/>
      <c r="O27" s="6"/>
      <c r="P27" s="6"/>
      <c r="Q27" s="6"/>
      <c r="R27" s="6"/>
      <c r="S27" s="6"/>
      <c r="T27" s="83"/>
      <c r="U27" s="83"/>
      <c r="V27" s="84"/>
      <c r="W27" s="26"/>
      <c r="X27" s="26"/>
      <c r="Y27" s="27" t="s">
        <v>13</v>
      </c>
      <c r="Z27" s="27" t="s">
        <v>118</v>
      </c>
      <c r="AA27" s="27" t="s">
        <v>119</v>
      </c>
      <c r="AB27" s="27" t="s">
        <v>15</v>
      </c>
      <c r="AC27" s="91" t="s">
        <v>120</v>
      </c>
      <c r="AD27" s="91" t="s">
        <v>116</v>
      </c>
      <c r="AE27" s="27" t="s">
        <v>64</v>
      </c>
      <c r="AF27" s="27" t="s">
        <v>150</v>
      </c>
      <c r="AG27" s="27" t="s">
        <v>151</v>
      </c>
      <c r="AH27" s="27"/>
      <c r="AI27" s="27"/>
      <c r="AJ27" s="27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</row>
    <row r="28" spans="2:58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83"/>
      <c r="U28" s="83"/>
      <c r="V28" s="84"/>
      <c r="W28" s="26"/>
      <c r="X28" s="26"/>
      <c r="Y28" s="27">
        <f ca="1">Z28-Z$22*Y24</f>
        <v>499.57817603101103</v>
      </c>
      <c r="Z28" s="27">
        <f t="shared" ref="Z28:Z30" ca="1" si="7">Y19</f>
        <v>-0.8080800040225864</v>
      </c>
      <c r="AA28" s="27">
        <f ca="1">Z28+Y24</f>
        <v>-13.317736404898428</v>
      </c>
      <c r="AB28" s="27">
        <f ca="1">Z28+Z$22*Y24</f>
        <v>-501.19433603905622</v>
      </c>
      <c r="AC28" s="27">
        <f t="shared" ref="AC28:AC30" ca="1" si="8">Z28</f>
        <v>-0.8080800040225864</v>
      </c>
      <c r="AD28" s="27">
        <f t="shared" ref="AD28:AD30" ca="1" si="9">AC28+Z19</f>
        <v>-8.3252933661685713</v>
      </c>
      <c r="AE28" s="27">
        <f t="shared" ref="AE28:AE30" ca="1" si="10">AA19</f>
        <v>6.7261748559487078</v>
      </c>
      <c r="AF28" s="27">
        <f ca="1">IF(E$40&lt;0,AC19,1000)</f>
        <v>6.7261748559487087</v>
      </c>
      <c r="AG28" s="27">
        <f ca="1">IF(E$40&gt;0,AC19,1000)</f>
        <v>1000</v>
      </c>
      <c r="AH28" s="27"/>
      <c r="AI28" s="27"/>
      <c r="AJ28" s="27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</row>
    <row r="29" spans="2:58" x14ac:dyDescent="0.25">
      <c r="B29" s="14" t="s">
        <v>148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83"/>
      <c r="U29" s="83"/>
      <c r="V29" s="84"/>
      <c r="W29" s="26"/>
      <c r="X29" s="26"/>
      <c r="Y29" s="27">
        <f ca="1">Z29-Z$22*Y25</f>
        <v>-5.7378983343498309</v>
      </c>
      <c r="Z29" s="27">
        <f t="shared" ca="1" si="7"/>
        <v>-5.7378983343497953</v>
      </c>
      <c r="AA29" s="27">
        <f t="shared" ref="AA29:AA30" ca="1" si="11">Z29+Y25</f>
        <v>-5.7378983343497945</v>
      </c>
      <c r="AB29" s="27">
        <f ca="1">Z29+Z$22*Y25</f>
        <v>-5.7378983343497598</v>
      </c>
      <c r="AC29" s="27">
        <f t="shared" ca="1" si="8"/>
        <v>-5.7378983343497953</v>
      </c>
      <c r="AD29" s="27">
        <f t="shared" ca="1" si="9"/>
        <v>-5.7378983343497945</v>
      </c>
      <c r="AE29" s="27">
        <f t="shared" ca="1" si="10"/>
        <v>-4.9010212931286175</v>
      </c>
      <c r="AF29" s="27">
        <f ca="1">IF(E$40&lt;0,AC20,1000)</f>
        <v>-4.9010212931286175</v>
      </c>
      <c r="AG29" s="27">
        <f ca="1">IF(E$40&gt;0,AC20,1000)</f>
        <v>1000</v>
      </c>
      <c r="AH29" s="27"/>
      <c r="AI29" s="27"/>
      <c r="AJ29" s="27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</row>
    <row r="30" spans="2:58" ht="18" x14ac:dyDescent="0.35">
      <c r="B30" s="5"/>
      <c r="C30" s="19" t="s">
        <v>215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83"/>
      <c r="U30" s="83"/>
      <c r="V30" s="84"/>
      <c r="W30" s="26"/>
      <c r="X30" s="26"/>
      <c r="Y30" s="27">
        <f ca="1">Z30-Z$22*Y26</f>
        <v>301.88165200384202</v>
      </c>
      <c r="Z30" s="27">
        <f t="shared" ca="1" si="7"/>
        <v>1.1931175180026092</v>
      </c>
      <c r="AA30" s="27">
        <f t="shared" ca="1" si="11"/>
        <v>-6.3240958441433754</v>
      </c>
      <c r="AB30" s="27">
        <f ca="1">Z30+Z$22*Y26</f>
        <v>-299.49541696783677</v>
      </c>
      <c r="AC30" s="27">
        <f t="shared" ca="1" si="8"/>
        <v>1.1931175180026092</v>
      </c>
      <c r="AD30" s="27">
        <f t="shared" ca="1" si="9"/>
        <v>13.702773918878449</v>
      </c>
      <c r="AE30" s="27">
        <f t="shared" ca="1" si="10"/>
        <v>12.835052087603824</v>
      </c>
      <c r="AF30" s="27">
        <f ca="1">IF(E$40&lt;0,AC21,1000)</f>
        <v>5.7205481277853236</v>
      </c>
      <c r="AG30" s="27">
        <f ca="1">IF(E$40&gt;0,AC21,1000)</f>
        <v>1000</v>
      </c>
      <c r="AH30" s="27"/>
      <c r="AI30" s="27"/>
      <c r="AJ30" s="27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</row>
    <row r="31" spans="2:58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83"/>
      <c r="U31" s="83"/>
      <c r="V31" s="84"/>
      <c r="W31" s="26"/>
      <c r="X31" s="26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</row>
    <row r="32" spans="2:58" x14ac:dyDescent="0.25">
      <c r="B32" s="5"/>
      <c r="C32" s="6"/>
      <c r="D32" s="6"/>
      <c r="E32" s="6"/>
      <c r="F32" s="8">
        <f ca="1">D7-I6</f>
        <v>11</v>
      </c>
      <c r="G32" s="6"/>
      <c r="H32" s="6"/>
      <c r="I32" s="6"/>
      <c r="J32" s="8">
        <f ca="1">E7-I6</f>
        <v>-9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</row>
    <row r="33" spans="2:58" x14ac:dyDescent="0.25">
      <c r="B33" s="5"/>
      <c r="C33" s="6"/>
      <c r="D33" s="6"/>
      <c r="E33" s="6"/>
      <c r="F33" s="10">
        <f ca="1">D8-I7</f>
        <v>6</v>
      </c>
      <c r="G33" s="6"/>
      <c r="H33" s="6"/>
      <c r="I33" s="6"/>
      <c r="J33" s="10">
        <f ca="1">E8-I7</f>
        <v>8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</row>
    <row r="34" spans="2:58" x14ac:dyDescent="0.25">
      <c r="B34" s="5"/>
      <c r="C34" s="6"/>
      <c r="D34" s="6"/>
      <c r="E34" s="6"/>
      <c r="F34" s="13">
        <f ca="1">D9-I8</f>
        <v>-6</v>
      </c>
      <c r="G34" s="6"/>
      <c r="H34" s="6"/>
      <c r="I34" s="6"/>
      <c r="J34" s="13">
        <f ca="1">E9-I8</f>
        <v>13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</row>
    <row r="35" spans="2:58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</row>
    <row r="36" spans="2:58" x14ac:dyDescent="0.25">
      <c r="B36" s="5"/>
      <c r="C36" s="6"/>
      <c r="D36" s="6"/>
      <c r="E36" s="6"/>
      <c r="F36" s="18">
        <f ca="1">SUMPRODUCT(F32:F34,K6:K8)</f>
        <v>89</v>
      </c>
      <c r="G36" s="6"/>
      <c r="H36" s="6"/>
      <c r="I36" s="6"/>
      <c r="J36" s="18">
        <f ca="1">SUMPRODUCT(J32:J34,K6:K8)</f>
        <v>-257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</row>
    <row r="37" spans="2:58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111"/>
      <c r="S37" s="6"/>
      <c r="T37" s="6"/>
      <c r="U37" s="6"/>
      <c r="V37" s="7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</row>
    <row r="38" spans="2:58" x14ac:dyDescent="0.25">
      <c r="B38" s="5"/>
      <c r="C38" s="19" t="s">
        <v>216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</row>
    <row r="39" spans="2:58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</row>
    <row r="40" spans="2:58" x14ac:dyDescent="0.25">
      <c r="B40" s="5"/>
      <c r="C40" s="6"/>
      <c r="D40" s="6"/>
      <c r="E40" s="18">
        <f ca="1">F36*J36</f>
        <v>-22873</v>
      </c>
      <c r="F40" s="6" t="str">
        <f ca="1">IF(E40&lt;=0, "≤  0", "&gt;  0")</f>
        <v>≤  0</v>
      </c>
      <c r="G40" s="90" t="s">
        <v>95</v>
      </c>
      <c r="H40" s="67"/>
      <c r="I40" s="68"/>
      <c r="J40" s="68"/>
      <c r="K40" s="112" t="str">
        <f ca="1">"The plane and segment " &amp; IF(E40&gt;0,"DO NOT","") &amp; " intersect"</f>
        <v>The plane and segment  intersect</v>
      </c>
      <c r="L40" s="68"/>
      <c r="M40" s="68"/>
      <c r="N40" s="70"/>
      <c r="O40" s="6"/>
      <c r="P40" s="6"/>
      <c r="Q40" s="6"/>
      <c r="R40" s="6"/>
      <c r="S40" s="6"/>
      <c r="T40" s="6"/>
      <c r="U40" s="6"/>
      <c r="V40" s="7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</row>
    <row r="41" spans="2:58" x14ac:dyDescent="0.25"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2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</row>
    <row r="42" spans="2:58" x14ac:dyDescent="0.25">
      <c r="B42" s="34"/>
      <c r="C42" s="34"/>
      <c r="D42" s="34"/>
      <c r="E42" s="34"/>
      <c r="F42" s="34"/>
      <c r="G42" s="34"/>
      <c r="H42" s="34"/>
      <c r="I42" s="34"/>
      <c r="J42" s="35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spans="2:58" x14ac:dyDescent="0.25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</sheetData>
  <conditionalFormatting sqref="D21:K25">
    <cfRule type="expression" dxfId="7" priority="23">
      <formula>AND(0&lt;=$L$18,$L$18&lt;=1)</formula>
    </cfRule>
  </conditionalFormatting>
  <conditionalFormatting sqref="D20:K20">
    <cfRule type="expression" dxfId="6" priority="24">
      <formula>OR($L$18&lt;0,$L$18&gt;1)</formula>
    </cfRule>
  </conditionalFormatting>
  <conditionalFormatting sqref="D22:K25">
    <cfRule type="expression" dxfId="5" priority="25">
      <formula>OR($L$18&lt;0,$L$18&gt;1)</formula>
    </cfRule>
  </conditionalFormatting>
  <conditionalFormatting sqref="H40:N40">
    <cfRule type="expression" dxfId="4" priority="1">
      <formula>$E$40&gt;0</formula>
    </cfRule>
    <cfRule type="expression" dxfId="3" priority="2">
      <formula>$E$40&lt;=0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0"/>
  <sheetViews>
    <sheetView zoomScale="115" zoomScaleNormal="115" workbookViewId="0">
      <pane ySplit="6975" topLeftCell="A43" activePane="bottomLeft"/>
      <selection activeCell="X16" sqref="X16"/>
      <selection pane="bottomLeft" activeCell="W47" sqref="W47"/>
    </sheetView>
  </sheetViews>
  <sheetFormatPr defaultColWidth="6.7109375" defaultRowHeight="15" x14ac:dyDescent="0.25"/>
  <cols>
    <col min="28" max="61" width="6.7109375" customWidth="1"/>
  </cols>
  <sheetData>
    <row r="1" spans="1:50" x14ac:dyDescent="0.25">
      <c r="A1" s="1" t="s">
        <v>0</v>
      </c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</row>
    <row r="2" spans="1:50" x14ac:dyDescent="0.25">
      <c r="A2" s="1"/>
      <c r="AB2" s="27" t="s">
        <v>100</v>
      </c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</row>
    <row r="3" spans="1:50" x14ac:dyDescent="0.25">
      <c r="A3" s="1"/>
      <c r="B3" s="2" t="s">
        <v>153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AB3" s="27" t="s">
        <v>165</v>
      </c>
      <c r="AC3" s="27">
        <f t="shared" ref="AC3:AE3" ca="1" si="0">RANDBETWEEN(-10,10)</f>
        <v>8</v>
      </c>
      <c r="AD3" s="27">
        <f t="shared" ca="1" si="0"/>
        <v>0</v>
      </c>
      <c r="AE3" s="27">
        <f t="shared" ca="1" si="0"/>
        <v>6</v>
      </c>
      <c r="AF3" s="27" t="s">
        <v>160</v>
      </c>
      <c r="AG3" s="27">
        <f ca="1">SQRT(SUMPRODUCT(AC3:AE3,AC3:AE3))</f>
        <v>10</v>
      </c>
      <c r="AH3" s="27"/>
      <c r="AI3" s="148" t="s">
        <v>11</v>
      </c>
      <c r="AJ3" s="148"/>
      <c r="AK3" s="148"/>
      <c r="AL3" s="148" t="s">
        <v>164</v>
      </c>
      <c r="AM3" s="148" t="s">
        <v>13</v>
      </c>
      <c r="AN3" s="148"/>
      <c r="AO3" s="148" t="s">
        <v>154</v>
      </c>
      <c r="AP3" s="27"/>
      <c r="AQ3" s="27"/>
      <c r="AR3" s="27"/>
      <c r="AS3" s="27"/>
      <c r="AT3" s="27"/>
      <c r="AU3" s="27"/>
      <c r="AV3" s="27"/>
      <c r="AW3" s="27"/>
      <c r="AX3" s="27"/>
    </row>
    <row r="4" spans="1:50" x14ac:dyDescent="0.25">
      <c r="A4" s="1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AB4" s="27" t="s">
        <v>163</v>
      </c>
      <c r="AC4" s="27">
        <f t="shared" ref="AC4:AE4" ca="1" si="1">RANDBETWEEN(-10,10)</f>
        <v>-4</v>
      </c>
      <c r="AD4" s="27">
        <f t="shared" ca="1" si="1"/>
        <v>3</v>
      </c>
      <c r="AE4" s="27">
        <f t="shared" ca="1" si="1"/>
        <v>0</v>
      </c>
      <c r="AF4" s="27" t="s">
        <v>160</v>
      </c>
      <c r="AG4" s="27">
        <f ca="1">SQRT(SUMPRODUCT(AC4:AE4,AC4:AE4))</f>
        <v>5</v>
      </c>
      <c r="AH4" s="27"/>
      <c r="AI4" s="27">
        <f t="array" aca="1" ref="AI4:AI6" ca="1">TRANSPOSE(AC5:AE5)/AG5</f>
        <v>-0.46852128566581819</v>
      </c>
      <c r="AJ4" s="27">
        <f t="array" aca="1" ref="AJ4:AJ6" ca="1">TRANSPOSE(AC6:AF6)/AG6</f>
        <v>0.37481702853265458</v>
      </c>
      <c r="AK4" s="27">
        <f t="array" aca="1" ref="AK4:AK6" ca="1">TRANSPOSE(AC4:AF4)/AG4</f>
        <v>-0.8</v>
      </c>
      <c r="AL4" s="27">
        <f ca="1">(2*RANDBETWEEN(0,1)-1) * RANDBETWEEN(10,15)</f>
        <v>12</v>
      </c>
      <c r="AM4" s="27">
        <f ca="1">RANDBETWEEN(1,4)/2</f>
        <v>2</v>
      </c>
      <c r="AN4" s="27"/>
      <c r="AO4" s="27">
        <f t="shared" ref="AO4:AQ6" ca="1" si="2">AI4*$AM$4</f>
        <v>-0.93704257133163638</v>
      </c>
      <c r="AP4" s="27">
        <f t="shared" ca="1" si="2"/>
        <v>0.74963405706530917</v>
      </c>
      <c r="AQ4" s="27">
        <f t="shared" ca="1" si="2"/>
        <v>-1.6</v>
      </c>
      <c r="AR4" s="27">
        <f ca="1">AL4</f>
        <v>12</v>
      </c>
      <c r="AS4" s="27"/>
      <c r="AT4" s="27"/>
      <c r="AU4" s="27"/>
      <c r="AV4" s="27"/>
      <c r="AW4" s="27"/>
      <c r="AX4" s="27"/>
    </row>
    <row r="5" spans="1:50" x14ac:dyDescent="0.25">
      <c r="A5" s="1"/>
      <c r="B5" s="5"/>
      <c r="C5" s="19"/>
      <c r="D5" s="18"/>
      <c r="E5" s="1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AB5" s="27" t="s">
        <v>162</v>
      </c>
      <c r="AC5" s="27">
        <f ca="1">AD3*AE4-AE3*AD4</f>
        <v>-18</v>
      </c>
      <c r="AD5" s="27">
        <f ca="1">-(AC3*AE4-AE3*AC4)</f>
        <v>-24</v>
      </c>
      <c r="AE5" s="27">
        <f ca="1">AC3*AD4-AD3*AC4</f>
        <v>24</v>
      </c>
      <c r="AF5" s="27" t="s">
        <v>160</v>
      </c>
      <c r="AG5" s="27">
        <f ca="1">SQRT(SUMPRODUCT(AC5:AE5,AC5:AE5))</f>
        <v>38.418745424597091</v>
      </c>
      <c r="AH5" s="27"/>
      <c r="AI5" s="27">
        <f ca="1"/>
        <v>-0.62469504755442429</v>
      </c>
      <c r="AJ5" s="27">
        <f ca="1"/>
        <v>0.49975603804353941</v>
      </c>
      <c r="AK5" s="27">
        <f ca="1"/>
        <v>0.6</v>
      </c>
      <c r="AL5" s="27">
        <v>0</v>
      </c>
      <c r="AM5" s="27"/>
      <c r="AN5" s="27"/>
      <c r="AO5" s="27">
        <f t="shared" ca="1" si="2"/>
        <v>-1.2493900951088486</v>
      </c>
      <c r="AP5" s="27">
        <f t="shared" ca="1" si="2"/>
        <v>0.99951207608707882</v>
      </c>
      <c r="AQ5" s="27">
        <f t="shared" ca="1" si="2"/>
        <v>1.2</v>
      </c>
      <c r="AR5" s="27">
        <f>AL5</f>
        <v>0</v>
      </c>
      <c r="AS5" s="27"/>
      <c r="AT5" s="27"/>
      <c r="AU5" s="27"/>
      <c r="AV5" s="27"/>
      <c r="AW5" s="27"/>
      <c r="AX5" s="27"/>
    </row>
    <row r="6" spans="1:50" x14ac:dyDescent="0.25">
      <c r="A6" s="1"/>
      <c r="B6" s="5"/>
      <c r="C6" s="2" t="s">
        <v>159</v>
      </c>
      <c r="D6" s="123" t="s">
        <v>98</v>
      </c>
      <c r="E6" s="123" t="s">
        <v>99</v>
      </c>
      <c r="F6" s="3"/>
      <c r="G6" s="3"/>
      <c r="H6" s="3"/>
      <c r="I6" s="3"/>
      <c r="J6" s="3"/>
      <c r="K6" s="4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AB6" s="27" t="s">
        <v>161</v>
      </c>
      <c r="AC6" s="27">
        <f ca="1">AD4*AE5-AE4*AD5</f>
        <v>72</v>
      </c>
      <c r="AD6" s="27">
        <f ca="1">-(AC4*AE5-AE4*AC5)</f>
        <v>96</v>
      </c>
      <c r="AE6" s="27">
        <f ca="1">AC4*AD5-AD4*AC5</f>
        <v>150</v>
      </c>
      <c r="AF6" s="27" t="s">
        <v>160</v>
      </c>
      <c r="AG6" s="27">
        <f ca="1">SQRT(SUMPRODUCT(AC6:AE6,AC6:AE6))</f>
        <v>192.09372712298546</v>
      </c>
      <c r="AH6" s="27"/>
      <c r="AI6" s="27">
        <f ca="1"/>
        <v>0.62469504755442429</v>
      </c>
      <c r="AJ6" s="27">
        <f ca="1"/>
        <v>0.78086880944303039</v>
      </c>
      <c r="AK6" s="27">
        <f ca="1"/>
        <v>0</v>
      </c>
      <c r="AL6" s="27">
        <f ca="1">(2*RANDBETWEEN(0,1)-1) * RANDBETWEEN(4,10)</f>
        <v>-5</v>
      </c>
      <c r="AM6" s="27"/>
      <c r="AN6" s="27"/>
      <c r="AO6" s="27">
        <f t="shared" ca="1" si="2"/>
        <v>1.2493900951088486</v>
      </c>
      <c r="AP6" s="27">
        <f t="shared" ca="1" si="2"/>
        <v>1.5617376188860608</v>
      </c>
      <c r="AQ6" s="27">
        <f t="shared" ca="1" si="2"/>
        <v>0</v>
      </c>
      <c r="AR6" s="27">
        <f ca="1">AL6</f>
        <v>-5</v>
      </c>
      <c r="AS6" s="27"/>
      <c r="AT6" s="27"/>
      <c r="AU6" s="27"/>
      <c r="AV6" s="27"/>
      <c r="AW6" s="27"/>
      <c r="AX6" s="27"/>
    </row>
    <row r="7" spans="1:50" x14ac:dyDescent="0.25">
      <c r="A7" s="1"/>
      <c r="B7" s="5"/>
      <c r="C7" s="5"/>
      <c r="D7" s="93">
        <f t="shared" ref="D7:E9" ca="1" si="3">AD10</f>
        <v>-2</v>
      </c>
      <c r="E7" s="93">
        <f t="shared" ca="1" si="3"/>
        <v>2</v>
      </c>
      <c r="F7" s="6"/>
      <c r="G7" s="122">
        <f t="shared" ref="G7:J10" ca="1" si="4">AO4</f>
        <v>-0.93704257133163638</v>
      </c>
      <c r="H7" s="121">
        <f t="shared" ca="1" si="4"/>
        <v>0.74963405706530917</v>
      </c>
      <c r="I7" s="121">
        <f t="shared" ca="1" si="4"/>
        <v>-1.6</v>
      </c>
      <c r="J7" s="120">
        <f t="shared" ca="1" si="4"/>
        <v>12</v>
      </c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>
        <v>0</v>
      </c>
      <c r="AP7" s="27">
        <v>0</v>
      </c>
      <c r="AQ7" s="27">
        <v>0</v>
      </c>
      <c r="AR7" s="27">
        <v>1</v>
      </c>
      <c r="AS7" s="27"/>
      <c r="AT7" s="27"/>
      <c r="AU7" s="27"/>
      <c r="AV7" s="27"/>
      <c r="AW7" s="27"/>
      <c r="AX7" s="27"/>
    </row>
    <row r="8" spans="1:50" x14ac:dyDescent="0.25">
      <c r="A8" s="1"/>
      <c r="B8" s="5"/>
      <c r="C8" s="101"/>
      <c r="D8" s="94">
        <f t="shared" ca="1" si="3"/>
        <v>-3.375</v>
      </c>
      <c r="E8" s="94">
        <f t="shared" ca="1" si="3"/>
        <v>3.625</v>
      </c>
      <c r="F8" s="15" t="s">
        <v>158</v>
      </c>
      <c r="G8" s="119">
        <f t="shared" ca="1" si="4"/>
        <v>-1.2493900951088486</v>
      </c>
      <c r="H8" s="118">
        <f t="shared" ca="1" si="4"/>
        <v>0.99951207608707882</v>
      </c>
      <c r="I8" s="118">
        <f t="shared" ca="1" si="4"/>
        <v>1.2</v>
      </c>
      <c r="J8" s="117">
        <f t="shared" si="4"/>
        <v>0</v>
      </c>
      <c r="K8" s="7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AB8" s="27" t="s">
        <v>159</v>
      </c>
      <c r="AC8" s="27"/>
      <c r="AD8" s="27" t="s">
        <v>168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</row>
    <row r="9" spans="1:50" x14ac:dyDescent="0.25">
      <c r="A9" s="1"/>
      <c r="B9" s="5"/>
      <c r="C9" s="5"/>
      <c r="D9" s="95">
        <f t="shared" ca="1" si="3"/>
        <v>-3.125</v>
      </c>
      <c r="E9" s="95">
        <f t="shared" ca="1" si="3"/>
        <v>3.875</v>
      </c>
      <c r="F9" s="6"/>
      <c r="G9" s="119">
        <f t="shared" ca="1" si="4"/>
        <v>1.2493900951088486</v>
      </c>
      <c r="H9" s="118">
        <f t="shared" ca="1" si="4"/>
        <v>1.5617376188860608</v>
      </c>
      <c r="I9" s="118">
        <f t="shared" ca="1" si="4"/>
        <v>0</v>
      </c>
      <c r="J9" s="117">
        <f t="shared" ca="1" si="4"/>
        <v>-5</v>
      </c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AB9" s="148" t="s">
        <v>101</v>
      </c>
      <c r="AC9" s="148" t="s">
        <v>102</v>
      </c>
      <c r="AD9" s="148" t="s">
        <v>167</v>
      </c>
      <c r="AE9" s="148" t="s">
        <v>166</v>
      </c>
      <c r="AF9" s="27"/>
      <c r="AG9" s="148"/>
      <c r="AH9" s="148"/>
      <c r="AI9" s="148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</row>
    <row r="10" spans="1:50" x14ac:dyDescent="0.25">
      <c r="A10" s="1"/>
      <c r="B10" s="5"/>
      <c r="C10" s="5"/>
      <c r="D10" s="24" t="s">
        <v>157</v>
      </c>
      <c r="E10" s="6"/>
      <c r="F10" s="6"/>
      <c r="G10" s="116">
        <f t="shared" si="4"/>
        <v>0</v>
      </c>
      <c r="H10" s="114">
        <f t="shared" si="4"/>
        <v>0</v>
      </c>
      <c r="I10" s="114">
        <f t="shared" si="4"/>
        <v>0</v>
      </c>
      <c r="J10" s="115">
        <f t="shared" si="4"/>
        <v>1</v>
      </c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AB10" s="27">
        <f ca="1">RANDBETWEEN(-4,4)/8</f>
        <v>0</v>
      </c>
      <c r="AC10" s="27">
        <f t="shared" ref="AC10:AC12" ca="1" si="5">RANDBETWEEN(4,8)/2</f>
        <v>2</v>
      </c>
      <c r="AD10" s="27">
        <f ca="1">AB10-AC10</f>
        <v>-2</v>
      </c>
      <c r="AE10" s="27">
        <f ca="1">AB10+AC10</f>
        <v>2</v>
      </c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</row>
    <row r="11" spans="1:50" x14ac:dyDescent="0.25">
      <c r="A11" s="1"/>
      <c r="B11" s="5"/>
      <c r="C11" s="20"/>
      <c r="D11" s="60"/>
      <c r="E11" s="21"/>
      <c r="F11" s="21"/>
      <c r="G11" s="114"/>
      <c r="H11" s="114"/>
      <c r="I11" s="114"/>
      <c r="J11" s="114"/>
      <c r="K11" s="22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AB11" s="27">
        <f t="shared" ref="AB11:AB12" ca="1" si="6">RANDBETWEEN(-4,4)/8</f>
        <v>0.125</v>
      </c>
      <c r="AC11" s="27">
        <f t="shared" ca="1" si="5"/>
        <v>3.5</v>
      </c>
      <c r="AD11" s="27">
        <f ca="1">AB11-AC11</f>
        <v>-3.375</v>
      </c>
      <c r="AE11" s="27">
        <f ca="1">AB11+AC11</f>
        <v>3.625</v>
      </c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</row>
    <row r="12" spans="1:50" x14ac:dyDescent="0.25">
      <c r="A12" s="1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AB12" s="27">
        <f t="shared" ca="1" si="6"/>
        <v>0.375</v>
      </c>
      <c r="AC12" s="27">
        <f t="shared" ca="1" si="5"/>
        <v>3.5</v>
      </c>
      <c r="AD12" s="27">
        <f ca="1">AB12-AC12</f>
        <v>-3.125</v>
      </c>
      <c r="AE12" s="27">
        <f ca="1">AB12+AC12</f>
        <v>3.875</v>
      </c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</row>
    <row r="13" spans="1:50" x14ac:dyDescent="0.25">
      <c r="A13" s="1"/>
      <c r="B13" s="5"/>
      <c r="C13" s="2" t="s">
        <v>113</v>
      </c>
      <c r="D13" s="3"/>
      <c r="E13" s="3"/>
      <c r="F13" s="3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AB13" s="27">
        <v>1</v>
      </c>
      <c r="AC13" s="27">
        <f ca="1">SQRT(SUMPRODUCT(AC10:AC12,AC10:AC12))</f>
        <v>5.3385391260156556</v>
      </c>
      <c r="AD13" s="27">
        <v>1</v>
      </c>
      <c r="AE13" s="27">
        <v>1</v>
      </c>
      <c r="AF13" s="27"/>
      <c r="AG13" s="27"/>
      <c r="AH13" s="27"/>
      <c r="AI13" s="27"/>
      <c r="AJ13" s="27"/>
      <c r="AK13" s="27"/>
      <c r="AL13" s="27" t="s">
        <v>103</v>
      </c>
      <c r="AM13" s="27"/>
      <c r="AN13" s="27"/>
      <c r="AO13" s="27"/>
      <c r="AP13" s="27"/>
      <c r="AQ13" s="27"/>
      <c r="AR13" s="27"/>
      <c r="AS13" s="27"/>
      <c r="AT13" s="27"/>
      <c r="AU13" s="27" t="s">
        <v>36</v>
      </c>
      <c r="AV13" s="27"/>
      <c r="AW13" s="27"/>
      <c r="AX13" s="27"/>
    </row>
    <row r="14" spans="1:50" x14ac:dyDescent="0.25">
      <c r="A14" s="1"/>
      <c r="B14" s="5"/>
      <c r="C14" s="5"/>
      <c r="D14" s="8">
        <f t="shared" ref="D14:F16" ca="1" si="7">RANDBETWEEN(-10,10)</f>
        <v>0</v>
      </c>
      <c r="E14" s="5"/>
      <c r="F14" s="8">
        <f t="shared" ca="1" si="7"/>
        <v>6</v>
      </c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AB14" s="27" t="s">
        <v>172</v>
      </c>
      <c r="AC14" s="27" t="s">
        <v>173</v>
      </c>
      <c r="AD14" s="27" t="s">
        <v>174</v>
      </c>
      <c r="AE14" s="27" t="s">
        <v>175</v>
      </c>
      <c r="AF14" s="27" t="s">
        <v>176</v>
      </c>
      <c r="AG14" s="149" t="str">
        <f>"XYz"</f>
        <v>XYz</v>
      </c>
      <c r="AH14" s="27" t="s">
        <v>177</v>
      </c>
      <c r="AI14" s="27" t="s">
        <v>178</v>
      </c>
      <c r="AJ14" s="27" t="s">
        <v>179</v>
      </c>
      <c r="AK14" s="27"/>
      <c r="AL14" s="27" t="s">
        <v>173</v>
      </c>
      <c r="AM14" s="27" t="s">
        <v>174</v>
      </c>
      <c r="AN14" s="27" t="s">
        <v>175</v>
      </c>
      <c r="AO14" s="27" t="s">
        <v>176</v>
      </c>
      <c r="AP14" s="149" t="str">
        <f>"XYz"</f>
        <v>XYz</v>
      </c>
      <c r="AQ14" s="27" t="s">
        <v>177</v>
      </c>
      <c r="AR14" s="27" t="s">
        <v>178</v>
      </c>
      <c r="AS14" s="27" t="s">
        <v>179</v>
      </c>
      <c r="AT14" s="27" t="s">
        <v>64</v>
      </c>
      <c r="AU14" s="27" t="s">
        <v>135</v>
      </c>
      <c r="AV14" s="27" t="s">
        <v>136</v>
      </c>
      <c r="AW14" s="27"/>
      <c r="AX14" s="27"/>
    </row>
    <row r="15" spans="1:50" ht="18" x14ac:dyDescent="0.35">
      <c r="A15" s="1"/>
      <c r="B15" s="5"/>
      <c r="C15" s="102" t="s">
        <v>115</v>
      </c>
      <c r="D15" s="10">
        <f t="shared" ca="1" si="7"/>
        <v>0</v>
      </c>
      <c r="E15" s="80" t="s">
        <v>114</v>
      </c>
      <c r="F15" s="10">
        <f t="shared" ca="1" si="7"/>
        <v>9</v>
      </c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AB15" s="27"/>
      <c r="AC15" s="27">
        <f t="shared" ref="AC15:AD15" ca="1" si="8">$AE10</f>
        <v>2</v>
      </c>
      <c r="AD15" s="27">
        <f t="shared" ca="1" si="8"/>
        <v>2</v>
      </c>
      <c r="AE15" s="27">
        <f t="shared" ref="AE15:AF15" ca="1" si="9">$AD10</f>
        <v>-2</v>
      </c>
      <c r="AF15" s="27">
        <f t="shared" ca="1" si="9"/>
        <v>-2</v>
      </c>
      <c r="AG15" s="27">
        <f ca="1">$AE10</f>
        <v>2</v>
      </c>
      <c r="AH15" s="27">
        <f ca="1">$AE10</f>
        <v>2</v>
      </c>
      <c r="AI15" s="27">
        <f t="shared" ref="AI15:AJ15" ca="1" si="10">$AD10</f>
        <v>-2</v>
      </c>
      <c r="AJ15" s="27">
        <f t="shared" ca="1" si="10"/>
        <v>-2</v>
      </c>
      <c r="AK15" s="27"/>
      <c r="AL15" s="27">
        <f t="array" aca="1" ref="AL15:AS18" ca="1">MMULT(AO4:AR7,AC15:AJ18)</f>
        <v>6.6433383141984734</v>
      </c>
      <c r="AM15" s="27">
        <f ca="1"/>
        <v>1.3958999147413085</v>
      </c>
      <c r="AN15" s="27">
        <f ca="1"/>
        <v>5.144070200067854</v>
      </c>
      <c r="AO15" s="27">
        <f ca="1"/>
        <v>10.391508599525018</v>
      </c>
      <c r="AP15" s="27">
        <f ca="1"/>
        <v>17.843338314198473</v>
      </c>
      <c r="AQ15" s="27">
        <f ca="1"/>
        <v>12.59589991474131</v>
      </c>
      <c r="AR15" s="27">
        <f ca="1"/>
        <v>16.344070200067854</v>
      </c>
      <c r="AS15" s="27">
        <f ca="1"/>
        <v>21.591508599525021</v>
      </c>
      <c r="AT15" s="27">
        <f t="shared" ref="AT15:AT17" ca="1" si="11">(AL15+AR15)/2</f>
        <v>11.493704257133164</v>
      </c>
      <c r="AU15" s="27">
        <f ca="1">Q42</f>
        <v>7.6648516609558879</v>
      </c>
      <c r="AV15" s="27">
        <f ca="1">S42</f>
        <v>15.32255685331044</v>
      </c>
      <c r="AW15" s="27"/>
      <c r="AX15" s="27"/>
    </row>
    <row r="16" spans="1:50" x14ac:dyDescent="0.25">
      <c r="A16" s="1"/>
      <c r="B16" s="5"/>
      <c r="C16" s="5"/>
      <c r="D16" s="13">
        <f t="shared" ca="1" si="7"/>
        <v>5</v>
      </c>
      <c r="E16" s="5"/>
      <c r="F16" s="13">
        <f t="shared" ca="1" si="7"/>
        <v>7</v>
      </c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AB16" s="27"/>
      <c r="AC16" s="27">
        <f ca="1">AE11</f>
        <v>3.625</v>
      </c>
      <c r="AD16" s="27">
        <f t="shared" ref="AD16:AE16" ca="1" si="12">$AD11</f>
        <v>-3.375</v>
      </c>
      <c r="AE16" s="27">
        <f t="shared" ca="1" si="12"/>
        <v>-3.375</v>
      </c>
      <c r="AF16" s="27">
        <f t="shared" ref="AF16:AG16" ca="1" si="13">$AE11</f>
        <v>3.625</v>
      </c>
      <c r="AG16" s="27">
        <f t="shared" ca="1" si="13"/>
        <v>3.625</v>
      </c>
      <c r="AH16" s="27">
        <f t="shared" ref="AH16:AI16" ca="1" si="14">$AD11</f>
        <v>-3.375</v>
      </c>
      <c r="AI16" s="27">
        <f t="shared" ca="1" si="14"/>
        <v>-3.375</v>
      </c>
      <c r="AJ16" s="27">
        <f ca="1">AE11</f>
        <v>3.625</v>
      </c>
      <c r="AK16" s="27"/>
      <c r="AL16" s="27">
        <f ca="1"/>
        <v>5.7744510855979634</v>
      </c>
      <c r="AM16" s="27">
        <f ca="1"/>
        <v>-1.222133447011589</v>
      </c>
      <c r="AN16" s="27">
        <f ca="1"/>
        <v>3.7754269334238058</v>
      </c>
      <c r="AO16" s="27">
        <f ca="1"/>
        <v>10.772011466033359</v>
      </c>
      <c r="AP16" s="27">
        <f ca="1"/>
        <v>-2.6255489144020365</v>
      </c>
      <c r="AQ16" s="27">
        <f ca="1"/>
        <v>-9.6221334470115885</v>
      </c>
      <c r="AR16" s="27">
        <f ca="1"/>
        <v>-4.6245730665761933</v>
      </c>
      <c r="AS16" s="27">
        <f ca="1"/>
        <v>2.3720114660333582</v>
      </c>
      <c r="AT16" s="27">
        <f t="shared" ca="1" si="11"/>
        <v>0.57493900951088506</v>
      </c>
      <c r="AU16" s="27">
        <f ca="1">Q43</f>
        <v>-5.1683398847550288</v>
      </c>
      <c r="AV16" s="27">
        <f ca="1">S43</f>
        <v>6.3182179037767989</v>
      </c>
      <c r="AW16" s="27"/>
      <c r="AX16" s="27"/>
    </row>
    <row r="17" spans="1:50" x14ac:dyDescent="0.25">
      <c r="A17" s="1"/>
      <c r="B17" s="5"/>
      <c r="C17" s="20"/>
      <c r="D17" s="21"/>
      <c r="E17" s="21"/>
      <c r="F17" s="21"/>
      <c r="G17" s="2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AB17" s="27"/>
      <c r="AC17" s="27">
        <f t="shared" ref="AC17:AF17" ca="1" si="15">$AE12</f>
        <v>3.875</v>
      </c>
      <c r="AD17" s="27">
        <f t="shared" ca="1" si="15"/>
        <v>3.875</v>
      </c>
      <c r="AE17" s="27">
        <f t="shared" ca="1" si="15"/>
        <v>3.875</v>
      </c>
      <c r="AF17" s="27">
        <f t="shared" ca="1" si="15"/>
        <v>3.875</v>
      </c>
      <c r="AG17" s="27">
        <f t="shared" ref="AG17:AJ17" ca="1" si="16">$AD12</f>
        <v>-3.125</v>
      </c>
      <c r="AH17" s="27">
        <f t="shared" ca="1" si="16"/>
        <v>-3.125</v>
      </c>
      <c r="AI17" s="27">
        <f t="shared" ca="1" si="16"/>
        <v>-3.125</v>
      </c>
      <c r="AJ17" s="27">
        <f t="shared" ca="1" si="16"/>
        <v>-3.125</v>
      </c>
      <c r="AK17" s="27"/>
      <c r="AL17" s="27">
        <f ca="1"/>
        <v>3.160079058679667</v>
      </c>
      <c r="AM17" s="27">
        <f ca="1"/>
        <v>-7.7720842735227578</v>
      </c>
      <c r="AN17" s="27">
        <f ca="1"/>
        <v>-12.769644653958153</v>
      </c>
      <c r="AO17" s="27">
        <f ca="1"/>
        <v>-1.8374813217557269</v>
      </c>
      <c r="AP17" s="27">
        <f ca="1"/>
        <v>3.160079058679667</v>
      </c>
      <c r="AQ17" s="27">
        <f ca="1"/>
        <v>-7.7720842735227578</v>
      </c>
      <c r="AR17" s="27">
        <f ca="1"/>
        <v>-12.769644653958153</v>
      </c>
      <c r="AS17" s="27">
        <f ca="1"/>
        <v>-1.8374813217557269</v>
      </c>
      <c r="AT17" s="27">
        <f t="shared" ca="1" si="11"/>
        <v>-4.804782797639243</v>
      </c>
      <c r="AU17" s="27">
        <f ca="1">Q44</f>
        <v>-9.2717774931793997</v>
      </c>
      <c r="AV17" s="27">
        <f ca="1">S44</f>
        <v>-0.33778810209908716</v>
      </c>
      <c r="AW17" s="27"/>
      <c r="AX17" s="27"/>
    </row>
    <row r="18" spans="1:50" x14ac:dyDescent="0.25">
      <c r="A18" s="1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AB18" s="27"/>
      <c r="AC18" s="27">
        <v>1</v>
      </c>
      <c r="AD18" s="27">
        <v>1</v>
      </c>
      <c r="AE18" s="27">
        <v>1</v>
      </c>
      <c r="AF18" s="27">
        <v>1</v>
      </c>
      <c r="AG18" s="27">
        <v>1</v>
      </c>
      <c r="AH18" s="27">
        <v>1</v>
      </c>
      <c r="AI18" s="27">
        <v>1</v>
      </c>
      <c r="AJ18" s="27">
        <v>1</v>
      </c>
      <c r="AK18" s="27"/>
      <c r="AL18" s="27">
        <f ca="1"/>
        <v>1</v>
      </c>
      <c r="AM18" s="27">
        <f ca="1"/>
        <v>1</v>
      </c>
      <c r="AN18" s="27">
        <f ca="1"/>
        <v>1</v>
      </c>
      <c r="AO18" s="27">
        <f ca="1"/>
        <v>1</v>
      </c>
      <c r="AP18" s="27">
        <f ca="1"/>
        <v>1</v>
      </c>
      <c r="AQ18" s="27">
        <f ca="1"/>
        <v>1</v>
      </c>
      <c r="AR18" s="27">
        <f ca="1"/>
        <v>1</v>
      </c>
      <c r="AS18" s="27">
        <f ca="1"/>
        <v>1</v>
      </c>
      <c r="AT18" s="27">
        <v>1</v>
      </c>
      <c r="AU18" s="27">
        <v>1</v>
      </c>
      <c r="AV18" s="27">
        <v>1</v>
      </c>
      <c r="AW18" s="27"/>
      <c r="AX18" s="27"/>
    </row>
    <row r="19" spans="1:50" x14ac:dyDescent="0.25">
      <c r="A19" s="1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</row>
    <row r="20" spans="1:50" x14ac:dyDescent="0.25">
      <c r="A20" s="1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AB20" s="27" t="s">
        <v>170</v>
      </c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</row>
    <row r="21" spans="1:50" x14ac:dyDescent="0.25">
      <c r="A21" s="1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AB21" s="27"/>
      <c r="AC21" s="27"/>
      <c r="AD21" s="27"/>
      <c r="AE21" s="27" t="s">
        <v>122</v>
      </c>
      <c r="AF21" s="27" t="s">
        <v>123</v>
      </c>
      <c r="AG21" s="27" t="s">
        <v>124</v>
      </c>
      <c r="AH21" s="27"/>
      <c r="AI21" s="27" t="s">
        <v>11</v>
      </c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</row>
    <row r="22" spans="1:50" x14ac:dyDescent="0.25">
      <c r="A22" s="1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AB22" s="27"/>
      <c r="AC22" s="27" t="s">
        <v>169</v>
      </c>
      <c r="AD22" s="27" t="s">
        <v>116</v>
      </c>
      <c r="AE22" s="27" t="s">
        <v>8</v>
      </c>
      <c r="AF22" s="27" t="s">
        <v>169</v>
      </c>
      <c r="AG22" s="27" t="s">
        <v>8</v>
      </c>
      <c r="AH22" s="27"/>
      <c r="AI22" s="27">
        <f ca="1">SQRT(SUMPRODUCT(AI23:AI25,AI23:AI25))</f>
        <v>1</v>
      </c>
      <c r="AJ22" s="27">
        <f ca="1">SQRT(SUMPRODUCT(AJ23:AJ25,AJ23:AJ25))</f>
        <v>1</v>
      </c>
      <c r="AK22" s="27">
        <f ca="1">SQRT(SUMPRODUCT(AK23:AK25,AK23:AK25))</f>
        <v>0.99999999999999989</v>
      </c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 spans="1:50" x14ac:dyDescent="0.25">
      <c r="A23" s="1"/>
      <c r="B23" s="14" t="s">
        <v>20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AB23" s="27"/>
      <c r="AC23" s="27">
        <f ca="1">AT15-D14</f>
        <v>11.493704257133164</v>
      </c>
      <c r="AD23" s="27">
        <f ca="1">F14</f>
        <v>6</v>
      </c>
      <c r="AE23" s="27">
        <f ca="1">AC24*AD25-AD24*AC25</f>
        <v>92.267618245329388</v>
      </c>
      <c r="AF23" s="27">
        <f ca="1">AC23</f>
        <v>11.493704257133164</v>
      </c>
      <c r="AG23" s="27">
        <f ca="1">AE24*AF25-AF24*AE25</f>
        <v>1308.1652294408195</v>
      </c>
      <c r="AH23" s="27"/>
      <c r="AI23" s="27">
        <f t="array" aca="1" ref="AI23:AK23" ca="1">TRANSPOSE(AG23:AG25)/AG26</f>
        <v>0.44438926755356228</v>
      </c>
      <c r="AJ23" s="27">
        <f ca="1"/>
        <v>0.69773959535997154</v>
      </c>
      <c r="AK23" s="27">
        <f ca="1"/>
        <v>0.56185196978395591</v>
      </c>
      <c r="AL23" s="27">
        <v>0</v>
      </c>
      <c r="AM23" s="27">
        <f ca="1">SQRT(SUMPRODUCT(AI23:AK23,AI23:AK23))</f>
        <v>0.99999999999999978</v>
      </c>
      <c r="AN23" s="27"/>
      <c r="AO23" s="27"/>
      <c r="AP23" s="27">
        <f ca="1">AT31-AE31</f>
        <v>0</v>
      </c>
      <c r="AQ23" s="27"/>
      <c r="AR23" s="27"/>
      <c r="AS23" s="27"/>
      <c r="AT23" s="27"/>
      <c r="AU23" s="27"/>
      <c r="AV23" s="27"/>
      <c r="AW23" s="27"/>
      <c r="AX23" s="27"/>
    </row>
    <row r="24" spans="1:50" x14ac:dyDescent="0.25">
      <c r="A24" s="1"/>
      <c r="B24" s="5"/>
      <c r="C24" s="19" t="s">
        <v>181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AB24" s="27"/>
      <c r="AC24" s="27">
        <f ca="1">AT16-D15</f>
        <v>0.57493900951088506</v>
      </c>
      <c r="AD24" s="27">
        <f ca="1">F15</f>
        <v>9</v>
      </c>
      <c r="AE24" s="27">
        <f ca="1">-(AC23*AD25-AD23*AC25)</f>
        <v>-139.28462658576763</v>
      </c>
      <c r="AF24" s="27">
        <f ca="1">AC24</f>
        <v>0.57493900951088506</v>
      </c>
      <c r="AG24" s="27">
        <f ca="1">-(AE23*AF25-AF23*AE25)</f>
        <v>2053.9620204576763</v>
      </c>
      <c r="AH24" s="27"/>
      <c r="AI24" s="27">
        <f t="array" aca="1" ref="AI24:AK24" ca="1">TRANSPOSE(AE23:AE25)/AE26</f>
        <v>0.47387027232279533</v>
      </c>
      <c r="AJ24" s="27">
        <f ca="1"/>
        <v>-0.71534136445445362</v>
      </c>
      <c r="AK24" s="27">
        <f ca="1"/>
        <v>0.51355009230761561</v>
      </c>
      <c r="AL24" s="27">
        <v>0</v>
      </c>
      <c r="AM24" s="27">
        <f ca="1">SQRT(SUMPRODUCT(AI24:AK24,AI24:AK24))</f>
        <v>1</v>
      </c>
      <c r="AN24" s="27"/>
      <c r="AO24" s="27">
        <f ca="1">SUMPRODUCT(AP23:AP25,AJ23:AJ25)</f>
        <v>0.57493900951088495</v>
      </c>
      <c r="AP24" s="27">
        <f ca="1">AT32-AE32</f>
        <v>0</v>
      </c>
      <c r="AQ24" s="27"/>
      <c r="AR24" s="27"/>
      <c r="AS24" s="27"/>
      <c r="AT24" s="27"/>
      <c r="AU24" s="27"/>
      <c r="AV24" s="27"/>
      <c r="AW24" s="27"/>
      <c r="AX24" s="27"/>
    </row>
    <row r="25" spans="1:50" x14ac:dyDescent="0.25">
      <c r="A25" s="1"/>
      <c r="B25" s="5"/>
      <c r="C25" s="6"/>
      <c r="D25" s="6"/>
      <c r="E25" s="6"/>
      <c r="F25" s="6"/>
      <c r="G25" s="6"/>
      <c r="H25" s="6"/>
      <c r="I25" s="6"/>
      <c r="J25" s="6"/>
      <c r="K25" s="6"/>
      <c r="L25" s="19" t="s">
        <v>196</v>
      </c>
      <c r="M25" s="6"/>
      <c r="N25" s="6"/>
      <c r="O25" s="6"/>
      <c r="P25" s="6"/>
      <c r="Q25" s="6"/>
      <c r="R25" s="6"/>
      <c r="S25" s="6"/>
      <c r="T25" s="6"/>
      <c r="U25" s="6"/>
      <c r="V25" s="7"/>
      <c r="AB25" s="27"/>
      <c r="AC25" s="27">
        <f ca="1">AT17-D16</f>
        <v>-9.804782797639243</v>
      </c>
      <c r="AD25" s="27">
        <f ca="1">F16</f>
        <v>7</v>
      </c>
      <c r="AE25" s="27">
        <f ca="1">AC23*AD24-AD23*AC24</f>
        <v>99.99370425713316</v>
      </c>
      <c r="AF25" s="27">
        <f ca="1">AC25</f>
        <v>-9.804782797639243</v>
      </c>
      <c r="AG25" s="27">
        <f ca="1">AE23*AF24-AF23*AE24</f>
        <v>1653.9445585859385</v>
      </c>
      <c r="AH25" s="27"/>
      <c r="AI25" s="27">
        <f t="array" aca="1" ref="AI25:AK25" ca="1">TRANSPOSE(AF23:AF25)/AF26</f>
        <v>0.76024018829046924</v>
      </c>
      <c r="AJ25" s="27">
        <f ca="1"/>
        <v>3.8028796553976542E-2</v>
      </c>
      <c r="AK25" s="27">
        <f ca="1"/>
        <v>-0.64852807706430715</v>
      </c>
      <c r="AL25" s="27">
        <v>0</v>
      </c>
      <c r="AM25" s="27">
        <f ca="1">SQRT(SUMPRODUCT(AI25:AK25,AI25:AK25))</f>
        <v>0.99999999999999989</v>
      </c>
      <c r="AN25" s="27"/>
      <c r="AO25" s="27"/>
      <c r="AP25" s="27">
        <f ca="1">AT33-AE33</f>
        <v>15.118517061007694</v>
      </c>
      <c r="AQ25" s="27"/>
      <c r="AR25" s="27"/>
      <c r="AS25" s="27"/>
      <c r="AT25" s="27"/>
      <c r="AU25" s="27"/>
      <c r="AV25" s="27"/>
      <c r="AW25" s="27"/>
      <c r="AX25" s="27"/>
    </row>
    <row r="26" spans="1:50" ht="17.25" x14ac:dyDescent="0.25">
      <c r="A26" s="1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19" t="s">
        <v>155</v>
      </c>
      <c r="N26" s="6"/>
      <c r="O26" s="6"/>
      <c r="P26" s="6"/>
      <c r="Q26" s="55" t="s">
        <v>197</v>
      </c>
      <c r="R26" s="6"/>
      <c r="S26" s="55" t="s">
        <v>198</v>
      </c>
      <c r="T26" s="6"/>
      <c r="U26" s="6"/>
      <c r="V26" s="7"/>
      <c r="AB26" s="27" t="s">
        <v>12</v>
      </c>
      <c r="AC26" s="27">
        <f ca="1">SQRT(SUMPRODUCT(AC23:AC25,AC23:AC25))</f>
        <v>15.118517061007697</v>
      </c>
      <c r="AD26" s="27">
        <f ca="1">SQRT(SUMPRODUCT(AD23:AD25,AD23:AD25))</f>
        <v>12.884098726725126</v>
      </c>
      <c r="AE26" s="27">
        <f ca="1">SQRT(SUMPRODUCT(AE23:AE25,AE23:AE25))</f>
        <v>194.71071226531316</v>
      </c>
      <c r="AF26" s="27">
        <f ca="1">SQRT(SUMPRODUCT(AF23:AF25,AF23:AF25))</f>
        <v>15.118517061007697</v>
      </c>
      <c r="AG26" s="27">
        <f ca="1">SQRT(SUMPRODUCT(AG23:AG25,AG23:AG25))</f>
        <v>2943.7372253440981</v>
      </c>
      <c r="AH26" s="27"/>
      <c r="AI26" s="27">
        <v>0</v>
      </c>
      <c r="AJ26" s="27">
        <v>0</v>
      </c>
      <c r="AK26" s="27">
        <v>0</v>
      </c>
      <c r="AL26" s="27">
        <v>1</v>
      </c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</row>
    <row r="27" spans="1:50" x14ac:dyDescent="0.25">
      <c r="A27" s="1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40">
        <f t="array" aca="1" ref="M27:P30" ca="1">MINVERSE(G7:J10)</f>
        <v>-0.23426064283290912</v>
      </c>
      <c r="N27" s="123">
        <f ca="1"/>
        <v>-0.31234752377721214</v>
      </c>
      <c r="O27" s="123">
        <f ca="1"/>
        <v>0.31234752377721209</v>
      </c>
      <c r="P27" s="123">
        <f ca="1"/>
        <v>4.372865332880969</v>
      </c>
      <c r="Q27" s="8">
        <f ca="1">F14</f>
        <v>6</v>
      </c>
      <c r="R27" s="6"/>
      <c r="S27" s="8">
        <f t="array" aca="1" ref="S27:S30" ca="1">MMULT(M27:P30,Q27:Q30)</f>
        <v>-2.0302589045518791</v>
      </c>
      <c r="T27" s="6"/>
      <c r="U27" s="6"/>
      <c r="V27" s="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</row>
    <row r="28" spans="1:50" x14ac:dyDescent="0.25">
      <c r="A28" s="1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41">
        <f ca="1"/>
        <v>0.18740851426632726</v>
      </c>
      <c r="N28" s="18">
        <f ca="1"/>
        <v>0.2498780190217697</v>
      </c>
      <c r="O28" s="18">
        <f ca="1"/>
        <v>0.39043440472151514</v>
      </c>
      <c r="P28" s="18">
        <f ca="1"/>
        <v>-0.29673014758835142</v>
      </c>
      <c r="Q28" s="10">
        <f ca="1">F15</f>
        <v>9</v>
      </c>
      <c r="R28" s="18" t="s">
        <v>21</v>
      </c>
      <c r="S28" s="10">
        <f ca="1"/>
        <v>6.1063940898444971</v>
      </c>
      <c r="T28" s="6"/>
      <c r="U28" s="6"/>
      <c r="V28" s="7"/>
      <c r="AB28" s="27" t="s">
        <v>18</v>
      </c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 spans="1:50" x14ac:dyDescent="0.25">
      <c r="A29" s="1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41">
        <f ca="1"/>
        <v>-0.4</v>
      </c>
      <c r="N29" s="18">
        <f ca="1"/>
        <v>0.3</v>
      </c>
      <c r="O29" s="18">
        <f ca="1"/>
        <v>1.733877062910572E-17</v>
      </c>
      <c r="P29" s="18">
        <f ca="1"/>
        <v>4.8</v>
      </c>
      <c r="Q29" s="10">
        <f ca="1">F16</f>
        <v>7</v>
      </c>
      <c r="R29" s="6"/>
      <c r="S29" s="10">
        <f ca="1"/>
        <v>0.29999999999999949</v>
      </c>
      <c r="T29" s="6"/>
      <c r="U29" s="6"/>
      <c r="V29" s="7"/>
      <c r="AB29" s="27" t="s">
        <v>103</v>
      </c>
      <c r="AC29" s="27"/>
      <c r="AD29" s="27"/>
      <c r="AE29" s="27" t="s">
        <v>171</v>
      </c>
      <c r="AF29" s="27"/>
      <c r="AG29" s="27"/>
      <c r="AH29" s="27"/>
      <c r="AI29" s="27"/>
      <c r="AJ29" s="27"/>
      <c r="AK29" s="27"/>
      <c r="AL29" s="27" t="s">
        <v>180</v>
      </c>
      <c r="AM29" s="27"/>
      <c r="AN29" s="27"/>
      <c r="AO29" s="27"/>
      <c r="AP29" s="27"/>
      <c r="AQ29" s="27"/>
      <c r="AR29" s="27"/>
      <c r="AS29" s="27"/>
      <c r="AT29" s="27"/>
      <c r="AU29" s="27" t="s">
        <v>36</v>
      </c>
      <c r="AV29" s="27"/>
      <c r="AW29" s="27"/>
      <c r="AX29" s="27"/>
    </row>
    <row r="30" spans="1:50" x14ac:dyDescent="0.25">
      <c r="A30" s="1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42">
        <f ca="1"/>
        <v>0</v>
      </c>
      <c r="N30" s="124">
        <f ca="1"/>
        <v>0</v>
      </c>
      <c r="O30" s="124">
        <f ca="1"/>
        <v>0</v>
      </c>
      <c r="P30" s="124">
        <f ca="1"/>
        <v>1</v>
      </c>
      <c r="Q30" s="13">
        <v>0</v>
      </c>
      <c r="R30" s="6"/>
      <c r="S30" s="13">
        <f ca="1"/>
        <v>0</v>
      </c>
      <c r="T30" s="6"/>
      <c r="U30" s="6"/>
      <c r="V30" s="7"/>
      <c r="AB30" s="27" t="s">
        <v>16</v>
      </c>
      <c r="AC30" s="27" t="s">
        <v>116</v>
      </c>
      <c r="AD30" s="27"/>
      <c r="AE30" s="27" t="s">
        <v>16</v>
      </c>
      <c r="AF30" s="27" t="s">
        <v>116</v>
      </c>
      <c r="AG30" s="27"/>
      <c r="AH30" s="27"/>
      <c r="AI30" s="27"/>
      <c r="AJ30" s="27"/>
      <c r="AK30" s="27"/>
      <c r="AL30" s="27" t="s">
        <v>173</v>
      </c>
      <c r="AM30" s="27" t="s">
        <v>174</v>
      </c>
      <c r="AN30" s="27" t="s">
        <v>175</v>
      </c>
      <c r="AO30" s="27" t="s">
        <v>176</v>
      </c>
      <c r="AP30" s="149" t="str">
        <f>"XYz"</f>
        <v>XYz</v>
      </c>
      <c r="AQ30" s="27" t="s">
        <v>177</v>
      </c>
      <c r="AR30" s="27" t="s">
        <v>178</v>
      </c>
      <c r="AS30" s="27" t="s">
        <v>179</v>
      </c>
      <c r="AT30" s="27" t="s">
        <v>64</v>
      </c>
      <c r="AU30" s="27" t="s">
        <v>135</v>
      </c>
      <c r="AV30" s="27" t="s">
        <v>136</v>
      </c>
      <c r="AW30" s="27"/>
      <c r="AX30" s="27"/>
    </row>
    <row r="31" spans="1:50" x14ac:dyDescent="0.25">
      <c r="A31" s="1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  <c r="AB31" s="27">
        <f ca="1">D14</f>
        <v>0</v>
      </c>
      <c r="AC31" s="27">
        <f ca="1">F14</f>
        <v>6</v>
      </c>
      <c r="AD31" s="27"/>
      <c r="AE31" s="27">
        <f t="array" aca="1" ref="AE31:AF34" ca="1">MMULT(AI23:AL26,AB31:AC34)</f>
        <v>2.8092598489197798</v>
      </c>
      <c r="AF31" s="27">
        <f ca="1"/>
        <v>12.878955752048807</v>
      </c>
      <c r="AG31" s="27"/>
      <c r="AH31" s="27"/>
      <c r="AI31" s="27"/>
      <c r="AJ31" s="27"/>
      <c r="AK31" s="27"/>
      <c r="AL31" s="27">
        <f t="array" aca="1" ref="AL31:AV34" ca="1">MMULT(AI23:AL26,AL15:AV18)</f>
        <v>8.7567880552404489</v>
      </c>
      <c r="AM31" s="27">
        <f ca="1"/>
        <v>-4.5991688145094507</v>
      </c>
      <c r="AN31" s="27">
        <f ca="1"/>
        <v>-2.2544155529770249</v>
      </c>
      <c r="AO31" s="27">
        <f ca="1"/>
        <v>11.101541316772874</v>
      </c>
      <c r="AP31" s="27">
        <f ca="1"/>
        <v>7.8729352508165853</v>
      </c>
      <c r="AQ31" s="27">
        <f ca="1"/>
        <v>-5.4830216189333134</v>
      </c>
      <c r="AR31" s="27">
        <f ca="1"/>
        <v>-3.1382683574008885</v>
      </c>
      <c r="AS31" s="27">
        <f ca="1"/>
        <v>10.217688512349012</v>
      </c>
      <c r="AT31" s="27">
        <f ca="1"/>
        <v>2.8092598489197802</v>
      </c>
      <c r="AU31" s="27">
        <f ca="1"/>
        <v>-5.4093440122942775</v>
      </c>
      <c r="AV31" s="27">
        <f ca="1"/>
        <v>11.027863710133838</v>
      </c>
      <c r="AW31" s="27"/>
      <c r="AX31" s="27"/>
    </row>
    <row r="32" spans="1:50" ht="17.25" x14ac:dyDescent="0.25">
      <c r="A32" s="1"/>
      <c r="B32" s="5"/>
      <c r="C32" s="6"/>
      <c r="D32" s="6"/>
      <c r="E32" s="6"/>
      <c r="F32" s="6"/>
      <c r="G32" s="6"/>
      <c r="H32" s="6"/>
      <c r="I32" s="6"/>
      <c r="J32" s="6"/>
      <c r="K32" s="6"/>
      <c r="L32" s="19" t="s">
        <v>182</v>
      </c>
      <c r="M32" s="6"/>
      <c r="N32" s="6"/>
      <c r="O32" s="6"/>
      <c r="P32" s="6"/>
      <c r="Q32" s="6"/>
      <c r="R32" s="6"/>
      <c r="S32" s="6"/>
      <c r="T32" s="11" t="s">
        <v>190</v>
      </c>
      <c r="U32" s="6"/>
      <c r="V32" s="7"/>
      <c r="AB32" s="27">
        <f ca="1">D15</f>
        <v>0</v>
      </c>
      <c r="AC32" s="27">
        <f ca="1">F15</f>
        <v>9</v>
      </c>
      <c r="AD32" s="27"/>
      <c r="AE32" s="27">
        <f ca="1"/>
        <v>2.5677504615380782</v>
      </c>
      <c r="AF32" s="27">
        <f ca="1"/>
        <v>-1.3322676295501878E-15</v>
      </c>
      <c r="AG32" s="27"/>
      <c r="AH32" s="27"/>
      <c r="AI32" s="27"/>
      <c r="AJ32" s="27"/>
      <c r="AK32" s="27"/>
      <c r="AL32" s="27">
        <f ca="1"/>
        <v>0.64023570981884848</v>
      </c>
      <c r="AM32" s="27">
        <f ca="1"/>
        <v>-2.4556365158256543</v>
      </c>
      <c r="AN32" s="27">
        <f ca="1"/>
        <v>-6.8209492981754085</v>
      </c>
      <c r="AO32" s="27">
        <f ca="1"/>
        <v>-3.725077072530905</v>
      </c>
      <c r="AP32" s="27">
        <f ca="1"/>
        <v>11.956450221251567</v>
      </c>
      <c r="AQ32" s="27">
        <f ca="1"/>
        <v>8.8605779956070627</v>
      </c>
      <c r="AR32" s="27">
        <f ca="1"/>
        <v>4.4952652132573094</v>
      </c>
      <c r="AS32" s="27">
        <f ca="1"/>
        <v>7.5911374389018151</v>
      </c>
      <c r="AT32" s="27">
        <f ca="1"/>
        <v>2.5677504615380786</v>
      </c>
      <c r="AU32" s="27">
        <f ca="1"/>
        <v>2.5677504615380791</v>
      </c>
      <c r="AV32" s="27">
        <f ca="1"/>
        <v>2.5677504615380791</v>
      </c>
      <c r="AW32" s="27"/>
      <c r="AX32" s="27"/>
    </row>
    <row r="33" spans="1:50" x14ac:dyDescent="0.25">
      <c r="A33" s="1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AB33" s="27">
        <f ca="1">D16</f>
        <v>5</v>
      </c>
      <c r="AC33" s="27">
        <f ca="1">F16</f>
        <v>7</v>
      </c>
      <c r="AD33" s="27"/>
      <c r="AE33" s="27">
        <f ca="1"/>
        <v>-3.2426403853215358</v>
      </c>
      <c r="AF33" s="27">
        <f ca="1"/>
        <v>0.36400375927845552</v>
      </c>
      <c r="AG33" s="27"/>
      <c r="AH33" s="27"/>
      <c r="AI33" s="27"/>
      <c r="AJ33" s="27"/>
      <c r="AK33" s="27"/>
      <c r="AL33" s="27">
        <f ca="1"/>
        <v>3.2207282011119203</v>
      </c>
      <c r="AM33" s="27">
        <f ca="1"/>
        <v>6.0551578184888246</v>
      </c>
      <c r="AN33" s="27">
        <f ca="1"/>
        <v>12.335776932460545</v>
      </c>
      <c r="AO33" s="27">
        <f ca="1"/>
        <v>9.5013473150836383</v>
      </c>
      <c r="AP33" s="27">
        <f ca="1"/>
        <v>11.415976418911772</v>
      </c>
      <c r="AQ33" s="27">
        <f ca="1"/>
        <v>14.250406036288679</v>
      </c>
      <c r="AR33" s="27">
        <f ca="1"/>
        <v>20.531025150260398</v>
      </c>
      <c r="AS33" s="27">
        <f ca="1"/>
        <v>17.696595532883492</v>
      </c>
      <c r="AT33" s="27">
        <f ca="1"/>
        <v>11.875876675686158</v>
      </c>
      <c r="AU33" s="27">
        <f ca="1"/>
        <v>11.643590552564227</v>
      </c>
      <c r="AV33" s="27">
        <f ca="1"/>
        <v>12.10816279880809</v>
      </c>
      <c r="AW33" s="27"/>
      <c r="AX33" s="27"/>
    </row>
    <row r="34" spans="1:50" x14ac:dyDescent="0.25">
      <c r="A34" s="1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>
        <f ca="1">(E7-D7)/2</f>
        <v>2</v>
      </c>
      <c r="P34" s="126" t="s">
        <v>183</v>
      </c>
      <c r="Q34" s="6"/>
      <c r="R34" s="6"/>
      <c r="S34" s="6" t="s">
        <v>187</v>
      </c>
      <c r="T34" s="18">
        <f ca="1">SQRT(SUMPRODUCT(F14:F16,F14:F16))</f>
        <v>12.884098726725126</v>
      </c>
      <c r="U34" s="6"/>
      <c r="V34" s="7"/>
      <c r="AB34" s="27">
        <v>1</v>
      </c>
      <c r="AC34" s="27">
        <v>0</v>
      </c>
      <c r="AD34" s="27"/>
      <c r="AE34" s="27">
        <f ca="1"/>
        <v>1</v>
      </c>
      <c r="AF34" s="27">
        <f ca="1"/>
        <v>0</v>
      </c>
      <c r="AG34" s="27"/>
      <c r="AH34" s="27"/>
      <c r="AI34" s="27"/>
      <c r="AJ34" s="27"/>
      <c r="AK34" s="27"/>
      <c r="AL34" s="27">
        <f ca="1"/>
        <v>1</v>
      </c>
      <c r="AM34" s="27">
        <f ca="1"/>
        <v>1</v>
      </c>
      <c r="AN34" s="27">
        <f ca="1"/>
        <v>1</v>
      </c>
      <c r="AO34" s="27">
        <f ca="1"/>
        <v>1</v>
      </c>
      <c r="AP34" s="27">
        <f ca="1"/>
        <v>1</v>
      </c>
      <c r="AQ34" s="27">
        <f ca="1"/>
        <v>1</v>
      </c>
      <c r="AR34" s="27">
        <f ca="1"/>
        <v>1</v>
      </c>
      <c r="AS34" s="27">
        <f ca="1"/>
        <v>1</v>
      </c>
      <c r="AT34" s="27">
        <f ca="1"/>
        <v>1</v>
      </c>
      <c r="AU34" s="27">
        <f ca="1"/>
        <v>1</v>
      </c>
      <c r="AV34" s="27">
        <f ca="1"/>
        <v>1</v>
      </c>
      <c r="AW34" s="27"/>
      <c r="AX34" s="27"/>
    </row>
    <row r="35" spans="1:50" x14ac:dyDescent="0.25">
      <c r="A35" s="1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5" t="s">
        <v>184</v>
      </c>
      <c r="O35" s="10">
        <f ca="1">(E8-D8)/2</f>
        <v>3.5</v>
      </c>
      <c r="P35" s="126" t="s">
        <v>185</v>
      </c>
      <c r="Q35" s="6"/>
      <c r="R35" s="6"/>
      <c r="S35" s="6"/>
      <c r="T35" s="6">
        <f ca="1">(ABS(S27*O34)+ABS(S28*O35)+ABS(S29*O36))/T34</f>
        <v>2.0554714524677431</v>
      </c>
      <c r="U35" s="6"/>
      <c r="V35" s="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</row>
    <row r="36" spans="1:50" ht="17.25" x14ac:dyDescent="0.25">
      <c r="A36" s="1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13">
        <f ca="1">(E9-D9)/2</f>
        <v>3.5</v>
      </c>
      <c r="P36" s="126" t="s">
        <v>186</v>
      </c>
      <c r="Q36" s="6"/>
      <c r="R36" s="6"/>
      <c r="S36" s="11" t="s">
        <v>189</v>
      </c>
      <c r="T36" s="18">
        <f ca="1">SUMPRODUCT(I7:I10,I7:I10)</f>
        <v>4</v>
      </c>
      <c r="U36" s="6"/>
      <c r="V36" s="7"/>
      <c r="AB36" s="27" t="s">
        <v>113</v>
      </c>
      <c r="AC36" s="27">
        <v>40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</row>
    <row r="37" spans="1:50" x14ac:dyDescent="0.25">
      <c r="A37" s="1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  <c r="AB37" s="27" t="s">
        <v>7</v>
      </c>
      <c r="AC37" s="27"/>
      <c r="AD37" s="27"/>
      <c r="AE37" s="27" t="s">
        <v>13</v>
      </c>
      <c r="AF37" s="27" t="s">
        <v>118</v>
      </c>
      <c r="AG37" s="27" t="s">
        <v>119</v>
      </c>
      <c r="AH37" s="27" t="s">
        <v>15</v>
      </c>
      <c r="AI37" s="27"/>
      <c r="AJ37" s="27" t="s">
        <v>13</v>
      </c>
      <c r="AK37" s="91" t="s">
        <v>120</v>
      </c>
      <c r="AL37" s="91" t="s">
        <v>116</v>
      </c>
      <c r="AM37" s="27" t="s">
        <v>15</v>
      </c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</row>
    <row r="38" spans="1:50" x14ac:dyDescent="0.25">
      <c r="A38" s="1"/>
      <c r="B38" s="5"/>
      <c r="C38" s="6"/>
      <c r="D38" s="6"/>
      <c r="E38" s="6"/>
      <c r="F38" s="6"/>
      <c r="G38" s="6"/>
      <c r="H38" s="6"/>
      <c r="I38" s="6"/>
      <c r="J38" s="6"/>
      <c r="K38" s="6"/>
      <c r="L38" s="19" t="s">
        <v>188</v>
      </c>
      <c r="M38" s="6"/>
      <c r="N38" s="6"/>
      <c r="O38" s="6"/>
      <c r="P38" s="16">
        <f ca="1">T36*T35</f>
        <v>8.2218858098709724</v>
      </c>
      <c r="Q38" s="6"/>
      <c r="R38" s="6"/>
      <c r="S38" s="6"/>
      <c r="T38" s="6"/>
      <c r="U38" s="6"/>
      <c r="V38" s="7"/>
      <c r="AB38" s="27">
        <f ca="1">-AF33</f>
        <v>-0.36400375927845552</v>
      </c>
      <c r="AC38" s="27"/>
      <c r="AD38" s="27"/>
      <c r="AE38" s="27">
        <f ca="1">AF38-AC$36*AB38</f>
        <v>17.369410220058001</v>
      </c>
      <c r="AF38" s="27">
        <f ca="1">AE31</f>
        <v>2.8092598489197798</v>
      </c>
      <c r="AG38" s="27">
        <f ca="1">AF38+AB38</f>
        <v>2.4452560896413242</v>
      </c>
      <c r="AH38" s="27">
        <f ca="1">AF38+AC$36*AB38</f>
        <v>-11.750890522218441</v>
      </c>
      <c r="AI38" s="27"/>
      <c r="AJ38" s="27">
        <f ca="1">AK38-AC$36*AF31</f>
        <v>-512.34897023303256</v>
      </c>
      <c r="AK38" s="27">
        <f ca="1">AF38</f>
        <v>2.8092598489197798</v>
      </c>
      <c r="AL38" s="27">
        <f ca="1">AK38+AF31</f>
        <v>15.688215600968586</v>
      </c>
      <c r="AM38" s="27">
        <f ca="1">AK38+AC$36*AF31</f>
        <v>517.96748993087203</v>
      </c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</row>
    <row r="39" spans="1:50" x14ac:dyDescent="0.25">
      <c r="A39" s="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  <c r="AB39" s="27">
        <f ca="1">AF32</f>
        <v>-1.3322676295501878E-15</v>
      </c>
      <c r="AC39" s="27"/>
      <c r="AD39" s="27"/>
      <c r="AE39" s="27">
        <f ca="1">AF39-AC$36*AB39</f>
        <v>2.5677504615381315</v>
      </c>
      <c r="AF39" s="27">
        <f ca="1">AE32</f>
        <v>2.5677504615380782</v>
      </c>
      <c r="AG39" s="27">
        <f ca="1">AF39+AB39</f>
        <v>2.5677504615380768</v>
      </c>
      <c r="AH39" s="27">
        <f ca="1">AF39+AC$36*AB39</f>
        <v>2.5677504615380249</v>
      </c>
      <c r="AI39" s="27"/>
      <c r="AJ39" s="27">
        <f ca="1">AK39-AC$36*AF32</f>
        <v>2.5677504615381315</v>
      </c>
      <c r="AK39" s="27">
        <f ca="1">AF39</f>
        <v>2.5677504615380782</v>
      </c>
      <c r="AL39" s="27">
        <f ca="1">AK39+AF32</f>
        <v>2.5677504615380768</v>
      </c>
      <c r="AM39" s="27">
        <f ca="1">AK39+AC$36*AF32</f>
        <v>2.5677504615380249</v>
      </c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</row>
    <row r="40" spans="1:50" x14ac:dyDescent="0.25">
      <c r="A40" s="1"/>
      <c r="B40" s="5"/>
      <c r="C40" s="19" t="s">
        <v>192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  <c r="AB40" s="27">
        <f ca="1">AF31</f>
        <v>12.878955752048807</v>
      </c>
      <c r="AC40" s="27"/>
      <c r="AD40" s="27"/>
      <c r="AE40" s="27">
        <f ca="1">AF40-AC$36*AB40</f>
        <v>-518.40087046727388</v>
      </c>
      <c r="AF40" s="27">
        <f ca="1">AE33</f>
        <v>-3.2426403853215358</v>
      </c>
      <c r="AG40" s="27">
        <f ca="1">AF40+AB40</f>
        <v>9.6363153667272705</v>
      </c>
      <c r="AH40" s="27">
        <f ca="1">AF40+AC$36*AB40</f>
        <v>511.91558969663078</v>
      </c>
      <c r="AI40" s="27"/>
      <c r="AJ40" s="27">
        <f ca="1">AK40-AC$36*AF33</f>
        <v>-17.802790756459757</v>
      </c>
      <c r="AK40" s="27">
        <f ca="1">AF40</f>
        <v>-3.2426403853215358</v>
      </c>
      <c r="AL40" s="27">
        <f ca="1">AK40+AF33</f>
        <v>-2.8786366260430802</v>
      </c>
      <c r="AM40" s="27">
        <f ca="1">AK40+AC$36*AF33</f>
        <v>11.317509985816685</v>
      </c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 spans="1:50" ht="18" x14ac:dyDescent="0.35">
      <c r="A41" s="1"/>
      <c r="B41" s="5"/>
      <c r="C41" s="6"/>
      <c r="D41" s="6"/>
      <c r="E41" s="6"/>
      <c r="F41" s="6"/>
      <c r="G41" s="6"/>
      <c r="H41" s="6"/>
      <c r="I41" s="6"/>
      <c r="J41" s="6"/>
      <c r="K41" s="6"/>
      <c r="L41" s="19" t="s">
        <v>191</v>
      </c>
      <c r="M41" s="6"/>
      <c r="N41" s="6"/>
      <c r="O41" s="6"/>
      <c r="P41" s="6"/>
      <c r="Q41" s="6"/>
      <c r="R41" s="6"/>
      <c r="S41" s="6"/>
      <c r="T41" s="6"/>
      <c r="U41" s="6"/>
      <c r="V41" s="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</row>
    <row r="42" spans="1:50" x14ac:dyDescent="0.25">
      <c r="A42" s="1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8">
        <f ca="1">AT15</f>
        <v>11.493704257133164</v>
      </c>
      <c r="N42" s="6"/>
      <c r="O42" s="6"/>
      <c r="P42" s="6"/>
      <c r="Q42" s="8">
        <f ca="1">M42-O$43*F14/T$34</f>
        <v>7.6648516609558879</v>
      </c>
      <c r="R42" s="6"/>
      <c r="S42" s="8">
        <f ca="1">M42+O$43*F14/T$34</f>
        <v>15.32255685331044</v>
      </c>
      <c r="T42" s="6"/>
      <c r="U42" s="6"/>
      <c r="V42" s="7"/>
      <c r="AB42" s="27" t="s">
        <v>159</v>
      </c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</row>
    <row r="43" spans="1:50" ht="18" x14ac:dyDescent="0.35">
      <c r="A43" s="1"/>
      <c r="B43" s="5"/>
      <c r="C43" s="6"/>
      <c r="D43" s="6"/>
      <c r="E43" s="6"/>
      <c r="F43" s="6"/>
      <c r="G43" s="6"/>
      <c r="H43" s="6"/>
      <c r="I43" s="6"/>
      <c r="J43" s="6"/>
      <c r="K43" s="6"/>
      <c r="L43" s="9" t="s">
        <v>156</v>
      </c>
      <c r="M43" s="10">
        <f ca="1">AT16</f>
        <v>0.57493900951088506</v>
      </c>
      <c r="N43" s="139" t="s">
        <v>193</v>
      </c>
      <c r="O43" s="140">
        <f ca="1">P38</f>
        <v>8.2218858098709724</v>
      </c>
      <c r="P43" s="17" t="s">
        <v>194</v>
      </c>
      <c r="Q43" s="10">
        <f ca="1">M43-O$43*F15/T$34</f>
        <v>-5.1683398847550288</v>
      </c>
      <c r="R43" s="17" t="s">
        <v>195</v>
      </c>
      <c r="S43" s="10">
        <f ca="1">M43+O$43*F15/T$34</f>
        <v>6.3182179037767989</v>
      </c>
      <c r="T43" s="6"/>
      <c r="U43" s="6"/>
      <c r="V43" s="7"/>
      <c r="AB43" s="27" t="s">
        <v>173</v>
      </c>
      <c r="AC43" s="27" t="s">
        <v>174</v>
      </c>
      <c r="AD43" s="27" t="s">
        <v>175</v>
      </c>
      <c r="AE43" s="27" t="s">
        <v>176</v>
      </c>
      <c r="AF43" s="27" t="str">
        <f>AB43</f>
        <v>XYZ</v>
      </c>
      <c r="AG43" s="149" t="str">
        <f>"XYz"</f>
        <v>XYz</v>
      </c>
      <c r="AH43" s="27" t="s">
        <v>177</v>
      </c>
      <c r="AI43" s="27" t="s">
        <v>178</v>
      </c>
      <c r="AJ43" s="27" t="s">
        <v>179</v>
      </c>
      <c r="AK43" s="27" t="str">
        <f>AG43</f>
        <v>XYz</v>
      </c>
      <c r="AL43" s="27"/>
      <c r="AM43" s="27" t="s">
        <v>174</v>
      </c>
      <c r="AN43" s="27" t="s">
        <v>177</v>
      </c>
      <c r="AO43" s="27"/>
      <c r="AP43" s="27" t="s">
        <v>176</v>
      </c>
      <c r="AQ43" s="27" t="s">
        <v>179</v>
      </c>
      <c r="AR43" s="27"/>
      <c r="AS43" s="27" t="s">
        <v>175</v>
      </c>
      <c r="AT43" s="27" t="s">
        <v>178</v>
      </c>
      <c r="AU43" s="27"/>
      <c r="AV43" s="27"/>
      <c r="AW43" s="27"/>
      <c r="AX43" s="27"/>
    </row>
    <row r="44" spans="1:50" x14ac:dyDescent="0.25">
      <c r="A44" s="1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13">
        <f ca="1">AT17</f>
        <v>-4.804782797639243</v>
      </c>
      <c r="N44" s="6"/>
      <c r="O44" s="6"/>
      <c r="P44" s="6"/>
      <c r="Q44" s="13">
        <f ca="1">M44-O$43*F16/T$34</f>
        <v>-9.2717774931793997</v>
      </c>
      <c r="R44" s="6"/>
      <c r="S44" s="13">
        <f ca="1">M44+O$43*F16/T$34</f>
        <v>-0.33778810209908716</v>
      </c>
      <c r="T44" s="6"/>
      <c r="U44" s="6"/>
      <c r="V44" s="7"/>
      <c r="AB44" s="27">
        <f t="shared" ref="AB44:AE46" ca="1" si="17">AL31</f>
        <v>8.7567880552404489</v>
      </c>
      <c r="AC44" s="27">
        <f t="shared" ca="1" si="17"/>
        <v>-4.5991688145094507</v>
      </c>
      <c r="AD44" s="27">
        <f t="shared" ca="1" si="17"/>
        <v>-2.2544155529770249</v>
      </c>
      <c r="AE44" s="27">
        <f t="shared" ca="1" si="17"/>
        <v>11.101541316772874</v>
      </c>
      <c r="AF44" s="27">
        <f ca="1">AB44</f>
        <v>8.7567880552404489</v>
      </c>
      <c r="AG44" s="27">
        <f t="shared" ref="AG44:AJ46" ca="1" si="18">AP31</f>
        <v>7.8729352508165853</v>
      </c>
      <c r="AH44" s="27">
        <f t="shared" ca="1" si="18"/>
        <v>-5.4830216189333134</v>
      </c>
      <c r="AI44" s="27">
        <f t="shared" ca="1" si="18"/>
        <v>-3.1382683574008885</v>
      </c>
      <c r="AJ44" s="27">
        <f t="shared" ca="1" si="18"/>
        <v>10.217688512349012</v>
      </c>
      <c r="AK44" s="27">
        <f ca="1">AG44</f>
        <v>7.8729352508165853</v>
      </c>
      <c r="AL44" s="27"/>
      <c r="AM44" s="27">
        <f ca="1">AC44</f>
        <v>-4.5991688145094507</v>
      </c>
      <c r="AN44" s="27">
        <f ca="1">AH44</f>
        <v>-5.4830216189333134</v>
      </c>
      <c r="AO44" s="27"/>
      <c r="AP44" s="27">
        <f ca="1">AE44</f>
        <v>11.101541316772874</v>
      </c>
      <c r="AQ44" s="27">
        <f ca="1">AJ44</f>
        <v>10.217688512349012</v>
      </c>
      <c r="AR44" s="27"/>
      <c r="AS44" s="27">
        <f ca="1">AD44</f>
        <v>-2.2544155529770249</v>
      </c>
      <c r="AT44" s="27">
        <f ca="1">AI44</f>
        <v>-3.1382683574008885</v>
      </c>
      <c r="AU44" s="27"/>
      <c r="AV44" s="27"/>
      <c r="AW44" s="27"/>
      <c r="AX44" s="27"/>
    </row>
    <row r="45" spans="1:50" x14ac:dyDescent="0.25">
      <c r="A45" s="1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  <c r="AB45" s="27">
        <f t="shared" ca="1" si="17"/>
        <v>0.64023570981884848</v>
      </c>
      <c r="AC45" s="27">
        <f t="shared" ca="1" si="17"/>
        <v>-2.4556365158256543</v>
      </c>
      <c r="AD45" s="27">
        <f t="shared" ca="1" si="17"/>
        <v>-6.8209492981754085</v>
      </c>
      <c r="AE45" s="27">
        <f t="shared" ca="1" si="17"/>
        <v>-3.725077072530905</v>
      </c>
      <c r="AF45" s="27">
        <f ca="1">AB45</f>
        <v>0.64023570981884848</v>
      </c>
      <c r="AG45" s="27">
        <f t="shared" ca="1" si="18"/>
        <v>11.956450221251567</v>
      </c>
      <c r="AH45" s="27">
        <f t="shared" ca="1" si="18"/>
        <v>8.8605779956070627</v>
      </c>
      <c r="AI45" s="27">
        <f t="shared" ca="1" si="18"/>
        <v>4.4952652132573094</v>
      </c>
      <c r="AJ45" s="27">
        <f t="shared" ca="1" si="18"/>
        <v>7.5911374389018151</v>
      </c>
      <c r="AK45" s="27">
        <f ca="1">AG45</f>
        <v>11.956450221251567</v>
      </c>
      <c r="AL45" s="27"/>
      <c r="AM45" s="27">
        <f ca="1">AC45</f>
        <v>-2.4556365158256543</v>
      </c>
      <c r="AN45" s="27">
        <f ca="1">AH45</f>
        <v>8.8605779956070627</v>
      </c>
      <c r="AO45" s="27"/>
      <c r="AP45" s="27">
        <f ca="1">AE45</f>
        <v>-3.725077072530905</v>
      </c>
      <c r="AQ45" s="27">
        <f ca="1">AJ45</f>
        <v>7.5911374389018151</v>
      </c>
      <c r="AR45" s="27"/>
      <c r="AS45" s="27">
        <f ca="1">AD45</f>
        <v>-6.8209492981754085</v>
      </c>
      <c r="AT45" s="27">
        <f ca="1">AI45</f>
        <v>4.4952652132573094</v>
      </c>
      <c r="AU45" s="27"/>
      <c r="AV45" s="27"/>
      <c r="AW45" s="27"/>
      <c r="AX45" s="27"/>
    </row>
    <row r="46" spans="1:50" x14ac:dyDescent="0.25">
      <c r="A46" s="1"/>
      <c r="B46" s="5"/>
      <c r="C46" s="6"/>
      <c r="D46" s="6"/>
      <c r="E46" s="6"/>
      <c r="F46" s="6"/>
      <c r="G46" s="6"/>
      <c r="H46" s="6"/>
      <c r="I46" s="6"/>
      <c r="J46" s="6"/>
      <c r="K46" s="6"/>
      <c r="L46" s="19" t="s">
        <v>199</v>
      </c>
      <c r="M46" s="6"/>
      <c r="N46" s="6"/>
      <c r="O46" s="6"/>
      <c r="P46" s="6"/>
      <c r="Q46" s="6"/>
      <c r="R46" s="6"/>
      <c r="S46" s="6"/>
      <c r="T46" s="6"/>
      <c r="U46" s="6"/>
      <c r="V46" s="7"/>
      <c r="AB46" s="27">
        <f t="shared" ca="1" si="17"/>
        <v>3.2207282011119203</v>
      </c>
      <c r="AC46" s="27">
        <f t="shared" ca="1" si="17"/>
        <v>6.0551578184888246</v>
      </c>
      <c r="AD46" s="27">
        <f t="shared" ca="1" si="17"/>
        <v>12.335776932460545</v>
      </c>
      <c r="AE46" s="27">
        <f t="shared" ca="1" si="17"/>
        <v>9.5013473150836383</v>
      </c>
      <c r="AF46" s="27">
        <f ca="1">AB46</f>
        <v>3.2207282011119203</v>
      </c>
      <c r="AG46" s="27">
        <f t="shared" ca="1" si="18"/>
        <v>11.415976418911772</v>
      </c>
      <c r="AH46" s="27">
        <f t="shared" ca="1" si="18"/>
        <v>14.250406036288679</v>
      </c>
      <c r="AI46" s="27">
        <f t="shared" ca="1" si="18"/>
        <v>20.531025150260398</v>
      </c>
      <c r="AJ46" s="27">
        <f t="shared" ca="1" si="18"/>
        <v>17.696595532883492</v>
      </c>
      <c r="AK46" s="27">
        <f ca="1">AG46</f>
        <v>11.415976418911772</v>
      </c>
      <c r="AL46" s="27"/>
      <c r="AM46" s="27">
        <f ca="1">AC46</f>
        <v>6.0551578184888246</v>
      </c>
      <c r="AN46" s="27">
        <f ca="1">AH46</f>
        <v>14.250406036288679</v>
      </c>
      <c r="AO46" s="27"/>
      <c r="AP46" s="27">
        <f ca="1">AE46</f>
        <v>9.5013473150836383</v>
      </c>
      <c r="AQ46" s="27">
        <f ca="1">AJ46</f>
        <v>17.696595532883492</v>
      </c>
      <c r="AR46" s="27"/>
      <c r="AS46" s="27">
        <f ca="1">AD46</f>
        <v>12.335776932460545</v>
      </c>
      <c r="AT46" s="27">
        <f ca="1">AI46</f>
        <v>20.531025150260398</v>
      </c>
      <c r="AU46" s="27"/>
      <c r="AV46" s="27"/>
      <c r="AW46" s="27"/>
      <c r="AX46" s="27"/>
    </row>
    <row r="47" spans="1:50" x14ac:dyDescent="0.25">
      <c r="A47" s="1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8">
        <f ca="1">Q42-D14</f>
        <v>7.6648516609558879</v>
      </c>
      <c r="O47" s="6"/>
      <c r="P47" s="6"/>
      <c r="Q47" s="8">
        <f ca="1">S42-D14</f>
        <v>15.32255685331044</v>
      </c>
      <c r="R47" s="6"/>
      <c r="S47" s="6"/>
      <c r="T47" s="6"/>
      <c r="U47" s="16">
        <f ca="1">SUMPRODUCT(N47:N49,F14:F16)</f>
        <v>-100.42839144931574</v>
      </c>
      <c r="V47" s="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</row>
    <row r="48" spans="1:50" x14ac:dyDescent="0.25">
      <c r="A48" s="1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0">
        <f ca="1">Q43-D15</f>
        <v>-5.1683398847550288</v>
      </c>
      <c r="O48" s="6"/>
      <c r="P48" s="6"/>
      <c r="Q48" s="10">
        <f ca="1">S43-D15</f>
        <v>6.3182179037767989</v>
      </c>
      <c r="R48" s="6"/>
      <c r="S48" s="6"/>
      <c r="T48" s="6"/>
      <c r="U48" s="16">
        <f ca="1">SUMPRODUCT(Q47:Q49,F14:F16)</f>
        <v>111.43478553916022</v>
      </c>
      <c r="V48" s="7"/>
      <c r="AB48" s="27" t="s">
        <v>200</v>
      </c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</row>
    <row r="49" spans="1:50" x14ac:dyDescent="0.25">
      <c r="A49" s="1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3">
        <f ca="1">Q44-D16</f>
        <v>-14.2717774931794</v>
      </c>
      <c r="O49" s="6"/>
      <c r="P49" s="6"/>
      <c r="Q49" s="13">
        <f ca="1">S44-D16</f>
        <v>-5.3377881020990872</v>
      </c>
      <c r="R49" s="6"/>
      <c r="S49" s="6"/>
      <c r="T49" s="6"/>
      <c r="U49" s="6"/>
      <c r="V49" s="7"/>
      <c r="AB49" s="27" t="s">
        <v>132</v>
      </c>
      <c r="AC49" s="27" t="s">
        <v>7</v>
      </c>
      <c r="AD49" s="27" t="s">
        <v>13</v>
      </c>
      <c r="AE49" s="27" t="s">
        <v>135</v>
      </c>
      <c r="AF49" s="27" t="s">
        <v>15</v>
      </c>
      <c r="AG49" s="27" t="s">
        <v>15</v>
      </c>
      <c r="AH49" s="27" t="s">
        <v>134</v>
      </c>
      <c r="AI49" s="27" t="s">
        <v>13</v>
      </c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</row>
    <row r="50" spans="1:50" x14ac:dyDescent="0.25">
      <c r="A50" s="1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  <c r="AB50" s="27">
        <f t="shared" ref="AB50:AB52" ca="1" si="19">AH50-AE50</f>
        <v>16.437207722428116</v>
      </c>
      <c r="AC50" s="27">
        <f ca="1">-AB52</f>
        <v>-0.46457224624386306</v>
      </c>
      <c r="AD50" s="27">
        <f ca="1">AE50-AC$36*AC50</f>
        <v>13.173545837460246</v>
      </c>
      <c r="AE50" s="27">
        <f ca="1">AU31</f>
        <v>-5.4093440122942775</v>
      </c>
      <c r="AF50" s="27">
        <f ca="1">AE50+AC$36*AC50</f>
        <v>-23.992233862048799</v>
      </c>
      <c r="AG50" s="27">
        <f ca="1">AH50+AC$36*AC50</f>
        <v>-7.5550261396206846</v>
      </c>
      <c r="AH50" s="27">
        <f ca="1">AV31</f>
        <v>11.027863710133838</v>
      </c>
      <c r="AI50" s="27">
        <f ca="1">AH50-AC$36*AC50</f>
        <v>29.610753559888359</v>
      </c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</row>
    <row r="51" spans="1:50" x14ac:dyDescent="0.25">
      <c r="A51" s="1"/>
      <c r="B51" s="5"/>
      <c r="C51" s="6"/>
      <c r="D51" s="6"/>
      <c r="E51" s="6"/>
      <c r="F51" s="6"/>
      <c r="G51" s="6"/>
      <c r="H51" s="6"/>
      <c r="I51" s="6"/>
      <c r="J51" s="6"/>
      <c r="K51" s="6"/>
      <c r="L51" s="19" t="s">
        <v>199</v>
      </c>
      <c r="M51" s="6"/>
      <c r="N51" s="6"/>
      <c r="O51" s="6"/>
      <c r="P51" s="6"/>
      <c r="Q51" s="6"/>
      <c r="R51" s="6"/>
      <c r="S51" s="6"/>
      <c r="T51" s="6"/>
      <c r="U51" s="6"/>
      <c r="V51" s="7"/>
      <c r="AB51" s="27">
        <f t="shared" ca="1" si="19"/>
        <v>0</v>
      </c>
      <c r="AC51" s="27">
        <v>0</v>
      </c>
      <c r="AD51" s="27">
        <f ca="1">AE51-AC$36*AC51</f>
        <v>2.5677504615380791</v>
      </c>
      <c r="AE51" s="27">
        <f ca="1">AU32</f>
        <v>2.5677504615380791</v>
      </c>
      <c r="AF51" s="27">
        <f ca="1">AE51+AC$36*AC51</f>
        <v>2.5677504615380791</v>
      </c>
      <c r="AG51" s="27">
        <f ca="1">AH51+AC$36*AC51</f>
        <v>2.5677504615380791</v>
      </c>
      <c r="AH51" s="27">
        <f ca="1">AV32</f>
        <v>2.5677504615380791</v>
      </c>
      <c r="AI51" s="27">
        <f ca="1">AH51-AC$36*AC51</f>
        <v>2.5677504615380791</v>
      </c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</row>
    <row r="52" spans="1:50" x14ac:dyDescent="0.25">
      <c r="A52" s="1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56"/>
      <c r="N52" s="3"/>
      <c r="O52" s="3"/>
      <c r="P52" s="141" t="s">
        <v>95</v>
      </c>
      <c r="Q52" s="57" t="s">
        <v>203</v>
      </c>
      <c r="R52" s="3"/>
      <c r="S52" s="3"/>
      <c r="T52" s="4"/>
      <c r="U52" s="6"/>
      <c r="V52" s="7"/>
      <c r="AB52" s="27">
        <f t="shared" ca="1" si="19"/>
        <v>0.46457224624386306</v>
      </c>
      <c r="AC52" s="27">
        <f ca="1">AB50</f>
        <v>16.437207722428116</v>
      </c>
      <c r="AD52" s="27">
        <f ca="1">AE52-AC$36*AC52</f>
        <v>-645.84471834456042</v>
      </c>
      <c r="AE52" s="27">
        <f ca="1">AU33</f>
        <v>11.643590552564227</v>
      </c>
      <c r="AF52" s="27">
        <f ca="1">AE52+AC$36*AC52</f>
        <v>669.13189944968883</v>
      </c>
      <c r="AG52" s="27">
        <f ca="1">AH52+AC$36*AC52</f>
        <v>669.59647169593268</v>
      </c>
      <c r="AH52" s="27">
        <f ca="1">AV33</f>
        <v>12.10816279880809</v>
      </c>
      <c r="AI52" s="27">
        <f ca="1">AH52-AC$36*AC52</f>
        <v>-645.38014609831657</v>
      </c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</row>
    <row r="53" spans="1:50" x14ac:dyDescent="0.25">
      <c r="A53" s="1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5"/>
      <c r="N53" s="18"/>
      <c r="O53" s="6"/>
      <c r="P53" s="90" t="s">
        <v>95</v>
      </c>
      <c r="Q53" s="150" t="s">
        <v>202</v>
      </c>
      <c r="R53" s="6"/>
      <c r="S53" s="6"/>
      <c r="T53" s="7"/>
      <c r="U53" s="6"/>
      <c r="V53" s="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</row>
    <row r="54" spans="1:50" x14ac:dyDescent="0.25">
      <c r="A54" s="1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20"/>
      <c r="N54" s="124"/>
      <c r="O54" s="21"/>
      <c r="P54" s="142" t="s">
        <v>95</v>
      </c>
      <c r="Q54" s="143" t="s">
        <v>201</v>
      </c>
      <c r="R54" s="21"/>
      <c r="S54" s="21"/>
      <c r="T54" s="22"/>
      <c r="U54" s="6"/>
      <c r="V54" s="7"/>
      <c r="X54" s="45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</row>
    <row r="55" spans="1:50" x14ac:dyDescent="0.25">
      <c r="A55" s="1"/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2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</row>
    <row r="56" spans="1:50" x14ac:dyDescent="0.25">
      <c r="A56" s="1"/>
      <c r="B56" s="5"/>
      <c r="C56" s="125"/>
      <c r="D56" s="125"/>
      <c r="E56" s="125"/>
      <c r="F56" s="125"/>
      <c r="G56" s="125"/>
      <c r="H56" s="125"/>
      <c r="I56" s="125"/>
      <c r="J56" s="125"/>
      <c r="K56" s="125"/>
      <c r="V56" s="34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</row>
    <row r="57" spans="1:50" x14ac:dyDescent="0.25">
      <c r="A57" s="1"/>
      <c r="B57" s="125"/>
      <c r="V57" s="125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</row>
    <row r="58" spans="1:50" x14ac:dyDescent="0.25">
      <c r="A58" s="1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U58" s="125"/>
      <c r="V58" s="125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</row>
    <row r="59" spans="1:50" x14ac:dyDescent="0.25">
      <c r="A59" s="1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</row>
    <row r="60" spans="1:50" x14ac:dyDescent="0.25">
      <c r="A60" s="1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</row>
    <row r="61" spans="1:50" x14ac:dyDescent="0.25">
      <c r="A61" s="1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</row>
    <row r="62" spans="1:50" x14ac:dyDescent="0.25">
      <c r="A62" s="1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</row>
    <row r="63" spans="1:50" x14ac:dyDescent="0.25">
      <c r="A63" s="1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</row>
    <row r="64" spans="1:50" x14ac:dyDescent="0.25">
      <c r="A64" s="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</row>
    <row r="65" spans="2:61" x14ac:dyDescent="0.25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</row>
    <row r="66" spans="2:61" x14ac:dyDescent="0.25">
      <c r="B66" s="128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127"/>
      <c r="U66" s="127"/>
      <c r="V66" s="127"/>
      <c r="W66" s="127"/>
      <c r="X66" s="127"/>
      <c r="Y66" s="127"/>
      <c r="Z66" s="127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67" spans="2:61" x14ac:dyDescent="0.25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127"/>
      <c r="U67" s="127"/>
      <c r="V67" s="127"/>
      <c r="W67" s="127"/>
      <c r="X67" s="127"/>
      <c r="Y67" s="127"/>
      <c r="Z67" s="127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</row>
    <row r="68" spans="2:61" x14ac:dyDescent="0.25">
      <c r="B68" s="34"/>
      <c r="C68" s="128"/>
      <c r="D68" s="34"/>
      <c r="E68" s="34"/>
      <c r="F68" s="34"/>
      <c r="G68" s="34"/>
      <c r="H68" s="128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127"/>
      <c r="U68" s="127"/>
      <c r="V68" s="127"/>
      <c r="W68" s="127"/>
      <c r="X68" s="127"/>
      <c r="Y68" s="127"/>
      <c r="Z68" s="127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</row>
    <row r="69" spans="2:61" x14ac:dyDescent="0.25">
      <c r="B69" s="34"/>
      <c r="C69" s="34"/>
      <c r="D69" s="129"/>
      <c r="E69" s="129"/>
      <c r="F69" s="130"/>
      <c r="G69" s="34"/>
      <c r="H69" s="34"/>
      <c r="I69" s="35"/>
      <c r="J69" s="34"/>
      <c r="K69" s="35"/>
      <c r="L69" s="34"/>
      <c r="M69" s="34"/>
      <c r="N69" s="34"/>
      <c r="O69" s="34"/>
      <c r="P69" s="34"/>
      <c r="Q69" s="34"/>
      <c r="R69" s="34"/>
      <c r="S69" s="34"/>
      <c r="T69" s="127"/>
      <c r="U69" s="127"/>
      <c r="V69" s="127"/>
      <c r="W69" s="127"/>
      <c r="X69" s="127"/>
      <c r="Y69" s="127"/>
      <c r="Z69" s="127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</row>
    <row r="70" spans="2:61" x14ac:dyDescent="0.25">
      <c r="B70" s="34"/>
      <c r="C70" s="131"/>
      <c r="D70" s="132"/>
      <c r="E70" s="132"/>
      <c r="F70" s="132"/>
      <c r="G70" s="34"/>
      <c r="H70" s="38"/>
      <c r="I70" s="35"/>
      <c r="J70" s="37"/>
      <c r="K70" s="35"/>
      <c r="L70" s="34"/>
      <c r="M70" s="34"/>
      <c r="N70" s="34"/>
      <c r="O70" s="34"/>
      <c r="P70" s="34"/>
      <c r="Q70" s="34"/>
      <c r="R70" s="34"/>
      <c r="S70" s="34"/>
      <c r="T70" s="127"/>
      <c r="U70" s="127"/>
      <c r="V70" s="127"/>
      <c r="W70" s="127"/>
      <c r="X70" s="127"/>
      <c r="Y70" s="127"/>
      <c r="Z70" s="127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</row>
    <row r="71" spans="2:61" x14ac:dyDescent="0.25">
      <c r="B71" s="34"/>
      <c r="C71" s="34"/>
      <c r="D71" s="132"/>
      <c r="E71" s="132"/>
      <c r="F71" s="132"/>
      <c r="G71" s="34"/>
      <c r="H71" s="34"/>
      <c r="I71" s="35"/>
      <c r="J71" s="34"/>
      <c r="K71" s="35"/>
      <c r="L71" s="34"/>
      <c r="M71" s="34"/>
      <c r="N71" s="34"/>
      <c r="O71" s="34"/>
      <c r="P71" s="34"/>
      <c r="Q71" s="34"/>
      <c r="R71" s="34"/>
      <c r="S71" s="34"/>
      <c r="T71" s="127"/>
      <c r="U71" s="127"/>
      <c r="V71" s="127"/>
      <c r="W71" s="127"/>
      <c r="X71" s="127"/>
      <c r="Y71" s="127"/>
      <c r="Z71" s="127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</row>
    <row r="72" spans="2:61" x14ac:dyDescent="0.25">
      <c r="B72" s="34"/>
      <c r="C72" s="133"/>
      <c r="D72" s="132"/>
      <c r="E72" s="132"/>
      <c r="F72" s="132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127"/>
      <c r="U72" s="127"/>
      <c r="V72" s="127"/>
      <c r="W72" s="127"/>
      <c r="X72" s="127"/>
      <c r="Y72" s="127"/>
      <c r="Z72" s="127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</row>
    <row r="73" spans="2:61" x14ac:dyDescent="0.25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127"/>
      <c r="U73" s="127"/>
      <c r="V73" s="127"/>
      <c r="W73" s="127"/>
      <c r="X73" s="127"/>
      <c r="Y73" s="127"/>
      <c r="Z73" s="127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</row>
    <row r="74" spans="2:61" x14ac:dyDescent="0.25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127"/>
      <c r="U74" s="127"/>
      <c r="V74" s="127"/>
      <c r="W74" s="127"/>
      <c r="X74" s="127"/>
      <c r="Y74" s="127"/>
      <c r="Z74" s="127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</row>
    <row r="75" spans="2:61" x14ac:dyDescent="0.25">
      <c r="B75" s="128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127"/>
      <c r="U75" s="127"/>
      <c r="V75" s="127"/>
      <c r="W75" s="127"/>
      <c r="X75" s="127"/>
      <c r="Y75" s="127"/>
      <c r="Z75" s="127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</row>
    <row r="76" spans="2:61" x14ac:dyDescent="0.25">
      <c r="B76" s="128"/>
      <c r="C76" s="34"/>
      <c r="D76" s="34"/>
      <c r="E76" s="34"/>
      <c r="F76" s="34"/>
      <c r="G76" s="34"/>
      <c r="H76" s="34"/>
      <c r="I76" s="128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127"/>
      <c r="U76" s="127"/>
      <c r="V76" s="127"/>
      <c r="W76" s="127"/>
      <c r="X76" s="127"/>
      <c r="Y76" s="127"/>
      <c r="Z76" s="127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</row>
    <row r="77" spans="2:61" x14ac:dyDescent="0.25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127"/>
      <c r="U77" s="127"/>
      <c r="V77" s="127"/>
      <c r="W77" s="127"/>
      <c r="X77" s="127"/>
      <c r="Y77" s="127"/>
      <c r="Z77" s="127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</row>
    <row r="78" spans="2:61" x14ac:dyDescent="0.25">
      <c r="B78" s="128"/>
      <c r="C78" s="128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127"/>
      <c r="U78" s="127"/>
      <c r="V78" s="127"/>
      <c r="W78" s="127"/>
      <c r="X78" s="127"/>
      <c r="Y78" s="127"/>
      <c r="Z78" s="127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</row>
    <row r="79" spans="2:61" x14ac:dyDescent="0.25">
      <c r="B79" s="34"/>
      <c r="C79" s="34"/>
      <c r="D79" s="34"/>
      <c r="E79" s="35"/>
      <c r="F79" s="34"/>
      <c r="G79" s="34"/>
      <c r="H79" s="35"/>
      <c r="I79" s="34"/>
      <c r="J79" s="34"/>
      <c r="K79" s="34"/>
      <c r="L79" s="36"/>
      <c r="M79" s="34"/>
      <c r="N79" s="34"/>
      <c r="O79" s="34"/>
      <c r="P79" s="34"/>
      <c r="Q79" s="34"/>
      <c r="R79" s="34"/>
      <c r="S79" s="34"/>
      <c r="T79" s="127"/>
      <c r="U79" s="127"/>
      <c r="V79" s="127"/>
      <c r="W79" s="127"/>
      <c r="X79" s="127"/>
      <c r="Y79" s="127"/>
      <c r="Z79" s="127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</row>
    <row r="80" spans="2:61" x14ac:dyDescent="0.25">
      <c r="B80" s="34"/>
      <c r="C80" s="34"/>
      <c r="D80" s="34"/>
      <c r="E80" s="35"/>
      <c r="F80" s="35"/>
      <c r="G80" s="34"/>
      <c r="H80" s="35"/>
      <c r="I80" s="34"/>
      <c r="J80" s="35"/>
      <c r="K80" s="34"/>
      <c r="L80" s="36"/>
      <c r="M80" s="34"/>
      <c r="N80" s="34"/>
      <c r="O80" s="34"/>
      <c r="P80" s="34"/>
      <c r="Q80" s="34"/>
      <c r="R80" s="34"/>
      <c r="S80" s="34"/>
      <c r="T80" s="127"/>
      <c r="U80" s="127"/>
      <c r="V80" s="127"/>
      <c r="W80" s="127"/>
      <c r="X80" s="127"/>
      <c r="Y80" s="127"/>
      <c r="Z80" s="127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</row>
    <row r="81" spans="2:61" x14ac:dyDescent="0.25">
      <c r="B81" s="34"/>
      <c r="C81" s="34"/>
      <c r="D81" s="34"/>
      <c r="E81" s="35"/>
      <c r="F81" s="35"/>
      <c r="G81" s="34"/>
      <c r="H81" s="35"/>
      <c r="I81" s="34"/>
      <c r="J81" s="34"/>
      <c r="K81" s="131"/>
      <c r="L81" s="36"/>
      <c r="M81" s="34"/>
      <c r="N81" s="34"/>
      <c r="O81" s="34"/>
      <c r="P81" s="34"/>
      <c r="Q81" s="34"/>
      <c r="R81" s="34"/>
      <c r="S81" s="34"/>
      <c r="T81" s="127"/>
      <c r="U81" s="127"/>
      <c r="V81" s="127"/>
      <c r="W81" s="127"/>
      <c r="X81" s="127"/>
      <c r="Y81" s="127"/>
      <c r="Z81" s="127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</row>
    <row r="82" spans="2:61" x14ac:dyDescent="0.25">
      <c r="B82" s="34"/>
      <c r="C82" s="128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127"/>
      <c r="U82" s="127"/>
      <c r="V82" s="127"/>
      <c r="W82" s="127"/>
      <c r="X82" s="127"/>
      <c r="Y82" s="127"/>
      <c r="Z82" s="127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</row>
    <row r="83" spans="2:61" x14ac:dyDescent="0.25">
      <c r="B83" s="34"/>
      <c r="C83" s="34"/>
      <c r="D83" s="128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127"/>
      <c r="U83" s="127"/>
      <c r="V83" s="127"/>
      <c r="W83" s="127"/>
      <c r="X83" s="127"/>
      <c r="Y83" s="127"/>
      <c r="Z83" s="127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</row>
    <row r="84" spans="2:61" x14ac:dyDescent="0.25">
      <c r="B84" s="34"/>
      <c r="C84" s="34"/>
      <c r="D84" s="1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127"/>
      <c r="U84" s="127"/>
      <c r="V84" s="127"/>
      <c r="W84" s="127"/>
      <c r="X84" s="127"/>
      <c r="Y84" s="127"/>
      <c r="Z84" s="127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</row>
    <row r="85" spans="2:61" x14ac:dyDescent="0.25">
      <c r="B85" s="34"/>
      <c r="C85" s="34"/>
      <c r="D85" s="34"/>
      <c r="E85" s="135"/>
      <c r="F85" s="34"/>
      <c r="G85" s="34"/>
      <c r="H85" s="35"/>
      <c r="I85" s="34"/>
      <c r="J85" s="136"/>
      <c r="K85" s="34"/>
      <c r="L85" s="34"/>
      <c r="M85" s="34"/>
      <c r="N85" s="34"/>
      <c r="O85" s="34"/>
      <c r="P85" s="34"/>
      <c r="Q85" s="34"/>
      <c r="R85" s="34"/>
      <c r="S85" s="34"/>
      <c r="T85" s="127"/>
      <c r="U85" s="127"/>
      <c r="V85" s="127"/>
      <c r="W85" s="127"/>
      <c r="X85" s="127"/>
      <c r="Y85" s="127"/>
      <c r="Z85" s="127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</row>
    <row r="86" spans="2:61" x14ac:dyDescent="0.25">
      <c r="B86" s="34"/>
      <c r="C86" s="128"/>
      <c r="D86" s="38"/>
      <c r="E86" s="135"/>
      <c r="F86" s="35"/>
      <c r="G86" s="35"/>
      <c r="H86" s="35"/>
      <c r="I86" s="35"/>
      <c r="J86" s="136"/>
      <c r="K86" s="34"/>
      <c r="L86" s="34"/>
      <c r="M86" s="34"/>
      <c r="N86" s="34"/>
      <c r="O86" s="34"/>
      <c r="P86" s="34"/>
      <c r="Q86" s="34"/>
      <c r="R86" s="34"/>
      <c r="S86" s="34"/>
      <c r="T86" s="127"/>
      <c r="U86" s="127"/>
      <c r="V86" s="127"/>
      <c r="W86" s="127"/>
      <c r="X86" s="127"/>
      <c r="Y86" s="127"/>
      <c r="Z86" s="127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</row>
    <row r="87" spans="2:61" x14ac:dyDescent="0.25">
      <c r="B87" s="34"/>
      <c r="C87" s="34"/>
      <c r="D87" s="34"/>
      <c r="E87" s="135"/>
      <c r="F87" s="34"/>
      <c r="G87" s="34"/>
      <c r="H87" s="35"/>
      <c r="I87" s="34"/>
      <c r="J87" s="136"/>
      <c r="K87" s="34"/>
      <c r="L87" s="34"/>
      <c r="M87" s="34"/>
      <c r="N87" s="34"/>
      <c r="O87" s="34"/>
      <c r="P87" s="34"/>
      <c r="Q87" s="34"/>
      <c r="R87" s="34"/>
      <c r="S87" s="34"/>
      <c r="T87" s="127"/>
      <c r="U87" s="127"/>
      <c r="V87" s="127"/>
      <c r="W87" s="127"/>
      <c r="X87" s="127"/>
      <c r="Y87" s="127"/>
      <c r="Z87" s="127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</row>
    <row r="88" spans="2:61" x14ac:dyDescent="0.25"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127"/>
      <c r="U88" s="127"/>
      <c r="V88" s="127"/>
      <c r="W88" s="127"/>
      <c r="X88" s="127"/>
      <c r="Y88" s="127"/>
      <c r="Z88" s="127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</row>
    <row r="89" spans="2:61" x14ac:dyDescent="0.25"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127"/>
      <c r="U89" s="127"/>
      <c r="V89" s="127"/>
      <c r="W89" s="127"/>
      <c r="X89" s="127"/>
      <c r="Y89" s="127"/>
      <c r="Z89" s="127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</row>
    <row r="90" spans="2:61" x14ac:dyDescent="0.25"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127"/>
      <c r="U90" s="127"/>
      <c r="V90" s="127"/>
      <c r="W90" s="127"/>
      <c r="X90" s="127"/>
      <c r="Y90" s="127"/>
      <c r="Z90" s="127"/>
      <c r="AA90" s="26"/>
      <c r="AB90" s="26"/>
      <c r="AC90" s="26"/>
      <c r="AD90" s="26"/>
      <c r="AE90" s="26"/>
      <c r="AF90" s="113"/>
      <c r="AG90" s="113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</row>
    <row r="91" spans="2:61" x14ac:dyDescent="0.25"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127"/>
      <c r="U91" s="127"/>
      <c r="V91" s="127"/>
      <c r="W91" s="127"/>
      <c r="X91" s="127"/>
      <c r="Y91" s="127"/>
      <c r="Z91" s="127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</row>
    <row r="92" spans="2:61" x14ac:dyDescent="0.25">
      <c r="B92" s="128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27"/>
      <c r="U92" s="127"/>
      <c r="V92" s="127"/>
      <c r="W92" s="127"/>
      <c r="X92" s="127"/>
      <c r="Y92" s="127"/>
      <c r="Z92" s="127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</row>
    <row r="93" spans="2:61" x14ac:dyDescent="0.25">
      <c r="B93" s="34"/>
      <c r="C93" s="128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127"/>
      <c r="U93" s="127"/>
      <c r="V93" s="127"/>
      <c r="W93" s="127"/>
      <c r="X93" s="127"/>
      <c r="Y93" s="127"/>
      <c r="Z93" s="127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</row>
    <row r="94" spans="2:61" x14ac:dyDescent="0.25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127"/>
      <c r="U94" s="127"/>
      <c r="V94" s="127"/>
      <c r="W94" s="127"/>
      <c r="X94" s="127"/>
      <c r="Y94" s="127"/>
      <c r="Z94" s="127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</row>
    <row r="95" spans="2:61" x14ac:dyDescent="0.25">
      <c r="B95" s="34"/>
      <c r="C95" s="34"/>
      <c r="D95" s="34"/>
      <c r="E95" s="34"/>
      <c r="F95" s="35"/>
      <c r="G95" s="34"/>
      <c r="H95" s="34"/>
      <c r="I95" s="34"/>
      <c r="J95" s="35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</row>
    <row r="96" spans="2:61" x14ac:dyDescent="0.25">
      <c r="B96" s="34"/>
      <c r="C96" s="34"/>
      <c r="D96" s="34"/>
      <c r="E96" s="34"/>
      <c r="F96" s="35"/>
      <c r="G96" s="34"/>
      <c r="H96" s="34"/>
      <c r="I96" s="34"/>
      <c r="J96" s="35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</row>
    <row r="97" spans="2:61" x14ac:dyDescent="0.25">
      <c r="B97" s="34"/>
      <c r="C97" s="34"/>
      <c r="D97" s="34"/>
      <c r="E97" s="34"/>
      <c r="F97" s="35"/>
      <c r="G97" s="34"/>
      <c r="H97" s="34"/>
      <c r="I97" s="34"/>
      <c r="J97" s="35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</row>
    <row r="98" spans="2:61" x14ac:dyDescent="0.25"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</row>
    <row r="99" spans="2:61" x14ac:dyDescent="0.25">
      <c r="B99" s="34"/>
      <c r="C99" s="34"/>
      <c r="D99" s="34"/>
      <c r="E99" s="34"/>
      <c r="F99" s="35"/>
      <c r="G99" s="34"/>
      <c r="H99" s="34"/>
      <c r="I99" s="34"/>
      <c r="J99" s="35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</row>
    <row r="100" spans="2:61" x14ac:dyDescent="0.25"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137"/>
      <c r="S100" s="34"/>
      <c r="T100" s="34"/>
      <c r="U100" s="34"/>
      <c r="V100" s="34"/>
      <c r="W100" s="34"/>
      <c r="X100" s="34"/>
      <c r="Y100" s="34"/>
      <c r="Z100" s="34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</row>
    <row r="101" spans="2:61" x14ac:dyDescent="0.25">
      <c r="B101" s="34"/>
      <c r="C101" s="128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</row>
    <row r="102" spans="2:61" x14ac:dyDescent="0.25"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</row>
    <row r="103" spans="2:61" x14ac:dyDescent="0.25">
      <c r="B103" s="34"/>
      <c r="C103" s="34"/>
      <c r="D103" s="34"/>
      <c r="E103" s="35"/>
      <c r="F103" s="34"/>
      <c r="G103" s="138"/>
      <c r="H103" s="34"/>
      <c r="I103" s="34"/>
      <c r="J103" s="34"/>
      <c r="K103" s="138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</row>
    <row r="104" spans="2:61" x14ac:dyDescent="0.25"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</row>
    <row r="105" spans="2:61" x14ac:dyDescent="0.25">
      <c r="B105" s="34"/>
      <c r="C105" s="34"/>
      <c r="D105" s="34"/>
      <c r="E105" s="34"/>
      <c r="F105" s="34"/>
      <c r="G105" s="34"/>
      <c r="H105" s="34"/>
      <c r="I105" s="34"/>
      <c r="J105" s="35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2:61" x14ac:dyDescent="0.25"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2:61" x14ac:dyDescent="0.25"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2:61" x14ac:dyDescent="0.25"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2:61" x14ac:dyDescent="0.25"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2:61" x14ac:dyDescent="0.25"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2:61" x14ac:dyDescent="0.25"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2:61" x14ac:dyDescent="0.25"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2:26" x14ac:dyDescent="0.25"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2:26" x14ac:dyDescent="0.25"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2:26" x14ac:dyDescent="0.25"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2:26" x14ac:dyDescent="0.25"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2:26" x14ac:dyDescent="0.25"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2:26" x14ac:dyDescent="0.25"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2:26" x14ac:dyDescent="0.25"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2:26" x14ac:dyDescent="0.25"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</sheetData>
  <conditionalFormatting sqref="M54:T54">
    <cfRule type="expression" dxfId="2" priority="29">
      <formula>$U$48&lt;0</formula>
    </cfRule>
  </conditionalFormatting>
  <conditionalFormatting sqref="M52:T52">
    <cfRule type="expression" dxfId="1" priority="30">
      <formula>$U$47&gt;0</formula>
    </cfRule>
  </conditionalFormatting>
  <conditionalFormatting sqref="M53:T53">
    <cfRule type="expression" dxfId="0" priority="31">
      <formula>AND($U$47&lt;0,$U$48&gt;0)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Closest point on a line</vt:lpstr>
      <vt:lpstr>Closest point on segment &amp; ray</vt:lpstr>
      <vt:lpstr>Ray-Sphere Intersection</vt:lpstr>
      <vt:lpstr>Line-Line "intersection" in 3D</vt:lpstr>
      <vt:lpstr>Line-AABB Intersection</vt:lpstr>
      <vt:lpstr>Sphere-Plane Intersection</vt:lpstr>
      <vt:lpstr>Segment-Plane Intersection</vt:lpstr>
      <vt:lpstr>OBB-Plane Intersection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2020-11-04T23:22:49Z</dcterms:modified>
</cp:coreProperties>
</file>